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fen" sheetId="1" r:id="rId4"/>
    <sheet state="visible" name="Tefen Responses" sheetId="2" r:id="rId5"/>
    <sheet state="visible" name="Karmiel" sheetId="3" r:id="rId6"/>
    <sheet state="visible" name="Karmiel Responses" sheetId="4" r:id="rId7"/>
    <sheet state="visible" name="BarLev" sheetId="5" r:id="rId8"/>
    <sheet state="visible" name="Bar Lev Responses " sheetId="6" r:id="rId9"/>
    <sheet state="visible" name="Yokneam" sheetId="7" r:id="rId10"/>
    <sheet state="visible" name="Yokneam Responses" sheetId="8" r:id="rId11"/>
    <sheet state="visible" name="MigdalHaemek" sheetId="9" r:id="rId12"/>
    <sheet state="visible" name="Migdal Haemek Responses" sheetId="10" r:id="rId13"/>
    <sheet state="visible" name="Misgav" sheetId="11" r:id="rId14"/>
    <sheet state="visible" name="Misgav Responses" sheetId="12" r:id="rId15"/>
    <sheet state="visible" name="Matam" sheetId="13" r:id="rId16"/>
    <sheet state="visible" name="Matam Responses" sheetId="14" r:id="rId17"/>
  </sheets>
  <definedNames/>
  <calcPr/>
</workbook>
</file>

<file path=xl/sharedStrings.xml><?xml version="1.0" encoding="utf-8"?>
<sst xmlns="http://schemas.openxmlformats.org/spreadsheetml/2006/main" count="5014" uniqueCount="3303">
  <si>
    <t>Company</t>
  </si>
  <si>
    <t xml:space="preserve">What they Do </t>
  </si>
  <si>
    <t>Location</t>
  </si>
  <si>
    <t>Website</t>
  </si>
  <si>
    <t>General company email</t>
  </si>
  <si>
    <t>Name</t>
  </si>
  <si>
    <t>Name in Hebrew</t>
  </si>
  <si>
    <t>Position</t>
  </si>
  <si>
    <t>LinkedIn Profile</t>
  </si>
  <si>
    <t xml:space="preserve">Email Address </t>
  </si>
  <si>
    <t>Phone Number</t>
  </si>
  <si>
    <t>Response</t>
  </si>
  <si>
    <t>1st Email</t>
  </si>
  <si>
    <t>Date</t>
  </si>
  <si>
    <t>2nd Email</t>
  </si>
  <si>
    <t>3rd Email</t>
  </si>
  <si>
    <t>Equashield</t>
  </si>
  <si>
    <t>Tefen</t>
  </si>
  <si>
    <t>https://www.equashield.com/</t>
  </si>
  <si>
    <t>Reached out several times, they flagged us to IT</t>
  </si>
  <si>
    <t>Itamar Petersil</t>
  </si>
  <si>
    <t>איתמר</t>
  </si>
  <si>
    <t>Chief Financial Officer</t>
  </si>
  <si>
    <t>https://www.linkedin.com/in/itamar-petersil-7a4843119/</t>
  </si>
  <si>
    <t>itamar.p@equashield.com, itamar012000@gmail.com</t>
  </si>
  <si>
    <t>97249873737 Ext. 183, 972747767240</t>
  </si>
  <si>
    <t>SENT</t>
  </si>
  <si>
    <t>9.3.25</t>
  </si>
  <si>
    <t>17.3.25</t>
  </si>
  <si>
    <t>Yotam Shichman</t>
  </si>
  <si>
    <t>יותם</t>
  </si>
  <si>
    <t>Chief Information Officer</t>
  </si>
  <si>
    <t>https://www.linkedin.com/in/yotam-shichman-00789b1b/</t>
  </si>
  <si>
    <t>yotam.s@equashield.com</t>
  </si>
  <si>
    <t>Tzafrir Tzadik</t>
  </si>
  <si>
    <t>צפריר</t>
  </si>
  <si>
    <t>Chief Operating Officer</t>
  </si>
  <si>
    <t>https://www.linkedin.com/in/tzafrir-tzadik-aa809029/</t>
  </si>
  <si>
    <t>tzafrir.t@equashield.com</t>
  </si>
  <si>
    <t>Eyal Lavi</t>
  </si>
  <si>
    <t>אייל</t>
  </si>
  <si>
    <t>Control Engineer</t>
  </si>
  <si>
    <t>https://www.linkedin.com/in/eyal-lavi-745338179/</t>
  </si>
  <si>
    <t>eyal.l@equashield.com</t>
  </si>
  <si>
    <t>18.3.25</t>
  </si>
  <si>
    <t>Arik Kamm</t>
  </si>
  <si>
    <t>אריק</t>
  </si>
  <si>
    <t>Motion Planning Engineer</t>
  </si>
  <si>
    <t>https://www.linkedin.com/in/arik-kamm-7204487b/</t>
  </si>
  <si>
    <t>arik.k@equashield.com</t>
  </si>
  <si>
    <t>none</t>
  </si>
  <si>
    <t>SENT (but wrong name)</t>
  </si>
  <si>
    <t>Boaz Slav</t>
  </si>
  <si>
    <t>בועז</t>
  </si>
  <si>
    <t>R&amp;D Manager</t>
  </si>
  <si>
    <t>https://www.linkedin.com/in/boaz-slav-b8079915/</t>
  </si>
  <si>
    <t>boaz.s@equashield.com</t>
  </si>
  <si>
    <t>10.3.25</t>
  </si>
  <si>
    <t>Lilach Ben Shushan</t>
  </si>
  <si>
    <t>לילך</t>
  </si>
  <si>
    <t>Purchasing Manager</t>
  </si>
  <si>
    <t>https://www.linkedin.com/in/lilach-ben-shushan-49593322b/</t>
  </si>
  <si>
    <t>lilach.b@equashield.com</t>
  </si>
  <si>
    <t>Maria Eisenberg</t>
  </si>
  <si>
    <t>מריה</t>
  </si>
  <si>
    <t>https://www.linkedin.com/in/maria-eisenberg-8a28b0133/</t>
  </si>
  <si>
    <t>maria.e@equashield.com</t>
  </si>
  <si>
    <t>Or Amiel</t>
  </si>
  <si>
    <t>אור</t>
  </si>
  <si>
    <t>Mechanical practical enginner</t>
  </si>
  <si>
    <t>or.a@equashield.com</t>
  </si>
  <si>
    <t>Yaniv Ben Zriham</t>
  </si>
  <si>
    <t>יניב</t>
  </si>
  <si>
    <t>Vice President of R&amp;D</t>
  </si>
  <si>
    <t>https://www.linkedin.com/in/yaniv-ben-zriham-39941930/</t>
  </si>
  <si>
    <t>yaniv.b@equashield.com</t>
  </si>
  <si>
    <t>I just have a medtronic phone number</t>
  </si>
  <si>
    <t>Shlomi Magal</t>
  </si>
  <si>
    <t>שלומי</t>
  </si>
  <si>
    <t xml:space="preserve">General Manager </t>
  </si>
  <si>
    <t>https://www.linkedin.com/in/shlomi-magal-649a5a/</t>
  </si>
  <si>
    <t>shlomi.m@equashield.com</t>
  </si>
  <si>
    <t>Dmitry Rapoport</t>
  </si>
  <si>
    <t>דמיטרי</t>
  </si>
  <si>
    <t>NPI and Engineering Manager</t>
  </si>
  <si>
    <t>https://www.linkedin.com/in/dmitry-rapoport-1072b044/</t>
  </si>
  <si>
    <t>dmitry.r@equashield.com</t>
  </si>
  <si>
    <t xml:space="preserve">Dennis Schneider
</t>
  </si>
  <si>
    <t>דניס</t>
  </si>
  <si>
    <t>Director, Automation Systems</t>
  </si>
  <si>
    <t>dennis.s@equashield.com</t>
  </si>
  <si>
    <t>Michal Levy</t>
  </si>
  <si>
    <t>מיכל</t>
  </si>
  <si>
    <t>Quality Assurance and Regulatory Affairs Manager</t>
  </si>
  <si>
    <t>https://www.linkedin.com/in/michal-levy-43921a83/</t>
  </si>
  <si>
    <t xml:space="preserve">michal.l@equashield.com
</t>
  </si>
  <si>
    <t>Tal Weiss</t>
  </si>
  <si>
    <t>טל</t>
  </si>
  <si>
    <t>VP of HR</t>
  </si>
  <si>
    <t>https://www.linkedin.com/in/tal-weiss-942944a8/</t>
  </si>
  <si>
    <t>tal.w@equashield.com</t>
  </si>
  <si>
    <t>97249873737 ext166</t>
  </si>
  <si>
    <t>SENT NV</t>
  </si>
  <si>
    <t>Keren Ran</t>
  </si>
  <si>
    <t>קרן</t>
  </si>
  <si>
    <t xml:space="preserve">Director of Product Management </t>
  </si>
  <si>
    <t>https://www.linkedin.com/in/keren-ran/</t>
  </si>
  <si>
    <t xml:space="preserve">keren.r@equashield.com
</t>
  </si>
  <si>
    <t>RESPONSE</t>
  </si>
  <si>
    <t>Limor Amar</t>
  </si>
  <si>
    <t>לימור</t>
  </si>
  <si>
    <t xml:space="preserve">Procurement Manager </t>
  </si>
  <si>
    <t>https://www.linkedin.com/in/limor-amar-64342415/</t>
  </si>
  <si>
    <t xml:space="preserve">limor.a@equashield.com </t>
  </si>
  <si>
    <t>WRONG EMAIL</t>
  </si>
  <si>
    <t>11.3.25</t>
  </si>
  <si>
    <t>N/A</t>
  </si>
  <si>
    <t>Yaniv Moyal</t>
  </si>
  <si>
    <t>Engineering Manager</t>
  </si>
  <si>
    <t>https://www.linkedin.com/in/yaniv-moyal-13ab702a2/</t>
  </si>
  <si>
    <t>yaniv.m@equashield.com</t>
  </si>
  <si>
    <t>Michal Matan</t>
  </si>
  <si>
    <t xml:space="preserve">Senior Buyer </t>
  </si>
  <si>
    <t>https://www.linkedin.com/in/michal-matan-72b20183/</t>
  </si>
  <si>
    <t>michal.m@equashield.com</t>
  </si>
  <si>
    <t>Shlomi Dach</t>
  </si>
  <si>
    <t>R&amp;D Mechanical Engineer</t>
  </si>
  <si>
    <t>https://www.linkedin.com/in/shlomi-dach-595283125/</t>
  </si>
  <si>
    <t>shlomi.d@equashield.com</t>
  </si>
  <si>
    <t>Chen Sanker</t>
  </si>
  <si>
    <t>חן</t>
  </si>
  <si>
    <t xml:space="preserve">Software Quality Assurance </t>
  </si>
  <si>
    <t>https://www.linkedin.com/in/chen-sanker-bb7830209/</t>
  </si>
  <si>
    <t>chen.s@equashield.com</t>
  </si>
  <si>
    <t>Moti Rozenzon</t>
  </si>
  <si>
    <t>מוטי</t>
  </si>
  <si>
    <t>General Manager at Equashield Pro - Automated Compounding Division.</t>
  </si>
  <si>
    <t>https://www.linkedin.com/in/moti-rozenzon-b4a95a6b/</t>
  </si>
  <si>
    <t>moti.r@equashield.com</t>
  </si>
  <si>
    <t>Elian Ben Graff</t>
  </si>
  <si>
    <t>אליאן</t>
  </si>
  <si>
    <t>RA Manager</t>
  </si>
  <si>
    <t>https://www.linkedin.com/in/elian-ben-graff-277380184/</t>
  </si>
  <si>
    <t>elian.b@equashield.com</t>
  </si>
  <si>
    <t>Stav Schlosberg</t>
  </si>
  <si>
    <t>סתיו</t>
  </si>
  <si>
    <t>Mechanical Design Engineer</t>
  </si>
  <si>
    <t>https://www.linkedin.com/in/stav-schlosberg-177670151/</t>
  </si>
  <si>
    <t>stav.s@equashield.com</t>
  </si>
  <si>
    <t>Dorin Segall</t>
  </si>
  <si>
    <t>דורין</t>
  </si>
  <si>
    <t xml:space="preserve">Software Engineer </t>
  </si>
  <si>
    <t>https://www.linkedin.com/in/dorin-segall-b95277171/</t>
  </si>
  <si>
    <t>dorin.s@equashield.com</t>
  </si>
  <si>
    <t>Itamar Knaani</t>
  </si>
  <si>
    <t xml:space="preserve">System Analyst and Project Manager </t>
  </si>
  <si>
    <t>itamar.k@equashield.com</t>
  </si>
  <si>
    <t>12.3.25</t>
  </si>
  <si>
    <t>Oleg Korsunsky</t>
  </si>
  <si>
    <t>אולג</t>
  </si>
  <si>
    <t>Senior Research Development Mechanical Engineer</t>
  </si>
  <si>
    <t>oleg.k@equashield.com</t>
  </si>
  <si>
    <t>Eric Shem Tov</t>
  </si>
  <si>
    <t>Owner and CEO</t>
  </si>
  <si>
    <t>eric.s@equashield.com</t>
  </si>
  <si>
    <t>Sami Sadyuv</t>
  </si>
  <si>
    <t>סמי</t>
  </si>
  <si>
    <t>Plant Manager</t>
  </si>
  <si>
    <t>sami.s@equashield.com</t>
  </si>
  <si>
    <t>Aymen Shawah</t>
  </si>
  <si>
    <t>אימן</t>
  </si>
  <si>
    <t>Project Department Manager</t>
  </si>
  <si>
    <t>aymen.s@equashield.com</t>
  </si>
  <si>
    <t>Maya Galperin</t>
  </si>
  <si>
    <t>מאיה</t>
  </si>
  <si>
    <t>Production Manager</t>
  </si>
  <si>
    <t>maya.g@equashield.com</t>
  </si>
  <si>
    <t>Marino Kriheli</t>
  </si>
  <si>
    <t>מרינו</t>
  </si>
  <si>
    <t xml:space="preserve">Owner </t>
  </si>
  <si>
    <t>marino.k@equashield.com</t>
  </si>
  <si>
    <t>Polina Rosenshtock</t>
  </si>
  <si>
    <t>פולינה</t>
  </si>
  <si>
    <t>New Product Introduction Engineer</t>
  </si>
  <si>
    <t>polina.r@equashield.com</t>
  </si>
  <si>
    <t>Mor Malka</t>
  </si>
  <si>
    <t>מור</t>
  </si>
  <si>
    <t>Construction Manager</t>
  </si>
  <si>
    <t>mor.m@equashield.com</t>
  </si>
  <si>
    <t xml:space="preserve">Aviv Cherone </t>
  </si>
  <si>
    <t xml:space="preserve">אביב
</t>
  </si>
  <si>
    <t>IT Manager</t>
  </si>
  <si>
    <t>aviv.c@equashield.com</t>
  </si>
  <si>
    <t>16.3.25</t>
  </si>
  <si>
    <t>Roie Taboch</t>
  </si>
  <si>
    <t>רועי</t>
  </si>
  <si>
    <t xml:space="preserve">Mechanical Team Lead </t>
  </si>
  <si>
    <t>roie.t@equashield.com</t>
  </si>
  <si>
    <t>Menny Cohen</t>
  </si>
  <si>
    <t xml:space="preserve">
מני</t>
  </si>
  <si>
    <t xml:space="preserve">Senior Regulatory Affairs Specialist </t>
  </si>
  <si>
    <t>menny.c@equashield.com</t>
  </si>
  <si>
    <t>Amir Cahana</t>
  </si>
  <si>
    <t>אמיר</t>
  </si>
  <si>
    <t>Mechanical Engineer</t>
  </si>
  <si>
    <t>amir.c@equashield.com</t>
  </si>
  <si>
    <t>Neer Naor</t>
  </si>
  <si>
    <t>ניר</t>
  </si>
  <si>
    <t>Software QA</t>
  </si>
  <si>
    <t>neer.n@equashield.com</t>
  </si>
  <si>
    <t>Gal Landau</t>
  </si>
  <si>
    <t>גל</t>
  </si>
  <si>
    <t xml:space="preserve">Mechanical Engineer </t>
  </si>
  <si>
    <t>gal.l@equashield.com</t>
  </si>
  <si>
    <t>Adi Galanti Yosipov</t>
  </si>
  <si>
    <t>אדיב</t>
  </si>
  <si>
    <t>Quality Assrance Manager</t>
  </si>
  <si>
    <t>adi.y@equashield.com</t>
  </si>
  <si>
    <t>Moshiko Ben Simon</t>
  </si>
  <si>
    <t>Director of FP&amp;A</t>
  </si>
  <si>
    <t>Ilya Viten</t>
  </si>
  <si>
    <t xml:space="preserve">Marketing Director </t>
  </si>
  <si>
    <t>ilya.v@equashield.com</t>
  </si>
  <si>
    <t>Not relevant to him</t>
  </si>
  <si>
    <t>20.4.25</t>
  </si>
  <si>
    <t>3BY</t>
  </si>
  <si>
    <t>https://www.3by.com/</t>
  </si>
  <si>
    <t xml:space="preserve">No response </t>
  </si>
  <si>
    <t>Rafi Alchek</t>
  </si>
  <si>
    <t>רפי</t>
  </si>
  <si>
    <t>COO</t>
  </si>
  <si>
    <t>https://www.linkedin.com/in/rafi-alchek-9945b627/</t>
  </si>
  <si>
    <t>rafi@3by.com</t>
  </si>
  <si>
    <t>25.3.25</t>
  </si>
  <si>
    <t>Khalil Haddad</t>
  </si>
  <si>
    <t>קליל</t>
  </si>
  <si>
    <t>Senior Technical Manager</t>
  </si>
  <si>
    <t>https://www.linkedin.com/in/khalil-haddad-752aa41b0/</t>
  </si>
  <si>
    <t>khalil@3by.com</t>
  </si>
  <si>
    <t>Alejandro Wolanski</t>
  </si>
  <si>
    <t>אלכסנדרו</t>
  </si>
  <si>
    <t>Chief Executive Officer</t>
  </si>
  <si>
    <t>https://www.linkedin.com/in/alejandro-wolanski-46ab002a8/</t>
  </si>
  <si>
    <t>alejandro@3by.com</t>
  </si>
  <si>
    <t>Zvika Haim</t>
  </si>
  <si>
    <t>צביקה</t>
  </si>
  <si>
    <t>CEO</t>
  </si>
  <si>
    <t>Unknown</t>
  </si>
  <si>
    <t>Irit Hazan</t>
  </si>
  <si>
    <t>אירית</t>
  </si>
  <si>
    <t>Administration &amp; Purchasing Manager</t>
  </si>
  <si>
    <t>https://www.linkedin.com/in/irit-hazan-03476830/</t>
  </si>
  <si>
    <t>irit@3by.com</t>
  </si>
  <si>
    <t>Maria Olah</t>
  </si>
  <si>
    <t xml:space="preserve">Quality Manager </t>
  </si>
  <si>
    <t>https://www.linkedin.com/in/maria-olah-20663547/</t>
  </si>
  <si>
    <t>maria@3by.com</t>
  </si>
  <si>
    <t>Einat Cohen</t>
  </si>
  <si>
    <t>אינת</t>
  </si>
  <si>
    <t xml:space="preserve">Project coordinator </t>
  </si>
  <si>
    <t>https://www.linkedin.com/in/einat-cohen-b81546231/</t>
  </si>
  <si>
    <t>einat@3by.com</t>
  </si>
  <si>
    <t>Dafi Gutman</t>
  </si>
  <si>
    <t>Senior Account Manager</t>
  </si>
  <si>
    <t>https://www.linkedin.com/in/dafi-gutman-ba60a2149/</t>
  </si>
  <si>
    <t>dafi@3by.com</t>
  </si>
  <si>
    <t>7.4.25</t>
  </si>
  <si>
    <t>Inga Itkin</t>
  </si>
  <si>
    <t>Quality Assurance Quality Control</t>
  </si>
  <si>
    <t>https://www.linkedin.com/in/inga-itkin-961237245/</t>
  </si>
  <si>
    <t>inga@3by.com</t>
  </si>
  <si>
    <t>יעקוב רייפן</t>
  </si>
  <si>
    <t xml:space="preserve">Logistics </t>
  </si>
  <si>
    <t>https://www.linkedin.com/in/%D7%99%D7%A2%D7%A7%D7%95%D7%91-%D7%A8%D7%99%D7%99%D7%A4%D7%9F-58875a335/</t>
  </si>
  <si>
    <t>BMK</t>
  </si>
  <si>
    <t>​הרכבות אלקטרוניות מתקדמות​</t>
  </si>
  <si>
    <t>https://www.bmk.co.il/Home</t>
  </si>
  <si>
    <t>Avi Cohen Ron</t>
  </si>
  <si>
    <t>אבי</t>
  </si>
  <si>
    <t>https://www.linkedin.com/in/avicr/</t>
  </si>
  <si>
    <t>avi.ron@bmk.co.il</t>
  </si>
  <si>
    <t>Aylon Cohen</t>
  </si>
  <si>
    <t>אילון</t>
  </si>
  <si>
    <t>Project Manager</t>
  </si>
  <si>
    <t>https://www.linkedin.com/in/aylon-cohen-79333333/</t>
  </si>
  <si>
    <t>aylon.cohen@bmk.co.il</t>
  </si>
  <si>
    <t>Meital Edri</t>
  </si>
  <si>
    <t>מיטל</t>
  </si>
  <si>
    <t>Business Field Manager</t>
  </si>
  <si>
    <t>https://www.linkedin.com/in/meital-edri/</t>
  </si>
  <si>
    <t>meital.edri@bmk.co.il</t>
  </si>
  <si>
    <t>Adi Sharman</t>
  </si>
  <si>
    <t>עדי</t>
  </si>
  <si>
    <t>Tests</t>
  </si>
  <si>
    <t>https://www.linkedin.com/in/adi-sharman-8509ab8b/</t>
  </si>
  <si>
    <t>adi.sharman@bmk.co.il</t>
  </si>
  <si>
    <t>31.3.25</t>
  </si>
  <si>
    <t>Katerina Lesnikov</t>
  </si>
  <si>
    <t>קטרינה</t>
  </si>
  <si>
    <t xml:space="preserve">Quality Assurance Manager </t>
  </si>
  <si>
    <t>https://www.linkedin.com/in/katerina-lesnikov-4b41732a8/</t>
  </si>
  <si>
    <t>katerina.lesnikov@bmk.co.il</t>
  </si>
  <si>
    <t>אברהים אבו האשם</t>
  </si>
  <si>
    <t>no</t>
  </si>
  <si>
    <t>Michael CBT</t>
  </si>
  <si>
    <t>מיכאל</t>
  </si>
  <si>
    <t>Engineering &amp; NPI Manager</t>
  </si>
  <si>
    <t>https://www.linkedin.com/in/michael-cbt-a65400145/</t>
  </si>
  <si>
    <t>Anastasiya Tukatsier</t>
  </si>
  <si>
    <t>אנסטסיה</t>
  </si>
  <si>
    <t>https://www.linkedin.com/in/anastasiya-tukatsier-359662233/</t>
  </si>
  <si>
    <t>Zoya Nesterko</t>
  </si>
  <si>
    <t>זויה</t>
  </si>
  <si>
    <t xml:space="preserve">Documentation manager CBT </t>
  </si>
  <si>
    <t>https://www.linkedin.com/in/zoya-nesterko-60a2a65a/</t>
  </si>
  <si>
    <t>zoya.nesterko@bmk.co.il</t>
  </si>
  <si>
    <t>24.3.25</t>
  </si>
  <si>
    <t>Paxis</t>
  </si>
  <si>
    <t>https://www.paxisceramics.com/</t>
  </si>
  <si>
    <t>info@paxisceramics.com</t>
  </si>
  <si>
    <t xml:space="preserve">They will reach out if needed </t>
  </si>
  <si>
    <t>19.3.25</t>
  </si>
  <si>
    <t>Vladi Kushnirov-Melnitzer</t>
  </si>
  <si>
    <t>ולאדי</t>
  </si>
  <si>
    <t xml:space="preserve">Head of Engineering and R&amp;D deparment at Paxis Ceramics
</t>
  </si>
  <si>
    <t>https://www.linkedin.com/in/vladi-kushnirov-melnitzer-0a830ab6/</t>
  </si>
  <si>
    <t>vladik@paxiscermaics.com</t>
  </si>
  <si>
    <t>Mirna Waldman</t>
  </si>
  <si>
    <t>מרנה</t>
  </si>
  <si>
    <t>mirnaw@paxisceramics.com</t>
  </si>
  <si>
    <t xml:space="preserve">Dov Horowitz
</t>
  </si>
  <si>
    <t>דוב</t>
  </si>
  <si>
    <t>https://www.linkedin.com/in/dov-horowitz-3196b550/</t>
  </si>
  <si>
    <t>horowitzd@paxisceramics.com</t>
  </si>
  <si>
    <t xml:space="preserve">Itzhak Mutzary
</t>
  </si>
  <si>
    <t>יצחק</t>
  </si>
  <si>
    <t xml:space="preserve">CEO &amp; partner at PAXIS Ltd.
</t>
  </si>
  <si>
    <t>https://www.linkedin.com/in/itzhak-mutzary-695a506/</t>
  </si>
  <si>
    <t>itzhakm@paxisceramics.com</t>
  </si>
  <si>
    <t xml:space="preserve">Rana Kassem
</t>
  </si>
  <si>
    <t>רנה</t>
  </si>
  <si>
    <t xml:space="preserve">R&amp;D materials engineer
</t>
  </si>
  <si>
    <t>https://www.linkedin.com/in/rana-kassem-74a1a752/</t>
  </si>
  <si>
    <t>ranak@paxisceramics.com</t>
  </si>
  <si>
    <t xml:space="preserve">Eyal Fuks
</t>
  </si>
  <si>
    <t xml:space="preserve">Mining &amp; Metals Professional
</t>
  </si>
  <si>
    <t>https://www.linkedin.com/in/eyal-fuks-314a9935/</t>
  </si>
  <si>
    <t>eyalf@paxisceramics.com</t>
  </si>
  <si>
    <t>Alex Fleisher</t>
  </si>
  <si>
    <t>אלכס</t>
  </si>
  <si>
    <t>Advanced Materials Processing &amp; Additive Manufacturing of Ceramics</t>
  </si>
  <si>
    <t>https://www.linkedin.com/in/alex-fleisher-b287a7192/</t>
  </si>
  <si>
    <t>alexf@paxisceramics.com</t>
  </si>
  <si>
    <t xml:space="preserve">Peter Teplitzky
</t>
  </si>
  <si>
    <t>פיטר</t>
  </si>
  <si>
    <t xml:space="preserve">Chemist, Researcher, Process Developer | Developing Formulations, Syntheses and Supporting Scale-up
</t>
  </si>
  <si>
    <t>https://www.linkedin.com/in/peter-teplitzky-49b04b141/</t>
  </si>
  <si>
    <t>petert@paxisceramics.com</t>
  </si>
  <si>
    <t>Yarden Maor</t>
  </si>
  <si>
    <t>ירדן</t>
  </si>
  <si>
    <t>https://www.linkedin.com/in/yarden-maor-2ab3451b4/</t>
  </si>
  <si>
    <t>yardenm@paxisceramics.com</t>
  </si>
  <si>
    <t>Hagar</t>
  </si>
  <si>
    <t>הגר</t>
  </si>
  <si>
    <t>hagarr@paxisceramics.com</t>
  </si>
  <si>
    <t>SHE WAS CCED</t>
  </si>
  <si>
    <t>Techjet Aerofoils</t>
  </si>
  <si>
    <t>הלהבים למנועי סילון</t>
  </si>
  <si>
    <t>https://www.techjet.co.il/</t>
  </si>
  <si>
    <t xml:space="preserve">We met with them on Zoom. Followed up. No response. Followed up again on June 5. </t>
  </si>
  <si>
    <t>Eyal Erez</t>
  </si>
  <si>
    <t>https://www.linkedin.com/in/erezeyal/</t>
  </si>
  <si>
    <t>eyale@techjet.co.il</t>
  </si>
  <si>
    <t>Kfir Sharon</t>
  </si>
  <si>
    <t>כפיר</t>
  </si>
  <si>
    <t xml:space="preserve">Vice President of Marketing and Business Development </t>
  </si>
  <si>
    <t>https://www.linkedin.com/in/kfir-sharon-845862202/</t>
  </si>
  <si>
    <t>kfirs@techjet.co.il</t>
  </si>
  <si>
    <t>Ido Tuval</t>
  </si>
  <si>
    <t>עידו</t>
  </si>
  <si>
    <t>Vice President Supply Chain</t>
  </si>
  <si>
    <t>https://www.linkedin.com/in/ido-tuval-462523128/</t>
  </si>
  <si>
    <t>Daniela Mia Touyz</t>
  </si>
  <si>
    <t>דניאלה</t>
  </si>
  <si>
    <t>Purchasing Buyer</t>
  </si>
  <si>
    <t>https://www.linkedin.com/in/daniela-mia-touyz-72276517a/</t>
  </si>
  <si>
    <t>Orly Silberstein</t>
  </si>
  <si>
    <t>אורלי</t>
  </si>
  <si>
    <t>https://www.linkedin.com/in/orly-silberstein-078a178/</t>
  </si>
  <si>
    <t>orlys@techjet.co.il</t>
  </si>
  <si>
    <t>Follow up</t>
  </si>
  <si>
    <t>5.6.25</t>
  </si>
  <si>
    <t>Doron Stansill</t>
  </si>
  <si>
    <t>דורון</t>
  </si>
  <si>
    <t xml:space="preserve">Project manager at tech jet
</t>
  </si>
  <si>
    <t>https://www.linkedin.com/in/doron-stansill-4653793a/</t>
  </si>
  <si>
    <t xml:space="preserve">Tamar Kutnick
</t>
  </si>
  <si>
    <t>תמר</t>
  </si>
  <si>
    <t xml:space="preserve">Marketing &amp; Business Development Project Manager
</t>
  </si>
  <si>
    <t>https://www.linkedin.com/in/tamar-kutnick/</t>
  </si>
  <si>
    <t>tamark@techjet.co.il</t>
  </si>
  <si>
    <t xml:space="preserve">Einat Vinocur
</t>
  </si>
  <si>
    <t>עינת</t>
  </si>
  <si>
    <t xml:space="preserve">Procurement Manager | Supply Chain Optimization Specialist | Aerospace Manufacturing Expert
</t>
  </si>
  <si>
    <t>https://www.linkedin.com/in/einat-vinocur-5b2bb6290/</t>
  </si>
  <si>
    <t>einatv@techjet.co.il</t>
  </si>
  <si>
    <t xml:space="preserve">Vadim Reshedko
</t>
  </si>
  <si>
    <t>ואדים</t>
  </si>
  <si>
    <t>System Administrator</t>
  </si>
  <si>
    <t>https://www.linkedin.com/in/vadim-reshedko-a425861b2/</t>
  </si>
  <si>
    <r>
      <rPr>
        <color rgb="FF1155CC"/>
        <sz val="14.0"/>
        <u/>
      </rPr>
      <t>Ziv Farberman</t>
    </r>
  </si>
  <si>
    <t>זיו</t>
  </si>
  <si>
    <t>Machining technology manager</t>
  </si>
  <si>
    <t>https://www.linkedin.com/in/ziv-farberman-8aa450144/</t>
  </si>
  <si>
    <t>zivf@techjet.co.il</t>
  </si>
  <si>
    <t xml:space="preserve">Yan Yashaev
</t>
  </si>
  <si>
    <t>יאן</t>
  </si>
  <si>
    <t>https://www.linkedin.com/in/yanyashaev/</t>
  </si>
  <si>
    <t>None</t>
  </si>
  <si>
    <t>Ivan Kaplia</t>
  </si>
  <si>
    <t>איוון</t>
  </si>
  <si>
    <t>Head of mold production</t>
  </si>
  <si>
    <t>https://www.linkedin.com/in/ivan-kaplia-9060a017a/</t>
  </si>
  <si>
    <t>ivank@techjet.co.il</t>
  </si>
  <si>
    <t xml:space="preserve">
Tzahi Peled
</t>
  </si>
  <si>
    <t>צחי</t>
  </si>
  <si>
    <t>Customer relation manager</t>
  </si>
  <si>
    <t>https://www.linkedin.com/in/tzahi-peled-05546594/</t>
  </si>
  <si>
    <t>Olga Yanovski</t>
  </si>
  <si>
    <t>אולגה</t>
  </si>
  <si>
    <t>Deputy VP of Quality Assurance</t>
  </si>
  <si>
    <t>https://www.linkedin.com/in/olga-yanovski-b70865199/</t>
  </si>
  <si>
    <t>olgay@techjet.co.il</t>
  </si>
  <si>
    <t xml:space="preserve">Kateryna Blizhnikova
</t>
  </si>
  <si>
    <t>https://www.linkedin.com/in/kateryna-blizhnikova-7b1aa5333/</t>
  </si>
  <si>
    <t xml:space="preserve">Liron Harosh
</t>
  </si>
  <si>
    <t>לירון</t>
  </si>
  <si>
    <t>Production Engineer</t>
  </si>
  <si>
    <t>lironh@techjet.co.il</t>
  </si>
  <si>
    <t>Elana Berkovitsch</t>
  </si>
  <si>
    <t>אילנה</t>
  </si>
  <si>
    <t>חשבת/מנהלת מדור שכר/ הנה״ח/ בטיחות  techjet</t>
  </si>
  <si>
    <r>
      <rPr>
        <color rgb="FF1155CC"/>
        <sz val="14.0"/>
        <u/>
      </rPr>
      <t>Micha Soudry</t>
    </r>
  </si>
  <si>
    <t>מיכה</t>
  </si>
  <si>
    <t xml:space="preserve">Chief Financial Officer </t>
  </si>
  <si>
    <t>https://www.linkedin.com/in/micha-soudry-754a9a220/</t>
  </si>
  <si>
    <t xml:space="preserve">Amir Mendelovich
</t>
  </si>
  <si>
    <t xml:space="preserve">Materials Manager </t>
  </si>
  <si>
    <t>https://www.linkedin.com/in/amir-mendelovich-07b38a1aa/</t>
  </si>
  <si>
    <t>amirm@techjet.co.il</t>
  </si>
  <si>
    <t xml:space="preserve">Ziv Farberman
</t>
  </si>
  <si>
    <t xml:space="preserve">Machining technology manager </t>
  </si>
  <si>
    <t>Elad Harpaz</t>
  </si>
  <si>
    <t>אלעד</t>
  </si>
  <si>
    <t xml:space="preserve">Marketing And Business Development project manager </t>
  </si>
  <si>
    <t>eladh@techjet.co.il</t>
  </si>
  <si>
    <r>
      <rPr>
        <color rgb="FF1155CC"/>
        <sz val="14.0"/>
        <u/>
      </rPr>
      <t>Eden Siboni</t>
    </r>
  </si>
  <si>
    <t>עדן</t>
  </si>
  <si>
    <t xml:space="preserve">Business Unit Manager </t>
  </si>
  <si>
    <t>https://www.linkedin.com/in/eden-siboni-0338042b3/</t>
  </si>
  <si>
    <t>edens@techjet.co.il</t>
  </si>
  <si>
    <t xml:space="preserve">
yehuda cohen</t>
  </si>
  <si>
    <t>יהודה</t>
  </si>
  <si>
    <t xml:space="preserve">Purchasing Department </t>
  </si>
  <si>
    <t xml:space="preserve">Michael Elbaz
</t>
  </si>
  <si>
    <t>Business Improvement Manager</t>
  </si>
  <si>
    <r>
      <rPr>
        <color rgb="FF1155CC"/>
        <sz val="14.0"/>
        <u/>
      </rPr>
      <t>limor alon</t>
    </r>
  </si>
  <si>
    <t>Line Manager</t>
  </si>
  <si>
    <t>https://www.linkedin.com/in/limor-alon-5554662b8/</t>
  </si>
  <si>
    <t xml:space="preserve">limora@techjet.co.il
</t>
  </si>
  <si>
    <t>Evgeniy Vorotnikov</t>
  </si>
  <si>
    <t>יבגני</t>
  </si>
  <si>
    <t>Engineering Department</t>
  </si>
  <si>
    <t>https://www.linkedin.com/in/evgeniy-vorotnikov-b390892a5/</t>
  </si>
  <si>
    <t xml:space="preserve">evgeniyv@techjet.co.il
</t>
  </si>
  <si>
    <r>
      <rPr>
        <color rgb="FF1155CC"/>
        <sz val="14.0"/>
        <u/>
      </rPr>
      <t>Alexander Riva</t>
    </r>
  </si>
  <si>
    <t>אלכסנדר</t>
  </si>
  <si>
    <t>Quality Assurance Manager</t>
  </si>
  <si>
    <t>https://www.linkedin.com/in/alexander-riva-318b8395/</t>
  </si>
  <si>
    <t>Yam Peles</t>
  </si>
  <si>
    <t>Human resources project manager</t>
  </si>
  <si>
    <t>https://www.linkedin.com/in/yam-peles-108261310/</t>
  </si>
  <si>
    <t>YamP@TechJet.co.il</t>
  </si>
  <si>
    <t xml:space="preserve">RESPONSE </t>
  </si>
  <si>
    <t>24.4.25</t>
  </si>
  <si>
    <t>Reminder</t>
  </si>
  <si>
    <t xml:space="preserve">29.4.25 </t>
  </si>
  <si>
    <t>KP Electronic Systems Ltd.</t>
  </si>
  <si>
    <t>https://www.kpsystems.com/</t>
  </si>
  <si>
    <t>שידור אזעקות אלחוטי ארוך-טווח</t>
  </si>
  <si>
    <t>Not relevant. In house.</t>
  </si>
  <si>
    <t xml:space="preserve">Dina Salami
</t>
  </si>
  <si>
    <t>דינה</t>
  </si>
  <si>
    <t>Information Technology Support Team Lead</t>
  </si>
  <si>
    <t>n/a</t>
  </si>
  <si>
    <t xml:space="preserve">Vladimir Dashinsky
</t>
  </si>
  <si>
    <t>ולדימיר</t>
  </si>
  <si>
    <t>KP</t>
  </si>
  <si>
    <t>https://www.linkedin.com/in/vladimir-dashinsky-a230359/</t>
  </si>
  <si>
    <t>vladimir@kpsystems.com</t>
  </si>
  <si>
    <t>Yoram Kenig</t>
  </si>
  <si>
    <t>יורם</t>
  </si>
  <si>
    <t xml:space="preserve">President  KP Electronic Systems LTD </t>
  </si>
  <si>
    <t>https://www.linkedin.com/in/yoram-kenig-87755236/</t>
  </si>
  <si>
    <t>yoramkenig@kpsystems.com</t>
  </si>
  <si>
    <t>26.3.25</t>
  </si>
  <si>
    <t>Adham Khattar</t>
  </si>
  <si>
    <t>אדהם</t>
  </si>
  <si>
    <t xml:space="preserve">System Engineer </t>
  </si>
  <si>
    <t>https://www.linkedin.com/in/adham-khattar-494881106/</t>
  </si>
  <si>
    <t>akhattar@kpsystems.com</t>
  </si>
  <si>
    <t>Adir Vaits</t>
  </si>
  <si>
    <t>אדיר</t>
  </si>
  <si>
    <t xml:space="preserve">Development Team Lead  </t>
  </si>
  <si>
    <t>No email</t>
  </si>
  <si>
    <t xml:space="preserve">Gal Nachum
</t>
  </si>
  <si>
    <t xml:space="preserve">Marketing contact  </t>
  </si>
  <si>
    <t xml:space="preserve">No email </t>
  </si>
  <si>
    <t xml:space="preserve">Amir Shait
</t>
  </si>
  <si>
    <t>System Integration Specialist</t>
  </si>
  <si>
    <t>https://www.linkedin.com/in/amir-shait-843688186/</t>
  </si>
  <si>
    <t>amir@kpsystems.com</t>
  </si>
  <si>
    <t>Carmit Leib</t>
  </si>
  <si>
    <t>כרמית</t>
  </si>
  <si>
    <t xml:space="preserve">Marcom &amp; Order Processing </t>
  </si>
  <si>
    <t>https://www.linkedin.com/in/carmit-leib-b599aa18/</t>
  </si>
  <si>
    <t xml:space="preserve">carmit@kpsystems.com
</t>
  </si>
  <si>
    <t>dor balahsan</t>
  </si>
  <si>
    <t>דור</t>
  </si>
  <si>
    <t>Technical Project Manager</t>
  </si>
  <si>
    <t>CryoR Cryogenics Research</t>
  </si>
  <si>
    <t>https://cryor.co.il/</t>
  </si>
  <si>
    <t xml:space="preserve">Not relevant </t>
  </si>
  <si>
    <t>too small?</t>
  </si>
  <si>
    <t>Nir Tzabar</t>
  </si>
  <si>
    <t>Founder</t>
  </si>
  <si>
    <r>
      <rPr>
        <color rgb="FF1155CC"/>
        <sz val="14.0"/>
        <u/>
      </rPr>
      <t>nir.tzabar@cryor.co.il</t>
    </r>
  </si>
  <si>
    <t>20.3.25</t>
  </si>
  <si>
    <t xml:space="preserve">Alexey Alexeyev
</t>
  </si>
  <si>
    <t>אלכסי</t>
  </si>
  <si>
    <t>Research And Development Engineer</t>
  </si>
  <si>
    <t>alexey.alexeyev@cryor.co.il</t>
  </si>
  <si>
    <t>Tal Halfon</t>
  </si>
  <si>
    <t>tal.halfon@cryor.co.il</t>
  </si>
  <si>
    <t>Ronit Malka</t>
  </si>
  <si>
    <t>רונית</t>
  </si>
  <si>
    <t>ronit.malka@cryor.co.il</t>
  </si>
  <si>
    <t xml:space="preserve">Inquera </t>
  </si>
  <si>
    <t>שיפור איכות נתוני המוצרים</t>
  </si>
  <si>
    <t>Danny Weissler</t>
  </si>
  <si>
    <t>דני</t>
  </si>
  <si>
    <t>VP of Sales</t>
  </si>
  <si>
    <t>danny@inquera.com</t>
  </si>
  <si>
    <t>nayax</t>
  </si>
  <si>
    <r>
      <rPr>
        <color rgb="FF000000"/>
        <sz val="14.0"/>
        <u/>
      </rPr>
      <t>Bruce Zivan</t>
    </r>
  </si>
  <si>
    <t>ברוס</t>
  </si>
  <si>
    <t xml:space="preserve">Director </t>
  </si>
  <si>
    <t>bruce@inquera.com</t>
  </si>
  <si>
    <r>
      <rPr>
        <color rgb="FF000000"/>
        <sz val="14.0"/>
        <u/>
      </rPr>
      <t>Tali Benjamin</t>
    </r>
  </si>
  <si>
    <t>טלי</t>
  </si>
  <si>
    <t>Product Manager</t>
  </si>
  <si>
    <t xml:space="preserve">tali@inquera.com
</t>
  </si>
  <si>
    <r>
      <rPr>
        <color rgb="FF000000"/>
        <sz val="14.0"/>
        <u/>
      </rPr>
      <t>Nitzan Sapir</t>
    </r>
  </si>
  <si>
    <t>ניצן</t>
  </si>
  <si>
    <t>nitzan@inquera.com</t>
  </si>
  <si>
    <t>Judith Kasinetz</t>
  </si>
  <si>
    <t>יהודית</t>
  </si>
  <si>
    <t xml:space="preserve">Data Manager </t>
  </si>
  <si>
    <t>judith@inquera.com</t>
  </si>
  <si>
    <r>
      <rPr>
        <color rgb="FF000000"/>
        <sz val="14.0"/>
        <u/>
      </rPr>
      <t>Michael Bogatin</t>
    </r>
  </si>
  <si>
    <t>Developer</t>
  </si>
  <si>
    <t>michael@inquera.com</t>
  </si>
  <si>
    <t xml:space="preserve">assaf turtel
</t>
  </si>
  <si>
    <t>אסף</t>
  </si>
  <si>
    <t>VP Profesional Services</t>
  </si>
  <si>
    <t>assafturtel@inquera.com</t>
  </si>
  <si>
    <t>Annelie Levkowitz</t>
  </si>
  <si>
    <t>אנלי</t>
  </si>
  <si>
    <t>Data management at Inquera</t>
  </si>
  <si>
    <t>annelie@inquera.com</t>
  </si>
  <si>
    <t>Roie Rogea</t>
  </si>
  <si>
    <t>Data Cleansing Specialist at Inquera</t>
  </si>
  <si>
    <t>roie@inquera.com</t>
  </si>
  <si>
    <t xml:space="preserve">Abraham AmitaI
</t>
  </si>
  <si>
    <t>אברהם</t>
  </si>
  <si>
    <t>Domain</t>
  </si>
  <si>
    <t>abraham@inquera.com</t>
  </si>
  <si>
    <t>Svetlana Belkin
·</t>
  </si>
  <si>
    <t>סבטלנה</t>
  </si>
  <si>
    <t>Software Developer</t>
  </si>
  <si>
    <t>sveta@inquera.com</t>
  </si>
  <si>
    <t xml:space="preserve">Miri Yosipov
</t>
  </si>
  <si>
    <t>מירי</t>
  </si>
  <si>
    <t xml:space="preserve">Sales representative  </t>
  </si>
  <si>
    <t>miri@inquera.com</t>
  </si>
  <si>
    <t>Ros Resnick</t>
  </si>
  <si>
    <t>רוז</t>
  </si>
  <si>
    <t>Publication</t>
  </si>
  <si>
    <t>ros@inquera.com</t>
  </si>
  <si>
    <t>Western Digital</t>
  </si>
  <si>
    <t>https://www.westerndigital.com/</t>
  </si>
  <si>
    <t>Yossi Tayri</t>
  </si>
  <si>
    <t>יוסי</t>
  </si>
  <si>
    <t>Hardware Development Engineer</t>
  </si>
  <si>
    <t>yossi.tayri@wdc.com</t>
  </si>
  <si>
    <t>Kewan Kheralden</t>
  </si>
  <si>
    <t>קוואן</t>
  </si>
  <si>
    <t>Senior Firmware Engineer</t>
  </si>
  <si>
    <t>kewan.kheralden@wdc.com</t>
  </si>
  <si>
    <t>Sagi Shnek</t>
  </si>
  <si>
    <t>שגיא</t>
  </si>
  <si>
    <t>Senior Data Engineer</t>
  </si>
  <si>
    <t xml:space="preserve">sagi.shnek@wdc.com
</t>
  </si>
  <si>
    <t xml:space="preserve">Edris Abzakh
</t>
  </si>
  <si>
    <t>Director, Flash Storage devices Deep Stress System validation Group Manager</t>
  </si>
  <si>
    <t>edris.abzakh@wdc.com</t>
  </si>
  <si>
    <t>Sami Amsalem</t>
  </si>
  <si>
    <t>Integration Engineer</t>
  </si>
  <si>
    <t>sami.amsalem@wdc.com</t>
  </si>
  <si>
    <t xml:space="preserve">Eyal Hamo
</t>
  </si>
  <si>
    <t>Technologist System Validation Engineer</t>
  </si>
  <si>
    <t>eyal.hamo@wdc.com</t>
  </si>
  <si>
    <t xml:space="preserve">Shani Halevi
</t>
  </si>
  <si>
    <t>שני</t>
  </si>
  <si>
    <t>System Design and Architecture Engineer</t>
  </si>
  <si>
    <t xml:space="preserve">shani.halevi@wdc.com
</t>
  </si>
  <si>
    <t xml:space="preserve">Dotan Barak
</t>
  </si>
  <si>
    <t>דותן</t>
  </si>
  <si>
    <t>Technologist, Technologist Software Development Engineer</t>
  </si>
  <si>
    <t xml:space="preserve">Uzi Levi
</t>
  </si>
  <si>
    <t>עוזי</t>
  </si>
  <si>
    <t>Quality And Reliability Engineer</t>
  </si>
  <si>
    <t xml:space="preserve">
Zvi Hymowitz</t>
  </si>
  <si>
    <t>צבי</t>
  </si>
  <si>
    <t>IT Support Technician</t>
  </si>
  <si>
    <t>zvi.hymowitz@wdc.com</t>
  </si>
  <si>
    <t xml:space="preserve">
Mark Rossinsky</t>
  </si>
  <si>
    <t>מרק</t>
  </si>
  <si>
    <t>Senior Software Engineer</t>
  </si>
  <si>
    <t>mark.rossinsky@wdc.com</t>
  </si>
  <si>
    <t xml:space="preserve">Fadi Zedan
</t>
  </si>
  <si>
    <t>פדי</t>
  </si>
  <si>
    <t>Principal Engineer, Systems Design Verification Engineering • Flash Business</t>
  </si>
  <si>
    <t>fadi.zedan@wdc.com</t>
  </si>
  <si>
    <t xml:space="preserve">Amera Hajouj
</t>
  </si>
  <si>
    <t>אמירה</t>
  </si>
  <si>
    <t>System Design Verification Engineer</t>
  </si>
  <si>
    <t xml:space="preserve">Shokre Serhan
</t>
  </si>
  <si>
    <t>Technical Engineer</t>
  </si>
  <si>
    <t xml:space="preserve">Keren Lasri
</t>
  </si>
  <si>
    <t>Team Leader - Execution Lab</t>
  </si>
  <si>
    <t>StePac PPC</t>
  </si>
  <si>
    <t>בתחום פתרונות אריזה מתקדמים</t>
  </si>
  <si>
    <t>Hot lead. Followup.</t>
  </si>
  <si>
    <t>Yossi Blank</t>
  </si>
  <si>
    <t xml:space="preserve">Chief Information Officer </t>
  </si>
  <si>
    <t>yossib@stepac.com</t>
  </si>
  <si>
    <t>27.3.25</t>
  </si>
  <si>
    <t>Garold Zeltzer</t>
  </si>
  <si>
    <t>ג'רולד</t>
  </si>
  <si>
    <t>garoldz@stepacppc.com</t>
  </si>
  <si>
    <t>Aviad Ran</t>
  </si>
  <si>
    <t>אביעד</t>
  </si>
  <si>
    <t>Plant Engineer</t>
  </si>
  <si>
    <t>aviadr@stepacppc.com</t>
  </si>
  <si>
    <t>Alexey Goihman</t>
  </si>
  <si>
    <t>אלכסיי</t>
  </si>
  <si>
    <t>Product Development Manager</t>
  </si>
  <si>
    <t>alexeyg@stepac.com</t>
  </si>
  <si>
    <t>Gary Ward</t>
  </si>
  <si>
    <t>גרי</t>
  </si>
  <si>
    <t>CTO</t>
  </si>
  <si>
    <t>Hila Nagel</t>
  </si>
  <si>
    <t>הילה</t>
  </si>
  <si>
    <t>Marketing Communications Manager</t>
  </si>
  <si>
    <t>hilan@stepac.com</t>
  </si>
  <si>
    <t>Anat Kopmar</t>
  </si>
  <si>
    <t>ענת</t>
  </si>
  <si>
    <t>Quality Manager</t>
  </si>
  <si>
    <t>anatk@stepac.com</t>
  </si>
  <si>
    <t>Samar Mattar</t>
  </si>
  <si>
    <t>סאמר</t>
  </si>
  <si>
    <t>IT &amp; IS Manager</t>
  </si>
  <si>
    <t>samarm@stepac.com</t>
  </si>
  <si>
    <t>Hezi Levinsky</t>
  </si>
  <si>
    <t>חזי</t>
  </si>
  <si>
    <t xml:space="preserve">Process Engineer &amp; Technologist </t>
  </si>
  <si>
    <t>hezil@stepacppc.com</t>
  </si>
  <si>
    <t>Rakefet Benor</t>
  </si>
  <si>
    <t>רקפת</t>
  </si>
  <si>
    <t>Senior Executive HR</t>
  </si>
  <si>
    <t>rakefetb@stepac.com</t>
  </si>
  <si>
    <t>Rani Kadosh</t>
  </si>
  <si>
    <t>רני</t>
  </si>
  <si>
    <t>Sales &amp; Marketing Manager</t>
  </si>
  <si>
    <t>ranik@stepac.com</t>
  </si>
  <si>
    <t>Asaf Shachnai</t>
  </si>
  <si>
    <t>VP Marketing and Sales</t>
  </si>
  <si>
    <t>asafs@stepac.com</t>
  </si>
  <si>
    <t>Harel Nagan</t>
  </si>
  <si>
    <t xml:space="preserve">הראל </t>
  </si>
  <si>
    <t xml:space="preserve">R&amp;D Lab Manager and post harvest technologist </t>
  </si>
  <si>
    <t>hareln@stepac.com</t>
  </si>
  <si>
    <t>Ruthy Chen</t>
  </si>
  <si>
    <t xml:space="preserve">רותי </t>
  </si>
  <si>
    <t>Quality director</t>
  </si>
  <si>
    <t>ruthyc@stepacppc.com</t>
  </si>
  <si>
    <t>Sergei Bokan</t>
  </si>
  <si>
    <t xml:space="preserve">סרגיי </t>
  </si>
  <si>
    <t>Manager</t>
  </si>
  <si>
    <t>sergeib@stepac.com</t>
  </si>
  <si>
    <t>Viki Mattar</t>
  </si>
  <si>
    <t xml:space="preserve">ויקי </t>
  </si>
  <si>
    <t xml:space="preserve">Planning Coordinator </t>
  </si>
  <si>
    <t>vikim@stepacppc.com</t>
  </si>
  <si>
    <t xml:space="preserve">Monique Robas </t>
  </si>
  <si>
    <t>מוניק</t>
  </si>
  <si>
    <t>QA Manager</t>
  </si>
  <si>
    <t>Chen Z</t>
  </si>
  <si>
    <t>צ'ן</t>
  </si>
  <si>
    <t>Sales Coordinator and Customer Service</t>
  </si>
  <si>
    <t>Shosh Ben Tzur</t>
  </si>
  <si>
    <t>שוש</t>
  </si>
  <si>
    <t>VP Operations, Logistics and Administration</t>
  </si>
  <si>
    <t>shoshb@stepacppc.com</t>
  </si>
  <si>
    <t>Matan Netzer</t>
  </si>
  <si>
    <t>מתן</t>
  </si>
  <si>
    <t>Subcontractors and Projects Team Leader</t>
  </si>
  <si>
    <t>Plasan</t>
  </si>
  <si>
    <t>מיגון והגנה</t>
  </si>
  <si>
    <t>Sassa</t>
  </si>
  <si>
    <t>Hot lead. Follow up.</t>
  </si>
  <si>
    <t xml:space="preserve">Daniel Cusacovich
</t>
  </si>
  <si>
    <t>Strategic Procurement Team Leader</t>
  </si>
  <si>
    <t>daniel.cusacovich@plasan.com</t>
  </si>
  <si>
    <t>Ofer Katz</t>
  </si>
  <si>
    <t>אופיר</t>
  </si>
  <si>
    <t>Purchasing Materials Manager</t>
  </si>
  <si>
    <t>no email</t>
  </si>
  <si>
    <r>
      <rPr>
        <color rgb="FF1155CC"/>
        <sz val="14.0"/>
        <u/>
      </rPr>
      <t>Miri Nachlai</t>
    </r>
  </si>
  <si>
    <t>miri.nachlai@plasan.com</t>
  </si>
  <si>
    <t xml:space="preserve">Uri Leshem
</t>
  </si>
  <si>
    <t>אורי</t>
  </si>
  <si>
    <t xml:space="preserve">Adi Rotem
</t>
  </si>
  <si>
    <t>Engineering Division Operations Manager</t>
  </si>
  <si>
    <t>couldn't find</t>
  </si>
  <si>
    <t xml:space="preserve">Binny Yodaiken
</t>
  </si>
  <si>
    <t>בני</t>
  </si>
  <si>
    <t>VP of Engineering and R&amp;D</t>
  </si>
  <si>
    <t>binny.yodaiken@plasan.com</t>
  </si>
  <si>
    <t>Ram Berenstein</t>
  </si>
  <si>
    <t>רם</t>
  </si>
  <si>
    <t xml:space="preserve">Mechanical Design Engineer </t>
  </si>
  <si>
    <t>ramb@plasan.com</t>
  </si>
  <si>
    <t>Karminsky Lev</t>
  </si>
  <si>
    <t>לב</t>
  </si>
  <si>
    <t>Sr. Programs and Business Development Manager</t>
  </si>
  <si>
    <t>lev.karminsky@plasan.com</t>
  </si>
  <si>
    <t>Yaniv Peri</t>
  </si>
  <si>
    <t>Senior Buyer</t>
  </si>
  <si>
    <t>Daniel Helshtein</t>
  </si>
  <si>
    <t>דניאל</t>
  </si>
  <si>
    <t xml:space="preserve">Procurement Specialist </t>
  </si>
  <si>
    <t>Elad Magid</t>
  </si>
  <si>
    <t>Head of Mechanical Staff Robotic Divison</t>
  </si>
  <si>
    <t>Oren Shiler</t>
  </si>
  <si>
    <t>אורן</t>
  </si>
  <si>
    <t>oren.shiler@plasan.com</t>
  </si>
  <si>
    <t>Eran Gilboa</t>
  </si>
  <si>
    <t>ערן</t>
  </si>
  <si>
    <t>erang@plasan.com</t>
  </si>
  <si>
    <t>Nati Atias</t>
  </si>
  <si>
    <t>נתי</t>
  </si>
  <si>
    <t>Business Unit Manager - Robotics and Maneuvering Systems</t>
  </si>
  <si>
    <t>natia@plasan.com</t>
  </si>
  <si>
    <t>RESPONDED</t>
  </si>
  <si>
    <t>30.3.25</t>
  </si>
  <si>
    <t>FOLLOWED UP</t>
  </si>
  <si>
    <t>Natav Yatom</t>
  </si>
  <si>
    <t>נטע</t>
  </si>
  <si>
    <t>Head of R&amp;D</t>
  </si>
  <si>
    <t>natav.yatom@plasan.com</t>
  </si>
  <si>
    <t>Liza Alievsky</t>
  </si>
  <si>
    <t>ליזה</t>
  </si>
  <si>
    <t>Planning and Control Manager</t>
  </si>
  <si>
    <t>Nadav Yakuti</t>
  </si>
  <si>
    <t>נדב</t>
  </si>
  <si>
    <t>Or Shoshe</t>
  </si>
  <si>
    <t>Project Quality Manager</t>
  </si>
  <si>
    <t>https://www.linkedin.com/in/or-shoshe-b2b345217/</t>
  </si>
  <si>
    <t>Ziv Gafni</t>
  </si>
  <si>
    <t>V.P. Survivability Solutions</t>
  </si>
  <si>
    <t>ziv.gafni@plasan.com</t>
  </si>
  <si>
    <t>Nalchik Hatokai</t>
  </si>
  <si>
    <t>נלצ'יק</t>
  </si>
  <si>
    <t xml:space="preserve">Materials Engineer </t>
  </si>
  <si>
    <t xml:space="preserve">nalchikh@plasan.com
</t>
  </si>
  <si>
    <t>Ofir Danino</t>
  </si>
  <si>
    <t>Product Engineer</t>
  </si>
  <si>
    <t>ofird@plasan.com</t>
  </si>
  <si>
    <t xml:space="preserve">Shmulik Genihovich
</t>
  </si>
  <si>
    <t>שמוליק</t>
  </si>
  <si>
    <t>Head of product development R&amp;D</t>
  </si>
  <si>
    <t>Zohar Zommer</t>
  </si>
  <si>
    <t>זהר</t>
  </si>
  <si>
    <t>Chief of Staff, Marketing and Business Development</t>
  </si>
  <si>
    <t>zohar.zommer@plasan.com</t>
  </si>
  <si>
    <t>Michael Cherem</t>
  </si>
  <si>
    <t>Hanan Silverman</t>
  </si>
  <si>
    <t>חנן</t>
  </si>
  <si>
    <t>hanans@plasan.com</t>
  </si>
  <si>
    <t>SENT But wrong intro</t>
  </si>
  <si>
    <t>RESPONDED WRONG INFO</t>
  </si>
  <si>
    <t>Maor Bahumi</t>
  </si>
  <si>
    <t>מאור</t>
  </si>
  <si>
    <t>Embedded Engineer</t>
  </si>
  <si>
    <t xml:space="preserve">maor.bahumi@plasan.com
</t>
  </si>
  <si>
    <t>Duby Cohen</t>
  </si>
  <si>
    <t>דובי</t>
  </si>
  <si>
    <t>vice president integrated system</t>
  </si>
  <si>
    <t>Moshe Elazar</t>
  </si>
  <si>
    <t>משה</t>
  </si>
  <si>
    <t>President &amp; CEO</t>
  </si>
  <si>
    <t xml:space="preserve">moshe.elazar@plasan.com
</t>
  </si>
  <si>
    <t xml:space="preserve">
Gal Shterenshus
</t>
  </si>
  <si>
    <t>Head of COntract &amp; Sales</t>
  </si>
  <si>
    <t xml:space="preserve">gal.shterenshus@plasan.com
</t>
  </si>
  <si>
    <t>HE LEFT. REPLACED BY HANIT</t>
  </si>
  <si>
    <t>Joseph (Yossi) Weiss</t>
  </si>
  <si>
    <t>יוסף</t>
  </si>
  <si>
    <t>https://www.linkedin.com/in/joseph-weiss/</t>
  </si>
  <si>
    <t>Zohar Dahan</t>
  </si>
  <si>
    <t>Head of PMO</t>
  </si>
  <si>
    <t xml:space="preserve">Eitan Aderet </t>
  </si>
  <si>
    <t>איתן</t>
  </si>
  <si>
    <t>Prototype Workshop Manager technical manager</t>
  </si>
  <si>
    <t>Yoram Katz</t>
  </si>
  <si>
    <t>Director of Proposal Management</t>
  </si>
  <si>
    <t>yoramk@plasan.com</t>
  </si>
  <si>
    <t>Dan Ziv</t>
  </si>
  <si>
    <t>דן</t>
  </si>
  <si>
    <t>Leonid Vaisband</t>
  </si>
  <si>
    <t>לאוניד</t>
  </si>
  <si>
    <t>CPO</t>
  </si>
  <si>
    <t>Hanit Laron</t>
  </si>
  <si>
    <t>חנית</t>
  </si>
  <si>
    <t>Director of Pricing and contracts</t>
  </si>
  <si>
    <t>Randy Kholhring</t>
  </si>
  <si>
    <t>רנדי</t>
  </si>
  <si>
    <t>Plan &amp; Control</t>
  </si>
  <si>
    <t>https://www.linkedin.com/in/randy-kholhring-043189337/</t>
  </si>
  <si>
    <t>Ruvy Bar Lev</t>
  </si>
  <si>
    <t>רובי</t>
  </si>
  <si>
    <t>Instrumentation Team Manager</t>
  </si>
  <si>
    <t xml:space="preserve">ruvyb@plasan.com
</t>
  </si>
  <si>
    <t>Maya Shlain</t>
  </si>
  <si>
    <t>מיה</t>
  </si>
  <si>
    <t xml:space="preserve">maya.shlain@plasan.com
</t>
  </si>
  <si>
    <t>Paz Assaf</t>
  </si>
  <si>
    <t>פז</t>
  </si>
  <si>
    <t>paza@plasan.com</t>
  </si>
  <si>
    <t>Slava Troyansky</t>
  </si>
  <si>
    <t>סלאבה</t>
  </si>
  <si>
    <t>Team Manager</t>
  </si>
  <si>
    <t>slavat@plasan.com</t>
  </si>
  <si>
    <t>Tamir Kotton</t>
  </si>
  <si>
    <t>תמיר</t>
  </si>
  <si>
    <t>Vice President Program Management</t>
  </si>
  <si>
    <t>tamirk@plasan.com</t>
  </si>
  <si>
    <t>MTL 3D</t>
  </si>
  <si>
    <t>בדיקות גיאומטריה של להבי טורבינה</t>
  </si>
  <si>
    <t>https://mtl-3d.com/</t>
  </si>
  <si>
    <t>info@mtl-3d.com</t>
  </si>
  <si>
    <t>04-617-1745</t>
  </si>
  <si>
    <t>Pavel Kocherzhook</t>
  </si>
  <si>
    <t>https://www.linkedin.com/in/pavel-kocherzhook-99095239/</t>
  </si>
  <si>
    <t>pavel@mtl-3d.com</t>
  </si>
  <si>
    <t>23.3.25</t>
  </si>
  <si>
    <t xml:space="preserve">
Dmitry Surov
</t>
  </si>
  <si>
    <t>dmitry@mtl-3d.com</t>
  </si>
  <si>
    <t xml:space="preserve">Boris Levkovitch
</t>
  </si>
  <si>
    <t xml:space="preserve">Project Manager </t>
  </si>
  <si>
    <t>boris@mtl-3d.com</t>
  </si>
  <si>
    <t xml:space="preserve">Leonid Perepelizki
</t>
  </si>
  <si>
    <t xml:space="preserve">Technical and Customer Support Engineer </t>
  </si>
  <si>
    <t>leonid@mtl-3d.com</t>
  </si>
  <si>
    <t xml:space="preserve">
Ilya Averuk
</t>
  </si>
  <si>
    <t>Software Engineer</t>
  </si>
  <si>
    <t xml:space="preserve">
ilya@mtl-3d.com
</t>
  </si>
  <si>
    <t xml:space="preserve">
Vladimir Karpovsky</t>
  </si>
  <si>
    <t>Deputy CTO</t>
  </si>
  <si>
    <t xml:space="preserve">
vladimir@mtl-3d.com</t>
  </si>
  <si>
    <t>Sergey Rogachevsky</t>
  </si>
  <si>
    <t>sergey@mtl-3d.com</t>
  </si>
  <si>
    <t>Dmitry Kagarlitsky</t>
  </si>
  <si>
    <t>Bermad</t>
  </si>
  <si>
    <t>פתרונות בקרת מים</t>
  </si>
  <si>
    <t>Were in touch and then ghosted. Warmish lead.</t>
  </si>
  <si>
    <r>
      <rPr>
        <color rgb="FF1155CC"/>
        <sz val="14.0"/>
        <u/>
      </rPr>
      <t>Lior Doron</t>
    </r>
  </si>
  <si>
    <t>Chief Engineer &amp; Product Manager - Fire Protection</t>
  </si>
  <si>
    <t>doron@bermad.com</t>
  </si>
  <si>
    <t>052-236-0558</t>
  </si>
  <si>
    <t>ANSWER</t>
  </si>
  <si>
    <t xml:space="preserve">
Itsik Landes
</t>
  </si>
  <si>
    <t>R&amp;D Product Engineer</t>
  </si>
  <si>
    <t>itsik@bermad.com</t>
  </si>
  <si>
    <t xml:space="preserve">
Amit Shtutman
</t>
  </si>
  <si>
    <t>Digital R&amp;D manager</t>
  </si>
  <si>
    <t>amit@bermad.com</t>
  </si>
  <si>
    <t xml:space="preserve">
avri kvartler
</t>
  </si>
  <si>
    <t>avri@bermad.com</t>
  </si>
  <si>
    <t xml:space="preserve">Efrat Schlagman
</t>
  </si>
  <si>
    <t>Global Marcom Manager</t>
  </si>
  <si>
    <t>efrat_s@bermad.com</t>
  </si>
  <si>
    <t>SHE WAS CCed</t>
  </si>
  <si>
    <t xml:space="preserve">Barak Avitov
</t>
  </si>
  <si>
    <t>Site Manager</t>
  </si>
  <si>
    <t>barak@bermad.com</t>
  </si>
  <si>
    <t xml:space="preserve">
Gena Dosovicky</t>
  </si>
  <si>
    <t>Research Development Mechanical Engineer</t>
  </si>
  <si>
    <t>gena.dosovicky@bermad.com</t>
  </si>
  <si>
    <t xml:space="preserve">
Erez Ram-lev
</t>
  </si>
  <si>
    <t>Corporate Business Development</t>
  </si>
  <si>
    <t>erez@bermad.com</t>
  </si>
  <si>
    <t xml:space="preserve">
Elad Freyman
</t>
  </si>
  <si>
    <t>elad_f@bermad.com</t>
  </si>
  <si>
    <t>Eyal Geller</t>
  </si>
  <si>
    <t>eyal@bermad.com</t>
  </si>
  <si>
    <t xml:space="preserve">
Assaf Bassi
·</t>
  </si>
  <si>
    <t xml:space="preserve">VP of Business Development &amp; Marketing </t>
  </si>
  <si>
    <t>assaf@bermad.com</t>
  </si>
  <si>
    <t>Boaz Furst</t>
  </si>
  <si>
    <t>CISO and System Manager</t>
  </si>
  <si>
    <r>
      <rPr>
        <color rgb="FF1155CC"/>
        <sz val="14.0"/>
        <u/>
      </rPr>
      <t>Shay Chamoy</t>
    </r>
  </si>
  <si>
    <t>Plastics Technologist R&amp;D Team Leader</t>
  </si>
  <si>
    <t xml:space="preserve">Giora Cameron
</t>
  </si>
  <si>
    <t>Vice President - Americas &amp; Europe</t>
  </si>
  <si>
    <t xml:space="preserve">Tal Ben Yaakov
</t>
  </si>
  <si>
    <t>Application Engineer</t>
  </si>
  <si>
    <t xml:space="preserve">Ran Israeli
</t>
  </si>
  <si>
    <t xml:space="preserve">Ilan Shklarsh
</t>
  </si>
  <si>
    <t>Tai Ziv</t>
  </si>
  <si>
    <t>Eylon Fruendlich</t>
  </si>
  <si>
    <t>Senior Mechanical Engineer</t>
  </si>
  <si>
    <t xml:space="preserve">
Aviv Barak
</t>
  </si>
  <si>
    <t>Pilots and Air valves Mechanical Team Leader</t>
  </si>
  <si>
    <t xml:space="preserve">Tomer A.
</t>
  </si>
  <si>
    <t xml:space="preserve">Vladimir Yaroshetskiy
</t>
  </si>
  <si>
    <t>Employee</t>
  </si>
  <si>
    <r>
      <rPr>
        <color rgb="FF1155CC"/>
        <sz val="14.0"/>
        <u/>
      </rPr>
      <t>Guy Kariti</t>
    </r>
  </si>
  <si>
    <t>Engineering Team Lead</t>
  </si>
  <si>
    <t xml:space="preserve">
Yasmin Kheredin</t>
  </si>
  <si>
    <t xml:space="preserve">Financial implementer </t>
  </si>
  <si>
    <t xml:space="preserve">
Elad Orenstein
</t>
  </si>
  <si>
    <t>Smart Metering Product Manager at Bermad Water Control Solution</t>
  </si>
  <si>
    <t xml:space="preserve">Website </t>
  </si>
  <si>
    <t>General Company Email</t>
  </si>
  <si>
    <t xml:space="preserve">LinkedIN Profile </t>
  </si>
  <si>
    <t>Email Address</t>
  </si>
  <si>
    <t xml:space="preserve">Volta Belting Technology </t>
  </si>
  <si>
    <t>בתחום הפתרונות לרצועות מסוע היגייניות</t>
  </si>
  <si>
    <t>Karmiel</t>
  </si>
  <si>
    <t>https://www.voltabelting.com/</t>
  </si>
  <si>
    <t>sales@voltabelting.com</t>
  </si>
  <si>
    <t>04-995-1352</t>
  </si>
  <si>
    <t>Followed up but haven't responded. Follow up again. Warm lead. Followed up again.  He responsded sending us to someone else.</t>
  </si>
  <si>
    <t>Eli Shulman</t>
  </si>
  <si>
    <t>אלי</t>
  </si>
  <si>
    <t>Director of Research Development</t>
  </si>
  <si>
    <t>elis@voltabelting.com</t>
  </si>
  <si>
    <t xml:space="preserve">Atar Erez </t>
  </si>
  <si>
    <t>ארז?</t>
  </si>
  <si>
    <t>atare@voltabelting.com</t>
  </si>
  <si>
    <t>Tal Klein</t>
  </si>
  <si>
    <t>CFO</t>
  </si>
  <si>
    <t>talk@voltabelting.com</t>
  </si>
  <si>
    <t>Benny Longman</t>
  </si>
  <si>
    <t xml:space="preserve">Director &amp; President </t>
  </si>
  <si>
    <t>bennyl@voltabelting.com</t>
  </si>
  <si>
    <t>Adi Chokler</t>
  </si>
  <si>
    <t>adic@voltabelting.com</t>
  </si>
  <si>
    <t>Dror Adato</t>
  </si>
  <si>
    <t>דרור</t>
  </si>
  <si>
    <t>VP Operations</t>
  </si>
  <si>
    <t>drora@voltabelting.com</t>
  </si>
  <si>
    <t>Omri Sela</t>
  </si>
  <si>
    <t>עמרי</t>
  </si>
  <si>
    <t>omris@voltabelting.com</t>
  </si>
  <si>
    <t>Ehud Firtel</t>
  </si>
  <si>
    <t>אהוד</t>
  </si>
  <si>
    <t>Opex leader</t>
  </si>
  <si>
    <t>ehudf@voltabelting.com</t>
  </si>
  <si>
    <t>Rand Otman</t>
  </si>
  <si>
    <t>רנד</t>
  </si>
  <si>
    <t>R&amp;D Engineer</t>
  </si>
  <si>
    <t>rando@voltabelting.com</t>
  </si>
  <si>
    <t>Kobi Kreplak</t>
  </si>
  <si>
    <t>קובי</t>
  </si>
  <si>
    <t>kobik@voltabelting.com</t>
  </si>
  <si>
    <t>Moshe Omer</t>
  </si>
  <si>
    <t>Mechanical &amp; Plastics Development Engineer</t>
  </si>
  <si>
    <t>mosheo@voltabelting.com</t>
  </si>
  <si>
    <t>Arik Ishmailov</t>
  </si>
  <si>
    <t>Purchaser</t>
  </si>
  <si>
    <t>ariki@voltabelting.com</t>
  </si>
  <si>
    <t>CONTACT IN 2 MONTHS</t>
  </si>
  <si>
    <t>Daniel Kazado</t>
  </si>
  <si>
    <t>danielk@voltabelting.com</t>
  </si>
  <si>
    <t>David Genossar</t>
  </si>
  <si>
    <t>דוד</t>
  </si>
  <si>
    <t>Business Development Manager</t>
  </si>
  <si>
    <t>davidg@voltabelting.com</t>
  </si>
  <si>
    <t>Liron Oz</t>
  </si>
  <si>
    <t>VP HR</t>
  </si>
  <si>
    <t>lirono@voltabelting.com</t>
  </si>
  <si>
    <t>Nir Motiuk</t>
  </si>
  <si>
    <t>Technical Manager</t>
  </si>
  <si>
    <t>nirm@voltabelting.com</t>
  </si>
  <si>
    <t>Guy Jacob</t>
  </si>
  <si>
    <t>גיא</t>
  </si>
  <si>
    <t>Global Business Development Mnaager</t>
  </si>
  <si>
    <t>guyj@voltabelting.com</t>
  </si>
  <si>
    <t>Aya Lotan</t>
  </si>
  <si>
    <t>איה</t>
  </si>
  <si>
    <t>Owner</t>
  </si>
  <si>
    <t>ayal@voltabelting.com</t>
  </si>
  <si>
    <t>Or Zeira</t>
  </si>
  <si>
    <t>orz@voltabelting.com</t>
  </si>
  <si>
    <t>Lina Kagan</t>
  </si>
  <si>
    <t>לינה</t>
  </si>
  <si>
    <t>linak@voltabelting.com</t>
  </si>
  <si>
    <t>Sandra Jalocha</t>
  </si>
  <si>
    <t>סנדרה</t>
  </si>
  <si>
    <t>sandra.j@voltabelting.com</t>
  </si>
  <si>
    <t>Ildi Farkash</t>
  </si>
  <si>
    <t>אילדי</t>
  </si>
  <si>
    <t>ildif@voltabelting.com</t>
  </si>
  <si>
    <t>WAS CCED</t>
  </si>
  <si>
    <t>Klil קליל</t>
  </si>
  <si>
    <t>לפיתוח פתרונות מתקדמים למערכות חלונות</t>
  </si>
  <si>
    <t>https://www.klil.co.il/</t>
  </si>
  <si>
    <t>03-9024333</t>
  </si>
  <si>
    <t>Nir Ilani</t>
  </si>
  <si>
    <t>Maya Peretz Aviv</t>
  </si>
  <si>
    <t>Director of the CEO Office</t>
  </si>
  <si>
    <t>maya@klil.co.il</t>
  </si>
  <si>
    <t>27.4.25</t>
  </si>
  <si>
    <t>Nir Erez</t>
  </si>
  <si>
    <t>VP Supply Chain and Operation</t>
  </si>
  <si>
    <t>nir@klil.co.il</t>
  </si>
  <si>
    <t>Doron Castro</t>
  </si>
  <si>
    <t>doron@klil.co.il</t>
  </si>
  <si>
    <t>Shelly Abraham</t>
  </si>
  <si>
    <t>שלי</t>
  </si>
  <si>
    <t>shelly@klil.co.il</t>
  </si>
  <si>
    <t>adi@klil.co.il</t>
  </si>
  <si>
    <t>Noam Chen</t>
  </si>
  <si>
    <t>נועם</t>
  </si>
  <si>
    <t>HR Business Partner</t>
  </si>
  <si>
    <t>noam@klil.co.il</t>
  </si>
  <si>
    <t>Ilanit Hoffman</t>
  </si>
  <si>
    <t>אילנית</t>
  </si>
  <si>
    <t>ilanit@klil.co.il</t>
  </si>
  <si>
    <t>Protalix</t>
  </si>
  <si>
    <t xml:space="preserve">ביופרמצבטיקה מבוססת תאי צמח
</t>
  </si>
  <si>
    <t xml:space="preserve">Karmiel </t>
  </si>
  <si>
    <t>https://protalix.com/</t>
  </si>
  <si>
    <t>info@protalix.com</t>
  </si>
  <si>
    <t>Met. Not relevant.</t>
  </si>
  <si>
    <t>Dror Bashan</t>
  </si>
  <si>
    <t>President and CEO</t>
  </si>
  <si>
    <t>https://www.linkedin.com/in/dror-bashan-801272/</t>
  </si>
  <si>
    <t>dror.bashan@protalix.com</t>
  </si>
  <si>
    <t>Amos Bar Shalev</t>
  </si>
  <si>
    <t>עמוס</t>
  </si>
  <si>
    <t>Director</t>
  </si>
  <si>
    <t>amos.barshalev@protalix.com</t>
  </si>
  <si>
    <t xml:space="preserve">WRONG EMAIL </t>
  </si>
  <si>
    <t>Ariel Gilert</t>
  </si>
  <si>
    <t>אריאל</t>
  </si>
  <si>
    <t>Sr Director R&amp;D</t>
  </si>
  <si>
    <t>https://www.linkedin.com/in/ariel-gilert-1a478057/</t>
  </si>
  <si>
    <t>ariel.gilert@protalix.com</t>
  </si>
  <si>
    <t>Ori KALID</t>
  </si>
  <si>
    <t>vp r&amp;d</t>
  </si>
  <si>
    <t>https://www.linkedin.com/in/ori-kalid-810a6a2/</t>
  </si>
  <si>
    <t>ori.kalid@protalix.com</t>
  </si>
  <si>
    <t>Eyal Rubin</t>
  </si>
  <si>
    <t>SVP CFO</t>
  </si>
  <si>
    <t>https://www.linkedin.com/in/eyal-rubin-8b39282/</t>
  </si>
  <si>
    <t>eyal.rubin@protalix.com</t>
  </si>
  <si>
    <t>Yakir Nataf</t>
  </si>
  <si>
    <t>יקיר</t>
  </si>
  <si>
    <t>Senior Director of Process and Analytical Development</t>
  </si>
  <si>
    <t>https://www.linkedin.com/in/yakir-nataf-09a22a2b/</t>
  </si>
  <si>
    <t>yakir.nataf@protalix.com</t>
  </si>
  <si>
    <t>HRD</t>
  </si>
  <si>
    <t>Careers and Human Resources</t>
  </si>
  <si>
    <t>HRD@protalix.com</t>
  </si>
  <si>
    <t>Kristi Sarno</t>
  </si>
  <si>
    <t xml:space="preserve">Business Development </t>
  </si>
  <si>
    <t>kristi.sarno@protalix.com</t>
  </si>
  <si>
    <t>Orit Cohen Barak</t>
  </si>
  <si>
    <t>אורית</t>
  </si>
  <si>
    <t>Head of Clinical Development</t>
  </si>
  <si>
    <t>orit.barak@protalix.com</t>
  </si>
  <si>
    <t>Yael Fellous</t>
  </si>
  <si>
    <t>יעל</t>
  </si>
  <si>
    <t xml:space="preserve">VP Human Resources </t>
  </si>
  <si>
    <t>yael.fellous@protalix.com</t>
  </si>
  <si>
    <t>Dafny Shelly</t>
  </si>
  <si>
    <t>דפנה</t>
  </si>
  <si>
    <t>dafna.shelly@protalix.com</t>
  </si>
  <si>
    <t>Michal Uzan</t>
  </si>
  <si>
    <t xml:space="preserve">Human Reseources Administrative Assistant </t>
  </si>
  <si>
    <t>michal.uzan@protalix.com</t>
  </si>
  <si>
    <t>Zohar Keren</t>
  </si>
  <si>
    <t>זוהר</t>
  </si>
  <si>
    <t>R&amp;D director program lead</t>
  </si>
  <si>
    <t>zohar.keren@protalix.com</t>
  </si>
  <si>
    <t>Ido Cohen</t>
  </si>
  <si>
    <t>עדו</t>
  </si>
  <si>
    <t>Senior Director Projects and Validation</t>
  </si>
  <si>
    <t>ido.cohen@protalix.com</t>
  </si>
  <si>
    <t>Netanel Yehonatan</t>
  </si>
  <si>
    <t>נתנאל</t>
  </si>
  <si>
    <t>Engineering Projects Manager</t>
  </si>
  <si>
    <t>netanel.yehonatan@protalix.com</t>
  </si>
  <si>
    <t>Shoshi Tessler</t>
  </si>
  <si>
    <t>שושי</t>
  </si>
  <si>
    <t xml:space="preserve">VP clinical development and regulatory affairs </t>
  </si>
  <si>
    <t>shoshi.tessler@protalix.com</t>
  </si>
  <si>
    <t>Moran Shalev</t>
  </si>
  <si>
    <t>מורן</t>
  </si>
  <si>
    <t>Innovation project lead</t>
  </si>
  <si>
    <t>moran.shalev@protalix.com</t>
  </si>
  <si>
    <t>Yoram Cohen</t>
  </si>
  <si>
    <t>Senior Director Supply CHain</t>
  </si>
  <si>
    <t>yoram.cohen@protalix.com</t>
  </si>
  <si>
    <t>Omri Er-el</t>
  </si>
  <si>
    <t>omri.er-el@protalix.com</t>
  </si>
  <si>
    <t>Itay Moas</t>
  </si>
  <si>
    <t>איתי</t>
  </si>
  <si>
    <t xml:space="preserve">Project Lead </t>
  </si>
  <si>
    <t>itay.moas@protalix.com</t>
  </si>
  <si>
    <t>Sheli Levy</t>
  </si>
  <si>
    <t>Senior Director IT</t>
  </si>
  <si>
    <t>sheli.levy@protalix.com</t>
  </si>
  <si>
    <t>Set up meeting</t>
  </si>
  <si>
    <t>11.5.25</t>
  </si>
  <si>
    <t>TDK Lambda Israel subdiary of TDK coproration</t>
  </si>
  <si>
    <t xml:space="preserve">אספקת כוח תעשייתית
</t>
  </si>
  <si>
    <t>https://www.emea.lambda.tdk.com/il-en</t>
  </si>
  <si>
    <t>tli.powersolutions@tdk.com</t>
  </si>
  <si>
    <t xml:space="preserve">Wrong email addresses </t>
  </si>
  <si>
    <t>Eyal Federlein</t>
  </si>
  <si>
    <t>Operationas Director</t>
  </si>
  <si>
    <t>eyal@tdk-lambda.co.il</t>
  </si>
  <si>
    <t>Kobi Vatrio</t>
  </si>
  <si>
    <t>kobi@tdk-lambda.co.il</t>
  </si>
  <si>
    <t>Yariv Eyni</t>
  </si>
  <si>
    <t>יריב</t>
  </si>
  <si>
    <t>Sales Director</t>
  </si>
  <si>
    <t>yariv@tdk-lambda.co.il</t>
  </si>
  <si>
    <t>Yair Ben Zohar</t>
  </si>
  <si>
    <t>יאיר</t>
  </si>
  <si>
    <t>Qualtiy Director</t>
  </si>
  <si>
    <t>yair@tdk-lambda.co.il</t>
  </si>
  <si>
    <t>Ami Faibish</t>
  </si>
  <si>
    <t>עמי</t>
  </si>
  <si>
    <t>ME TE Manager</t>
  </si>
  <si>
    <t>ami@tdk-lambda.co.il</t>
  </si>
  <si>
    <t>Yaniv Nisinman</t>
  </si>
  <si>
    <t>NEw Products Development Manager</t>
  </si>
  <si>
    <t>yaniv@tdk-lambda.co.il</t>
  </si>
  <si>
    <t>Miki Stravets</t>
  </si>
  <si>
    <t>מיקי</t>
  </si>
  <si>
    <t>R&amp;D Mechanical team leader</t>
  </si>
  <si>
    <t>miki@tdk-lambda.co.il</t>
  </si>
  <si>
    <t>Elias Jeries</t>
  </si>
  <si>
    <t>אליאס</t>
  </si>
  <si>
    <t>elias@tdk-lambda.co.il</t>
  </si>
  <si>
    <t>Asi Levi</t>
  </si>
  <si>
    <t>אסי</t>
  </si>
  <si>
    <t>asi@tdk-lambda.co.il</t>
  </si>
  <si>
    <t>Karmi Simionovich</t>
  </si>
  <si>
    <t>קרמי</t>
  </si>
  <si>
    <t>Power system R&amp;D manager</t>
  </si>
  <si>
    <t>karmi@tdk-lambda.co.il</t>
  </si>
  <si>
    <t>Yinon Azulay</t>
  </si>
  <si>
    <t>ינון</t>
  </si>
  <si>
    <t>Hardware Engineer</t>
  </si>
  <si>
    <t>yinon@tdk-lambda.co.il</t>
  </si>
  <si>
    <t>Liat Hasson</t>
  </si>
  <si>
    <t>ליאת</t>
  </si>
  <si>
    <t>Manufacturing Engineering Manager</t>
  </si>
  <si>
    <t>liat@tdk-lambda.co.il</t>
  </si>
  <si>
    <t>Michael Bindman</t>
  </si>
  <si>
    <t>Mechanical R&amp;D engineer</t>
  </si>
  <si>
    <t>michael@tdk-lambda.co.il</t>
  </si>
  <si>
    <t>Victoria Khalifer</t>
  </si>
  <si>
    <t>ויקטוריה</t>
  </si>
  <si>
    <t>Priority and BI design and development</t>
  </si>
  <si>
    <t>victoria@tdk-lambda.co.il</t>
  </si>
  <si>
    <t>Wafaa Qadah</t>
  </si>
  <si>
    <t>ואפאא</t>
  </si>
  <si>
    <t>Optimization &amp; Methods Engineer</t>
  </si>
  <si>
    <t>wafaa@tdk-lambda.co.il</t>
  </si>
  <si>
    <t>Betty Karapitan</t>
  </si>
  <si>
    <t>בטי</t>
  </si>
  <si>
    <t>R&amp;D Electronic Engineer</t>
  </si>
  <si>
    <t>betty@tdk-lambda.co.il</t>
  </si>
  <si>
    <t>Yossi Curiel</t>
  </si>
  <si>
    <t>R&amp;D Practical Engineer</t>
  </si>
  <si>
    <t>yossi@tdk-lambda.co.il</t>
  </si>
  <si>
    <t xml:space="preserve">Doron Peled </t>
  </si>
  <si>
    <t>General Manager</t>
  </si>
  <si>
    <t>doron@tdk-lambda.co.il</t>
  </si>
  <si>
    <t>Zeev Guzman</t>
  </si>
  <si>
    <t>זאב</t>
  </si>
  <si>
    <t>Electronic Engineer</t>
  </si>
  <si>
    <t>zeev@tdk-lambda.co.il</t>
  </si>
  <si>
    <t>Sergey Kovler</t>
  </si>
  <si>
    <t>סרגיי</t>
  </si>
  <si>
    <t>Power Electronics Architect</t>
  </si>
  <si>
    <t>sergey@tdk-lambda.co.il</t>
  </si>
  <si>
    <t>Alex Shmidov</t>
  </si>
  <si>
    <t>ATE and Application Engineer</t>
  </si>
  <si>
    <t>alex@tdk-lambda.co.il</t>
  </si>
  <si>
    <t>Amit Zehavi</t>
  </si>
  <si>
    <t>עמית</t>
  </si>
  <si>
    <t>Power Enginer</t>
  </si>
  <si>
    <t>amit@tdk-lambda.co.il</t>
  </si>
  <si>
    <t>George Rucarenau</t>
  </si>
  <si>
    <t>ג'ורג'</t>
  </si>
  <si>
    <t xml:space="preserve">Senior Mechanical Engineer </t>
  </si>
  <si>
    <t>george@tdk-lambda.co.il</t>
  </si>
  <si>
    <t>Nir Tzanhani</t>
  </si>
  <si>
    <t>Accounts Manager and Business Development</t>
  </si>
  <si>
    <t>nir@tdk-lambda.co.il</t>
  </si>
  <si>
    <t>Kamar Kayiadre</t>
  </si>
  <si>
    <t>קמר?</t>
  </si>
  <si>
    <t xml:space="preserve">Project Mnager </t>
  </si>
  <si>
    <t>kamar@tdk-lambda.co.il</t>
  </si>
  <si>
    <t>Mark Tarnavsky</t>
  </si>
  <si>
    <t>מרק?</t>
  </si>
  <si>
    <t xml:space="preserve">Account Manager and Business Development Manager </t>
  </si>
  <si>
    <t>mark@tdk-lambda.co.il</t>
  </si>
  <si>
    <t>Ariel Yerushalmi</t>
  </si>
  <si>
    <t xml:space="preserve">Finance and HR Development Director </t>
  </si>
  <si>
    <t>ariel@tdk-lambda.co.il</t>
  </si>
  <si>
    <t>Rotem Pariente</t>
  </si>
  <si>
    <t>רותם</t>
  </si>
  <si>
    <t>HR Coordinator</t>
  </si>
  <si>
    <t>rotem@tdk-lambda.co.il</t>
  </si>
  <si>
    <t>Keren Shai</t>
  </si>
  <si>
    <t xml:space="preserve">HR Manager </t>
  </si>
  <si>
    <t>keren@tdk-lambda.co.il</t>
  </si>
  <si>
    <t>Ido Kedem</t>
  </si>
  <si>
    <t xml:space="preserve">Marcom Coordinator </t>
  </si>
  <si>
    <t>ido@tdk-lambda.co.il</t>
  </si>
  <si>
    <t>Tal Elimelech</t>
  </si>
  <si>
    <t>tal@tdk-lambda.co.il</t>
  </si>
  <si>
    <t>Nufar Sousanpour</t>
  </si>
  <si>
    <t>נופר</t>
  </si>
  <si>
    <t xml:space="preserve">Marcom and Sales Admininstrative Assitant </t>
  </si>
  <si>
    <t>nufar@tdk-lambda.co.il</t>
  </si>
  <si>
    <t>Danielle Rand</t>
  </si>
  <si>
    <t>danielle@tdk-lambda.co.il</t>
  </si>
  <si>
    <t>Noa Benyamini</t>
  </si>
  <si>
    <t>נעה</t>
  </si>
  <si>
    <t>Marcom and Internal Sales Manager</t>
  </si>
  <si>
    <t>noa@tdk-lambda.co.il</t>
  </si>
  <si>
    <t>Elena Ryazanskaya</t>
  </si>
  <si>
    <t>אלנה</t>
  </si>
  <si>
    <t xml:space="preserve">MARCOM coordinator </t>
  </si>
  <si>
    <t>elena@tdk-lambda.co.il</t>
  </si>
  <si>
    <t>Dina Yossef Tuma</t>
  </si>
  <si>
    <t xml:space="preserve">HR Assistant </t>
  </si>
  <si>
    <t>dina@tdk-lambda.co.il</t>
  </si>
  <si>
    <t>USR Electronic Systems</t>
  </si>
  <si>
    <t>ייצור כרטיסים אלקטרוניים ומערכות</t>
  </si>
  <si>
    <t>https://usr.co.il/</t>
  </si>
  <si>
    <t>04-990-4000</t>
  </si>
  <si>
    <t>LIat Hasson</t>
  </si>
  <si>
    <t>PMO Project Management Officer</t>
  </si>
  <si>
    <t>liat_h@usr.co.il</t>
  </si>
  <si>
    <t>Efi Shenhar</t>
  </si>
  <si>
    <t>אפי</t>
  </si>
  <si>
    <t>efi_s@usr.co.il</t>
  </si>
  <si>
    <t>Moshe Edri</t>
  </si>
  <si>
    <t>moshe_e@usr.co.il</t>
  </si>
  <si>
    <t xml:space="preserve">Eddie Guez </t>
  </si>
  <si>
    <t>אדי</t>
  </si>
  <si>
    <t xml:space="preserve">CEO USR </t>
  </si>
  <si>
    <t>eddie_g@usr.co.il</t>
  </si>
  <si>
    <t>Yoram Livnat</t>
  </si>
  <si>
    <t>Final Testing</t>
  </si>
  <si>
    <t>yoram_l@usr.co.il</t>
  </si>
  <si>
    <t>Moran Abutbul</t>
  </si>
  <si>
    <t>moran_a@usr.co.il</t>
  </si>
  <si>
    <t>Shoval Rachamim</t>
  </si>
  <si>
    <t>שובל</t>
  </si>
  <si>
    <t>shoval_r@usr.co.il</t>
  </si>
  <si>
    <t>Lea Zvolon</t>
  </si>
  <si>
    <t>לאה</t>
  </si>
  <si>
    <t>VP Human Resources</t>
  </si>
  <si>
    <t>lea_z@usr.co.il</t>
  </si>
  <si>
    <t>Anna Shalev Grisario</t>
  </si>
  <si>
    <t>אנה</t>
  </si>
  <si>
    <t xml:space="preserve">HR Coordinator </t>
  </si>
  <si>
    <t>anna_s@usr.co.il</t>
  </si>
  <si>
    <t>Sigalit Tal Naveh</t>
  </si>
  <si>
    <t>סיגלית</t>
  </si>
  <si>
    <t>YP Human Resources</t>
  </si>
  <si>
    <t>sigalit_t@usr.co.il</t>
  </si>
  <si>
    <t>Dana Segal</t>
  </si>
  <si>
    <t>דנה</t>
  </si>
  <si>
    <t>dana_s@usr.co.il</t>
  </si>
  <si>
    <t>Shirly Fadida</t>
  </si>
  <si>
    <t>שרלי</t>
  </si>
  <si>
    <t>shirly_f@usr.co.il</t>
  </si>
  <si>
    <t>Inbal Hagage</t>
  </si>
  <si>
    <t>ענבל</t>
  </si>
  <si>
    <t>Assistant to HR Manager</t>
  </si>
  <si>
    <t>inbal_h@usr.co.il</t>
  </si>
  <si>
    <t>Inbal Ezra</t>
  </si>
  <si>
    <t>is this the same as Inbal Hagage?</t>
  </si>
  <si>
    <t>052-890-7763</t>
  </si>
  <si>
    <t>Xorcom</t>
  </si>
  <si>
    <t xml:space="preserve">מערכות טלפון </t>
  </si>
  <si>
    <t>Misgav</t>
  </si>
  <si>
    <t>https://www.xorcom.com/</t>
  </si>
  <si>
    <t>sales@xorcom.com, info@xorcom.com</t>
  </si>
  <si>
    <t>04-9951999</t>
  </si>
  <si>
    <t xml:space="preserve">SENT to BOTH </t>
  </si>
  <si>
    <t>Eran Gal</t>
  </si>
  <si>
    <t>CEO and Cofounder</t>
  </si>
  <si>
    <t>eran.gal@xorcom.com</t>
  </si>
  <si>
    <t>26.5.25</t>
  </si>
  <si>
    <t>Izzy Gal</t>
  </si>
  <si>
    <t>איזי</t>
  </si>
  <si>
    <t>VP Innovation</t>
  </si>
  <si>
    <t>izzy.gal@xorcom.com</t>
  </si>
  <si>
    <t>Leonid Fainshtein</t>
  </si>
  <si>
    <t>ליאוניד</t>
  </si>
  <si>
    <t>leonid.fainshtein@xorcom.com</t>
  </si>
  <si>
    <t>Lena German</t>
  </si>
  <si>
    <t>לנה</t>
  </si>
  <si>
    <t>Production and purchasing manager</t>
  </si>
  <si>
    <t>lena.german@xorcom.com</t>
  </si>
  <si>
    <t>Meirav Cambelis</t>
  </si>
  <si>
    <t>מירב</t>
  </si>
  <si>
    <t>Human Resources Manager &amp; Accounting Manager</t>
  </si>
  <si>
    <t>meirav.cambelis@xorcom.com</t>
  </si>
  <si>
    <t>Fibioseq</t>
  </si>
  <si>
    <t>שתלים שורש כף היד</t>
  </si>
  <si>
    <t>https://fibioseq.com/</t>
  </si>
  <si>
    <t>info@fibioseq.com</t>
  </si>
  <si>
    <t>050-900-0609</t>
  </si>
  <si>
    <t xml:space="preserve">Forwarded to mankal. Still no response. i followed up with him. </t>
  </si>
  <si>
    <t>Harel Manor</t>
  </si>
  <si>
    <t>הראל</t>
  </si>
  <si>
    <t>CEO &amp; Founder</t>
  </si>
  <si>
    <t>harel.manor@fibioseq.com</t>
  </si>
  <si>
    <t>2.4.25</t>
  </si>
  <si>
    <t>Ofer Vikinsky</t>
  </si>
  <si>
    <t>עופר</t>
  </si>
  <si>
    <t>ofer.vikinsky@fibioseq.com</t>
  </si>
  <si>
    <t xml:space="preserve">Reminder </t>
  </si>
  <si>
    <t>Tal Caspi</t>
  </si>
  <si>
    <t>tal.caspi@fibioseq.com</t>
  </si>
  <si>
    <t>Shira Pendler</t>
  </si>
  <si>
    <t>שירה</t>
  </si>
  <si>
    <t>Chief Clinical Research Officer</t>
  </si>
  <si>
    <t>shira.pendler@fibioseq.com</t>
  </si>
  <si>
    <t>Orit Topaz</t>
  </si>
  <si>
    <t xml:space="preserve">RA &amp; QA Director </t>
  </si>
  <si>
    <t>orit.topaz@fibioseq.com</t>
  </si>
  <si>
    <t>Liron Fendell</t>
  </si>
  <si>
    <t xml:space="preserve">Advisory Board Memeber </t>
  </si>
  <si>
    <t>liron.fendell@fibioseq.com</t>
  </si>
  <si>
    <t>Elbit System Israel</t>
  </si>
  <si>
    <t>https://elbitsystems.com</t>
  </si>
  <si>
    <t>077-294-0000</t>
  </si>
  <si>
    <t>Not relevant</t>
  </si>
  <si>
    <t>Dudi Maman</t>
  </si>
  <si>
    <t>דודי</t>
  </si>
  <si>
    <t xml:space="preserve">Director of Global Indirect Procurement and Logistics </t>
  </si>
  <si>
    <t>Alon Amihai</t>
  </si>
  <si>
    <t>אלון</t>
  </si>
  <si>
    <t xml:space="preserve">VP of Supply Chain Chief Procurement Officer </t>
  </si>
  <si>
    <t>Noga Agmon</t>
  </si>
  <si>
    <t>נוגה</t>
  </si>
  <si>
    <t>Direcotr of Quality, Processes &amp; Certifications</t>
  </si>
  <si>
    <t>Boris Winestein</t>
  </si>
  <si>
    <t>בוריס</t>
  </si>
  <si>
    <t xml:space="preserve">Direcotor Stategic Subcontracts Defense </t>
  </si>
  <si>
    <t>Amit Haramati</t>
  </si>
  <si>
    <t>Mechanical Engineering Director</t>
  </si>
  <si>
    <t xml:space="preserve">Shachak Lift </t>
  </si>
  <si>
    <t>https://www.shachak-lift.com/</t>
  </si>
  <si>
    <t>shachak@shachak-lift.com</t>
  </si>
  <si>
    <t>Too small</t>
  </si>
  <si>
    <t xml:space="preserve">Orit Rainhartz </t>
  </si>
  <si>
    <t>Gabriel Jaccoby</t>
  </si>
  <si>
    <t>גבריאל</t>
  </si>
  <si>
    <t>Managing Director</t>
  </si>
  <si>
    <t>MTC Industries &amp; Research</t>
  </si>
  <si>
    <t>https://www.mtcind.com/</t>
  </si>
  <si>
    <t>marketing@mtcind.com</t>
  </si>
  <si>
    <t>04-9987772</t>
  </si>
  <si>
    <t xml:space="preserve">Sent second email </t>
  </si>
  <si>
    <t>Ilya Fradkin</t>
  </si>
  <si>
    <t>Senior Electromechanical Engineer</t>
  </si>
  <si>
    <t>ilya@mtcind.com</t>
  </si>
  <si>
    <t>Oleg Fertman</t>
  </si>
  <si>
    <t>Head of Metallurgical Lab</t>
  </si>
  <si>
    <t>oleg@mtcind.com</t>
  </si>
  <si>
    <t>Vitali Silberberg</t>
  </si>
  <si>
    <t>Design Engineer</t>
  </si>
  <si>
    <t>vitali@mtcind.com</t>
  </si>
  <si>
    <t>Yaniv Pearl</t>
  </si>
  <si>
    <t>Purchasing PP&amp;C</t>
  </si>
  <si>
    <t>yaniv@mtcind.com</t>
  </si>
  <si>
    <t>Alex Lerner</t>
  </si>
  <si>
    <t>Head of Aviation Technology Divison</t>
  </si>
  <si>
    <t>alex@mtcind.com</t>
  </si>
  <si>
    <t>Aharon Friedman</t>
  </si>
  <si>
    <t>aharon@mtcind.com</t>
  </si>
  <si>
    <t>Almog Atiya</t>
  </si>
  <si>
    <t>Electrical Engineer</t>
  </si>
  <si>
    <t>almog@mtcind.com</t>
  </si>
  <si>
    <t>18.5.25</t>
  </si>
  <si>
    <t>Mira Bechar</t>
  </si>
  <si>
    <t>mira@mtcind.com</t>
  </si>
  <si>
    <t>Maxim Raskin</t>
  </si>
  <si>
    <t>Embedded systems engineer</t>
  </si>
  <si>
    <t>maxim@mtcind.com</t>
  </si>
  <si>
    <t>Michael Tribelsky</t>
  </si>
  <si>
    <t>head of engineering</t>
  </si>
  <si>
    <t>michael@mtcind.com</t>
  </si>
  <si>
    <t>Kateryna Bubnova</t>
  </si>
  <si>
    <t>Marketing Project Manager</t>
  </si>
  <si>
    <t>kateryna@mtcind.com</t>
  </si>
  <si>
    <t>Ofer Hillel</t>
  </si>
  <si>
    <t>Dental Marketing Manager</t>
  </si>
  <si>
    <t>ofer@mtcind.com</t>
  </si>
  <si>
    <t>Jemy Gershonovich</t>
  </si>
  <si>
    <t>VP Administration &amp; Finance</t>
  </si>
  <si>
    <t>jemy@mtcind.com</t>
  </si>
  <si>
    <t>Michael Uster</t>
  </si>
  <si>
    <t xml:space="preserve">Head of Marketing and Business Development </t>
  </si>
  <si>
    <t>michaelu@mtcind.com</t>
  </si>
  <si>
    <t>Polina Ostrovsky</t>
  </si>
  <si>
    <t>Quality control department</t>
  </si>
  <si>
    <t>polina@mtcind.com</t>
  </si>
  <si>
    <t>MTC Recruiter</t>
  </si>
  <si>
    <t>Human Researouces Recruiter</t>
  </si>
  <si>
    <t>recruiter@mtcind.com</t>
  </si>
  <si>
    <t>Roni Hillel</t>
  </si>
  <si>
    <t>Graphic Designer</t>
  </si>
  <si>
    <t>roni@mtcind.com</t>
  </si>
  <si>
    <t>Haim Friedman</t>
  </si>
  <si>
    <t>Engineer</t>
  </si>
  <si>
    <t>haim@mtcind.com</t>
  </si>
  <si>
    <t>כלנית כהן מולר</t>
  </si>
  <si>
    <t>Marketing</t>
  </si>
  <si>
    <t xml:space="preserve">SNR Technologies Ltd. </t>
  </si>
  <si>
    <t>what they do</t>
  </si>
  <si>
    <t>Email Address 1</t>
  </si>
  <si>
    <t>Email Address 2</t>
  </si>
  <si>
    <t xml:space="preserve">Hanita Lenses </t>
  </si>
  <si>
    <t xml:space="preserve"> העדשות תוך-עיניות והפתרונות האופטיים המתקדמים</t>
  </si>
  <si>
    <t>Bar Lev</t>
  </si>
  <si>
    <t>https://www.hanitalenses.com/</t>
  </si>
  <si>
    <r>
      <rPr>
        <color rgb="FF1155CC"/>
        <sz val="14.0"/>
        <u/>
      </rPr>
      <t>info@hanitalenses.com</t>
    </r>
  </si>
  <si>
    <t>04-995-0700</t>
  </si>
  <si>
    <t>Nitzan Krinsky</t>
  </si>
  <si>
    <t>R&amp;D Project Manager</t>
  </si>
  <si>
    <t>nitzank@hanitalenses.com</t>
  </si>
  <si>
    <t>20/4/25</t>
  </si>
  <si>
    <t>Eran Ivanir</t>
  </si>
  <si>
    <t xml:space="preserve">VP R&amp;D </t>
  </si>
  <si>
    <t>erani@hanitalenses.com</t>
  </si>
  <si>
    <t>Boris Hash</t>
  </si>
  <si>
    <t>borish@hanitalenses.com</t>
  </si>
  <si>
    <t>Iris Mironi Harpaz PHD</t>
  </si>
  <si>
    <t>איריס</t>
  </si>
  <si>
    <t>Research and Development Project Manager</t>
  </si>
  <si>
    <t>irism@hanitalenses.com</t>
  </si>
  <si>
    <t xml:space="preserve">Iman Khoury </t>
  </si>
  <si>
    <t>אימאן</t>
  </si>
  <si>
    <t xml:space="preserve">R&amp;D Team Lead </t>
  </si>
  <si>
    <t>imank@hanitalenses.com</t>
  </si>
  <si>
    <t>Yoram Gonen</t>
  </si>
  <si>
    <t>yoramg@hanitalenses.com</t>
  </si>
  <si>
    <t xml:space="preserve">Dmitriy Yehonathan Kurbet
</t>
  </si>
  <si>
    <t>dmitriyk@hanitalenses.com</t>
  </si>
  <si>
    <t xml:space="preserve">Eyal Ram
</t>
  </si>
  <si>
    <t xml:space="preserve">VP Operations </t>
  </si>
  <si>
    <t>eyalr@hanitalenses.com</t>
  </si>
  <si>
    <t xml:space="preserve">Alex Maliarov
</t>
  </si>
  <si>
    <t>Chief Technology Officer</t>
  </si>
  <si>
    <t>alexm@hanitalenses.com</t>
  </si>
  <si>
    <t>Yakir Kushlin</t>
  </si>
  <si>
    <t>Vice President Of Global Business Development</t>
  </si>
  <si>
    <t>yakirk@hanitalenses.com</t>
  </si>
  <si>
    <t xml:space="preserve">Natalie Korlik
</t>
  </si>
  <si>
    <t>נטלי</t>
  </si>
  <si>
    <t xml:space="preserve">R&amp;D Project Manager </t>
  </si>
  <si>
    <t>nataliek@hanitalenses.com</t>
  </si>
  <si>
    <t>Michal Snir</t>
  </si>
  <si>
    <t>Sales &amp; Marketing Director Europe</t>
  </si>
  <si>
    <t>michals@hanitalenses.com</t>
  </si>
  <si>
    <t xml:space="preserve">
Tomer Kessous
</t>
  </si>
  <si>
    <t>תומר</t>
  </si>
  <si>
    <t>tomerk@hanitalenses.com</t>
  </si>
  <si>
    <t>Efrat Ben Amram Hanin</t>
  </si>
  <si>
    <t>אפרת</t>
  </si>
  <si>
    <t>efratb@hanitalenses.com</t>
  </si>
  <si>
    <r>
      <rPr>
        <color rgb="FF1155CC"/>
        <sz val="14.0"/>
        <u/>
      </rPr>
      <t>Hilton Nathan</t>
    </r>
  </si>
  <si>
    <t>הילטון</t>
  </si>
  <si>
    <t>Sales and Marketing Director APAC Middle East &amp; Africa</t>
  </si>
  <si>
    <t>hiltonn@hanitalenses.com</t>
  </si>
  <si>
    <t>Sandra Francis</t>
  </si>
  <si>
    <t xml:space="preserve">QA&amp;RA Engineer </t>
  </si>
  <si>
    <t>sandraf@hanitalenses.com</t>
  </si>
  <si>
    <t xml:space="preserve">Eden Davarashvily </t>
  </si>
  <si>
    <t>edend@hanitalenses.com</t>
  </si>
  <si>
    <t>Ori Ziv</t>
  </si>
  <si>
    <t>oriz@hanitalenses.com</t>
  </si>
  <si>
    <t xml:space="preserve">
Yoav Duek</t>
  </si>
  <si>
    <t>יואב</t>
  </si>
  <si>
    <t xml:space="preserve">Israel Sales Manager </t>
  </si>
  <si>
    <t>yoavd@hanitalenses.com</t>
  </si>
  <si>
    <t xml:space="preserve">Tag Medical Instruments Ltd.        </t>
  </si>
  <si>
    <t xml:space="preserve">כלי ניתוח עם טכנולוגיית לייזר
</t>
  </si>
  <si>
    <t>https://www.tag-med.com/</t>
  </si>
  <si>
    <t>info@tag-med.com</t>
  </si>
  <si>
    <t>04-9858400</t>
  </si>
  <si>
    <t>Mostly wrong emails</t>
  </si>
  <si>
    <t>Shlomi Dines</t>
  </si>
  <si>
    <t>QA &amp; RA Director</t>
  </si>
  <si>
    <t>sdines@tag-med.com</t>
  </si>
  <si>
    <t>wrong email</t>
  </si>
  <si>
    <t>5.5.25</t>
  </si>
  <si>
    <t>Alex Levin</t>
  </si>
  <si>
    <t>Director of Intellectual Property</t>
  </si>
  <si>
    <t>alex.levin@tag-med.com</t>
  </si>
  <si>
    <t>Ami Elkayam</t>
  </si>
  <si>
    <t>Sr. Program Director</t>
  </si>
  <si>
    <t>a.elkayam@tag-med.com</t>
  </si>
  <si>
    <t>Anat Haike</t>
  </si>
  <si>
    <t>Vice President Human Resources</t>
  </si>
  <si>
    <t>a.haike@tag-med.com</t>
  </si>
  <si>
    <t>Inbar Zuaretz</t>
  </si>
  <si>
    <t>ענבר</t>
  </si>
  <si>
    <t>i.zuaretz@tag-med.com</t>
  </si>
  <si>
    <t>Shay Azoulay</t>
  </si>
  <si>
    <t>שי</t>
  </si>
  <si>
    <t>s.azoulay@tag-med.com</t>
  </si>
  <si>
    <t>Niv Shomron</t>
  </si>
  <si>
    <t>ניב</t>
  </si>
  <si>
    <t>n.shomron@tag-med.com</t>
  </si>
  <si>
    <t>Lior Kremer</t>
  </si>
  <si>
    <t>ליאור</t>
  </si>
  <si>
    <t>l.kremer@tag-med.com</t>
  </si>
  <si>
    <t>Oren Golan</t>
  </si>
  <si>
    <t>VP Strategic projects</t>
  </si>
  <si>
    <t>o.golan@tag-med.com</t>
  </si>
  <si>
    <t>Uri Barak</t>
  </si>
  <si>
    <t>R&amp;D Team Leader</t>
  </si>
  <si>
    <t>u.barak@tag-med.com</t>
  </si>
  <si>
    <t>Dror Biton</t>
  </si>
  <si>
    <t>d.biton@tag-med.com</t>
  </si>
  <si>
    <t>Dmitriy Petrovich</t>
  </si>
  <si>
    <t>V&amp;V Engineer</t>
  </si>
  <si>
    <t>d.petrovich@tag-med.com</t>
  </si>
  <si>
    <t>Jacky Ben Simon</t>
  </si>
  <si>
    <t>ג'קי</t>
  </si>
  <si>
    <t>R&amp;D Mechanical Team Leader</t>
  </si>
  <si>
    <t>j.bensimon@tag-med.com</t>
  </si>
  <si>
    <t>Lilia Agavev - Shomron</t>
  </si>
  <si>
    <t>ליליה</t>
  </si>
  <si>
    <t>Senior R&amp;D Engineer Team Leader</t>
  </si>
  <si>
    <t>l.shomron@tag-med.com</t>
  </si>
  <si>
    <t>Sharon Chen Levi</t>
  </si>
  <si>
    <t>שרון</t>
  </si>
  <si>
    <t>Project Manager &amp; Team Leader</t>
  </si>
  <si>
    <t>s.chenlevi@tag-med.com</t>
  </si>
  <si>
    <t>Anna Tsviling</t>
  </si>
  <si>
    <t>R&amp;D Quality Engineer</t>
  </si>
  <si>
    <t>a.tsviling@tag-med.com</t>
  </si>
  <si>
    <t>Ayham Abu Eid</t>
  </si>
  <si>
    <t>אייהם</t>
  </si>
  <si>
    <t>Research and Development Engineer</t>
  </si>
  <si>
    <t>a.abueid@tag-med.com</t>
  </si>
  <si>
    <t>Maxim Perlov</t>
  </si>
  <si>
    <t>מקסים</t>
  </si>
  <si>
    <t>MIM Manager</t>
  </si>
  <si>
    <t>m.perlov@tag-med.com</t>
  </si>
  <si>
    <t>Dotan T</t>
  </si>
  <si>
    <t>d.t@tag-med.com</t>
  </si>
  <si>
    <t>Hagay Botansky</t>
  </si>
  <si>
    <t>חגי</t>
  </si>
  <si>
    <t>EVP Product and Marketing</t>
  </si>
  <si>
    <t>h.botansky@tag-med.com</t>
  </si>
  <si>
    <t>Tal Scaly</t>
  </si>
  <si>
    <t>VP R&amp;D</t>
  </si>
  <si>
    <t>t.scaly@tag-med.com</t>
  </si>
  <si>
    <t>Lilach Riboach</t>
  </si>
  <si>
    <t>Procurement Manager</t>
  </si>
  <si>
    <t>l.riboach@tag-med.com</t>
  </si>
  <si>
    <t>Artyom Agronov</t>
  </si>
  <si>
    <t>ארטיום</t>
  </si>
  <si>
    <t>Manufacturing &amp; Production Engineer</t>
  </si>
  <si>
    <t>a.agronov@tag-med.com</t>
  </si>
  <si>
    <t>Caesarstone Ltd.</t>
  </si>
  <si>
    <t>בפיתוח וייצור פתרונות חדשניים לעולם העיצוב</t>
  </si>
  <si>
    <t>https://www.caesarstone.co.il/</t>
  </si>
  <si>
    <t>officebl@caesarstone.com</t>
  </si>
  <si>
    <t xml:space="preserve">04-6109800	</t>
  </si>
  <si>
    <t>Send emails</t>
  </si>
  <si>
    <t>Erez Margalit</t>
  </si>
  <si>
    <t>ארז</t>
  </si>
  <si>
    <t>Vice President Research And Development</t>
  </si>
  <si>
    <t>erez.margalit@caesarstone.com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</si>
  <si>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4.0"/>
        <u/>
      </rPr>
      <t>Gilad Frenkel</t>
    </r>
  </si>
  <si>
    <t>גלעד</t>
  </si>
  <si>
    <t>Managing Director ROW</t>
  </si>
  <si>
    <t>gilad.frenkel@caesarstone.com</t>
  </si>
  <si>
    <t xml:space="preserve">
Yoni Levy
</t>
  </si>
  <si>
    <t>יוני</t>
  </si>
  <si>
    <t>OEM Managing Director &amp; Global procurement head</t>
  </si>
  <si>
    <t>yoni.levy@caesarstone.com</t>
  </si>
  <si>
    <t xml:space="preserve">
Mirit Ben Harush Shmilovich
</t>
  </si>
  <si>
    <t>מירית</t>
  </si>
  <si>
    <t xml:space="preserve">Director of Global Logistics </t>
  </si>
  <si>
    <t>mirit.benharushshmilovich@caesarstone.com</t>
  </si>
  <si>
    <t xml:space="preserve">
Yos Shiran
</t>
  </si>
  <si>
    <t>יוס</t>
  </si>
  <si>
    <t>yos.shiran@caesarstone.com</t>
  </si>
  <si>
    <t xml:space="preserve">
Amir Cahana
</t>
  </si>
  <si>
    <t>amir.cahana@caesarstone.com</t>
  </si>
  <si>
    <t xml:space="preserve">
Chen Livne
</t>
  </si>
  <si>
    <t>chen.livne@caesarstone.com</t>
  </si>
  <si>
    <t xml:space="preserve">
Irit Ben-Dov
</t>
  </si>
  <si>
    <t>External Director</t>
  </si>
  <si>
    <t>irit.bendov@caesarstone.com</t>
  </si>
  <si>
    <t xml:space="preserve">
Tsimchi Ofer
</t>
  </si>
  <si>
    <t>צימחי</t>
  </si>
  <si>
    <t>tsimchi.ofer@caesarstone.com</t>
  </si>
  <si>
    <t>Lilach Gilboa</t>
  </si>
  <si>
    <t>Global Vice President of Human Resources</t>
  </si>
  <si>
    <t>lilach.gilboa@caesarstone.com</t>
  </si>
  <si>
    <r>
      <rPr>
        <color rgb="FF1155CC"/>
        <sz val="14.0"/>
        <u/>
      </rPr>
      <t>Tom Shachar</t>
    </r>
  </si>
  <si>
    <t>תום</t>
  </si>
  <si>
    <t xml:space="preserve">Head of Data &amp; Analytics </t>
  </si>
  <si>
    <t>tom.shachar@caesarstone.com</t>
  </si>
  <si>
    <t xml:space="preserve">
Amihai Seider
</t>
  </si>
  <si>
    <t>עמיחי</t>
  </si>
  <si>
    <t>V.P. Operations</t>
  </si>
  <si>
    <t>amihai.seider@caesarstone.com</t>
  </si>
  <si>
    <t xml:space="preserve">
Yulia Kimiagarov
</t>
  </si>
  <si>
    <t>יוליה</t>
  </si>
  <si>
    <t xml:space="preserve">Head of global planning </t>
  </si>
  <si>
    <t>yulia.kimiagarov@caesarstone.com</t>
  </si>
  <si>
    <t xml:space="preserve">
Danit Zukerman
</t>
  </si>
  <si>
    <t>דנית</t>
  </si>
  <si>
    <t>Marketing Vice President</t>
  </si>
  <si>
    <t>danit.zukerman@caesarstone.com</t>
  </si>
  <si>
    <t>11.6.25</t>
  </si>
  <si>
    <t xml:space="preserve">Hagit Bartal-Persky
</t>
  </si>
  <si>
    <t>חגית</t>
  </si>
  <si>
    <t>Director of Global Digital Product Markting</t>
  </si>
  <si>
    <t>hagit.bartalpersky@caesarstone.com</t>
  </si>
  <si>
    <t>Eran Cohen</t>
  </si>
  <si>
    <t>EMEA Sales Director</t>
  </si>
  <si>
    <t>eran.cohen@caesarstone.com</t>
  </si>
  <si>
    <t xml:space="preserve">Oded Kiva
</t>
  </si>
  <si>
    <t>עודד</t>
  </si>
  <si>
    <t>Director of Global Marketing, Business Partners (B2B</t>
  </si>
  <si>
    <t>oded.kiva@caesarstone.com</t>
  </si>
  <si>
    <t>Michal Avni</t>
  </si>
  <si>
    <t>Head of Financial Planing &amp; Analysis</t>
  </si>
  <si>
    <t>michal.avni@caesarstone.com</t>
  </si>
  <si>
    <t xml:space="preserve">
Shelly Braude-Stein
</t>
  </si>
  <si>
    <t>Head of Global Learning &amp; Organizational Development</t>
  </si>
  <si>
    <t>shelly.braudestein@caesarstone.com</t>
  </si>
  <si>
    <t xml:space="preserve">
Nahum Trost
</t>
  </si>
  <si>
    <t>נחום</t>
  </si>
  <si>
    <t>Director of Finance</t>
  </si>
  <si>
    <t>nahum.trost@caesarstone.com</t>
  </si>
  <si>
    <t xml:space="preserve">Baz Aircraft Manufacturers </t>
  </si>
  <si>
    <t>ייצור ופיתוח מטוסים</t>
  </si>
  <si>
    <t>https://www.bazaircraft.com/</t>
  </si>
  <si>
    <t>Dalit Aloni</t>
  </si>
  <si>
    <t>דלית</t>
  </si>
  <si>
    <t>Senior Program Manager</t>
  </si>
  <si>
    <t>dalita@bazaircraft.com</t>
  </si>
  <si>
    <t>Ifat Shalmon</t>
  </si>
  <si>
    <t>איפת</t>
  </si>
  <si>
    <t>Responsbile procurement</t>
  </si>
  <si>
    <t>ifats@bazaircraft.com</t>
  </si>
  <si>
    <t>Maya Zislis</t>
  </si>
  <si>
    <t>mayaz@bazaircraft.com</t>
  </si>
  <si>
    <t>6.5.25</t>
  </si>
  <si>
    <t>Victor Zusmanovsky</t>
  </si>
  <si>
    <t>ויקטור</t>
  </si>
  <si>
    <t>victorz@bazaircraft.com</t>
  </si>
  <si>
    <t>12.5.25</t>
  </si>
  <si>
    <t>Ofir Harlopski</t>
  </si>
  <si>
    <t>Program Manager</t>
  </si>
  <si>
    <t>ofirh@bazaircraft.com</t>
  </si>
  <si>
    <t>Raji Hino</t>
  </si>
  <si>
    <t>רג'י</t>
  </si>
  <si>
    <t>Quality Engineer</t>
  </si>
  <si>
    <t>rajih@bazaircraft.com</t>
  </si>
  <si>
    <t>Isaac Jacobi</t>
  </si>
  <si>
    <t>isaacj@bazaircraft.com</t>
  </si>
  <si>
    <t>Noam Havia</t>
  </si>
  <si>
    <t xml:space="preserve">VP of Quality </t>
  </si>
  <si>
    <t>noamh@bazaircraft.com</t>
  </si>
  <si>
    <t>Ahmed Kezel</t>
  </si>
  <si>
    <t>אחמד</t>
  </si>
  <si>
    <t>Process Engineer</t>
  </si>
  <si>
    <t>ahmedk@bazaircraft.com</t>
  </si>
  <si>
    <t>Inbar Oz</t>
  </si>
  <si>
    <t>VP Project</t>
  </si>
  <si>
    <t>inbaro@bazaircraft.com</t>
  </si>
  <si>
    <t>Omer Shitrit</t>
  </si>
  <si>
    <t>עומר</t>
  </si>
  <si>
    <t>Mechanical Engineer Tooling Designer</t>
  </si>
  <si>
    <t>omers@bazaircraft.com</t>
  </si>
  <si>
    <t>Diana Natan</t>
  </si>
  <si>
    <t>דיאנה</t>
  </si>
  <si>
    <t>Project Manager,,</t>
  </si>
  <si>
    <t>dianan@bazaircraft.com</t>
  </si>
  <si>
    <t>Dinu Solomon</t>
  </si>
  <si>
    <t>דינו</t>
  </si>
  <si>
    <t>Mechnaical Engineer</t>
  </si>
  <si>
    <t>dinus@bazaircraft.com</t>
  </si>
  <si>
    <t>Natalya Benditkis</t>
  </si>
  <si>
    <t>נטליה</t>
  </si>
  <si>
    <t>natalyab@bazaircraft.com</t>
  </si>
  <si>
    <t>Daniel Harel</t>
  </si>
  <si>
    <t>Marketing and Sales Manager</t>
  </si>
  <si>
    <t>danielh@bazaircraft.com</t>
  </si>
  <si>
    <t>Svetlana Tsinovoy</t>
  </si>
  <si>
    <t>Production Controller</t>
  </si>
  <si>
    <t>svetlanat@bazaircraft.com</t>
  </si>
  <si>
    <t>Honi Tal Maor</t>
  </si>
  <si>
    <t>חוני</t>
  </si>
  <si>
    <t>Human Resources Manager</t>
  </si>
  <si>
    <t>honit@bazaircraft.com</t>
  </si>
  <si>
    <t xml:space="preserve">Y.S.R. Plastic Industries Ltd.	</t>
  </si>
  <si>
    <t>https://ysrplastic.co.il/en/</t>
  </si>
  <si>
    <t>sales@ysr.co.il</t>
  </si>
  <si>
    <t>04-9558822</t>
  </si>
  <si>
    <t xml:space="preserve">No email addresses on Hunter </t>
  </si>
  <si>
    <t>Yaniv Schulman</t>
  </si>
  <si>
    <t xml:space="preserve">Fredi Gaidarov
</t>
  </si>
  <si>
    <t>פרדי</t>
  </si>
  <si>
    <t>Mishel Hashoul</t>
  </si>
  <si>
    <t>מישל</t>
  </si>
  <si>
    <t>Nelly Mazey Nave</t>
  </si>
  <si>
    <t>נלי</t>
  </si>
  <si>
    <t>Marketing and Business Development Manager</t>
  </si>
  <si>
    <t>Liron Benyamini</t>
  </si>
  <si>
    <t>HR Manager</t>
  </si>
  <si>
    <t>Shlomi Padoriano</t>
  </si>
  <si>
    <t>Sales Marketing Manager</t>
  </si>
  <si>
    <t>Liraz Benshabat</t>
  </si>
  <si>
    <t>לירז</t>
  </si>
  <si>
    <t>Tal Ben Harosh</t>
  </si>
  <si>
    <t xml:space="preserve">Customer Relations Specialist </t>
  </si>
  <si>
    <t>Liel Ioffe</t>
  </si>
  <si>
    <t>ליאל</t>
  </si>
  <si>
    <t xml:space="preserve">Human Resources Coordinator </t>
  </si>
  <si>
    <t xml:space="preserve">Neirosta Zafon Ltd.        </t>
  </si>
  <si>
    <t>doesn't work</t>
  </si>
  <si>
    <t>mazel@n-zafon.com</t>
  </si>
  <si>
    <t xml:space="preserve">04-9555533	</t>
  </si>
  <si>
    <t>Meeting 26.6</t>
  </si>
  <si>
    <t>Olga Kovtun</t>
  </si>
  <si>
    <t xml:space="preserve">QA Specialist </t>
  </si>
  <si>
    <t>olga@n-zafon.com</t>
  </si>
  <si>
    <t>25.5.25</t>
  </si>
  <si>
    <t>Alina Lerner</t>
  </si>
  <si>
    <t>אלינה</t>
  </si>
  <si>
    <t>alina@n-zafon.com</t>
  </si>
  <si>
    <t>Uri Galai</t>
  </si>
  <si>
    <t>Board Member</t>
  </si>
  <si>
    <t>uri@n-zafon.com</t>
  </si>
  <si>
    <t>David Helfman</t>
  </si>
  <si>
    <t xml:space="preserve">Chief Executive Officer </t>
  </si>
  <si>
    <t>david@n-zafon.com</t>
  </si>
  <si>
    <t>He forwarded</t>
  </si>
  <si>
    <t>Reut Weiner Tamir</t>
  </si>
  <si>
    <t>רעות</t>
  </si>
  <si>
    <t>Research Engineer</t>
  </si>
  <si>
    <t>reut@n-zafon.com</t>
  </si>
  <si>
    <t>Ash Amsalem</t>
  </si>
  <si>
    <t>אש</t>
  </si>
  <si>
    <t>ash@n-zafon.com</t>
  </si>
  <si>
    <t>He responded</t>
  </si>
  <si>
    <t>8.6.25</t>
  </si>
  <si>
    <t xml:space="preserve">Spiral Solutions Ltd.	</t>
  </si>
  <si>
    <t>https://www.spiralsolutions.com/</t>
  </si>
  <si>
    <t>jobs@spiralsolutions.com</t>
  </si>
  <si>
    <t>04-9554020</t>
  </si>
  <si>
    <t>No email addresses</t>
  </si>
  <si>
    <t>Idan Shalom</t>
  </si>
  <si>
    <t>עידן</t>
  </si>
  <si>
    <t xml:space="preserve">Head of Product </t>
  </si>
  <si>
    <t>Nir Shribman</t>
  </si>
  <si>
    <t>Yifat Marom</t>
  </si>
  <si>
    <t>יפעת</t>
  </si>
  <si>
    <t xml:space="preserve">Lital Levin-Zvolony </t>
  </si>
  <si>
    <t>ליטל</t>
  </si>
  <si>
    <t xml:space="preserve">Anat Gur-Arie </t>
  </si>
  <si>
    <t>Vadim Reznikov</t>
  </si>
  <si>
    <t>R&amp;D Group Manager</t>
  </si>
  <si>
    <t>Moked Precision Aerospace Components</t>
  </si>
  <si>
    <t>https://www.mokedltd.com/</t>
  </si>
  <si>
    <t>iris@mokedltd.com</t>
  </si>
  <si>
    <t>04-8161700</t>
  </si>
  <si>
    <t>Follow up with Moked</t>
  </si>
  <si>
    <t>29.5.25</t>
  </si>
  <si>
    <t>Nitay Eylon</t>
  </si>
  <si>
    <t>ניתאי</t>
  </si>
  <si>
    <t>nitay@mokedltd.com</t>
  </si>
  <si>
    <t>Kobi Mais</t>
  </si>
  <si>
    <t>kobi@mokedltd.com</t>
  </si>
  <si>
    <t>Oleg Greenberg</t>
  </si>
  <si>
    <t>Marketing Manager</t>
  </si>
  <si>
    <t>oleg@mokedltd.com</t>
  </si>
  <si>
    <t>Dan Eylon</t>
  </si>
  <si>
    <t>dan@mokedltd.com</t>
  </si>
  <si>
    <t>Illia Stepanenko</t>
  </si>
  <si>
    <t>איליה</t>
  </si>
  <si>
    <t>illia@mokedltd.com</t>
  </si>
  <si>
    <t>Natalya Cohen</t>
  </si>
  <si>
    <t>נטאליה</t>
  </si>
  <si>
    <t>natalya@mokedltd.com</t>
  </si>
  <si>
    <t>Vitali Manashirov</t>
  </si>
  <si>
    <t>ויטלי</t>
  </si>
  <si>
    <t>vitali@mokedltd.com</t>
  </si>
  <si>
    <t>Dmitry Samarchenko</t>
  </si>
  <si>
    <t>dmitry@mokedltd.com</t>
  </si>
  <si>
    <t>Nidal Tamish</t>
  </si>
  <si>
    <t>נידאל</t>
  </si>
  <si>
    <t>Precision cnc Machining</t>
  </si>
  <si>
    <t>nidal@mokedltd.com</t>
  </si>
  <si>
    <t>Kostika Group</t>
  </si>
  <si>
    <t>https://kostika.co.il/</t>
  </si>
  <si>
    <t>office@alumk.co.il</t>
  </si>
  <si>
    <t>No email addresses on Hunter IO for this company</t>
  </si>
  <si>
    <t>04-9913074</t>
  </si>
  <si>
    <t>No email addresses on Hunter</t>
  </si>
  <si>
    <t>Roee Malka</t>
  </si>
  <si>
    <t>Group CEO</t>
  </si>
  <si>
    <t>Hila Kostika</t>
  </si>
  <si>
    <t>CEO and COfounder</t>
  </si>
  <si>
    <t>שלמה דוד</t>
  </si>
  <si>
    <t xml:space="preserve">Eugene Soloveychik
</t>
  </si>
  <si>
    <t>יוג'ין</t>
  </si>
  <si>
    <t>Project Management Officer</t>
  </si>
  <si>
    <t>Maria Popov</t>
  </si>
  <si>
    <t>Procurement Lead</t>
  </si>
  <si>
    <t>Dr. Yoel Sullam</t>
  </si>
  <si>
    <t>יואל</t>
  </si>
  <si>
    <t>Amihay Hazan</t>
  </si>
  <si>
    <t>Group Financial Controller</t>
  </si>
  <si>
    <t>Daniel Udler</t>
  </si>
  <si>
    <t>Ohad Sobel</t>
  </si>
  <si>
    <t>אוהד</t>
  </si>
  <si>
    <t>Nili Sharon Tayar</t>
  </si>
  <si>
    <t>נילי</t>
  </si>
  <si>
    <t>Group CFO</t>
  </si>
  <si>
    <t>Oleg Kelenzon</t>
  </si>
  <si>
    <t>Aviel Livshits</t>
  </si>
  <si>
    <t>אביאל</t>
  </si>
  <si>
    <t>Aluminum Systems Engineer</t>
  </si>
  <si>
    <t>Shimon Ben Baruch</t>
  </si>
  <si>
    <t>שמעון</t>
  </si>
  <si>
    <t>Gal Ben Mocha</t>
  </si>
  <si>
    <t>Neria Levin</t>
  </si>
  <si>
    <t>נריה</t>
  </si>
  <si>
    <t xml:space="preserve">Budget Control Economist </t>
  </si>
  <si>
    <t>Zvigad Itskovitz</t>
  </si>
  <si>
    <t>צביגד</t>
  </si>
  <si>
    <t>Facade Engineer</t>
  </si>
  <si>
    <t>Svetlana Koval Prudnikov</t>
  </si>
  <si>
    <t xml:space="preserve">Account Manager </t>
  </si>
  <si>
    <t xml:space="preserve">Shomrat HaZorea        </t>
  </si>
  <si>
    <t>https://www.shw.co.il/?srsltid=AfmBOoqkb6oXGXq1iBPUF_MkS-aFoYWBMBgTG6IxihoXAO0lJ4PZ-kFx</t>
  </si>
  <si>
    <t>koby@shw.co.il</t>
  </si>
  <si>
    <t>073-2221800</t>
  </si>
  <si>
    <t xml:space="preserve">Emailed </t>
  </si>
  <si>
    <t>Yael Levi</t>
  </si>
  <si>
    <t>Procurement Coordinator</t>
  </si>
  <si>
    <t>yaellevi@hazorea.org.il</t>
  </si>
  <si>
    <t>12.6.25</t>
  </si>
  <si>
    <t>Ronen Shklarski</t>
  </si>
  <si>
    <t>רונן</t>
  </si>
  <si>
    <t>ronenshklarski@hazorea.org.il</t>
  </si>
  <si>
    <t>Kobi Ben Simon</t>
  </si>
  <si>
    <t>Vice president operation</t>
  </si>
  <si>
    <t>kobibensimon@hazorea.org.il</t>
  </si>
  <si>
    <t>Yaron Aviram</t>
  </si>
  <si>
    <t>ירון</t>
  </si>
  <si>
    <t>yaronaviram@hazorea.org.il</t>
  </si>
  <si>
    <t>Ayelet Blanka Cohen</t>
  </si>
  <si>
    <t>אילת</t>
  </si>
  <si>
    <t>ayeletblankacohen@hazorea.org.il</t>
  </si>
  <si>
    <t>David Cerem</t>
  </si>
  <si>
    <t>Senior Safety Specialist</t>
  </si>
  <si>
    <t>davidcerem@hazorea.org.il</t>
  </si>
  <si>
    <t>Or Hershko</t>
  </si>
  <si>
    <t>Procurement Specialist</t>
  </si>
  <si>
    <t>orhershko@hazorea.org.il</t>
  </si>
  <si>
    <t>ראש מגמה תעשיה וניהול</t>
  </si>
  <si>
    <t>Adva Biotechnology</t>
  </si>
  <si>
    <t>https://www.advabio.com/</t>
  </si>
  <si>
    <t>info@advabio.com</t>
  </si>
  <si>
    <t>050-4203998</t>
  </si>
  <si>
    <t>Need to email</t>
  </si>
  <si>
    <t xml:space="preserve">
Noam Bercovich</t>
  </si>
  <si>
    <t>VP of Development</t>
  </si>
  <si>
    <t>noam@advabio.com</t>
  </si>
  <si>
    <t>Mahmoud Abuelhija, PhD</t>
  </si>
  <si>
    <t>מחמוד</t>
  </si>
  <si>
    <t xml:space="preserve">Product Manager &amp; Senior Scientist </t>
  </si>
  <si>
    <t>mahmoud@advabio.com</t>
  </si>
  <si>
    <t>Batel Tayar</t>
  </si>
  <si>
    <t>בת אל</t>
  </si>
  <si>
    <t>Project Manager &amp; Development Engineer</t>
  </si>
  <si>
    <t>batel@advabio.com</t>
  </si>
  <si>
    <t>Gidon Goldman</t>
  </si>
  <si>
    <t>גדעון</t>
  </si>
  <si>
    <t>Developmental Engineer</t>
  </si>
  <si>
    <t>gidon@advabio.com</t>
  </si>
  <si>
    <t>Michael Vaisman</t>
  </si>
  <si>
    <t>michael@advabio.com</t>
  </si>
  <si>
    <t>Alona Feldman</t>
  </si>
  <si>
    <t>אלונה</t>
  </si>
  <si>
    <t xml:space="preserve">Senior Scientist </t>
  </si>
  <si>
    <t>alona@advabio.com</t>
  </si>
  <si>
    <t>Golan Abitbol</t>
  </si>
  <si>
    <t>גולן</t>
  </si>
  <si>
    <t>Quality Assurance Team Lead</t>
  </si>
  <si>
    <t>golan@advabio.com</t>
  </si>
  <si>
    <t>Ofra Toledo</t>
  </si>
  <si>
    <t>עפרה</t>
  </si>
  <si>
    <t>VP of Business Development</t>
  </si>
  <si>
    <t>ofra@advabio.com</t>
  </si>
  <si>
    <t>Arnon Uzrad</t>
  </si>
  <si>
    <t>ארנון</t>
  </si>
  <si>
    <t>Supply Chain Manager</t>
  </si>
  <si>
    <t>arnon@advabio.com</t>
  </si>
  <si>
    <t>Nadav Masad</t>
  </si>
  <si>
    <t>nadav@advabio.com</t>
  </si>
  <si>
    <t>Shaike Gitlis</t>
  </si>
  <si>
    <t>שייקה</t>
  </si>
  <si>
    <t>System Development Engineer</t>
  </si>
  <si>
    <t>shaike@advabio.com</t>
  </si>
  <si>
    <t>Rami Massri, PHD</t>
  </si>
  <si>
    <t>רמי</t>
  </si>
  <si>
    <t>Project Manager &amp; Scientist</t>
  </si>
  <si>
    <t>rami@advabio.com</t>
  </si>
  <si>
    <t>Avigail Hadar</t>
  </si>
  <si>
    <t>אביגיל</t>
  </si>
  <si>
    <t>avigail@advabio.com</t>
  </si>
  <si>
    <t>Anat Gilad</t>
  </si>
  <si>
    <t>HR Commercial Operations...</t>
  </si>
  <si>
    <t>anat@advabio.com</t>
  </si>
  <si>
    <t>Ira Mirkin</t>
  </si>
  <si>
    <t>אירה</t>
  </si>
  <si>
    <t>VP RA &amp; QA</t>
  </si>
  <si>
    <t>ira@advabio.com</t>
  </si>
  <si>
    <t>Tal Hodeda</t>
  </si>
  <si>
    <t>Manufacturing and support technition</t>
  </si>
  <si>
    <t>tal@advabio.com</t>
  </si>
  <si>
    <t>Ohad Karnieli</t>
  </si>
  <si>
    <t>Founder and CEO</t>
  </si>
  <si>
    <t>ohad@advabio.com</t>
  </si>
  <si>
    <t>Fanny Hodara</t>
  </si>
  <si>
    <t>פאני</t>
  </si>
  <si>
    <t>Office Manager</t>
  </si>
  <si>
    <t>fanny@advabio.com</t>
  </si>
  <si>
    <t>Dr. Ron Elazari - Volcani</t>
  </si>
  <si>
    <t>ron@advabio.com</t>
  </si>
  <si>
    <t>PM Partner Manufacturing Ltd.</t>
  </si>
  <si>
    <t>https://mypm.co.il/</t>
  </si>
  <si>
    <r>
      <rPr>
        <color rgb="FF1155CC"/>
        <sz val="14.0"/>
        <u/>
      </rPr>
      <t>yuvalh@mypm.co.il</t>
    </r>
  </si>
  <si>
    <t>04-6801125</t>
  </si>
  <si>
    <t>avidant@mypm.co.il</t>
  </si>
  <si>
    <t>03920-2666</t>
  </si>
  <si>
    <t>Eli Albo</t>
  </si>
  <si>
    <t>Eliran Gez</t>
  </si>
  <si>
    <t>אלירן</t>
  </si>
  <si>
    <t>Manufacturing Engineer</t>
  </si>
  <si>
    <t>Omer Kaneti</t>
  </si>
  <si>
    <t>Engineering</t>
  </si>
  <si>
    <t>Avidan Tal</t>
  </si>
  <si>
    <t>אבידן</t>
  </si>
  <si>
    <t>Business Development</t>
  </si>
  <si>
    <t>Eliav ben Drihan</t>
  </si>
  <si>
    <t>אליאב</t>
  </si>
  <si>
    <t>Semen Kotlyar</t>
  </si>
  <si>
    <t>סמן</t>
  </si>
  <si>
    <t>Technician</t>
  </si>
  <si>
    <t>Michael Paykin</t>
  </si>
  <si>
    <t>Debagger</t>
  </si>
  <si>
    <t>Mor Daniel</t>
  </si>
  <si>
    <t>Purchasing buyer</t>
  </si>
  <si>
    <t>Eldar Shnaiderman</t>
  </si>
  <si>
    <t>אלדר</t>
  </si>
  <si>
    <t>Operation Manager</t>
  </si>
  <si>
    <t>Nir Adler</t>
  </si>
  <si>
    <t xml:space="preserve">Business Intelligence Anaylst </t>
  </si>
  <si>
    <t>Moran Raz</t>
  </si>
  <si>
    <t>Strategic Buyer</t>
  </si>
  <si>
    <t>moranr@mypm.co.il</t>
  </si>
  <si>
    <t>Niveen Sobih</t>
  </si>
  <si>
    <t>ניבין</t>
  </si>
  <si>
    <t>Practical Electrical Engineer</t>
  </si>
  <si>
    <t>Gabi Meshulam</t>
  </si>
  <si>
    <t>גבי</t>
  </si>
  <si>
    <t>Storage</t>
  </si>
  <si>
    <t>Integration Maager</t>
  </si>
  <si>
    <t>Lotem Ganon</t>
  </si>
  <si>
    <t>לותם</t>
  </si>
  <si>
    <t>HR Specialist</t>
  </si>
  <si>
    <t>lotemg@mypm.co.il</t>
  </si>
  <si>
    <t>Asher Panker</t>
  </si>
  <si>
    <t>אשר</t>
  </si>
  <si>
    <t>Lab Tech</t>
  </si>
  <si>
    <t>Omer Marton</t>
  </si>
  <si>
    <t>Field Engineer</t>
  </si>
  <si>
    <t>Maya Kisilov</t>
  </si>
  <si>
    <t>בדס</t>
  </si>
  <si>
    <t>Hadas Ben Harush</t>
  </si>
  <si>
    <t>הדס</t>
  </si>
  <si>
    <t>Materials Planner</t>
  </si>
  <si>
    <t>Larisa Krot</t>
  </si>
  <si>
    <t>לריסה</t>
  </si>
  <si>
    <t>Program Assistant</t>
  </si>
  <si>
    <t>Igor Broskin</t>
  </si>
  <si>
    <t>איגור</t>
  </si>
  <si>
    <t xml:space="preserve">Electronics Debug Technician </t>
  </si>
  <si>
    <t>Jabil</t>
  </si>
  <si>
    <t>https://www.jabil.com/</t>
  </si>
  <si>
    <t>Ayelet_Nissim@jabil.com</t>
  </si>
  <si>
    <t>04-9911196</t>
  </si>
  <si>
    <t>Leonid Gorlik</t>
  </si>
  <si>
    <t>Doron Moskovich</t>
  </si>
  <si>
    <t>Rozi Ezra</t>
  </si>
  <si>
    <t>רוזי</t>
  </si>
  <si>
    <t>Sagit Nachum</t>
  </si>
  <si>
    <t>שגית</t>
  </si>
  <si>
    <t>Alex Nudelson</t>
  </si>
  <si>
    <t>GOS Industrial Engineering Manager</t>
  </si>
  <si>
    <t>Rani Zeiger</t>
  </si>
  <si>
    <t>Finance Manager</t>
  </si>
  <si>
    <t>Tslil Malka</t>
  </si>
  <si>
    <t>Payroll Accountant</t>
  </si>
  <si>
    <t>Zeiss</t>
  </si>
  <si>
    <t>https://www.zeiss.co.il/</t>
  </si>
  <si>
    <t xml:space="preserve">Hunter has no email addresses </t>
  </si>
  <si>
    <t>No email addresses on hunter</t>
  </si>
  <si>
    <t>Greg Stein</t>
  </si>
  <si>
    <t>גרג</t>
  </si>
  <si>
    <t>Head of SW</t>
  </si>
  <si>
    <t>Shimrit Tamam</t>
  </si>
  <si>
    <t>שמרית</t>
  </si>
  <si>
    <t>Sr. Application Engineer</t>
  </si>
  <si>
    <t>Itzik Ofer</t>
  </si>
  <si>
    <t>איציק</t>
  </si>
  <si>
    <t>Ronen Naim</t>
  </si>
  <si>
    <t>Mechatronic System Design</t>
  </si>
  <si>
    <t>Adi Paz</t>
  </si>
  <si>
    <t>R&amp;D System Engineer</t>
  </si>
  <si>
    <t>Roie Zilberstein</t>
  </si>
  <si>
    <t>Majd Nasser</t>
  </si>
  <si>
    <t>מאג'ד</t>
  </si>
  <si>
    <t>Rena Israel Cohen</t>
  </si>
  <si>
    <t>רינה</t>
  </si>
  <si>
    <t>Business Infrastructure Coordinator</t>
  </si>
  <si>
    <t>Sami Amer</t>
  </si>
  <si>
    <t>Tamir Levi</t>
  </si>
  <si>
    <t>Product Owner Support</t>
  </si>
  <si>
    <t>Hani Zeidan</t>
  </si>
  <si>
    <t>Optical system Engineer</t>
  </si>
  <si>
    <t>Ofir Sharoni</t>
  </si>
  <si>
    <t>Director Marketing &amp; Business Development</t>
  </si>
  <si>
    <t>Nir Katz</t>
  </si>
  <si>
    <t>Yoni Hauber</t>
  </si>
  <si>
    <t>Head of Operations</t>
  </si>
  <si>
    <t>Avi Cohen</t>
  </si>
  <si>
    <t>Product Line Manager</t>
  </si>
  <si>
    <t>Sapir Alon</t>
  </si>
  <si>
    <t>ספיר</t>
  </si>
  <si>
    <t>Projects Management and General Support</t>
  </si>
  <si>
    <t>Karen Avraham</t>
  </si>
  <si>
    <t xml:space="preserve">Head of Human Resources and Buisness </t>
  </si>
  <si>
    <t>Rital Ben-Porat</t>
  </si>
  <si>
    <t>ריטל</t>
  </si>
  <si>
    <t>HR Services Manager</t>
  </si>
  <si>
    <t>Hodaya Lugasi</t>
  </si>
  <si>
    <t>הודיה</t>
  </si>
  <si>
    <t>AQ Manager</t>
  </si>
  <si>
    <t>Vladimir Kruglyakov</t>
  </si>
  <si>
    <t xml:space="preserve">Laser engineer </t>
  </si>
  <si>
    <t>Dan Lumbroso</t>
  </si>
  <si>
    <t>Customer Project Manager</t>
  </si>
  <si>
    <t>Roey Atedgi</t>
  </si>
  <si>
    <t xml:space="preserve">Customer Support </t>
  </si>
  <si>
    <t>Roman Milman</t>
  </si>
  <si>
    <t>רומן</t>
  </si>
  <si>
    <t>Software Enginner</t>
  </si>
  <si>
    <t>Guy Granit</t>
  </si>
  <si>
    <t>Regional Service Manager</t>
  </si>
  <si>
    <t>Evgeny Zhdanov</t>
  </si>
  <si>
    <t>איבגני</t>
  </si>
  <si>
    <t>Quality Assurance Engineer</t>
  </si>
  <si>
    <t>Oshemkov Sergey</t>
  </si>
  <si>
    <t>Senior Researcher Lasers</t>
  </si>
  <si>
    <t>Koojan Gurhad</t>
  </si>
  <si>
    <t>קוג'אן גורהאד</t>
  </si>
  <si>
    <t>Material Engineer Application Engineer</t>
  </si>
  <si>
    <t>Galia Berezin</t>
  </si>
  <si>
    <t>גליה</t>
  </si>
  <si>
    <t>Financial Controller</t>
  </si>
  <si>
    <t>Yaron Ruffel</t>
  </si>
  <si>
    <t>Global Customer Support</t>
  </si>
  <si>
    <t>Asaf Amsellem</t>
  </si>
  <si>
    <t>QA Support</t>
  </si>
  <si>
    <t>Tatyana Sherman</t>
  </si>
  <si>
    <t>טטיאנה</t>
  </si>
  <si>
    <t>Assistant financial controller</t>
  </si>
  <si>
    <t>David Mirzoyan</t>
  </si>
  <si>
    <t xml:space="preserve">Integration Technician </t>
  </si>
  <si>
    <t>MIS Dental Implants</t>
  </si>
  <si>
    <t>https://www.mis-implants.com/</t>
  </si>
  <si>
    <t>Dror Sarig</t>
  </si>
  <si>
    <t>Alon Sadan</t>
  </si>
  <si>
    <t>Guy Kindzur</t>
  </si>
  <si>
    <t>Omer Lazovsky</t>
  </si>
  <si>
    <t>Golan Gertler</t>
  </si>
  <si>
    <t>Yarim Amsalem</t>
  </si>
  <si>
    <t>ירים</t>
  </si>
  <si>
    <t>Orit Kario</t>
  </si>
  <si>
    <t>Digital Solutions Product Manager</t>
  </si>
  <si>
    <t>Michael Berkenstadt</t>
  </si>
  <si>
    <t>michael@mis-implants.com</t>
  </si>
  <si>
    <t>Mansour Seef PHD</t>
  </si>
  <si>
    <t>מנסור</t>
  </si>
  <si>
    <t>Research Manager</t>
  </si>
  <si>
    <t>Or Sirkin</t>
  </si>
  <si>
    <t>Project Mnaager</t>
  </si>
  <si>
    <t>Rami Marawi</t>
  </si>
  <si>
    <t>Process Engineer/</t>
  </si>
  <si>
    <t>Tali Jacoby</t>
  </si>
  <si>
    <t>Director of Products and Marketing</t>
  </si>
  <si>
    <t>tali@mis-implants.com</t>
  </si>
  <si>
    <t>Shiran Gamrasni</t>
  </si>
  <si>
    <t>שירן</t>
  </si>
  <si>
    <t>Elad Rash</t>
  </si>
  <si>
    <t>Development engineer and project manager</t>
  </si>
  <si>
    <t>Liron Rosental</t>
  </si>
  <si>
    <t>Dikla Oring</t>
  </si>
  <si>
    <t>דיקלה</t>
  </si>
  <si>
    <t>Michal M</t>
  </si>
  <si>
    <t xml:space="preserve">Research and KOL Relationship Coordinator </t>
  </si>
  <si>
    <t>Tal Reiner</t>
  </si>
  <si>
    <t>Implants and Surface Techonoloigy Team Leader</t>
  </si>
  <si>
    <t>Gal Elka</t>
  </si>
  <si>
    <t>Anat Tomer</t>
  </si>
  <si>
    <t>Director of Quality Assurance</t>
  </si>
  <si>
    <t>Tanya Gontmacher</t>
  </si>
  <si>
    <t>תניה</t>
  </si>
  <si>
    <t>Conferences and Events Manager</t>
  </si>
  <si>
    <t>Bila Yaacobovich</t>
  </si>
  <si>
    <t>בילה</t>
  </si>
  <si>
    <t>Biomaterials product manager</t>
  </si>
  <si>
    <t>Reut Goldboim</t>
  </si>
  <si>
    <t>Quality Control Manager</t>
  </si>
  <si>
    <t>Nili Heled Opper</t>
  </si>
  <si>
    <t xml:space="preserve">Direcotr of Quality Assurance </t>
  </si>
  <si>
    <t>nili@mis-implants.com</t>
  </si>
  <si>
    <t>Product Coordinator</t>
  </si>
  <si>
    <t>Vadim Leyfer</t>
  </si>
  <si>
    <t>Head Designer</t>
  </si>
  <si>
    <t>Rinat Yeger</t>
  </si>
  <si>
    <t>רינת</t>
  </si>
  <si>
    <t>R&amp;D Coordinator</t>
  </si>
  <si>
    <t>Christina Ostrovskiy</t>
  </si>
  <si>
    <t>קריסטינה</t>
  </si>
  <si>
    <t>QC Manager</t>
  </si>
  <si>
    <t>Revital Malka</t>
  </si>
  <si>
    <t>רויטל</t>
  </si>
  <si>
    <t>Omer Barak</t>
  </si>
  <si>
    <t>Senior Project Manager</t>
  </si>
  <si>
    <t>Ortal Nave</t>
  </si>
  <si>
    <t>אורטל</t>
  </si>
  <si>
    <t xml:space="preserve">Procurement Analyst </t>
  </si>
  <si>
    <t>Liraz Elimelech</t>
  </si>
  <si>
    <t>QA</t>
  </si>
  <si>
    <t>there are more</t>
  </si>
  <si>
    <t>Ziv Schwartz</t>
  </si>
  <si>
    <t>VP of International Sales</t>
  </si>
  <si>
    <t>Michal Czitron</t>
  </si>
  <si>
    <t>HR Director</t>
  </si>
  <si>
    <t>Luz Apostol</t>
  </si>
  <si>
    <t>לוז</t>
  </si>
  <si>
    <t>Director of Training and Development</t>
  </si>
  <si>
    <t>Nadav Luzia</t>
  </si>
  <si>
    <t>Director of R&amp;D</t>
  </si>
  <si>
    <t>Shani Amsalem</t>
  </si>
  <si>
    <t>Quality Assurance Director</t>
  </si>
  <si>
    <t>Julio Colos</t>
  </si>
  <si>
    <t xml:space="preserve">Techincal Director </t>
  </si>
  <si>
    <t>CooperVision Israel</t>
  </si>
  <si>
    <t>https://coopervision.co.il/</t>
  </si>
  <si>
    <t xml:space="preserve">Contact@coopervision.co.il
</t>
  </si>
  <si>
    <t>Olga Svechin</t>
  </si>
  <si>
    <t>Senior Quality Assurance Manager</t>
  </si>
  <si>
    <t>04-9955600</t>
  </si>
  <si>
    <t>Gali Nir</t>
  </si>
  <si>
    <t>גלי</t>
  </si>
  <si>
    <t>CEO Country Manager</t>
  </si>
  <si>
    <t>made this up based on the 4 results on Hunter</t>
  </si>
  <si>
    <t>Netanela Pinhas</t>
  </si>
  <si>
    <t>CBDO</t>
  </si>
  <si>
    <t>Eitan Sarid</t>
  </si>
  <si>
    <t>Ortal Palatchi Sabag</t>
  </si>
  <si>
    <t>Clinical and professional Manager</t>
  </si>
  <si>
    <t>Sagi Gorelik</t>
  </si>
  <si>
    <t>Naama Zinger</t>
  </si>
  <si>
    <t>נעמה</t>
  </si>
  <si>
    <t>Project Specialist</t>
  </si>
  <si>
    <t>Itai Zuk</t>
  </si>
  <si>
    <t>CIO</t>
  </si>
  <si>
    <t>Mordechai Kupperman</t>
  </si>
  <si>
    <t>מרדכי</t>
  </si>
  <si>
    <t>Global Professional Services</t>
  </si>
  <si>
    <t>Roni Arison</t>
  </si>
  <si>
    <t>רוני</t>
  </si>
  <si>
    <t>Chief Marketing Officer</t>
  </si>
  <si>
    <t>Omer David</t>
  </si>
  <si>
    <t>Info Security ANalyst</t>
  </si>
  <si>
    <t>Michael Koprak</t>
  </si>
  <si>
    <t>National Sales Manager</t>
  </si>
  <si>
    <t>Limor Leizzer</t>
  </si>
  <si>
    <t>Mehiar Sammar</t>
  </si>
  <si>
    <t>Inventory Planner</t>
  </si>
  <si>
    <t>Tomer Yavetz</t>
  </si>
  <si>
    <t>Financial Manager</t>
  </si>
  <si>
    <t>Yuval Cohen</t>
  </si>
  <si>
    <t>יובל</t>
  </si>
  <si>
    <t>צבי נוימן</t>
  </si>
  <si>
    <t>Senior Quality Assurance Engineer</t>
  </si>
  <si>
    <t>Sharon Shitrit</t>
  </si>
  <si>
    <t>Financial COntroller</t>
  </si>
  <si>
    <t>Adi Unger</t>
  </si>
  <si>
    <t>Yana Tziferblat</t>
  </si>
  <si>
    <t>יאנה</t>
  </si>
  <si>
    <t>שירות לקוחות</t>
  </si>
  <si>
    <t>Victoria Regev</t>
  </si>
  <si>
    <t xml:space="preserve">Finance Business Partner </t>
  </si>
  <si>
    <t>Sunny Dighorker</t>
  </si>
  <si>
    <t>Help Desk Tech</t>
  </si>
  <si>
    <t>Moran Zuri</t>
  </si>
  <si>
    <t>Sales Specialist</t>
  </si>
  <si>
    <t>Etti Argaman</t>
  </si>
  <si>
    <t>אתי</t>
  </si>
  <si>
    <t>Export Coordinator</t>
  </si>
  <si>
    <t>Plas-fit Tavlit</t>
  </si>
  <si>
    <t>Yes on LI</t>
  </si>
  <si>
    <t>https://www.plas-fit.com/contact-us/</t>
  </si>
  <si>
    <t>Inbal Zafrany Ohana</t>
  </si>
  <si>
    <t>Deputy to the CEO</t>
  </si>
  <si>
    <t>i.zafrany@plas-fit.com</t>
  </si>
  <si>
    <t>Aviel Dahan</t>
  </si>
  <si>
    <t>Automation and Engineering Manager</t>
  </si>
  <si>
    <t>a.dahan@plas-fit.com</t>
  </si>
  <si>
    <t>Victor Kotov</t>
  </si>
  <si>
    <t xml:space="preserve">Mechanical Engineering </t>
  </si>
  <si>
    <t>v.kotov@plas-fit.com</t>
  </si>
  <si>
    <t>Kobi Friedrich</t>
  </si>
  <si>
    <t>k.friedrich@plas-fit.com</t>
  </si>
  <si>
    <t>Itzhak B</t>
  </si>
  <si>
    <t>i.b@plas-fit.com</t>
  </si>
  <si>
    <t>Avi Tavor</t>
  </si>
  <si>
    <t>Partner and Product Development Manager</t>
  </si>
  <si>
    <t>a.tavor@plas-fit.com</t>
  </si>
  <si>
    <t>Eran Gez</t>
  </si>
  <si>
    <t>e.gez@plas-fit.com</t>
  </si>
  <si>
    <t>Oriyana Gigi or Oriyana Shamaka</t>
  </si>
  <si>
    <t>אוריאנה</t>
  </si>
  <si>
    <t>Qualtiy Assurance Manager</t>
  </si>
  <si>
    <t>o.gigi@plas-fit.com</t>
  </si>
  <si>
    <t xml:space="preserve">Ravit Avraham </t>
  </si>
  <si>
    <t>רביטל</t>
  </si>
  <si>
    <t>o.shamaka@plas-fit.com</t>
  </si>
  <si>
    <t>Shikma Levin</t>
  </si>
  <si>
    <t>שיקמה</t>
  </si>
  <si>
    <t>Head of HR</t>
  </si>
  <si>
    <t>r.avraham@plas-fit.com</t>
  </si>
  <si>
    <t>Alex Rabinovitch</t>
  </si>
  <si>
    <t>Operations Manager</t>
  </si>
  <si>
    <t>s.levin@plas-fit.com</t>
  </si>
  <si>
    <t>Basel Bsoul</t>
  </si>
  <si>
    <t>באסל</t>
  </si>
  <si>
    <t>a.rabinovitch@plas-fit.com</t>
  </si>
  <si>
    <t>Alon Shadmi</t>
  </si>
  <si>
    <t>Marketing and Business Development VP</t>
  </si>
  <si>
    <t>b.bsoul@plas-fit.com</t>
  </si>
  <si>
    <t>Iris Harpaz</t>
  </si>
  <si>
    <t>Key Account Manager</t>
  </si>
  <si>
    <t>a.shadmi@plas-fit.com</t>
  </si>
  <si>
    <t>Eran Greenberg</t>
  </si>
  <si>
    <t>i.harpaz@plas-fit.com</t>
  </si>
  <si>
    <t>Dudi Yaniv</t>
  </si>
  <si>
    <t>e.greenberg@plas-fit.com</t>
  </si>
  <si>
    <t>Marcel Engelberg</t>
  </si>
  <si>
    <t>מרסל</t>
  </si>
  <si>
    <t>Sales Coordinator</t>
  </si>
  <si>
    <t>d.yaniv@plas-fit.com</t>
  </si>
  <si>
    <t>Tehila Luria</t>
  </si>
  <si>
    <t>תהילה</t>
  </si>
  <si>
    <t>sales woman</t>
  </si>
  <si>
    <t>m.engelberg@plas-fit.com</t>
  </si>
  <si>
    <t>Liat Sabag</t>
  </si>
  <si>
    <t>Admin Assistant</t>
  </si>
  <si>
    <t>t.luria@plas-fit.com</t>
  </si>
  <si>
    <t>l.sabag@plas-fit.com</t>
  </si>
  <si>
    <t xml:space="preserve">Agwa Farm Ltd.	</t>
  </si>
  <si>
    <t>https://www.agwafarm.com/</t>
  </si>
  <si>
    <t xml:space="preserve">
info@agwafarm.com</t>
  </si>
  <si>
    <t>info@agwafarm.com</t>
  </si>
  <si>
    <t>Eitan Feniger-Schaal</t>
  </si>
  <si>
    <t>System Engineering Manager</t>
  </si>
  <si>
    <t>eitan@agwafarm.com</t>
  </si>
  <si>
    <t>Maayan Castel</t>
  </si>
  <si>
    <t>מעיין</t>
  </si>
  <si>
    <t>VP Product</t>
  </si>
  <si>
    <t>maayan@agwafarm.com</t>
  </si>
  <si>
    <t>Niv Stolarski</t>
  </si>
  <si>
    <t>CTO and co founder</t>
  </si>
  <si>
    <t>niv@agwafarm.com</t>
  </si>
  <si>
    <t>Sapir Baum</t>
  </si>
  <si>
    <t>sapir@agwafarm.com</t>
  </si>
  <si>
    <t>Omer Salomon</t>
  </si>
  <si>
    <t>Full Stack Team Lead</t>
  </si>
  <si>
    <t>omer@agwafarm.com</t>
  </si>
  <si>
    <t>Oren Saar</t>
  </si>
  <si>
    <t>oren@agwafarm.com</t>
  </si>
  <si>
    <t>Gal Wollach</t>
  </si>
  <si>
    <t>gal@agwafarm.com</t>
  </si>
  <si>
    <t>Rotem Ben Shitrit</t>
  </si>
  <si>
    <t>VP Client Services</t>
  </si>
  <si>
    <t>rotem@agwafarm.com</t>
  </si>
  <si>
    <t>Maytal Morag</t>
  </si>
  <si>
    <t>maytal@agwafarm.com</t>
  </si>
  <si>
    <t>Ofri Ivzori</t>
  </si>
  <si>
    <t>עופרי</t>
  </si>
  <si>
    <t>Cloud Infrastructure</t>
  </si>
  <si>
    <t>ofri@agwafarm.com</t>
  </si>
  <si>
    <t>Tal Galila</t>
  </si>
  <si>
    <t>tal@agwafarm.com</t>
  </si>
  <si>
    <t>Nir Brachel</t>
  </si>
  <si>
    <t>Software Architect</t>
  </si>
  <si>
    <t xml:space="preserve">nir@agwafarm.com </t>
  </si>
  <si>
    <t>Eli Feiglin</t>
  </si>
  <si>
    <t>CCO</t>
  </si>
  <si>
    <t>eli@agwafarm.com</t>
  </si>
  <si>
    <t>Nimrod K</t>
  </si>
  <si>
    <t>נמרוד</t>
  </si>
  <si>
    <t>Creative Manager</t>
  </si>
  <si>
    <t>nimrod@agwafarm.com</t>
  </si>
  <si>
    <t>Noam Levi Avshalom</t>
  </si>
  <si>
    <t xml:space="preserve">Agronomist Data Scientist </t>
  </si>
  <si>
    <t>noam@agwafarm.com</t>
  </si>
  <si>
    <t>Roei Yaacobi</t>
  </si>
  <si>
    <t>Full Stack Developer</t>
  </si>
  <si>
    <t>roei@agwafarm.com</t>
  </si>
  <si>
    <t>Rinat Landman</t>
  </si>
  <si>
    <t>Data Scientist</t>
  </si>
  <si>
    <t>rinat@agwafarm.com</t>
  </si>
  <si>
    <t>Yael Kidron</t>
  </si>
  <si>
    <t>Agronomist</t>
  </si>
  <si>
    <t>yael@agwafarm.com</t>
  </si>
  <si>
    <t>Gilad Avrahami</t>
  </si>
  <si>
    <t>gilad@agwafarm.com</t>
  </si>
  <si>
    <t>Rita Rozenshtein</t>
  </si>
  <si>
    <t>ריטה</t>
  </si>
  <si>
    <t>Customer Support Manager</t>
  </si>
  <si>
    <t>rita@agwafarm.com</t>
  </si>
  <si>
    <t>Daniel Ezra</t>
  </si>
  <si>
    <t>daniel@agwafarm.com</t>
  </si>
  <si>
    <t>Don Dogger</t>
  </si>
  <si>
    <t>Maritime Sales Manager</t>
  </si>
  <si>
    <t>don@agwafarm.com</t>
  </si>
  <si>
    <t>Ido Sudri</t>
  </si>
  <si>
    <t xml:space="preserve">Senior QA Engineer </t>
  </si>
  <si>
    <t>ido@agwafarm.com</t>
  </si>
  <si>
    <t>Ellen Morag</t>
  </si>
  <si>
    <t>Customer Success Ops</t>
  </si>
  <si>
    <t>ellen@agwafarm.com</t>
  </si>
  <si>
    <t>Daniel Barkan</t>
  </si>
  <si>
    <t xml:space="preserve">Sales and Marketing Specialist </t>
  </si>
  <si>
    <t>Wilaiporn Borwornsetthapong</t>
  </si>
  <si>
    <t>Alon Wallach</t>
  </si>
  <si>
    <t>alon@agwafarm.com</t>
  </si>
  <si>
    <t>Tomer</t>
  </si>
  <si>
    <t>https://www.tomerltd.co.il/</t>
  </si>
  <si>
    <t>Greenshpon Engineering Ltd.</t>
  </si>
  <si>
    <t>can't find</t>
  </si>
  <si>
    <t>https://www.greenshpon.co.il/</t>
  </si>
  <si>
    <t>Adar Smart Thermal SOlutions</t>
  </si>
  <si>
    <t>https://adarac.co.il/</t>
  </si>
  <si>
    <t>תבל ומלואה אירועים והסעדה בע"מ: Provides catering services for events and factories.​</t>
  </si>
  <si>
    <t>https://tevel-cat.co.il/</t>
  </si>
  <si>
    <t>Stickler</t>
  </si>
  <si>
    <t>https://www.stickler.co.il/</t>
  </si>
  <si>
    <t>מ.י. מאכלי הצפון בע"מ: Engages in food processing.​</t>
  </si>
  <si>
    <t>M.Y. Northern Foods Ltd</t>
  </si>
  <si>
    <t>עטיפית: Produces plastic sheets, bags, and flexible packaging.​</t>
  </si>
  <si>
    <t>Atifit Ltd</t>
  </si>
  <si>
    <t>ניו אנרג'י ישראל: Specializes in underfloor heating systems.​</t>
  </si>
  <si>
    <t>New Energy Level</t>
  </si>
  <si>
    <t>מנדלסון מתכות איכות בע״מ: Imports, cuts, and markets metals and steels.​</t>
  </si>
  <si>
    <t>Mendelson Quality Metals</t>
  </si>
  <si>
    <t>אילה פלסט בע"מ: Produces plastic products for the electrical sector.​</t>
  </si>
  <si>
    <t>Ayla Plast Ltd</t>
  </si>
  <si>
    <t>איי.ג'י סולושנס בע"מ: Offers packaging solutions for electronic components and medical products.​</t>
  </si>
  <si>
    <t>I.G&gt; SOulutions Ltd</t>
  </si>
  <si>
    <t>ח.יודשקין: Provides inspection and quality assurance services in the metal industry.​</t>
  </si>
  <si>
    <t>H Yudashkin Ltd</t>
  </si>
  <si>
    <t>נאג'י מח'ול ובניו בע"מ: Processes grains, spices, and legumes.​</t>
  </si>
  <si>
    <t xml:space="preserve">Najy Makhoul and SOns </t>
  </si>
  <si>
    <t>שטראוס בריאות בע"מ: Operates a dairy farm.​</t>
  </si>
  <si>
    <t>Strauss Health</t>
  </si>
  <si>
    <t xml:space="preserve">Golden Recycling Ltd.	</t>
  </si>
  <si>
    <t>could literally only find one guy who worked there on LinkedIN</t>
  </si>
  <si>
    <t>info@gold-a.co.il</t>
  </si>
  <si>
    <t xml:space="preserve">I.O. Logic Ltd.	</t>
  </si>
  <si>
    <t>can't find much on LI</t>
  </si>
  <si>
    <t>riki@io-logic.com</t>
  </si>
  <si>
    <t xml:space="preserve">Shiluvim Metans Barzel VeTzeva Ltd.	</t>
  </si>
  <si>
    <t>can't find miuch on LI</t>
  </si>
  <si>
    <t>marwanmtanes@gmail.com</t>
  </si>
  <si>
    <t xml:space="preserve">Orit Ruv Ltd.	</t>
  </si>
  <si>
    <t>can't find on LI</t>
  </si>
  <si>
    <t>office@oritrov.co.il</t>
  </si>
  <si>
    <t xml:space="preserve">Milpol Ltd. / Polyflex Ltd.        </t>
  </si>
  <si>
    <t>can't find them</t>
  </si>
  <si>
    <t>https://polyflex.co.il/english/</t>
  </si>
  <si>
    <t>milpol@polyflex.co.il</t>
  </si>
  <si>
    <t>אמ איי פי - מוטוראד אוטמוטיב פארטס: Supplies automotive parts.​</t>
  </si>
  <si>
    <t>https://motorad.com/</t>
  </si>
  <si>
    <t>The Company for Local Government Economy and Finance Ltd.</t>
  </si>
  <si>
    <t>hadasaa@mashcal.co.il</t>
  </si>
  <si>
    <t>What They Do</t>
  </si>
  <si>
    <t>In Mail Sent</t>
  </si>
  <si>
    <t xml:space="preserve">Boston Scientific </t>
  </si>
  <si>
    <t>Advanced Dicing Technologies (ADT)</t>
  </si>
  <si>
    <t>Specializes in precision dicing equipment for the semiconductor industry.</t>
  </si>
  <si>
    <t>https://www.adt-co.com/</t>
  </si>
  <si>
    <r>
      <rPr>
        <color rgb="FF1155CC"/>
        <sz val="14.0"/>
        <u/>
      </rPr>
      <t>Arad Measuring Technologies Ltd.</t>
    </r>
  </si>
  <si>
    <t>Provides advanced water metering solutions.</t>
  </si>
  <si>
    <t>https://aradtec.com/</t>
  </si>
  <si>
    <t>Norav Medical Ltd.</t>
  </si>
  <si>
    <t>Develops diagnostic medical devices for cardiology.</t>
  </si>
  <si>
    <t>https://www.noravmedical.com/</t>
  </si>
  <si>
    <r>
      <rPr>
        <color rgb="FF1155CC"/>
        <sz val="14.0"/>
        <u/>
      </rPr>
      <t>Solcon Industries Ltd.</t>
    </r>
  </si>
  <si>
    <t>Manufactures industrial electronic devices and components.</t>
  </si>
  <si>
    <t>https://solconigel.com/he/%d7%a2%d7%9e%d7%95%d7%93-%d7%94%d7%91%d7%99%d7%aa-%d7%97%d7%93%d7%a9/</t>
  </si>
  <si>
    <t>Sofwave Medical Ltd.</t>
  </si>
  <si>
    <t>Provides non-invasive aesthetic treatment solutions.</t>
  </si>
  <si>
    <t>https://alon-medtech.com/</t>
  </si>
  <si>
    <r>
      <rPr>
        <color rgb="FF1155CC"/>
        <sz val="14.0"/>
        <u/>
      </rPr>
      <t>Spectalix Ltd.</t>
    </r>
  </si>
  <si>
    <t>Yokneam Illit, Israel</t>
  </si>
  <si>
    <t>Develops advanced video analysis technologies.</t>
  </si>
  <si>
    <r>
      <rPr>
        <color rgb="FF1155CC"/>
        <u/>
      </rPr>
      <t>Spinframe Technologies Ltd.</t>
    </r>
  </si>
  <si>
    <t>Offers software solutions for automated vehicle inspections.</t>
  </si>
  <si>
    <r>
      <rPr>
        <color rgb="FF1155CC"/>
        <u/>
      </rPr>
      <t>YOOLA Labs Ltd.</t>
    </r>
  </si>
  <si>
    <t>Specializes in online advertising and digital media.</t>
  </si>
  <si>
    <r>
      <rPr>
        <color rgb="FF1155CC"/>
        <u/>
      </rPr>
      <t>Fieldin (Agromentum Ltd.)</t>
    </r>
  </si>
  <si>
    <t>Provides smart farming solutions to optimize agricultural operations.</t>
  </si>
  <si>
    <r>
      <rPr>
        <color rgb="FF1155CC"/>
        <u/>
      </rPr>
      <t>Nano Sono Cooperation Ltd.</t>
    </r>
  </si>
  <si>
    <t>Develops nanotechnology-based antimicrobial solutions.</t>
  </si>
  <si>
    <t>What they do</t>
  </si>
  <si>
    <t xml:space="preserve">Flextronics </t>
  </si>
  <si>
    <t>Migdal Haemek</t>
  </si>
  <si>
    <t>https://flex.com/</t>
  </si>
  <si>
    <t>No email addresses yet</t>
  </si>
  <si>
    <t>Roni Sheshet</t>
  </si>
  <si>
    <t>Purchasing Director</t>
  </si>
  <si>
    <t>Shlomi Bitton</t>
  </si>
  <si>
    <t>Sr Operations Manager</t>
  </si>
  <si>
    <t>Hadas Epstein</t>
  </si>
  <si>
    <t>Sr. Director Engineering</t>
  </si>
  <si>
    <t>Gidi Levi</t>
  </si>
  <si>
    <t>Michael Dulkin</t>
  </si>
  <si>
    <t>Senior Director Engineering</t>
  </si>
  <si>
    <t>Sharon Savir Gerbi</t>
  </si>
  <si>
    <t>Cinthia Mednic</t>
  </si>
  <si>
    <t>Team Management and Materials ANalyst</t>
  </si>
  <si>
    <t>Haim Natan</t>
  </si>
  <si>
    <t>Milana Zlotokrilov</t>
  </si>
  <si>
    <t>Ran Franco</t>
  </si>
  <si>
    <t>Stragegic Program Management</t>
  </si>
  <si>
    <t>Sarit Horowitz</t>
  </si>
  <si>
    <t>FP&amp;A</t>
  </si>
  <si>
    <t>Alex Levit</t>
  </si>
  <si>
    <t>Test Engineering Manager</t>
  </si>
  <si>
    <t>Nadav Harush</t>
  </si>
  <si>
    <t>Kobe Elazar</t>
  </si>
  <si>
    <t>Director Purchasing</t>
  </si>
  <si>
    <t>Hillman Joseph</t>
  </si>
  <si>
    <t>Account Manager</t>
  </si>
  <si>
    <t>Avner Avi</t>
  </si>
  <si>
    <t>Sveta Shtzor</t>
  </si>
  <si>
    <t>Tower Semiconductor</t>
  </si>
  <si>
    <t>https://towersemi.com/</t>
  </si>
  <si>
    <t>Pini Vardi</t>
  </si>
  <si>
    <t>OPEx Senior Director</t>
  </si>
  <si>
    <t>Shai Vardi</t>
  </si>
  <si>
    <t>Director of Facilities</t>
  </si>
  <si>
    <t>Ofer Tamir</t>
  </si>
  <si>
    <t>Senior Director Design Enablement and Support</t>
  </si>
  <si>
    <t>Raz Reshef</t>
  </si>
  <si>
    <t>Managing Director R&amp;D</t>
  </si>
  <si>
    <t>Evgeny Kedik</t>
  </si>
  <si>
    <t>Ron Hacohen</t>
  </si>
  <si>
    <t>Supply CHain Manager</t>
  </si>
  <si>
    <t>Yuval Shaharabani</t>
  </si>
  <si>
    <t>Director of global supply chain</t>
  </si>
  <si>
    <t>Keren Zamir</t>
  </si>
  <si>
    <t>Global Procurement Manager</t>
  </si>
  <si>
    <t>Senior Director Design Enablement</t>
  </si>
  <si>
    <t>Sagi Ben Moshe</t>
  </si>
  <si>
    <t>Board MEmeber</t>
  </si>
  <si>
    <t>Tannenbaum Amit</t>
  </si>
  <si>
    <t>Mete Erturk</t>
  </si>
  <si>
    <t>Sr Direct</t>
  </si>
  <si>
    <t>Yaniv Botvinnick</t>
  </si>
  <si>
    <t>Industrial Manufacturing Engineer</t>
  </si>
  <si>
    <t>Amir Issawi</t>
  </si>
  <si>
    <t>Section Manager</t>
  </si>
  <si>
    <t>Yoav Hirsch</t>
  </si>
  <si>
    <t>Project Manager CIS</t>
  </si>
  <si>
    <t>Philippe Azoley</t>
  </si>
  <si>
    <t>Xenemtrix LTD</t>
  </si>
  <si>
    <t>https://xenemetrix.com/</t>
  </si>
  <si>
    <t>Moshe Nudelman</t>
  </si>
  <si>
    <t>HW Design Engineer</t>
  </si>
  <si>
    <t>Doron Reinis</t>
  </si>
  <si>
    <t>Chairman and Founder</t>
  </si>
  <si>
    <t>Maytal Leshem</t>
  </si>
  <si>
    <t>Purchasing and Logistics Manager</t>
  </si>
  <si>
    <t>Helene Gutman</t>
  </si>
  <si>
    <t>Application Manager</t>
  </si>
  <si>
    <t>Riham Mahroum Waked</t>
  </si>
  <si>
    <t>Itzik Nae</t>
  </si>
  <si>
    <t xml:space="preserve">Support Engineer </t>
  </si>
  <si>
    <t>Leonardo Froymovich</t>
  </si>
  <si>
    <t>Global Sales Manager</t>
  </si>
  <si>
    <t>Yoav Allon</t>
  </si>
  <si>
    <t>Alex Shoyhit</t>
  </si>
  <si>
    <t>Embedded Software Manager</t>
  </si>
  <si>
    <t>Moran Avraham</t>
  </si>
  <si>
    <t>Logistic Manager</t>
  </si>
  <si>
    <t>Shmulik Shorer</t>
  </si>
  <si>
    <t>Electronics practical engineer</t>
  </si>
  <si>
    <t>Ofer Tzur</t>
  </si>
  <si>
    <t>Applications and Detectors Engineer</t>
  </si>
  <si>
    <t>Yan Kolodenker</t>
  </si>
  <si>
    <t>Integrator</t>
  </si>
  <si>
    <t>Nohayo Ltd.</t>
  </si>
  <si>
    <t>https://nohayo.com/</t>
  </si>
  <si>
    <t>Tomer Kordonsky</t>
  </si>
  <si>
    <t>Algorithm Researcher</t>
  </si>
  <si>
    <t>Alon Kuperman</t>
  </si>
  <si>
    <t>Principal Scientific Advisor</t>
  </si>
  <si>
    <t>Ninel Gorev</t>
  </si>
  <si>
    <t>Research and data analysis</t>
  </si>
  <si>
    <t>Stealth</t>
  </si>
  <si>
    <t>https://www.stealth.com/</t>
  </si>
  <si>
    <t>Shalev Shalit</t>
  </si>
  <si>
    <t>Co-Founder &amp; CEO</t>
  </si>
  <si>
    <t>Costa G.</t>
  </si>
  <si>
    <t>Director of HW</t>
  </si>
  <si>
    <t>Dana Rochman</t>
  </si>
  <si>
    <t>Shimon Tolts</t>
  </si>
  <si>
    <t>Alon Noy (Neuhaus)</t>
  </si>
  <si>
    <t>Michael Dubinsky</t>
  </si>
  <si>
    <t>Roman Labunsky</t>
  </si>
  <si>
    <t>Co-Founder and CTO</t>
  </si>
  <si>
    <t>Noa Silberklang</t>
  </si>
  <si>
    <t>Co-Founder</t>
  </si>
  <si>
    <t>Limor Segev</t>
  </si>
  <si>
    <t>Orit Matcovitch-Natan</t>
  </si>
  <si>
    <t>Head of Biology</t>
  </si>
  <si>
    <t>Ido Livneh</t>
  </si>
  <si>
    <t>CEO and Co-Founder</t>
  </si>
  <si>
    <t>Guy Masad</t>
  </si>
  <si>
    <t>Dotan Riess</t>
  </si>
  <si>
    <t>Nadav Haklai</t>
  </si>
  <si>
    <t>Gal Dudi</t>
  </si>
  <si>
    <t>Nir Weingarten</t>
  </si>
  <si>
    <t>Co-Founder and CEO</t>
  </si>
  <si>
    <t>Tosca</t>
  </si>
  <si>
    <t>Didn't research</t>
  </si>
  <si>
    <t>Shenpaz Dental</t>
  </si>
  <si>
    <t>info@shenpaz.com</t>
  </si>
  <si>
    <t>04-666-6902</t>
  </si>
  <si>
    <t>Amir Bain</t>
  </si>
  <si>
    <t>Gilad Norman</t>
  </si>
  <si>
    <t>Gilles Meyer</t>
  </si>
  <si>
    <t>Global Manager CTO</t>
  </si>
  <si>
    <t>Sharon Ben Moshe</t>
  </si>
  <si>
    <t>International Sales Operations</t>
  </si>
  <si>
    <t>Efraim Katz</t>
  </si>
  <si>
    <t>Electronic Specialist</t>
  </si>
  <si>
    <t>Lior Karni</t>
  </si>
  <si>
    <t>Cusomer service and export manager</t>
  </si>
  <si>
    <t>Ebara Precision Mechinery</t>
  </si>
  <si>
    <t>Newsimed</t>
  </si>
  <si>
    <t>LinkedIN Profile</t>
  </si>
  <si>
    <t>Beta Milouot Innovation</t>
  </si>
  <si>
    <t>של קבוצת מילואות בתחומי החקלאות, התעשייה והשיווק הגלובליתפעולית.</t>
  </si>
  <si>
    <t>https://www.milouot.co.il/Milouot-Corporation.html</t>
  </si>
  <si>
    <t>Alon Ariel</t>
  </si>
  <si>
    <t>CEO at Milouot</t>
  </si>
  <si>
    <t>alon@milouot.co.il</t>
  </si>
  <si>
    <t>4.5.25</t>
  </si>
  <si>
    <t>Inbal Eshet-Kessler</t>
  </si>
  <si>
    <t>Director Beta Milouot Innovation</t>
  </si>
  <si>
    <t>inbal@milouot.co.il</t>
  </si>
  <si>
    <t>Shay Ben Gera</t>
  </si>
  <si>
    <t>Chairman</t>
  </si>
  <si>
    <t>shay@milouot.co.il</t>
  </si>
  <si>
    <t>Cheli Keren</t>
  </si>
  <si>
    <t>חלי</t>
  </si>
  <si>
    <t>cheli@milouot.co.il</t>
  </si>
  <si>
    <t>Shimon Sagron</t>
  </si>
  <si>
    <t>shimon@milouot.co.il</t>
  </si>
  <si>
    <t>Marchel Nir</t>
  </si>
  <si>
    <t>מרשל</t>
  </si>
  <si>
    <t>marchel@milouot.co.il</t>
  </si>
  <si>
    <t>Gilles Assouline</t>
  </si>
  <si>
    <t>ז'יל</t>
  </si>
  <si>
    <t>gilles@milouot.co.il</t>
  </si>
  <si>
    <t>Dana Shlezinger</t>
  </si>
  <si>
    <t>Founder and CEO Beta</t>
  </si>
  <si>
    <t>dana@milouot.co.il</t>
  </si>
  <si>
    <t>Eran Langer</t>
  </si>
  <si>
    <t>eran@milouot.co.il</t>
  </si>
  <si>
    <t>Avi Kandel</t>
  </si>
  <si>
    <t>IT System Support</t>
  </si>
  <si>
    <t>avi@milouot.co.il</t>
  </si>
  <si>
    <t>Gil Aharoni</t>
  </si>
  <si>
    <t>גיל</t>
  </si>
  <si>
    <t>gil@milouot.co.il</t>
  </si>
  <si>
    <t>Tzur Shamir</t>
  </si>
  <si>
    <t>צור</t>
  </si>
  <si>
    <t>tzur@milouot.co.il</t>
  </si>
  <si>
    <t>Moti Reut</t>
  </si>
  <si>
    <t>moti@milouot.co.il</t>
  </si>
  <si>
    <t>Eitan Shefer</t>
  </si>
  <si>
    <t>eitan@milouot.co.il</t>
  </si>
  <si>
    <t>Eyal Sahar</t>
  </si>
  <si>
    <t>eyals@milouot.co.il</t>
  </si>
  <si>
    <t>Rotem</t>
  </si>
  <si>
    <t>rotem@milouot.co.il</t>
  </si>
  <si>
    <t>Merav</t>
  </si>
  <si>
    <t>merav@milouot.co.il</t>
  </si>
  <si>
    <t>Alon</t>
  </si>
  <si>
    <t>Michal</t>
  </si>
  <si>
    <t>michal@milouot.co.il</t>
  </si>
  <si>
    <t>Shirley</t>
  </si>
  <si>
    <t>שירלי</t>
  </si>
  <si>
    <t>shirley@milouot.co.il</t>
  </si>
  <si>
    <t>Dafna</t>
  </si>
  <si>
    <t>dafna@milouot.co.il</t>
  </si>
  <si>
    <t>Dana P</t>
  </si>
  <si>
    <t>dana.p@milouot.co.il</t>
  </si>
  <si>
    <t>dana.p</t>
  </si>
  <si>
    <t>Novocure</t>
  </si>
  <si>
    <t>טיפול לא פולשני בסרטן</t>
  </si>
  <si>
    <t>https://www.novocure.com/</t>
  </si>
  <si>
    <t>Lead Potential. Follow up on message forward.</t>
  </si>
  <si>
    <t>Amit Vermus</t>
  </si>
  <si>
    <t>Global Sourcing Manager, External Manufacturing</t>
  </si>
  <si>
    <t>avermus@novocure.com</t>
  </si>
  <si>
    <t>Golan Bartal</t>
  </si>
  <si>
    <t>Head of Engineering</t>
  </si>
  <si>
    <t>gbartal@novocure.com</t>
  </si>
  <si>
    <t>Boaz Marsault</t>
  </si>
  <si>
    <t>Senior R&amp;D Project Manager</t>
  </si>
  <si>
    <t>bmarsault@novocure.com</t>
  </si>
  <si>
    <t>Shiri Davidi</t>
  </si>
  <si>
    <t>שירי</t>
  </si>
  <si>
    <t>sdavidi@novocure.com</t>
  </si>
  <si>
    <t>Netta ben Yakov</t>
  </si>
  <si>
    <t>nbanyakov@novocure.com</t>
  </si>
  <si>
    <t>Eran Shachar</t>
  </si>
  <si>
    <t>eshachar@novocure.com</t>
  </si>
  <si>
    <t xml:space="preserve">Forwarded my message </t>
  </si>
  <si>
    <t>Idan Nassi</t>
  </si>
  <si>
    <t>R&amp;D Product Manager</t>
  </si>
  <si>
    <t>inassi@novocure.com</t>
  </si>
  <si>
    <t>Nadav Shapira</t>
  </si>
  <si>
    <t>Scientific Direcotr, Physics</t>
  </si>
  <si>
    <t>nshapira@novocure.com</t>
  </si>
  <si>
    <t>Adi Haber</t>
  </si>
  <si>
    <t>Director Preclinical Scientific Communication</t>
  </si>
  <si>
    <t>ahaber@novocure.com</t>
  </si>
  <si>
    <t>Yaara Porat</t>
  </si>
  <si>
    <t>יערה</t>
  </si>
  <si>
    <t>Director Preclinical Colab</t>
  </si>
  <si>
    <t>yporat@novocure.com</t>
  </si>
  <si>
    <t>Alex Rachman</t>
  </si>
  <si>
    <t>Associate Director</t>
  </si>
  <si>
    <t>arachman@novocure.com</t>
  </si>
  <si>
    <t>URI Weinberg</t>
  </si>
  <si>
    <t>Chief Innovation Officer</t>
  </si>
  <si>
    <t>uweinberg@novocure.com</t>
  </si>
  <si>
    <t>Shachar Armon</t>
  </si>
  <si>
    <t>שחר</t>
  </si>
  <si>
    <t>Principal Electrical Engineer</t>
  </si>
  <si>
    <t>sarmon@novocure.com</t>
  </si>
  <si>
    <t>Yisay Y</t>
  </si>
  <si>
    <t>יסי</t>
  </si>
  <si>
    <t>Technical Writing Team Lead</t>
  </si>
  <si>
    <t>yyisay@novocure.com</t>
  </si>
  <si>
    <t>Itai Tzchori</t>
  </si>
  <si>
    <t>Director of Animal Studies</t>
  </si>
  <si>
    <t>itzchori@novocure.com</t>
  </si>
  <si>
    <t>Hagai Katz</t>
  </si>
  <si>
    <t>hkatz@novocure.com</t>
  </si>
  <si>
    <t>Gitit Lavy Shahaf</t>
  </si>
  <si>
    <t>גיתית</t>
  </si>
  <si>
    <t>Vice President Biostattiscs</t>
  </si>
  <si>
    <t>glavyshahaf@novocure.com</t>
  </si>
  <si>
    <t>Elie Yaacobi</t>
  </si>
  <si>
    <t>Mechanical Manager</t>
  </si>
  <si>
    <t>eyaacobi@novocure.com</t>
  </si>
  <si>
    <t>Noam Zaradez, PhD</t>
  </si>
  <si>
    <t>Country Manager</t>
  </si>
  <si>
    <t>nzaradez@novocure.com</t>
  </si>
  <si>
    <t>Maria Temzin</t>
  </si>
  <si>
    <t>Supplier Quality Engineer</t>
  </si>
  <si>
    <t>mtemzin@novocure.com</t>
  </si>
  <si>
    <t>Martin Gabay</t>
  </si>
  <si>
    <t>מרטין</t>
  </si>
  <si>
    <t>Senior Project Leader</t>
  </si>
  <si>
    <t>mgabay@novocure.com</t>
  </si>
  <si>
    <t>Ira Magitman</t>
  </si>
  <si>
    <t>Embedded Software Team Leader</t>
  </si>
  <si>
    <t>imagitman@novocure.com</t>
  </si>
  <si>
    <t>Ayelet Shabtay-Orbach</t>
  </si>
  <si>
    <t>איילת</t>
  </si>
  <si>
    <t>Project Leader, Pre Clinical Research</t>
  </si>
  <si>
    <t>ashabtayorbach@novocure.com</t>
  </si>
  <si>
    <t>Golan Ventura</t>
  </si>
  <si>
    <t>Software SQA</t>
  </si>
  <si>
    <t>gventura@novocure.com</t>
  </si>
  <si>
    <t>Alexandra Volodin</t>
  </si>
  <si>
    <t>אלכסנדרה</t>
  </si>
  <si>
    <t>Project Leader</t>
  </si>
  <si>
    <t>avolodin@novocure.com</t>
  </si>
  <si>
    <t>Tortech Nano Fibers</t>
  </si>
  <si>
    <t>Maalot</t>
  </si>
  <si>
    <t>https://www.tortechnano.com/</t>
  </si>
  <si>
    <t>Liron Issman Ph.D</t>
  </si>
  <si>
    <t>Saar Tenenbaum</t>
  </si>
  <si>
    <t>Dr. Shuki Yeshurun</t>
  </si>
  <si>
    <t>שוקי</t>
  </si>
  <si>
    <t>Vadim Kotler</t>
  </si>
  <si>
    <t>Ofir Gez</t>
  </si>
  <si>
    <t xml:space="preserve">Process Engineer </t>
  </si>
  <si>
    <t>Strauss Group</t>
  </si>
  <si>
    <t>Shaul Marom</t>
  </si>
  <si>
    <t>שאול</t>
  </si>
  <si>
    <t>R&amp;D</t>
  </si>
  <si>
    <t>Asaf Steinberg</t>
  </si>
  <si>
    <t>Technology Director</t>
  </si>
  <si>
    <t>Ganit Hemo</t>
  </si>
  <si>
    <t>גנית</t>
  </si>
  <si>
    <t xml:space="preserve">Director of Quality </t>
  </si>
  <si>
    <t>Laurent Levy</t>
  </si>
  <si>
    <t>לורן</t>
  </si>
  <si>
    <t>Head of Group Strategy</t>
  </si>
  <si>
    <t>Hen Ron</t>
  </si>
  <si>
    <t>Director of IT Infrastructure</t>
  </si>
  <si>
    <t>Ido Avirbach</t>
  </si>
  <si>
    <t>COS and Transformation</t>
  </si>
  <si>
    <t>Osnat Kaufman Strugano</t>
  </si>
  <si>
    <t>אוסנת</t>
  </si>
  <si>
    <t>Genny Smik</t>
  </si>
  <si>
    <t>גני</t>
  </si>
  <si>
    <t>Director of Operations</t>
  </si>
  <si>
    <t>Dagan Eshel</t>
  </si>
  <si>
    <t>דגן</t>
  </si>
  <si>
    <t>Sagi Ben Rimon</t>
  </si>
  <si>
    <t>Yair Rosenzwieg</t>
  </si>
  <si>
    <t>Head of Project Management</t>
  </si>
  <si>
    <t>Einat Rabin</t>
  </si>
  <si>
    <t xml:space="preserve">Digital Director </t>
  </si>
  <si>
    <t>Annia Sorokin</t>
  </si>
  <si>
    <t>אניה</t>
  </si>
  <si>
    <t>Chief Data Officer</t>
  </si>
  <si>
    <t>Shay Bialik</t>
  </si>
  <si>
    <t xml:space="preserve">Global Director </t>
  </si>
  <si>
    <t>Guy Nir</t>
  </si>
  <si>
    <t>Director of Supply CHain Israel</t>
  </si>
  <si>
    <t>Dave Rosenberg</t>
  </si>
  <si>
    <t>דייב</t>
  </si>
  <si>
    <t>Director of Energy</t>
  </si>
  <si>
    <t>Gil Shapira</t>
  </si>
  <si>
    <t>Shai Babad</t>
  </si>
  <si>
    <t>Kfir Shimon</t>
  </si>
  <si>
    <t>Director of Purchasing</t>
  </si>
  <si>
    <t>Yoram Sadan</t>
  </si>
  <si>
    <t>VP</t>
  </si>
  <si>
    <t>Dror Dabas</t>
  </si>
  <si>
    <t>Shira Schwartz</t>
  </si>
  <si>
    <t>Director of Enterpise Applications</t>
  </si>
  <si>
    <t>Lee Singer Snir</t>
  </si>
  <si>
    <t>Lior Ben Basat</t>
  </si>
  <si>
    <t>Maintenance Director</t>
  </si>
  <si>
    <t>Dror Hikry</t>
  </si>
  <si>
    <t>Head of Threat Operations</t>
  </si>
  <si>
    <t>Ricor Cryogenic and Vacuum Systems</t>
  </si>
  <si>
    <t>En Harod Ihud</t>
  </si>
  <si>
    <t>https://ricor.com/</t>
  </si>
  <si>
    <t>marketing@ricor.com</t>
  </si>
  <si>
    <t>04-653-0800</t>
  </si>
  <si>
    <t>Boaz Weizer</t>
  </si>
  <si>
    <t xml:space="preserve">Iris Bechar </t>
  </si>
  <si>
    <t>Eitan Haimovich</t>
  </si>
  <si>
    <t>Ido Shaked Malul</t>
  </si>
  <si>
    <t>Sharon Ben-Shalom</t>
  </si>
  <si>
    <t>Head of training, welfare and community service</t>
  </si>
  <si>
    <t>Sara Yoffe</t>
  </si>
  <si>
    <t>Sigal Levenda</t>
  </si>
  <si>
    <t>BeCapio</t>
  </si>
  <si>
    <t>Misgav Business Park</t>
  </si>
  <si>
    <t>https://www.becapio.com/</t>
  </si>
  <si>
    <t>info@becapio.com</t>
  </si>
  <si>
    <t>072-260-7088</t>
  </si>
  <si>
    <t>Gil Senesh</t>
  </si>
  <si>
    <t>CEO and Board Member</t>
  </si>
  <si>
    <t>Andy Weymann</t>
  </si>
  <si>
    <t>Chairman of the Board</t>
  </si>
  <si>
    <t>Anat Komissar</t>
  </si>
  <si>
    <t xml:space="preserve">Clinical Specialist </t>
  </si>
  <si>
    <t>Alpha Bio Tec. Dental Implants</t>
  </si>
  <si>
    <t>https://www.alpha-bio.net/en-il</t>
  </si>
  <si>
    <t>Can't find them on Sales Navigator</t>
  </si>
  <si>
    <t>Boston Scientific</t>
  </si>
  <si>
    <t>Boaz Nahmias</t>
  </si>
  <si>
    <t>Senior Strategic Sourcing Specialist</t>
  </si>
  <si>
    <t>Shooky Resles</t>
  </si>
  <si>
    <t>Shlomi Ronen</t>
  </si>
  <si>
    <t>Sr. Manager, Laser Franchise Sustaining R&amp;D</t>
  </si>
  <si>
    <t>Dror Trumer</t>
  </si>
  <si>
    <t xml:space="preserve">Site Director </t>
  </si>
  <si>
    <t>Guy Rom</t>
  </si>
  <si>
    <t>SEnior HW R&amp;D</t>
  </si>
  <si>
    <t>Nitai Rosenbaum</t>
  </si>
  <si>
    <t>Facilities Manager</t>
  </si>
  <si>
    <t>Raanan Sela</t>
  </si>
  <si>
    <t>Ori Bassan</t>
  </si>
  <si>
    <t>Physics Group Manager</t>
  </si>
  <si>
    <t>Tal Shalev</t>
  </si>
  <si>
    <t>Lead System Engineer</t>
  </si>
  <si>
    <t>Raz Sekel</t>
  </si>
  <si>
    <t>Senior Director Operations</t>
  </si>
  <si>
    <t>Vitaly Rondel</t>
  </si>
  <si>
    <t>Research and Innovation Project Manager</t>
  </si>
  <si>
    <t>Alex Travitsky</t>
  </si>
  <si>
    <t>R&amp;D Specialist</t>
  </si>
  <si>
    <t>Sivan Keisar</t>
  </si>
  <si>
    <t>Tactical BUyer</t>
  </si>
  <si>
    <t>Almog Mor</t>
  </si>
  <si>
    <t>David Aviram</t>
  </si>
  <si>
    <t>Yafit Haim</t>
  </si>
  <si>
    <t>Asaf Amit</t>
  </si>
  <si>
    <t>Facility PM</t>
  </si>
  <si>
    <t>Guy Sheaffer</t>
  </si>
  <si>
    <t>NPD Systems Engineering</t>
  </si>
  <si>
    <t>Majd Sleem</t>
  </si>
  <si>
    <t>Shlomi Harel</t>
  </si>
  <si>
    <t>Strategic Sourcing Manager</t>
  </si>
  <si>
    <t>Julia Karbachevsky (Beigelman)</t>
  </si>
  <si>
    <t>Michael Avshalom</t>
  </si>
  <si>
    <t xml:space="preserve">Hardware Engineer </t>
  </si>
  <si>
    <t>Shay Vaserman</t>
  </si>
  <si>
    <t>Senior Manager</t>
  </si>
  <si>
    <t>Nitsan Leen</t>
  </si>
  <si>
    <t>Yoav Nimron</t>
  </si>
  <si>
    <t>Design QA</t>
  </si>
  <si>
    <t>Albert Cogan</t>
  </si>
  <si>
    <t>Electronics R&amp;D</t>
  </si>
  <si>
    <t>Daniel Kazes</t>
  </si>
  <si>
    <t>V&amp;V Team Leader</t>
  </si>
  <si>
    <t>Moshe Barenboym</t>
  </si>
  <si>
    <t>Senior Quality Manager Ops</t>
  </si>
  <si>
    <t>Igor Sheinfeld</t>
  </si>
  <si>
    <t>Alex Ternerider</t>
  </si>
  <si>
    <t>Embedded SW Team LEader</t>
  </si>
  <si>
    <t xml:space="preserve">Zeev Doctoras </t>
  </si>
  <si>
    <t>Anat Cohen</t>
  </si>
  <si>
    <t>Head of NPD</t>
  </si>
  <si>
    <t>Doron Golan</t>
  </si>
  <si>
    <t>Chen Lahat</t>
  </si>
  <si>
    <t>Associate Director Systems</t>
  </si>
  <si>
    <t>Nathan Quanbeck</t>
  </si>
  <si>
    <t>Canopia by Palram</t>
  </si>
  <si>
    <t>Ayzor Misgav</t>
  </si>
  <si>
    <t>https://www.canopia.co.il/?_gl=1*10k4fm2*_up*MQ..*_gs*MQ..&amp;gclid=CjwKCAjw24vBBhABEiwANFG7y85z3qE66kQmSowNZjp_b1dig5ITnjDjTARqohf3yTjCYfIlC-ZspBoC9ygQAvD_BwE&amp;gbraid=0AAAAACsdC9tRUAZtaVz4L5U69Dr1McgwV</t>
  </si>
  <si>
    <t>info.il@palram.co.il</t>
  </si>
  <si>
    <t>04-8486800</t>
  </si>
  <si>
    <t>Geva Ketz</t>
  </si>
  <si>
    <t>Matthew Lear</t>
  </si>
  <si>
    <t>Director of Operations North America</t>
  </si>
  <si>
    <t>Beeri Yehoyada</t>
  </si>
  <si>
    <t>Ronit Tsur</t>
  </si>
  <si>
    <t>Curt Carlson</t>
  </si>
  <si>
    <t>Director of Sales and Business Development</t>
  </si>
  <si>
    <t>Aviv Barr</t>
  </si>
  <si>
    <t>Shain Brady</t>
  </si>
  <si>
    <t>Managing Director of North America</t>
  </si>
  <si>
    <t>Gary Trachtenberg</t>
  </si>
  <si>
    <t>Head of Manufacturing</t>
  </si>
  <si>
    <t>Itamar Bronner</t>
  </si>
  <si>
    <t>Ayelet Wagner</t>
  </si>
  <si>
    <t>VP Customer Experience</t>
  </si>
  <si>
    <t>Uri Coves</t>
  </si>
  <si>
    <t>Executive VP</t>
  </si>
  <si>
    <t>BMC Software</t>
  </si>
  <si>
    <t>https://www.bmc.com/</t>
  </si>
  <si>
    <t>Michal Hazani Toren</t>
  </si>
  <si>
    <t>Senior Technical Recruiter</t>
  </si>
  <si>
    <t>Zaher Khater</t>
  </si>
  <si>
    <t>Senior Product Development Manager</t>
  </si>
  <si>
    <t>Sigal Egozi</t>
  </si>
  <si>
    <t>Erez Gordon</t>
  </si>
  <si>
    <t>Director of Product Management</t>
  </si>
  <si>
    <t>Erik Segal</t>
  </si>
  <si>
    <t>Head of Agile Transformation</t>
  </si>
  <si>
    <t>Yaron Front</t>
  </si>
  <si>
    <t>Dean Vaturi</t>
  </si>
  <si>
    <t>DevOps Engineer</t>
  </si>
  <si>
    <t>Igor Voloshin</t>
  </si>
  <si>
    <t>Tuval A</t>
  </si>
  <si>
    <t>Senior Information Security Engineer</t>
  </si>
  <si>
    <t>Lior Reinitz</t>
  </si>
  <si>
    <t>Site Reliability Engineer</t>
  </si>
  <si>
    <t>Luiz Castro</t>
  </si>
  <si>
    <t>Product Developer</t>
  </si>
  <si>
    <t>Dudu M</t>
  </si>
  <si>
    <t>Doron Raz</t>
  </si>
  <si>
    <t>Senior Product Manager</t>
  </si>
  <si>
    <t>Jalaa Zahwa</t>
  </si>
  <si>
    <t>Staff Specialist Product Developer</t>
  </si>
  <si>
    <t>Aharon Gamzu</t>
  </si>
  <si>
    <t>Director of Product Development</t>
  </si>
  <si>
    <t>Regina Izraelov</t>
  </si>
  <si>
    <t>Technical Recruiter</t>
  </si>
  <si>
    <t>Roman Korenberg</t>
  </si>
  <si>
    <t>SRE Manager</t>
  </si>
  <si>
    <t>Ron Zahor</t>
  </si>
  <si>
    <t>Sr Software Engineer</t>
  </si>
  <si>
    <t>Jonathan Bacalo</t>
  </si>
  <si>
    <t>there is more...</t>
  </si>
  <si>
    <t>Onto Innovation</t>
  </si>
  <si>
    <t>https://ontoinnovation.com/</t>
  </si>
  <si>
    <t>Zvi Foxman</t>
  </si>
  <si>
    <t>Evgeni Shtrasner</t>
  </si>
  <si>
    <t>Field Service Engineer</t>
  </si>
  <si>
    <t>Rafi Segev</t>
  </si>
  <si>
    <t>FTechnical Lead</t>
  </si>
  <si>
    <t>Stas Kazanovich</t>
  </si>
  <si>
    <t>Site Lead</t>
  </si>
  <si>
    <t>Adva Weinstein</t>
  </si>
  <si>
    <t>Manager of Operations</t>
  </si>
  <si>
    <t>Biond Biologics</t>
  </si>
  <si>
    <t>Misgav Industrial Park</t>
  </si>
  <si>
    <t>https://www.biondbio.com/</t>
  </si>
  <si>
    <t>info@biondbio.com</t>
  </si>
  <si>
    <t>04-8844337</t>
  </si>
  <si>
    <t>Tehila Ben-Moshe</t>
  </si>
  <si>
    <t>Motti Hakim</t>
  </si>
  <si>
    <t>Tal Sines</t>
  </si>
  <si>
    <t>Yair Sapir</t>
  </si>
  <si>
    <t>Ronit Bendori</t>
  </si>
  <si>
    <t>Nir Brav</t>
  </si>
  <si>
    <t>Ori Shilo</t>
  </si>
  <si>
    <t>Director and CFO</t>
  </si>
  <si>
    <t>there is more</t>
  </si>
  <si>
    <t>Vivotrheads</t>
  </si>
  <si>
    <t>???? name is probably spelled wrong</t>
  </si>
  <si>
    <t>Troya</t>
  </si>
  <si>
    <t>https://www.troya-tech.com/</t>
  </si>
  <si>
    <t>couldn't find on LI</t>
  </si>
  <si>
    <t>into@troya-tech.com</t>
  </si>
  <si>
    <t>09-950-0560</t>
  </si>
  <si>
    <t>Couldn't find on Sales Navigator</t>
  </si>
  <si>
    <t>CYOPS</t>
  </si>
  <si>
    <t>couldn't find Israel</t>
  </si>
  <si>
    <t>https://www.cyclops.security/</t>
  </si>
  <si>
    <t>What they Do</t>
  </si>
  <si>
    <t>Cyfox</t>
  </si>
  <si>
    <t>Matam</t>
  </si>
  <si>
    <t>www.cyfox.com</t>
  </si>
  <si>
    <t>info@cyfox.com</t>
  </si>
  <si>
    <t>03-6158760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</si>
  <si>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2.0"/>
        <u/>
      </rPr>
      <t>Omer Kushmirski</t>
    </r>
  </si>
  <si>
    <t>Hila Markovich</t>
  </si>
  <si>
    <t>Director of Operations &amp; HR</t>
  </si>
  <si>
    <t>Liat Avramov</t>
  </si>
  <si>
    <t>Director, Cybersecurity Specialist</t>
  </si>
  <si>
    <t>Ofir Manor</t>
  </si>
  <si>
    <t>Guy Pereg</t>
  </si>
  <si>
    <t>Nir Yehoshua</t>
  </si>
  <si>
    <t>Chief Information Security Officer</t>
  </si>
  <si>
    <t>Yigal Unna</t>
  </si>
  <si>
    <t>Consulting Specialist</t>
  </si>
  <si>
    <t>Albert Kolesnikov</t>
  </si>
  <si>
    <t>Support Manager</t>
  </si>
  <si>
    <t>Lior Arthur Sol</t>
  </si>
  <si>
    <t>Cyber Security Analyst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</si>
  <si>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2.0"/>
        <u/>
      </rPr>
      <t>Guy Ben moshe</t>
    </r>
  </si>
  <si>
    <t>SOC Analyst</t>
  </si>
  <si>
    <t>Henry Tronishvili</t>
  </si>
  <si>
    <t>Linux System Administrator</t>
  </si>
  <si>
    <t>Niv Gorsky</t>
  </si>
  <si>
    <t>AI Software Developer</t>
  </si>
  <si>
    <t>Niv Machlis</t>
  </si>
  <si>
    <t>Alina Raida</t>
  </si>
  <si>
    <t>Nurit Vanunu Ross</t>
  </si>
  <si>
    <t>Sales Manager</t>
  </si>
  <si>
    <t>Igor Novozenko</t>
  </si>
  <si>
    <t>Full Stack Engineer</t>
  </si>
  <si>
    <t>Yonatan Mozes</t>
  </si>
  <si>
    <t>Account Executive</t>
  </si>
  <si>
    <t>Tal Abdulin</t>
  </si>
  <si>
    <t>Support Engineer</t>
  </si>
  <si>
    <t>Ben Brenner</t>
  </si>
  <si>
    <t>Sales Engineer</t>
  </si>
  <si>
    <t>Raja Schowahne</t>
  </si>
  <si>
    <t>Yaniv Azran</t>
  </si>
  <si>
    <t>Security Researcher</t>
  </si>
  <si>
    <t>Idan Malihi</t>
  </si>
  <si>
    <t>Yuval Arbel</t>
  </si>
  <si>
    <t>Fast Simon</t>
  </si>
  <si>
    <t>Matam Haifa</t>
  </si>
  <si>
    <t>www.fastsimon.com</t>
  </si>
  <si>
    <t>support@fastsimon.com</t>
  </si>
  <si>
    <t>Not sure if relevant</t>
  </si>
  <si>
    <t>Intuitive</t>
  </si>
  <si>
    <t>www.intuitive.com/en-us</t>
  </si>
  <si>
    <t>04-696-8800</t>
  </si>
  <si>
    <t>Erez Posner</t>
  </si>
  <si>
    <t>Algorithms Team Leader</t>
  </si>
  <si>
    <t>Chava Hadany</t>
  </si>
  <si>
    <t>Project and Compliance Manager</t>
  </si>
  <si>
    <t>Gaddi Menahem</t>
  </si>
  <si>
    <t>Moshe Bouhnik</t>
  </si>
  <si>
    <t>Sr Manager Software Engineering</t>
  </si>
  <si>
    <t>Suzan Milaui</t>
  </si>
  <si>
    <t>Netanel Frank</t>
  </si>
  <si>
    <t>Senior Computer VIsion</t>
  </si>
  <si>
    <t>Liron Rozenberg</t>
  </si>
  <si>
    <t>Office and Employee Experience Manager</t>
  </si>
  <si>
    <t>Oded Maoz Erell</t>
  </si>
  <si>
    <t>Senior Technical Artist</t>
  </si>
  <si>
    <t>Moshe Yelisevitch</t>
  </si>
  <si>
    <t>CV ML Engineer</t>
  </si>
  <si>
    <t>Rom Weber</t>
  </si>
  <si>
    <t>Regev Zaidenstein</t>
  </si>
  <si>
    <t>Yulia Petelin</t>
  </si>
  <si>
    <t>Food technology</t>
  </si>
  <si>
    <t>Ore Shtalrid</t>
  </si>
  <si>
    <t>Senior computer vision</t>
  </si>
  <si>
    <t>Roza Tayeb</t>
  </si>
  <si>
    <t>Business Specialist</t>
  </si>
  <si>
    <t>עומרי אוחיון</t>
  </si>
  <si>
    <t>Ahmed abo Nar</t>
  </si>
  <si>
    <t>Alma</t>
  </si>
  <si>
    <t>ALMA's patented technology converts vibrations into accurate location, utilizing advanced AI on top of existing IMU sensors, found in every phone and car. Bringing never-before-seen continuous location, speed, distance, and more without GPS. No Hardware is required.</t>
  </si>
  <si>
    <t>orya@almatechnologies.com</t>
  </si>
  <si>
    <t>052-2296994</t>
  </si>
  <si>
    <t>Ron Samun</t>
  </si>
  <si>
    <t>Advisory Board Member</t>
  </si>
  <si>
    <t>Barak Or</t>
  </si>
  <si>
    <t>Keysight Technologies</t>
  </si>
  <si>
    <t>keysight.co.il</t>
  </si>
  <si>
    <t>israel_customer-care@keysight.com</t>
  </si>
  <si>
    <t>04-850-2042</t>
  </si>
  <si>
    <t>Roee Wachter</t>
  </si>
  <si>
    <t>Expert solution and application engineer</t>
  </si>
  <si>
    <t>Tammy Bachar</t>
  </si>
  <si>
    <t>Marketing manager</t>
  </si>
  <si>
    <t>Gil Elram</t>
  </si>
  <si>
    <t>Head of Academic Research</t>
  </si>
  <si>
    <t>Isaac Siton</t>
  </si>
  <si>
    <t>GM</t>
  </si>
  <si>
    <t>Dov Yancu</t>
  </si>
  <si>
    <t>Applications Engineer</t>
  </si>
  <si>
    <t>Eran Castiel</t>
  </si>
  <si>
    <t>Senior Strategic Account Manager</t>
  </si>
  <si>
    <t>Eyal Livne Belili</t>
  </si>
  <si>
    <t>Aerospace and Defense Business Manager</t>
  </si>
  <si>
    <t>Avi Hafif</t>
  </si>
  <si>
    <t>Gal Oren</t>
  </si>
  <si>
    <t>Director of Sales</t>
  </si>
  <si>
    <t>Ofer Buaron</t>
  </si>
  <si>
    <t>Omri David Biton</t>
  </si>
  <si>
    <t>Alex Fogel</t>
  </si>
  <si>
    <t>Meny Lea</t>
  </si>
  <si>
    <t>Senior Technical AM</t>
  </si>
  <si>
    <t>Gad Twito</t>
  </si>
  <si>
    <t>Field RF Engineer</t>
  </si>
  <si>
    <t>Oleg Chermoshniuk</t>
  </si>
  <si>
    <t>Solutions Engineer</t>
  </si>
  <si>
    <t>Sapir Ben-Yshai</t>
  </si>
  <si>
    <t>Yosi Schiffer</t>
  </si>
  <si>
    <t>Senior Regional Sales Manager</t>
  </si>
  <si>
    <t>Asaf Lazar</t>
  </si>
  <si>
    <t>District Channel Manager</t>
  </si>
  <si>
    <t>Daniel Belenki</t>
  </si>
  <si>
    <t>THere are more</t>
  </si>
  <si>
    <t>Axilion</t>
  </si>
  <si>
    <t>axilion.com</t>
  </si>
  <si>
    <t>info@axilion.com</t>
  </si>
  <si>
    <t>050-202-9021</t>
  </si>
  <si>
    <t>Coby Sella</t>
  </si>
  <si>
    <t>Ilan Weizman</t>
  </si>
  <si>
    <t>Founder VP Business Development</t>
  </si>
  <si>
    <t>Yonatan Ben-David</t>
  </si>
  <si>
    <t>Guy Adler</t>
  </si>
  <si>
    <t>Head of Algorithms</t>
  </si>
  <si>
    <t>Dana-Yaacov-Garbeli</t>
  </si>
  <si>
    <t>Cybonet Or PineApp/PineSec</t>
  </si>
  <si>
    <t>www.cybonet.com</t>
  </si>
  <si>
    <t>info@cybonet.com</t>
  </si>
  <si>
    <t>04-821-2321</t>
  </si>
  <si>
    <t>Vadim Latsman</t>
  </si>
  <si>
    <t>Adrian Rosenberg</t>
  </si>
  <si>
    <t>Michael Cohen</t>
  </si>
  <si>
    <t>Alon Frenkel</t>
  </si>
  <si>
    <t>Alex Grinshpun</t>
  </si>
  <si>
    <t>Efi Haleva</t>
  </si>
  <si>
    <t>Cyber Architect</t>
  </si>
  <si>
    <t>Sales and Inside Sales</t>
  </si>
  <si>
    <t>Meir Lieberman</t>
  </si>
  <si>
    <t>VP Sales</t>
  </si>
  <si>
    <t>Dov Dayan</t>
  </si>
  <si>
    <t>Ariel Braunstein</t>
  </si>
  <si>
    <t>David Zfira</t>
  </si>
  <si>
    <t>HW Manager</t>
  </si>
  <si>
    <t>Uzi Less</t>
  </si>
  <si>
    <t>Arie Wolman</t>
  </si>
  <si>
    <t>International Sales Director</t>
  </si>
  <si>
    <t>Lindsey Kerr</t>
  </si>
  <si>
    <t xml:space="preserve">Consultant </t>
  </si>
  <si>
    <t>קבוצת חיפה</t>
  </si>
  <si>
    <t>www.haifa-group.com/he</t>
  </si>
  <si>
    <t>info@haifa-group.com</t>
  </si>
  <si>
    <t>074-73737373</t>
  </si>
  <si>
    <t>Motti Levin</t>
  </si>
  <si>
    <t>Dror Frank</t>
  </si>
  <si>
    <t>Head of Digital Business Applications</t>
  </si>
  <si>
    <t>Nir Yitzhaki</t>
  </si>
  <si>
    <t>Ido Horresh</t>
  </si>
  <si>
    <t>Commercial Director of CRF</t>
  </si>
  <si>
    <t>Uri Gutman</t>
  </si>
  <si>
    <t>Dav</t>
  </si>
  <si>
    <t>קבוצת קוראל</t>
  </si>
  <si>
    <t>www.coralgroup.co.il</t>
  </si>
  <si>
    <t>coral@coralgroup.com</t>
  </si>
  <si>
    <t>04-867-1266</t>
  </si>
  <si>
    <t>צמנסקי בן שחר</t>
  </si>
  <si>
    <t>www.c-bs.co.il</t>
  </si>
  <si>
    <t>racheli@c-bs.co.il</t>
  </si>
  <si>
    <t>04-855-1511</t>
  </si>
  <si>
    <t>SaviceII</t>
  </si>
  <si>
    <t>www.savicell.com</t>
  </si>
  <si>
    <t>info@savicell.com</t>
  </si>
  <si>
    <t>04-610-4000</t>
  </si>
  <si>
    <t>Remedy Cell</t>
  </si>
  <si>
    <t>remedycell.com</t>
  </si>
  <si>
    <t>contact@remedycell.com</t>
  </si>
  <si>
    <t>04-8810072</t>
  </si>
  <si>
    <t>Izieng</t>
  </si>
  <si>
    <t>www.iziengisrael.com</t>
  </si>
  <si>
    <t>info@izieng.com</t>
  </si>
  <si>
    <t>04-880-0177</t>
  </si>
  <si>
    <t>wideops</t>
  </si>
  <si>
    <t>www.wideops.com</t>
  </si>
  <si>
    <t>info@wideops.com</t>
  </si>
  <si>
    <t>03-779-7474</t>
  </si>
  <si>
    <t>candence</t>
  </si>
  <si>
    <t>www.candence.com</t>
  </si>
  <si>
    <t>il_hr@candence.com</t>
  </si>
  <si>
    <t>04-676-4903</t>
  </si>
  <si>
    <t>Qualitest</t>
  </si>
  <si>
    <t xml:space="preserve">MOVE THIS TO THE MATAM LIST? </t>
  </si>
  <si>
    <t>https://www.qualitestgroup.com/</t>
  </si>
  <si>
    <t>Tel: +(972)-4-664-8508</t>
  </si>
  <si>
    <t>Nir Segev</t>
  </si>
  <si>
    <t>Yuval Erez</t>
  </si>
  <si>
    <t>VP Next Gen</t>
  </si>
  <si>
    <t>Eli Dvash</t>
  </si>
  <si>
    <t>Director of Quality Engineering</t>
  </si>
  <si>
    <t>Lihi Segev</t>
  </si>
  <si>
    <t>ליהי</t>
  </si>
  <si>
    <t>Michel Charbit</t>
  </si>
  <si>
    <t>SVP</t>
  </si>
  <si>
    <t>Benny Sand</t>
  </si>
  <si>
    <t xml:space="preserve">VP Knowledge Management </t>
  </si>
  <si>
    <t>Ron Ritter</t>
  </si>
  <si>
    <t>רון</t>
  </si>
  <si>
    <t>Robert Noah</t>
  </si>
  <si>
    <t>רוברט</t>
  </si>
  <si>
    <t>Automation Sector Manager</t>
  </si>
  <si>
    <t>Itsik Asulin</t>
  </si>
  <si>
    <t>Shai Liberman</t>
  </si>
  <si>
    <t xml:space="preserve">Managing Director </t>
  </si>
  <si>
    <t>Omri Nissim</t>
  </si>
  <si>
    <t>VP Google Global Delivery and Operations</t>
  </si>
  <si>
    <t>Liron Rabinovitch</t>
  </si>
  <si>
    <t>QA sector manager</t>
  </si>
  <si>
    <t>Roy Fadida</t>
  </si>
  <si>
    <t>רוי</t>
  </si>
  <si>
    <t>AVP Semiconductor</t>
  </si>
  <si>
    <t>Rebecca Weiss</t>
  </si>
  <si>
    <t>רבקה</t>
  </si>
  <si>
    <t>QA team leader</t>
  </si>
  <si>
    <t>Avigdor Brachya</t>
  </si>
  <si>
    <t>אביגדור</t>
  </si>
  <si>
    <t>Senior VP</t>
  </si>
  <si>
    <t>Diana Khaustov</t>
  </si>
  <si>
    <t>Head of Quality Assurance</t>
  </si>
  <si>
    <t>Kfir Dekel</t>
  </si>
  <si>
    <t>Testing Expert</t>
  </si>
  <si>
    <t>Itamar Abramchick</t>
  </si>
  <si>
    <t>Oded Uriel</t>
  </si>
  <si>
    <t xml:space="preserve">Senior Director </t>
  </si>
  <si>
    <t>Dotan Ben Meir</t>
  </si>
  <si>
    <t>Senior Vice President People and Talent</t>
  </si>
  <si>
    <t>Elad Levi</t>
  </si>
  <si>
    <t>VP Marketing</t>
  </si>
  <si>
    <t>elad.levi@qualitest.fr</t>
  </si>
  <si>
    <t>Tzahi Falkovich</t>
  </si>
  <si>
    <t>Ronit Jacobovich</t>
  </si>
  <si>
    <t xml:space="preserve">Payroll Manager </t>
  </si>
  <si>
    <t>INSIGHTEC</t>
  </si>
  <si>
    <t>Avi wants contact</t>
  </si>
  <si>
    <t>Liron Ketariu</t>
  </si>
  <si>
    <t>Director of BRM &amp; Digital Applications</t>
  </si>
  <si>
    <t>Avi Ben Ari</t>
  </si>
  <si>
    <t>Head of Electronics</t>
  </si>
  <si>
    <t>Adi Nahmani</t>
  </si>
  <si>
    <t>VP President of Global Services and Support</t>
  </si>
  <si>
    <t>HIla Erez</t>
  </si>
  <si>
    <t>Supply Chain Director</t>
  </si>
  <si>
    <t>Tzachi Rafaeli</t>
  </si>
  <si>
    <t>Eyal Zadicario</t>
  </si>
  <si>
    <t>Eran Einav</t>
  </si>
  <si>
    <t>Head of Business Finance</t>
  </si>
  <si>
    <t>Joel Norton</t>
  </si>
  <si>
    <t>Global Head of HR</t>
  </si>
  <si>
    <t>Shlomi Rudich</t>
  </si>
  <si>
    <t>Director of Program Management &amp; Strategic Marketing</t>
  </si>
  <si>
    <t>Gal Eisenberg</t>
  </si>
  <si>
    <t>Director of Operational Excellence</t>
  </si>
  <si>
    <t>Lynn Golumbic</t>
  </si>
  <si>
    <t>Director of Marketing</t>
  </si>
  <si>
    <t>lynng@insightec.com</t>
  </si>
  <si>
    <t>Rafi de Picciotto</t>
  </si>
  <si>
    <t>Director of Drug Delivery Programs</t>
  </si>
  <si>
    <t>Martin Bernstein</t>
  </si>
  <si>
    <t>Director Clinical Affairs</t>
  </si>
  <si>
    <t>Claudio Grosman</t>
  </si>
  <si>
    <t>VP Global QA</t>
  </si>
  <si>
    <t>Kobi Vortman</t>
  </si>
  <si>
    <t>Gilad Halevy</t>
  </si>
  <si>
    <t>Director of Software Development</t>
  </si>
  <si>
    <t>Tal Grabiner</t>
  </si>
  <si>
    <t>talgrabiner@insightec.com</t>
  </si>
  <si>
    <t>Ronen Shter</t>
  </si>
  <si>
    <t>CPC SW &amp; SWQA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</si>
</sst>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55">
    <font>
      <sz val="10.0"/>
      <color rgb="FF000000"/>
      <name val="Arial"/>
      <scheme val="minor"/>
    </font>
    <font>
      <sz val="20.0"/>
      <color theme="1"/>
      <name val="Arial"/>
      <scheme val="minor"/>
    </font>
    <font>
      <sz val="14.0"/>
      <color theme="1"/>
      <name val="Arial"/>
      <scheme val="minor"/>
    </font>
    <font>
      <u/>
      <sz val="14.0"/>
      <color rgb="FF0000FF"/>
    </font>
    <font>
      <u/>
      <sz val="14.0"/>
      <color rgb="FF0000FF"/>
    </font>
    <font>
      <sz val="14.0"/>
      <color rgb="FF3A444F"/>
      <name val="Arial"/>
    </font>
    <font>
      <sz val="14.0"/>
      <color rgb="FF3A444F"/>
      <name val="&quot;Inter var&quot;"/>
    </font>
    <font>
      <u/>
      <sz val="14.0"/>
      <color rgb="FF0000FF"/>
    </font>
    <font>
      <sz val="15.0"/>
      <color theme="1"/>
      <name val="Arial"/>
      <scheme val="minor"/>
    </font>
    <font>
      <u/>
      <sz val="14.0"/>
      <color rgb="FF0000FF"/>
    </font>
    <font>
      <color theme="1"/>
      <name val="Arial"/>
      <scheme val="minor"/>
    </font>
    <font>
      <u/>
      <color rgb="FF0000FF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sz val="14.0"/>
      <color rgb="FF2B2826"/>
      <name val="Arial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sz val="14.0"/>
      <color rgb="FF000000"/>
      <name val="Arial"/>
      <scheme val="minor"/>
    </font>
    <font>
      <u/>
      <sz val="14.0"/>
      <color rgb="FF0000FF"/>
    </font>
    <font>
      <u/>
      <sz val="14.0"/>
      <color rgb="FF0000FF"/>
    </font>
    <font>
      <sz val="14.0"/>
      <color rgb="FF000000"/>
      <name val="-apple-system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u/>
      <sz val="14.0"/>
      <color rgb="FF000000"/>
    </font>
    <font>
      <u/>
      <sz val="14.0"/>
      <color rgb="FF000000"/>
    </font>
    <font>
      <sz val="9.0"/>
      <color rgb="FF2B2826"/>
      <name val="&quot;ABC Diatype&quot;"/>
    </font>
    <font>
      <u/>
      <sz val="14.0"/>
      <color rgb="FF0000FF"/>
    </font>
    <font>
      <u/>
      <sz val="14.0"/>
      <color rgb="FF0000FF"/>
    </font>
    <font>
      <sz val="11.0"/>
      <color rgb="FF000000"/>
      <name val="-apple-system"/>
    </font>
    <font>
      <u/>
      <sz val="14.0"/>
      <color rgb="FF0000FF"/>
    </font>
    <font>
      <sz val="11.0"/>
      <color theme="1"/>
      <name val="Arial"/>
    </font>
    <font>
      <u/>
      <sz val="14.0"/>
      <color rgb="FF0000FF"/>
    </font>
    <font>
      <sz val="14.0"/>
      <color theme="1"/>
      <name val="Arial"/>
    </font>
    <font>
      <u/>
      <sz val="14.0"/>
      <color rgb="FF0000FF"/>
    </font>
    <font>
      <sz val="14.0"/>
      <color rgb="FF1C2E50"/>
      <name val="Assistant"/>
    </font>
    <font>
      <u/>
      <sz val="14.0"/>
      <color rgb="FF0000FF"/>
    </font>
    <font>
      <sz val="14.0"/>
      <color rgb="FF000000"/>
      <name val="Arial"/>
    </font>
    <font>
      <sz val="12.0"/>
      <color rgb="FF000000"/>
      <name val="Aptos"/>
    </font>
    <font>
      <u/>
      <sz val="14.0"/>
      <color rgb="FF000000"/>
    </font>
    <font>
      <sz val="14.0"/>
      <color rgb="FF2B2926"/>
      <name val="Arial"/>
    </font>
    <font>
      <sz val="14.0"/>
      <color rgb="FFFFFFFF"/>
      <name val="Helvetica-light"/>
    </font>
    <font>
      <sz val="16.0"/>
      <color rgb="FF333333"/>
      <name val="&quot;Foundry Sterling Medium&quot;"/>
    </font>
    <font>
      <sz val="11.0"/>
      <color rgb="FFFFFFFF"/>
      <name val="Arial"/>
    </font>
    <font>
      <u/>
      <sz val="14.0"/>
      <color rgb="FF0000FF"/>
    </font>
    <font>
      <u/>
      <sz val="14.0"/>
      <color rgb="FF0000FF"/>
    </font>
    <font>
      <u/>
      <color rgb="FF0000FF"/>
    </font>
    <font>
      <sz val="13.0"/>
      <color theme="1"/>
      <name val="Arial"/>
      <scheme val="minor"/>
    </font>
    <font>
      <b/>
      <sz val="14.0"/>
      <color theme="1"/>
      <name val="Arial"/>
      <scheme val="minor"/>
    </font>
    <font>
      <u/>
      <color rgb="FF0000FF"/>
    </font>
    <font>
      <sz val="11.0"/>
      <color rgb="FF374151"/>
      <name val="&quot;Circular Std&quot;"/>
    </font>
  </fonts>
  <fills count="10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  <fill>
      <patternFill patternType="solid">
        <fgColor rgb="FF4A8BC9"/>
        <bgColor rgb="FF4A8BC9"/>
      </patternFill>
    </fill>
    <fill>
      <patternFill patternType="solid">
        <fgColor rgb="FFF3F4F6"/>
        <bgColor rgb="FFF3F4F6"/>
      </patternFill>
    </fill>
  </fills>
  <borders count="1">
    <border/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3" fontId="1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3" fontId="3" numFmtId="0" xfId="0" applyAlignment="1" applyFont="1">
      <alignment readingOrder="0" shrinkToFit="0" wrapText="1"/>
    </xf>
    <xf borderId="0" fillId="3" fontId="2" numFmtId="0" xfId="0" applyFont="1"/>
    <xf borderId="0" fillId="3" fontId="2" numFmtId="0" xfId="0" applyAlignment="1" applyFont="1">
      <alignment shrinkToFit="0" wrapText="1"/>
    </xf>
    <xf borderId="0" fillId="4" fontId="2" numFmtId="0" xfId="0" applyAlignment="1" applyFill="1" applyFont="1">
      <alignment readingOrder="0"/>
    </xf>
    <xf borderId="0" fillId="0" fontId="2" numFmtId="0" xfId="0" applyFont="1"/>
    <xf borderId="0" fillId="5" fontId="2" numFmtId="0" xfId="0" applyFill="1" applyFont="1"/>
    <xf borderId="0" fillId="5" fontId="2" numFmtId="0" xfId="0" applyAlignment="1" applyFont="1">
      <alignment readingOrder="0" shrinkToFit="0" wrapText="1"/>
    </xf>
    <xf borderId="0" fillId="5" fontId="2" numFmtId="0" xfId="0" applyAlignment="1" applyFont="1">
      <alignment readingOrder="0"/>
    </xf>
    <xf borderId="0" fillId="5" fontId="2" numFmtId="0" xfId="0" applyAlignment="1" applyFont="1">
      <alignment readingOrder="0"/>
    </xf>
    <xf borderId="0" fillId="5" fontId="4" numFmtId="0" xfId="0" applyAlignment="1" applyFont="1">
      <alignment readingOrder="0" shrinkToFit="0" wrapText="1"/>
    </xf>
    <xf borderId="0" fillId="5" fontId="5" numFmtId="0" xfId="0" applyAlignment="1" applyFont="1">
      <alignment horizontal="left" readingOrder="0" shrinkToFit="0" wrapText="0"/>
    </xf>
    <xf borderId="0" fillId="0" fontId="2" numFmtId="0" xfId="0" applyAlignment="1" applyFont="1">
      <alignment readingOrder="0"/>
    </xf>
    <xf borderId="0" fillId="5" fontId="6" numFmtId="0" xfId="0" applyAlignment="1" applyFont="1">
      <alignment horizontal="left" readingOrder="0"/>
    </xf>
    <xf borderId="0" fillId="5" fontId="6" numFmtId="0" xfId="0" applyAlignment="1" applyFont="1">
      <alignment horizontal="left" readingOrder="0" shrinkToFit="0" wrapText="0"/>
    </xf>
    <xf borderId="0" fillId="5" fontId="2" numFmtId="0" xfId="0" applyAlignment="1" applyFont="1">
      <alignment shrinkToFit="0" wrapText="1"/>
    </xf>
    <xf borderId="0" fillId="6" fontId="2" numFmtId="0" xfId="0" applyAlignment="1" applyFill="1" applyFont="1">
      <alignment readingOrder="0"/>
    </xf>
    <xf borderId="0" fillId="6" fontId="2" numFmtId="0" xfId="0" applyAlignment="1" applyFont="1">
      <alignment readingOrder="0"/>
    </xf>
    <xf borderId="0" fillId="6" fontId="7" numFmtId="0" xfId="0" applyAlignment="1" applyFont="1">
      <alignment readingOrder="0" shrinkToFit="0" wrapText="1"/>
    </xf>
    <xf borderId="0" fillId="5" fontId="1" numFmtId="0" xfId="0" applyAlignment="1" applyFont="1">
      <alignment readingOrder="0"/>
    </xf>
    <xf borderId="0" fillId="6" fontId="2" numFmtId="0" xfId="0" applyAlignment="1" applyFont="1">
      <alignment readingOrder="0" shrinkToFit="0" wrapText="1"/>
    </xf>
    <xf borderId="0" fillId="3" fontId="2" numFmtId="0" xfId="0" applyAlignment="1" applyFont="1">
      <alignment readingOrder="0" shrinkToFit="0" wrapText="1"/>
    </xf>
    <xf borderId="0" fillId="0" fontId="8" numFmtId="0" xfId="0" applyFont="1"/>
    <xf borderId="0" fillId="6" fontId="9" numFmtId="0" xfId="0" applyAlignment="1" applyFont="1">
      <alignment readingOrder="0" shrinkToFit="0" wrapText="1"/>
    </xf>
    <xf borderId="0" fillId="5" fontId="10" numFmtId="0" xfId="0" applyFont="1"/>
    <xf borderId="0" fillId="6" fontId="10" numFmtId="0" xfId="0" applyAlignment="1" applyFont="1">
      <alignment readingOrder="0"/>
    </xf>
    <xf borderId="0" fillId="6" fontId="11" numFmtId="0" xfId="0" applyAlignment="1" applyFont="1">
      <alignment readingOrder="0"/>
    </xf>
    <xf borderId="0" fillId="3" fontId="10" numFmtId="0" xfId="0" applyFont="1"/>
    <xf borderId="0" fillId="6" fontId="2" numFmtId="0" xfId="0" applyFont="1"/>
    <xf borderId="0" fillId="0" fontId="10" numFmtId="0" xfId="0" applyFont="1"/>
    <xf borderId="0" fillId="5" fontId="12" numFmtId="0" xfId="0" applyAlignment="1" applyFont="1">
      <alignment readingOrder="0" shrinkToFit="0" wrapText="1"/>
    </xf>
    <xf borderId="0" fillId="5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3" fontId="13" numFmtId="0" xfId="0" applyAlignment="1" applyFont="1">
      <alignment readingOrder="0" shrinkToFit="0" wrapText="1"/>
    </xf>
    <xf borderId="0" fillId="3" fontId="14" numFmtId="0" xfId="0" applyAlignment="1" applyFont="1">
      <alignment readingOrder="0"/>
    </xf>
    <xf borderId="0" fillId="5" fontId="15" numFmtId="0" xfId="0" applyAlignment="1" applyFont="1">
      <alignment horizontal="left" readingOrder="0"/>
    </xf>
    <xf borderId="0" fillId="5" fontId="2" numFmtId="0" xfId="0" applyAlignment="1" applyFont="1">
      <alignment readingOrder="0" vertical="top"/>
    </xf>
    <xf borderId="0" fillId="5" fontId="2" numFmtId="0" xfId="0" applyAlignment="1" applyFont="1">
      <alignment readingOrder="0" vertical="top"/>
    </xf>
    <xf borderId="0" fillId="5" fontId="16" numFmtId="0" xfId="0" applyAlignment="1" applyFont="1">
      <alignment readingOrder="0" shrinkToFit="0" vertical="top" wrapText="1"/>
    </xf>
    <xf borderId="0" fillId="0" fontId="2" numFmtId="0" xfId="0" applyAlignment="1" applyFont="1">
      <alignment vertical="top"/>
    </xf>
    <xf borderId="0" fillId="5" fontId="2" numFmtId="0" xfId="0" applyAlignment="1" applyFont="1">
      <alignment vertical="top"/>
    </xf>
    <xf borderId="0" fillId="6" fontId="2" numFmtId="0" xfId="0" applyAlignment="1" applyFont="1">
      <alignment readingOrder="0" vertical="top"/>
    </xf>
    <xf borderId="0" fillId="6" fontId="2" numFmtId="0" xfId="0" applyAlignment="1" applyFont="1">
      <alignment readingOrder="0" vertical="top"/>
    </xf>
    <xf borderId="0" fillId="6" fontId="17" numFmtId="0" xfId="0" applyAlignment="1" applyFont="1">
      <alignment readingOrder="0" shrinkToFit="0" vertical="top" wrapText="1"/>
    </xf>
    <xf borderId="0" fillId="5" fontId="18" numFmtId="0" xfId="0" applyAlignment="1" applyFont="1">
      <alignment readingOrder="0" shrinkToFit="0" vertical="top" wrapText="1"/>
    </xf>
    <xf borderId="0" fillId="4" fontId="2" numFmtId="0" xfId="0" applyAlignment="1" applyFont="1">
      <alignment readingOrder="0" vertical="top"/>
    </xf>
    <xf borderId="0" fillId="5" fontId="19" numFmtId="0" xfId="0" applyAlignment="1" applyFont="1">
      <alignment readingOrder="0" vertical="top"/>
    </xf>
    <xf borderId="0" fillId="6" fontId="20" numFmtId="0" xfId="0" applyAlignment="1" applyFont="1">
      <alignment readingOrder="0" shrinkToFit="0" vertical="top" wrapText="1"/>
    </xf>
    <xf borderId="0" fillId="5" fontId="21" numFmtId="0" xfId="0" applyAlignment="1" applyFont="1">
      <alignment readingOrder="0" shrinkToFit="0" vertical="top" wrapText="1"/>
    </xf>
    <xf borderId="0" fillId="6" fontId="2" numFmtId="0" xfId="0" applyAlignment="1" applyFont="1">
      <alignment readingOrder="0" shrinkToFit="0" vertical="top" wrapText="1"/>
    </xf>
    <xf borderId="0" fillId="6" fontId="22" numFmtId="0" xfId="0" applyAlignment="1" applyFont="1">
      <alignment readingOrder="0" vertical="top"/>
    </xf>
    <xf borderId="0" fillId="5" fontId="2" numFmtId="0" xfId="0" applyAlignment="1" applyFont="1">
      <alignment readingOrder="0" shrinkToFit="0" vertical="top" wrapText="1"/>
    </xf>
    <xf borderId="0" fillId="6" fontId="2" numFmtId="0" xfId="0" applyAlignment="1" applyFont="1">
      <alignment shrinkToFit="0" vertical="top" wrapText="1"/>
    </xf>
    <xf borderId="0" fillId="6" fontId="2" numFmtId="0" xfId="0" applyAlignment="1" applyFont="1">
      <alignment vertical="top"/>
    </xf>
    <xf borderId="0" fillId="6" fontId="2" numFmtId="0" xfId="0" applyAlignment="1" applyFont="1">
      <alignment vertical="top"/>
    </xf>
    <xf borderId="0" fillId="4" fontId="23" numFmtId="0" xfId="0" applyAlignment="1" applyFont="1">
      <alignment readingOrder="0" shrinkToFit="0" vertical="top" wrapText="1"/>
    </xf>
    <xf borderId="0" fillId="3" fontId="24" numFmtId="0" xfId="0" applyAlignment="1" applyFont="1">
      <alignment horizontal="left" readingOrder="0" shrinkToFit="0" wrapText="0"/>
    </xf>
    <xf borderId="0" fillId="0" fontId="2" numFmtId="0" xfId="0" applyAlignment="1" applyFont="1">
      <alignment readingOrder="0"/>
    </xf>
    <xf borderId="0" fillId="0" fontId="25" numFmtId="0" xfId="0" applyAlignment="1" applyFont="1">
      <alignment readingOrder="0" shrinkToFit="0" wrapText="1"/>
    </xf>
    <xf borderId="0" fillId="6" fontId="2" numFmtId="0" xfId="0" applyAlignment="1" applyFont="1">
      <alignment shrinkToFit="0" wrapText="1"/>
    </xf>
    <xf borderId="0" fillId="0" fontId="26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5" fontId="27" numFmtId="0" xfId="0" applyAlignment="1" applyFont="1">
      <alignment readingOrder="0"/>
    </xf>
    <xf borderId="0" fillId="5" fontId="28" numFmtId="0" xfId="0" applyAlignment="1" applyFont="1">
      <alignment readingOrder="0"/>
    </xf>
    <xf borderId="0" fillId="0" fontId="29" numFmtId="0" xfId="0" applyAlignment="1" applyFont="1">
      <alignment readingOrder="0"/>
    </xf>
    <xf borderId="0" fillId="3" fontId="30" numFmtId="0" xfId="0" applyAlignment="1" applyFont="1">
      <alignment horizontal="left" shrinkToFit="0" wrapText="0"/>
    </xf>
    <xf borderId="0" fillId="0" fontId="10" numFmtId="0" xfId="0" applyAlignment="1" applyFont="1">
      <alignment shrinkToFit="0" wrapText="1"/>
    </xf>
    <xf borderId="0" fillId="6" fontId="1" numFmtId="0" xfId="0" applyAlignment="1" applyFont="1">
      <alignment shrinkToFit="0" wrapText="1"/>
    </xf>
    <xf borderId="0" fillId="6" fontId="1" numFmtId="0" xfId="0" applyAlignment="1" applyFont="1">
      <alignment readingOrder="0"/>
    </xf>
    <xf borderId="0" fillId="6" fontId="1" numFmtId="0" xfId="0" applyFont="1"/>
    <xf borderId="0" fillId="3" fontId="2" numFmtId="0" xfId="0" applyAlignment="1" applyFont="1">
      <alignment readingOrder="0"/>
    </xf>
    <xf borderId="0" fillId="3" fontId="1" numFmtId="0" xfId="0" applyFont="1"/>
    <xf borderId="0" fillId="3" fontId="1" numFmtId="0" xfId="0" applyAlignment="1" applyFont="1">
      <alignment readingOrder="0" shrinkToFit="0" wrapText="1"/>
    </xf>
    <xf borderId="0" fillId="5" fontId="30" numFmtId="0" xfId="0" applyAlignment="1" applyFont="1">
      <alignment horizontal="left"/>
    </xf>
    <xf borderId="0" fillId="3" fontId="1" numFmtId="0" xfId="0" applyAlignment="1" applyFont="1">
      <alignment shrinkToFit="0" wrapText="1"/>
    </xf>
    <xf borderId="0" fillId="4" fontId="2" numFmtId="0" xfId="0" applyAlignment="1" applyFont="1">
      <alignment readingOrder="0" shrinkToFit="0" wrapText="1"/>
    </xf>
    <xf borderId="0" fillId="0" fontId="31" numFmtId="0" xfId="0" applyAlignment="1" applyFont="1">
      <alignment readingOrder="0"/>
    </xf>
    <xf borderId="0" fillId="6" fontId="32" numFmtId="0" xfId="0" applyAlignment="1" applyFont="1">
      <alignment readingOrder="0"/>
    </xf>
    <xf borderId="0" fillId="5" fontId="33" numFmtId="0" xfId="0" applyAlignment="1" applyFont="1">
      <alignment horizontal="left" readingOrder="0"/>
    </xf>
    <xf borderId="0" fillId="5" fontId="33" numFmtId="0" xfId="0" applyAlignment="1" applyFont="1">
      <alignment horizontal="left"/>
    </xf>
    <xf borderId="0" fillId="3" fontId="34" numFmtId="0" xfId="0" applyAlignment="1" applyFont="1">
      <alignment readingOrder="0"/>
    </xf>
    <xf borderId="0" fillId="3" fontId="10" numFmtId="0" xfId="0" applyAlignment="1" applyFont="1">
      <alignment shrinkToFit="0" wrapText="1"/>
    </xf>
    <xf borderId="0" fillId="6" fontId="10" numFmtId="0" xfId="0" applyAlignment="1" applyFont="1">
      <alignment shrinkToFit="0" wrapText="1"/>
    </xf>
    <xf borderId="0" fillId="5" fontId="35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4" fontId="10" numFmtId="0" xfId="0" applyFont="1"/>
    <xf borderId="0" fillId="4" fontId="10" numFmtId="0" xfId="0" applyAlignment="1" applyFont="1">
      <alignment shrinkToFit="0" wrapText="1"/>
    </xf>
    <xf borderId="0" fillId="2" fontId="1" numFmtId="0" xfId="0" applyFont="1"/>
    <xf borderId="0" fillId="0" fontId="10" numFmtId="0" xfId="0" applyFont="1"/>
    <xf borderId="0" fillId="0" fontId="10" numFmtId="0" xfId="0" applyAlignment="1" applyFont="1">
      <alignment readingOrder="0"/>
    </xf>
    <xf borderId="0" fillId="5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5" fontId="10" numFmtId="0" xfId="0" applyAlignment="1" applyFont="1">
      <alignment readingOrder="0"/>
    </xf>
    <xf borderId="0" fillId="5" fontId="10" numFmtId="0" xfId="0" applyAlignment="1" applyFont="1">
      <alignment readingOrder="0"/>
    </xf>
    <xf borderId="0" fillId="0" fontId="10" numFmtId="0" xfId="0" applyAlignment="1" applyFont="1">
      <alignment readingOrder="0"/>
    </xf>
    <xf borderId="0" fillId="3" fontId="1" numFmtId="0" xfId="0" applyAlignment="1" applyFont="1">
      <alignment readingOrder="0" vertical="top"/>
    </xf>
    <xf borderId="0" fillId="3" fontId="2" numFmtId="0" xfId="0" applyAlignment="1" applyFont="1">
      <alignment readingOrder="0" vertical="top"/>
    </xf>
    <xf borderId="0" fillId="3" fontId="2" numFmtId="0" xfId="0" applyAlignment="1" applyFont="1">
      <alignment readingOrder="0" vertical="top"/>
    </xf>
    <xf borderId="0" fillId="3" fontId="36" numFmtId="0" xfId="0" applyAlignment="1" applyFont="1">
      <alignment readingOrder="0" vertical="top"/>
    </xf>
    <xf borderId="0" fillId="3" fontId="10" numFmtId="0" xfId="0" applyAlignment="1" applyFont="1">
      <alignment vertical="top"/>
    </xf>
    <xf borderId="0" fillId="0" fontId="10" numFmtId="0" xfId="0" applyAlignment="1" applyFont="1">
      <alignment vertical="top"/>
    </xf>
    <xf borderId="0" fillId="5" fontId="2" numFmtId="0" xfId="0" applyAlignment="1" applyFont="1">
      <alignment readingOrder="0"/>
    </xf>
    <xf borderId="0" fillId="7" fontId="2" numFmtId="0" xfId="0" applyAlignment="1" applyFill="1" applyFont="1">
      <alignment readingOrder="0"/>
    </xf>
    <xf borderId="0" fillId="7" fontId="2" numFmtId="0" xfId="0" applyAlignment="1" applyFont="1">
      <alignment readingOrder="0"/>
    </xf>
    <xf borderId="0" fillId="5" fontId="1" numFmtId="0" xfId="0" applyAlignment="1" applyFont="1">
      <alignment readingOrder="0" vertical="top"/>
    </xf>
    <xf borderId="0" fillId="5" fontId="2" numFmtId="0" xfId="0" applyAlignment="1" applyFont="1">
      <alignment readingOrder="0" vertical="top"/>
    </xf>
    <xf borderId="0" fillId="3" fontId="2" numFmtId="0" xfId="0" applyAlignment="1" applyFont="1">
      <alignment vertical="top"/>
    </xf>
    <xf borderId="0" fillId="0" fontId="2" numFmtId="164" xfId="0" applyAlignment="1" applyFont="1" applyNumberFormat="1">
      <alignment readingOrder="0"/>
    </xf>
    <xf borderId="0" fillId="5" fontId="37" numFmtId="0" xfId="0" applyAlignment="1" applyFont="1">
      <alignment readingOrder="0" vertical="bottom"/>
    </xf>
    <xf borderId="0" fillId="5" fontId="37" numFmtId="0" xfId="0" applyAlignment="1" applyFont="1">
      <alignment vertical="bottom"/>
    </xf>
    <xf borderId="0" fillId="2" fontId="1" numFmtId="0" xfId="0" applyAlignment="1" applyFont="1">
      <alignment readingOrder="0" shrinkToFit="0" vertical="top" wrapText="1"/>
    </xf>
    <xf borderId="0" fillId="3" fontId="38" numFmtId="0" xfId="0" applyAlignment="1" applyFont="1">
      <alignment readingOrder="0" vertical="top"/>
    </xf>
    <xf borderId="0" fillId="3" fontId="39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2" numFmtId="164" xfId="0" applyAlignment="1" applyFont="1" applyNumberFormat="1">
      <alignment readingOrder="0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5" fontId="41" numFmtId="0" xfId="0" applyAlignment="1" applyFont="1">
      <alignment horizontal="left" readingOrder="0" shrinkToFit="0" vertical="top" wrapText="0"/>
    </xf>
    <xf borderId="0" fillId="5" fontId="10" numFmtId="0" xfId="0" applyAlignment="1" applyFont="1">
      <alignment readingOrder="0" vertical="top"/>
    </xf>
    <xf borderId="0" fillId="5" fontId="2" numFmtId="164" xfId="0" applyAlignment="1" applyFont="1" applyNumberFormat="1">
      <alignment readingOrder="0" vertical="top"/>
    </xf>
    <xf borderId="0" fillId="5" fontId="10" numFmtId="0" xfId="0" applyAlignment="1" applyFont="1">
      <alignment vertical="top"/>
    </xf>
    <xf borderId="0" fillId="3" fontId="42" numFmtId="0" xfId="0" applyAlignment="1" applyFont="1">
      <alignment horizontal="right" readingOrder="0"/>
    </xf>
    <xf borderId="0" fillId="0" fontId="1" numFmtId="0" xfId="0" applyAlignment="1" applyFont="1">
      <alignment vertical="top"/>
    </xf>
    <xf borderId="0" fillId="0" fontId="43" numFmtId="0" xfId="0" applyAlignment="1" applyFont="1">
      <alignment readingOrder="0" vertical="top"/>
    </xf>
    <xf borderId="0" fillId="5" fontId="1" numFmtId="0" xfId="0" applyAlignment="1" applyFont="1">
      <alignment readingOrder="0" vertical="top"/>
    </xf>
    <xf borderId="0" fillId="5" fontId="44" numFmtId="0" xfId="0" applyAlignment="1" applyFont="1">
      <alignment horizontal="left" readingOrder="0"/>
    </xf>
    <xf borderId="0" fillId="5" fontId="10" numFmtId="0" xfId="0" applyAlignment="1" applyFont="1">
      <alignment readingOrder="0" vertical="top"/>
    </xf>
    <xf borderId="0" fillId="4" fontId="2" numFmtId="0" xfId="0" applyAlignment="1" applyFont="1">
      <alignment readingOrder="0"/>
    </xf>
    <xf borderId="0" fillId="5" fontId="5" numFmtId="0" xfId="0" applyAlignment="1" applyFont="1">
      <alignment horizontal="left" readingOrder="0"/>
    </xf>
    <xf borderId="0" fillId="8" fontId="45" numFmtId="0" xfId="0" applyAlignment="1" applyFill="1" applyFont="1">
      <alignment readingOrder="0"/>
    </xf>
    <xf borderId="0" fillId="4" fontId="10" numFmtId="0" xfId="0" applyAlignment="1" applyFont="1">
      <alignment readingOrder="0" vertical="top"/>
    </xf>
    <xf borderId="0" fillId="3" fontId="46" numFmtId="0" xfId="0" applyAlignment="1" applyFont="1">
      <alignment horizontal="right" readingOrder="0"/>
    </xf>
    <xf borderId="0" fillId="0" fontId="47" numFmtId="0" xfId="0" applyAlignment="1" applyFont="1">
      <alignment readingOrder="0"/>
    </xf>
    <xf borderId="0" fillId="0" fontId="48" numFmtId="0" xfId="0" applyAlignment="1" applyFont="1">
      <alignment readingOrder="0" vertical="top"/>
    </xf>
    <xf borderId="0" fillId="3" fontId="10" numFmtId="0" xfId="0" applyAlignment="1" applyFont="1">
      <alignment readingOrder="0"/>
    </xf>
    <xf borderId="0" fillId="2" fontId="10" numFmtId="0" xfId="0" applyFont="1"/>
    <xf borderId="0" fillId="0" fontId="49" numFmtId="0" xfId="0" applyAlignment="1" applyFont="1">
      <alignment readingOrder="0"/>
    </xf>
    <xf borderId="0" fillId="0" fontId="50" numFmtId="0" xfId="0" applyAlignment="1" applyFont="1">
      <alignment readingOrder="0"/>
    </xf>
    <xf borderId="0" fillId="0" fontId="10" numFmtId="0" xfId="0" applyAlignment="1" applyFont="1">
      <alignment horizontal="center"/>
    </xf>
    <xf borderId="0" fillId="4" fontId="2" numFmtId="0" xfId="0" applyFont="1"/>
    <xf borderId="0" fillId="5" fontId="51" numFmtId="0" xfId="0" applyAlignment="1" applyFont="1">
      <alignment readingOrder="0"/>
    </xf>
    <xf borderId="0" fillId="0" fontId="52" numFmtId="0" xfId="0" applyAlignment="1" applyFont="1">
      <alignment readingOrder="0"/>
    </xf>
    <xf borderId="0" fillId="3" fontId="53" numFmtId="0" xfId="0" applyAlignment="1" applyFont="1">
      <alignment readingOrder="0"/>
    </xf>
    <xf borderId="0" fillId="5" fontId="52" numFmtId="0" xfId="0" applyAlignment="1" applyFont="1">
      <alignment readingOrder="0"/>
    </xf>
    <xf borderId="0" fillId="0" fontId="41" numFmtId="0" xfId="0" applyAlignment="1" applyFont="1">
      <alignment horizontal="left" readingOrder="0" shrinkToFit="0" wrapText="0"/>
    </xf>
    <xf borderId="0" fillId="0" fontId="2" numFmtId="0" xfId="0" applyAlignment="1" applyFont="1">
      <alignment readingOrder="0"/>
    </xf>
    <xf borderId="0" fillId="3" fontId="24" numFmtId="0" xfId="0" applyAlignment="1" applyFont="1">
      <alignment readingOrder="0"/>
    </xf>
    <xf borderId="0" fillId="4" fontId="10" numFmtId="0" xfId="0" applyAlignment="1" applyFont="1">
      <alignment readingOrder="0"/>
    </xf>
    <xf borderId="0" fillId="9" fontId="54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inkedin.com/in/katerina-lesnikov-4b41732a8/" TargetMode="External"/><Relationship Id="rId42" Type="http://schemas.openxmlformats.org/officeDocument/2006/relationships/hyperlink" Target="https://www.linkedin.com/in/anastasiya-tukatsier-359662233/" TargetMode="External"/><Relationship Id="rId41" Type="http://schemas.openxmlformats.org/officeDocument/2006/relationships/hyperlink" Target="https://www.linkedin.com/in/michael-cbt-a65400145/" TargetMode="External"/><Relationship Id="rId44" Type="http://schemas.openxmlformats.org/officeDocument/2006/relationships/hyperlink" Target="https://www.paxisceramics.com/" TargetMode="External"/><Relationship Id="rId43" Type="http://schemas.openxmlformats.org/officeDocument/2006/relationships/hyperlink" Target="https://www.linkedin.com/in/zoya-nesterko-60a2a65a/" TargetMode="External"/><Relationship Id="rId46" Type="http://schemas.openxmlformats.org/officeDocument/2006/relationships/hyperlink" Target="https://www.linkedin.com/in/vladi-kushnirov-melnitzer-0a830ab6/" TargetMode="External"/><Relationship Id="rId45" Type="http://schemas.openxmlformats.org/officeDocument/2006/relationships/hyperlink" Target="mailto:info@paxisceramics.com" TargetMode="External"/><Relationship Id="rId107" Type="http://schemas.openxmlformats.org/officeDocument/2006/relationships/hyperlink" Target="https://www.linkedin.com/sales/lead/ACwAAAOFQnwB78STX9di0KBvlUJmVLT45zvQpcI,NAME_SEARCH,eELo?_ntb=x6qfSBXYTiiytW7dkBgH3w%3D%3D" TargetMode="External"/><Relationship Id="rId106" Type="http://schemas.openxmlformats.org/officeDocument/2006/relationships/hyperlink" Target="https://www.linkedin.com/sales/lead/ACwAAElkjBQBqtqFVddvjM-sBkXfZIpHGESNuRg,NAME_SEARCH,aIIc?_ntb=x6qfSBXYTiiytW7dkBgH3w%3D%3D" TargetMode="External"/><Relationship Id="rId105" Type="http://schemas.openxmlformats.org/officeDocument/2006/relationships/hyperlink" Target="https://www.linkedin.com/sales/lead/ACwAAAa_z94BOLmNgvmD45GbV9LHZy6uImgeglo,NAME_SEARCH,mtI6?_ntb=x6qfSBXYTiiytW7dkBgH3w%3D%3D" TargetMode="External"/><Relationship Id="rId104" Type="http://schemas.openxmlformats.org/officeDocument/2006/relationships/hyperlink" Target="https://www.linkedin.com/sales/lead/ACwAAAEEYXMBbE0soQ2UBe0TkHwlXTMNWlahyTY,NAME_SEARCH,M4kj?_ntb=x6qfSBXYTiiytW7dkBgH3w%3D%3D" TargetMode="External"/><Relationship Id="rId108" Type="http://schemas.openxmlformats.org/officeDocument/2006/relationships/drawing" Target="../drawings/drawing1.xml"/><Relationship Id="rId48" Type="http://schemas.openxmlformats.org/officeDocument/2006/relationships/hyperlink" Target="https://www.linkedin.com/in/itzhak-mutzary-695a506/" TargetMode="External"/><Relationship Id="rId47" Type="http://schemas.openxmlformats.org/officeDocument/2006/relationships/hyperlink" Target="https://www.linkedin.com/in/dov-horowitz-3196b550/" TargetMode="External"/><Relationship Id="rId49" Type="http://schemas.openxmlformats.org/officeDocument/2006/relationships/hyperlink" Target="https://www.linkedin.com/in/rana-kassem-74a1a752/" TargetMode="External"/><Relationship Id="rId103" Type="http://schemas.openxmlformats.org/officeDocument/2006/relationships/hyperlink" Target="https://www.linkedin.com/sales/lead/ACwAAADsTnkBR6eU_DH_mp3IBFJbV8jhjcZ4iRw,NAME_SEARCH,B7ID?_ntb=x6qfSBXYTiiytW7dkBgH3w%3D%3D" TargetMode="External"/><Relationship Id="rId102" Type="http://schemas.openxmlformats.org/officeDocument/2006/relationships/hyperlink" Target="https://www.linkedin.com/in/pavel-kocherzhook-99095239/" TargetMode="External"/><Relationship Id="rId101" Type="http://schemas.openxmlformats.org/officeDocument/2006/relationships/hyperlink" Target="https://mtl-3d.com/" TargetMode="External"/><Relationship Id="rId100" Type="http://schemas.openxmlformats.org/officeDocument/2006/relationships/hyperlink" Target="https://www.linkedin.com/in/randy-kholhring-043189337/" TargetMode="External"/><Relationship Id="rId31" Type="http://schemas.openxmlformats.org/officeDocument/2006/relationships/hyperlink" Target="https://www.linkedin.com/in/einat-cohen-b81546231/" TargetMode="External"/><Relationship Id="rId30" Type="http://schemas.openxmlformats.org/officeDocument/2006/relationships/hyperlink" Target="https://www.linkedin.com/in/maria-olah-20663547/" TargetMode="External"/><Relationship Id="rId33" Type="http://schemas.openxmlformats.org/officeDocument/2006/relationships/hyperlink" Target="https://www.linkedin.com/in/inga-itkin-961237245/" TargetMode="External"/><Relationship Id="rId32" Type="http://schemas.openxmlformats.org/officeDocument/2006/relationships/hyperlink" Target="https://www.linkedin.com/in/dafi-gutman-ba60a2149/" TargetMode="External"/><Relationship Id="rId35" Type="http://schemas.openxmlformats.org/officeDocument/2006/relationships/hyperlink" Target="https://www.bmk.co.il/Home" TargetMode="External"/><Relationship Id="rId34" Type="http://schemas.openxmlformats.org/officeDocument/2006/relationships/hyperlink" Target="https://www.linkedin.com/in/%D7%99%D7%A2%D7%A7%D7%95%D7%91-%D7%A8%D7%99%D7%99%D7%A4%D7%9F-58875a335/" TargetMode="External"/><Relationship Id="rId37" Type="http://schemas.openxmlformats.org/officeDocument/2006/relationships/hyperlink" Target="https://www.linkedin.com/in/aylon-cohen-79333333/" TargetMode="External"/><Relationship Id="rId36" Type="http://schemas.openxmlformats.org/officeDocument/2006/relationships/hyperlink" Target="https://www.linkedin.com/in/avicr/" TargetMode="External"/><Relationship Id="rId39" Type="http://schemas.openxmlformats.org/officeDocument/2006/relationships/hyperlink" Target="https://www.linkedin.com/in/adi-sharman-8509ab8b/" TargetMode="External"/><Relationship Id="rId38" Type="http://schemas.openxmlformats.org/officeDocument/2006/relationships/hyperlink" Target="https://www.linkedin.com/in/meital-edri/" TargetMode="External"/><Relationship Id="rId20" Type="http://schemas.openxmlformats.org/officeDocument/2006/relationships/hyperlink" Target="https://www.linkedin.com/in/chen-sanker-bb7830209/" TargetMode="External"/><Relationship Id="rId22" Type="http://schemas.openxmlformats.org/officeDocument/2006/relationships/hyperlink" Target="https://www.linkedin.com/in/elian-ben-graff-277380184/" TargetMode="External"/><Relationship Id="rId21" Type="http://schemas.openxmlformats.org/officeDocument/2006/relationships/hyperlink" Target="https://www.linkedin.com/in/moti-rozenzon-b4a95a6b/" TargetMode="External"/><Relationship Id="rId24" Type="http://schemas.openxmlformats.org/officeDocument/2006/relationships/hyperlink" Target="https://www.linkedin.com/in/dorin-segall-b95277171/" TargetMode="External"/><Relationship Id="rId23" Type="http://schemas.openxmlformats.org/officeDocument/2006/relationships/hyperlink" Target="https://www.linkedin.com/in/stav-schlosberg-177670151/" TargetMode="External"/><Relationship Id="rId26" Type="http://schemas.openxmlformats.org/officeDocument/2006/relationships/hyperlink" Target="https://www.linkedin.com/in/rafi-alchek-9945b627/" TargetMode="External"/><Relationship Id="rId25" Type="http://schemas.openxmlformats.org/officeDocument/2006/relationships/hyperlink" Target="https://www.3by.com/" TargetMode="External"/><Relationship Id="rId28" Type="http://schemas.openxmlformats.org/officeDocument/2006/relationships/hyperlink" Target="https://www.linkedin.com/in/alejandro-wolanski-46ab002a8/" TargetMode="External"/><Relationship Id="rId27" Type="http://schemas.openxmlformats.org/officeDocument/2006/relationships/hyperlink" Target="https://www.linkedin.com/in/khalil-haddad-752aa41b0/" TargetMode="External"/><Relationship Id="rId29" Type="http://schemas.openxmlformats.org/officeDocument/2006/relationships/hyperlink" Target="https://www.linkedin.com/in/irit-hazan-03476830/" TargetMode="External"/><Relationship Id="rId95" Type="http://schemas.openxmlformats.org/officeDocument/2006/relationships/hyperlink" Target="https://www.linkedin.com/sales/lead/ACwAAADDvboBBKGQaAZnSwuB12am4QIBBBNTF_U,NAME_SEARCH,skTe?_ntb=LofdN%2FGYTqSts%2BI5FmyNVg%3D%3D" TargetMode="External"/><Relationship Id="rId94" Type="http://schemas.openxmlformats.org/officeDocument/2006/relationships/hyperlink" Target="https://www.linkedin.com/sales/lead/ACwAAAFKQYkBunRY8MlDVgLQuXyEjlpYK_Yle74,NAME_SEARCH,BFI8?_ntb=LofdN%2FGYTqSts%2BI5FmyNVg%3D%3D" TargetMode="External"/><Relationship Id="rId97" Type="http://schemas.openxmlformats.org/officeDocument/2006/relationships/hyperlink" Target="https://www.linkedin.com/sales/lead/ACwAAAPHLu0BnxF0i3-e309ziftTcJzgPR9rruA,NAME_SEARCH,GDG2?_ntb=H4nJpkE6SB2Pj5sVzjTt%2BQ%3D%3D" TargetMode="External"/><Relationship Id="rId96" Type="http://schemas.openxmlformats.org/officeDocument/2006/relationships/hyperlink" Target="https://www.westerndigital.com/" TargetMode="External"/><Relationship Id="rId11" Type="http://schemas.openxmlformats.org/officeDocument/2006/relationships/hyperlink" Target="https://www.linkedin.com/in/shlomi-magal-649a5a/" TargetMode="External"/><Relationship Id="rId99" Type="http://schemas.openxmlformats.org/officeDocument/2006/relationships/hyperlink" Target="https://www.linkedin.com/in/joseph-weiss/" TargetMode="External"/><Relationship Id="rId10" Type="http://schemas.openxmlformats.org/officeDocument/2006/relationships/hyperlink" Target="https://www.linkedin.com/in/yaniv-ben-zriham-39941930/" TargetMode="External"/><Relationship Id="rId98" Type="http://schemas.openxmlformats.org/officeDocument/2006/relationships/hyperlink" Target="https://www.linkedin.com/in/or-shoshe-b2b345217/" TargetMode="External"/><Relationship Id="rId13" Type="http://schemas.openxmlformats.org/officeDocument/2006/relationships/hyperlink" Target="https://www.linkedin.com/in/michal-levy-43921a83/" TargetMode="External"/><Relationship Id="rId12" Type="http://schemas.openxmlformats.org/officeDocument/2006/relationships/hyperlink" Target="https://www.linkedin.com/in/dmitry-rapoport-1072b044/" TargetMode="External"/><Relationship Id="rId91" Type="http://schemas.openxmlformats.org/officeDocument/2006/relationships/hyperlink" Target="https://www.linkedin.com/sales/lead/ACwAAA-l3o0BLvysvVG_Zhe8-9YU1PcmfxlC67A,NAME_SEARCH,uZMV?_ntb=LofdN%2FGYTqSts%2BI5FmyNVg%3D%3D" TargetMode="External"/><Relationship Id="rId90" Type="http://schemas.openxmlformats.org/officeDocument/2006/relationships/hyperlink" Target="mailto:nir.tzabar@cryor.co.il" TargetMode="External"/><Relationship Id="rId93" Type="http://schemas.openxmlformats.org/officeDocument/2006/relationships/hyperlink" Target="https://www.linkedin.com/sales/lead/ACwAAAArPkIBNV5EKn2pdZUMfyXoORbd5MxoVt4,NAME_SEARCH,pfgJ?_ntb=LofdN%2FGYTqSts%2BI5FmyNVg%3D%3D" TargetMode="External"/><Relationship Id="rId92" Type="http://schemas.openxmlformats.org/officeDocument/2006/relationships/hyperlink" Target="https://www.linkedin.com/sales/lead/ACwAAADDrmsB_Ep_cmdXo_btrLRpDYdUZgm0Jno,NAME_SEARCH,EtZa?_ntb=LofdN%2FGYTqSts%2BI5FmyNVg%3D%3D" TargetMode="External"/><Relationship Id="rId15" Type="http://schemas.openxmlformats.org/officeDocument/2006/relationships/hyperlink" Target="https://www.linkedin.com/in/keren-ran/" TargetMode="External"/><Relationship Id="rId14" Type="http://schemas.openxmlformats.org/officeDocument/2006/relationships/hyperlink" Target="https://www.linkedin.com/in/tal-weiss-942944a8/" TargetMode="External"/><Relationship Id="rId17" Type="http://schemas.openxmlformats.org/officeDocument/2006/relationships/hyperlink" Target="https://www.linkedin.com/in/yaniv-moyal-13ab702a2/" TargetMode="External"/><Relationship Id="rId16" Type="http://schemas.openxmlformats.org/officeDocument/2006/relationships/hyperlink" Target="https://www.linkedin.com/in/limor-amar-64342415/" TargetMode="External"/><Relationship Id="rId19" Type="http://schemas.openxmlformats.org/officeDocument/2006/relationships/hyperlink" Target="https://www.linkedin.com/in/shlomi-dach-595283125/" TargetMode="External"/><Relationship Id="rId18" Type="http://schemas.openxmlformats.org/officeDocument/2006/relationships/hyperlink" Target="https://www.linkedin.com/in/michal-matan-72b20183/" TargetMode="External"/><Relationship Id="rId84" Type="http://schemas.openxmlformats.org/officeDocument/2006/relationships/hyperlink" Target="https://www.linkedin.com/in/vladimir-dashinsky-a230359/" TargetMode="External"/><Relationship Id="rId83" Type="http://schemas.openxmlformats.org/officeDocument/2006/relationships/hyperlink" Target="https://www.kpsystems.com/" TargetMode="External"/><Relationship Id="rId86" Type="http://schemas.openxmlformats.org/officeDocument/2006/relationships/hyperlink" Target="https://www.linkedin.com/in/adham-khattar-494881106/" TargetMode="External"/><Relationship Id="rId85" Type="http://schemas.openxmlformats.org/officeDocument/2006/relationships/hyperlink" Target="https://www.linkedin.com/in/yoram-kenig-87755236/" TargetMode="External"/><Relationship Id="rId88" Type="http://schemas.openxmlformats.org/officeDocument/2006/relationships/hyperlink" Target="https://www.linkedin.com/in/carmit-leib-b599aa18/" TargetMode="External"/><Relationship Id="rId87" Type="http://schemas.openxmlformats.org/officeDocument/2006/relationships/hyperlink" Target="https://www.linkedin.com/in/amir-shait-843688186/" TargetMode="External"/><Relationship Id="rId89" Type="http://schemas.openxmlformats.org/officeDocument/2006/relationships/hyperlink" Target="https://cryor.co.il/" TargetMode="External"/><Relationship Id="rId80" Type="http://schemas.openxmlformats.org/officeDocument/2006/relationships/hyperlink" Target="https://www.linkedin.com/sales/lead/ACwAABRI8gQBkNw9s6RClk5R04Dc3GhqqESrEk0,NAME_SEARCH,Qz7V?_ntb=lSmaEIjuS%2BCQkyWih6lCkA%3D%3D" TargetMode="External"/><Relationship Id="rId82" Type="http://schemas.openxmlformats.org/officeDocument/2006/relationships/hyperlink" Target="https://www.linkedin.com/in/yam-peles-108261310/" TargetMode="External"/><Relationship Id="rId81" Type="http://schemas.openxmlformats.org/officeDocument/2006/relationships/hyperlink" Target="https://www.linkedin.com/in/alexander-riva-318b8395/" TargetMode="External"/><Relationship Id="rId1" Type="http://schemas.openxmlformats.org/officeDocument/2006/relationships/hyperlink" Target="https://www.equashield.com/" TargetMode="External"/><Relationship Id="rId2" Type="http://schemas.openxmlformats.org/officeDocument/2006/relationships/hyperlink" Target="https://www.linkedin.com/in/itamar-petersil-7a4843119/" TargetMode="External"/><Relationship Id="rId3" Type="http://schemas.openxmlformats.org/officeDocument/2006/relationships/hyperlink" Target="https://www.linkedin.com/in/yotam-shichman-00789b1b/" TargetMode="External"/><Relationship Id="rId4" Type="http://schemas.openxmlformats.org/officeDocument/2006/relationships/hyperlink" Target="https://www.linkedin.com/in/tzafrir-tzadik-aa809029/" TargetMode="External"/><Relationship Id="rId9" Type="http://schemas.openxmlformats.org/officeDocument/2006/relationships/hyperlink" Target="https://www.linkedin.com/in/maria-eisenberg-8a28b0133/" TargetMode="External"/><Relationship Id="rId5" Type="http://schemas.openxmlformats.org/officeDocument/2006/relationships/hyperlink" Target="https://www.linkedin.com/in/eyal-lavi-745338179/" TargetMode="External"/><Relationship Id="rId6" Type="http://schemas.openxmlformats.org/officeDocument/2006/relationships/hyperlink" Target="https://www.linkedin.com/in/arik-kamm-7204487b/" TargetMode="External"/><Relationship Id="rId7" Type="http://schemas.openxmlformats.org/officeDocument/2006/relationships/hyperlink" Target="https://www.linkedin.com/in/boaz-slav-b8079915/" TargetMode="External"/><Relationship Id="rId8" Type="http://schemas.openxmlformats.org/officeDocument/2006/relationships/hyperlink" Target="https://www.linkedin.com/in/lilach-ben-shushan-49593322b/" TargetMode="External"/><Relationship Id="rId73" Type="http://schemas.openxmlformats.org/officeDocument/2006/relationships/hyperlink" Target="https://www.linkedin.com/in/amir-mendelovich-07b38a1aa/" TargetMode="External"/><Relationship Id="rId72" Type="http://schemas.openxmlformats.org/officeDocument/2006/relationships/hyperlink" Target="https://www.linkedin.com/in/micha-soudry-754a9a220/" TargetMode="External"/><Relationship Id="rId75" Type="http://schemas.openxmlformats.org/officeDocument/2006/relationships/hyperlink" Target="https://www.linkedin.com/sales/lead/ACwAAEtnaycBcOiV-2GK52A9nFLLuG9QDrPjKCY,NAME_SEARCH,Jnqe?_ntb=lSmaEIjuS%2BCQkyWih6lCkA%3D%3D" TargetMode="External"/><Relationship Id="rId74" Type="http://schemas.openxmlformats.org/officeDocument/2006/relationships/hyperlink" Target="https://www.linkedin.com/in/ziv-farberman-8aa450144/" TargetMode="External"/><Relationship Id="rId77" Type="http://schemas.openxmlformats.org/officeDocument/2006/relationships/hyperlink" Target="https://www.linkedin.com/sales/lead/ACwAAEw-AZEBiC_oc1AdvMflKuOJ-HttWIFfMh8,NAME_SEARCH,fuNu?_ntb=lSmaEIjuS%2BCQkyWih6lCkA%3D%3D" TargetMode="External"/><Relationship Id="rId76" Type="http://schemas.openxmlformats.org/officeDocument/2006/relationships/hyperlink" Target="https://www.linkedin.com/in/eden-siboni-0338042b3/" TargetMode="External"/><Relationship Id="rId79" Type="http://schemas.openxmlformats.org/officeDocument/2006/relationships/hyperlink" Target="https://www.linkedin.com/in/evgeniy-vorotnikov-b390892a5/" TargetMode="External"/><Relationship Id="rId78" Type="http://schemas.openxmlformats.org/officeDocument/2006/relationships/hyperlink" Target="https://www.linkedin.com/in/limor-alon-5554662b8/" TargetMode="External"/><Relationship Id="rId71" Type="http://schemas.openxmlformats.org/officeDocument/2006/relationships/hyperlink" Target="https://www.linkedin.com/sales/lead/ACwAADewmLABpAArWLtyCfLvwEX7GsQAjfiFdpg,NAME_SEARCH,Ypin?_ntb=lSmaEIjuS%2BCQkyWih6lCkA%3D%3D" TargetMode="External"/><Relationship Id="rId70" Type="http://schemas.openxmlformats.org/officeDocument/2006/relationships/hyperlink" Target="https://www.linkedin.com/in/kateryna-blizhnikova-7b1aa5333/" TargetMode="External"/><Relationship Id="rId62" Type="http://schemas.openxmlformats.org/officeDocument/2006/relationships/hyperlink" Target="https://www.linkedin.com/in/einat-vinocur-5b2bb6290/" TargetMode="External"/><Relationship Id="rId61" Type="http://schemas.openxmlformats.org/officeDocument/2006/relationships/hyperlink" Target="https://www.linkedin.com/in/tamar-kutnick/" TargetMode="External"/><Relationship Id="rId64" Type="http://schemas.openxmlformats.org/officeDocument/2006/relationships/hyperlink" Target="https://www.linkedin.com/sales/lead/ACwAACLzCgIBsTfRkv_lG8qBadR370ccUKx-HFk,NAME_SEARCH,MVq3?_ntb=lSmaEIjuS%2BCQkyWih6lCkA%3D%3D" TargetMode="External"/><Relationship Id="rId63" Type="http://schemas.openxmlformats.org/officeDocument/2006/relationships/hyperlink" Target="https://www.linkedin.com/in/vadim-reshedko-a425861b2/" TargetMode="External"/><Relationship Id="rId66" Type="http://schemas.openxmlformats.org/officeDocument/2006/relationships/hyperlink" Target="https://www.linkedin.com/in/yanyashaev/" TargetMode="External"/><Relationship Id="rId65" Type="http://schemas.openxmlformats.org/officeDocument/2006/relationships/hyperlink" Target="https://www.linkedin.com/in/ziv-farberman-8aa450144/" TargetMode="External"/><Relationship Id="rId68" Type="http://schemas.openxmlformats.org/officeDocument/2006/relationships/hyperlink" Target="https://www.linkedin.com/in/tzahi-peled-05546594/" TargetMode="External"/><Relationship Id="rId67" Type="http://schemas.openxmlformats.org/officeDocument/2006/relationships/hyperlink" Target="https://www.linkedin.com/in/ivan-kaplia-9060a017a/" TargetMode="External"/><Relationship Id="rId60" Type="http://schemas.openxmlformats.org/officeDocument/2006/relationships/hyperlink" Target="https://www.linkedin.com/in/doron-stansill-4653793a/" TargetMode="External"/><Relationship Id="rId69" Type="http://schemas.openxmlformats.org/officeDocument/2006/relationships/hyperlink" Target="https://www.linkedin.com/in/olga-yanovski-b70865199/" TargetMode="External"/><Relationship Id="rId51" Type="http://schemas.openxmlformats.org/officeDocument/2006/relationships/hyperlink" Target="https://www.linkedin.com/in/alex-fleisher-b287a7192/" TargetMode="External"/><Relationship Id="rId50" Type="http://schemas.openxmlformats.org/officeDocument/2006/relationships/hyperlink" Target="https://www.linkedin.com/in/eyal-fuks-314a9935/" TargetMode="External"/><Relationship Id="rId53" Type="http://schemas.openxmlformats.org/officeDocument/2006/relationships/hyperlink" Target="https://www.linkedin.com/in/yarden-maor-2ab3451b4/" TargetMode="External"/><Relationship Id="rId52" Type="http://schemas.openxmlformats.org/officeDocument/2006/relationships/hyperlink" Target="https://www.linkedin.com/in/peter-teplitzky-49b04b141/" TargetMode="External"/><Relationship Id="rId55" Type="http://schemas.openxmlformats.org/officeDocument/2006/relationships/hyperlink" Target="https://www.linkedin.com/in/erezeyal/" TargetMode="External"/><Relationship Id="rId54" Type="http://schemas.openxmlformats.org/officeDocument/2006/relationships/hyperlink" Target="https://www.techjet.co.il/" TargetMode="External"/><Relationship Id="rId57" Type="http://schemas.openxmlformats.org/officeDocument/2006/relationships/hyperlink" Target="https://www.linkedin.com/in/ido-tuval-462523128/" TargetMode="External"/><Relationship Id="rId56" Type="http://schemas.openxmlformats.org/officeDocument/2006/relationships/hyperlink" Target="https://www.linkedin.com/in/kfir-sharon-845862202/" TargetMode="External"/><Relationship Id="rId59" Type="http://schemas.openxmlformats.org/officeDocument/2006/relationships/hyperlink" Target="https://www.linkedin.com/in/orly-silberstein-078a178/" TargetMode="External"/><Relationship Id="rId58" Type="http://schemas.openxmlformats.org/officeDocument/2006/relationships/hyperlink" Target="https://www.linkedin.com/in/daniela-mia-touyz-72276517a/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troya-tech.com/" TargetMode="External"/><Relationship Id="rId10" Type="http://schemas.openxmlformats.org/officeDocument/2006/relationships/hyperlink" Target="https://www.biondbio.com/" TargetMode="External"/><Relationship Id="rId13" Type="http://schemas.openxmlformats.org/officeDocument/2006/relationships/drawing" Target="../drawings/drawing11.xml"/><Relationship Id="rId12" Type="http://schemas.openxmlformats.org/officeDocument/2006/relationships/hyperlink" Target="https://www.cyclops.security/" TargetMode="External"/><Relationship Id="rId1" Type="http://schemas.openxmlformats.org/officeDocument/2006/relationships/hyperlink" Target="https://www.milouot.co.il/Milouot-Corporation.html" TargetMode="External"/><Relationship Id="rId2" Type="http://schemas.openxmlformats.org/officeDocument/2006/relationships/hyperlink" Target="https://www.novocure.com/" TargetMode="External"/><Relationship Id="rId3" Type="http://schemas.openxmlformats.org/officeDocument/2006/relationships/hyperlink" Target="https://www.tortechnano.com/" TargetMode="External"/><Relationship Id="rId4" Type="http://schemas.openxmlformats.org/officeDocument/2006/relationships/hyperlink" Target="https://ricor.com/" TargetMode="External"/><Relationship Id="rId9" Type="http://schemas.openxmlformats.org/officeDocument/2006/relationships/hyperlink" Target="https://ontoinnovation.com/" TargetMode="External"/><Relationship Id="rId5" Type="http://schemas.openxmlformats.org/officeDocument/2006/relationships/hyperlink" Target="https://www.becapio.com/" TargetMode="External"/><Relationship Id="rId6" Type="http://schemas.openxmlformats.org/officeDocument/2006/relationships/hyperlink" Target="https://www.alpha-bio.net/en-il" TargetMode="External"/><Relationship Id="rId7" Type="http://schemas.openxmlformats.org/officeDocument/2006/relationships/hyperlink" Target="https://www.canopia.co.il/?_gl=1*10k4fm2*_up*MQ..*_gs*MQ..&amp;gclid=CjwKCAjw24vBBhABEiwANFG7y85z3qE66kQmSowNZjp_b1dig5ITnjDjTARqohf3yTjCYfIlC-ZspBoC9ygQAvD_BwE&amp;gbraid=0AAAAACsdC9tRUAZtaVz4L5U69Dr1McgwV" TargetMode="External"/><Relationship Id="rId8" Type="http://schemas.openxmlformats.org/officeDocument/2006/relationships/hyperlink" Target="https://www.bmc.com/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1" Type="http://schemas.openxmlformats.org/officeDocument/2006/relationships/hyperlink" Target="http://www.c-bs.co.il/" TargetMode="External"/><Relationship Id="rId10" Type="http://schemas.openxmlformats.org/officeDocument/2006/relationships/hyperlink" Target="http://www.coralgroup.co.il/" TargetMode="External"/><Relationship Id="rId13" Type="http://schemas.openxmlformats.org/officeDocument/2006/relationships/hyperlink" Target="http://remedycell.com/" TargetMode="External"/><Relationship Id="rId12" Type="http://schemas.openxmlformats.org/officeDocument/2006/relationships/hyperlink" Target="http://www.savicell.com/" TargetMode="External"/><Relationship Id="rId15" Type="http://schemas.openxmlformats.org/officeDocument/2006/relationships/hyperlink" Target="http://www.wideops.com/" TargetMode="External"/><Relationship Id="rId14" Type="http://schemas.openxmlformats.org/officeDocument/2006/relationships/hyperlink" Target="http://www.iziengisrael.com/" TargetMode="External"/><Relationship Id="rId17" Type="http://schemas.openxmlformats.org/officeDocument/2006/relationships/hyperlink" Target="https://www.qualitestgroup.com/" TargetMode="External"/><Relationship Id="rId16" Type="http://schemas.openxmlformats.org/officeDocument/2006/relationships/hyperlink" Target="http://www.candence.com/" TargetMode="External"/><Relationship Id="rId18" Type="http://schemas.openxmlformats.org/officeDocument/2006/relationships/drawing" Target="../drawings/drawing13.xml"/><Relationship Id="rId1" Type="http://schemas.openxmlformats.org/officeDocument/2006/relationships/hyperlink" Target="http://www.cyfox.com/" TargetMode="External"/><Relationship Id="rId2" Type="http://schemas.openxmlformats.org/officeDocument/2006/relationships/hyperlink" Target="https://www.linkedin.com/sales/lead/ACwAAC0jekoBTbJb9qPKWT0a6Nw40V9yvnIgLTQ,NAME_SEARCH,L-pp?_ntb=MI3IYtU0TBaIb%2BhDLNtZpg%3D%3D" TargetMode="External"/><Relationship Id="rId3" Type="http://schemas.openxmlformats.org/officeDocument/2006/relationships/hyperlink" Target="https://www.linkedin.com/sales/lead/ACwAADdsRRABP-CedJt61sX8QbiTMXbLC2hO0Mk,NAME_SEARCH,AcO8?_ntb=MI3IYtU0TBaIb%2BhDLNtZpg%3D%3D" TargetMode="External"/><Relationship Id="rId4" Type="http://schemas.openxmlformats.org/officeDocument/2006/relationships/hyperlink" Target="http://www.fastsimon.com/" TargetMode="External"/><Relationship Id="rId9" Type="http://schemas.openxmlformats.org/officeDocument/2006/relationships/hyperlink" Target="http://www.haifa-group.com/he" TargetMode="External"/><Relationship Id="rId5" Type="http://schemas.openxmlformats.org/officeDocument/2006/relationships/hyperlink" Target="http://www.intuitive.com/en-us" TargetMode="External"/><Relationship Id="rId6" Type="http://schemas.openxmlformats.org/officeDocument/2006/relationships/hyperlink" Target="http://keysight.co.il/" TargetMode="External"/><Relationship Id="rId7" Type="http://schemas.openxmlformats.org/officeDocument/2006/relationships/hyperlink" Target="http://axilion.com/" TargetMode="External"/><Relationship Id="rId8" Type="http://schemas.openxmlformats.org/officeDocument/2006/relationships/hyperlink" Target="http://www.cybonet.com/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xorcom.com/" TargetMode="External"/><Relationship Id="rId10" Type="http://schemas.openxmlformats.org/officeDocument/2006/relationships/hyperlink" Target="https://usr.co.il/" TargetMode="External"/><Relationship Id="rId13" Type="http://schemas.openxmlformats.org/officeDocument/2006/relationships/hyperlink" Target="https://elbitsystems.com" TargetMode="External"/><Relationship Id="rId12" Type="http://schemas.openxmlformats.org/officeDocument/2006/relationships/hyperlink" Target="https://fibioseq.com/" TargetMode="External"/><Relationship Id="rId15" Type="http://schemas.openxmlformats.org/officeDocument/2006/relationships/hyperlink" Target="https://www.mtcind.com/" TargetMode="External"/><Relationship Id="rId14" Type="http://schemas.openxmlformats.org/officeDocument/2006/relationships/hyperlink" Target="https://www.shachak-lift.com/" TargetMode="External"/><Relationship Id="rId16" Type="http://schemas.openxmlformats.org/officeDocument/2006/relationships/drawing" Target="../drawings/drawing3.xml"/><Relationship Id="rId1" Type="http://schemas.openxmlformats.org/officeDocument/2006/relationships/hyperlink" Target="https://www.voltabelting.com/" TargetMode="External"/><Relationship Id="rId2" Type="http://schemas.openxmlformats.org/officeDocument/2006/relationships/hyperlink" Target="https://www.klil.co.il/" TargetMode="External"/><Relationship Id="rId3" Type="http://schemas.openxmlformats.org/officeDocument/2006/relationships/hyperlink" Target="https://protalix.com/" TargetMode="External"/><Relationship Id="rId4" Type="http://schemas.openxmlformats.org/officeDocument/2006/relationships/hyperlink" Target="https://www.linkedin.com/in/dror-bashan-801272/" TargetMode="External"/><Relationship Id="rId9" Type="http://schemas.openxmlformats.org/officeDocument/2006/relationships/hyperlink" Target="https://www.emea.lambda.tdk.com/il-en" TargetMode="External"/><Relationship Id="rId5" Type="http://schemas.openxmlformats.org/officeDocument/2006/relationships/hyperlink" Target="https://www.linkedin.com/in/ariel-gilert-1a478057/" TargetMode="External"/><Relationship Id="rId6" Type="http://schemas.openxmlformats.org/officeDocument/2006/relationships/hyperlink" Target="https://www.linkedin.com/in/ori-kalid-810a6a2/" TargetMode="External"/><Relationship Id="rId7" Type="http://schemas.openxmlformats.org/officeDocument/2006/relationships/hyperlink" Target="https://www.linkedin.com/in/eyal-rubin-8b39282/" TargetMode="External"/><Relationship Id="rId8" Type="http://schemas.openxmlformats.org/officeDocument/2006/relationships/hyperlink" Target="https://www.linkedin.com/in/yakir-nataf-09a22a2b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30" Type="http://schemas.openxmlformats.org/officeDocument/2006/relationships/drawing" Target="../drawings/drawing5.xml"/><Relationship Id="rId20" Type="http://schemas.openxmlformats.org/officeDocument/2006/relationships/hyperlink" Target="https://coopervision.co.il/" TargetMode="External"/><Relationship Id="rId22" Type="http://schemas.openxmlformats.org/officeDocument/2006/relationships/hyperlink" Target="https://www.agwafarm.com/" TargetMode="External"/><Relationship Id="rId21" Type="http://schemas.openxmlformats.org/officeDocument/2006/relationships/hyperlink" Target="https://www.plas-fit.com/contact-us/" TargetMode="External"/><Relationship Id="rId24" Type="http://schemas.openxmlformats.org/officeDocument/2006/relationships/hyperlink" Target="https://www.greenshpon.co.il/" TargetMode="External"/><Relationship Id="rId23" Type="http://schemas.openxmlformats.org/officeDocument/2006/relationships/hyperlink" Target="https://www.tomerltd.co.il/" TargetMode="External"/><Relationship Id="rId26" Type="http://schemas.openxmlformats.org/officeDocument/2006/relationships/hyperlink" Target="https://tevel-cat.co.il/" TargetMode="External"/><Relationship Id="rId25" Type="http://schemas.openxmlformats.org/officeDocument/2006/relationships/hyperlink" Target="https://adarac.co.il/" TargetMode="External"/><Relationship Id="rId28" Type="http://schemas.openxmlformats.org/officeDocument/2006/relationships/hyperlink" Target="https://polyflex.co.il/english/" TargetMode="External"/><Relationship Id="rId27" Type="http://schemas.openxmlformats.org/officeDocument/2006/relationships/hyperlink" Target="https://www.stickler.co.il/" TargetMode="External"/><Relationship Id="rId29" Type="http://schemas.openxmlformats.org/officeDocument/2006/relationships/hyperlink" Target="https://motorad.com/" TargetMode="External"/><Relationship Id="rId11" Type="http://schemas.openxmlformats.org/officeDocument/2006/relationships/hyperlink" Target="https://www.mokedltd.com/" TargetMode="External"/><Relationship Id="rId10" Type="http://schemas.openxmlformats.org/officeDocument/2006/relationships/hyperlink" Target="https://www.spiralsolutions.com/" TargetMode="External"/><Relationship Id="rId13" Type="http://schemas.openxmlformats.org/officeDocument/2006/relationships/hyperlink" Target="https://www.shw.co.il/?srsltid=AfmBOoqkb6oXGXq1iBPUF_MkS-aFoYWBMBgTG6IxihoXAO0lJ4PZ-kFx" TargetMode="External"/><Relationship Id="rId12" Type="http://schemas.openxmlformats.org/officeDocument/2006/relationships/hyperlink" Target="https://kostika.co.il/" TargetMode="External"/><Relationship Id="rId15" Type="http://schemas.openxmlformats.org/officeDocument/2006/relationships/hyperlink" Target="https://mypm.co.il/" TargetMode="External"/><Relationship Id="rId14" Type="http://schemas.openxmlformats.org/officeDocument/2006/relationships/hyperlink" Target="https://www.advabio.com/" TargetMode="External"/><Relationship Id="rId17" Type="http://schemas.openxmlformats.org/officeDocument/2006/relationships/hyperlink" Target="https://www.jabil.com/" TargetMode="External"/><Relationship Id="rId16" Type="http://schemas.openxmlformats.org/officeDocument/2006/relationships/hyperlink" Target="mailto:yuvalh@mypm.co.il" TargetMode="External"/><Relationship Id="rId19" Type="http://schemas.openxmlformats.org/officeDocument/2006/relationships/hyperlink" Target="https://www.mis-implants.com/" TargetMode="External"/><Relationship Id="rId18" Type="http://schemas.openxmlformats.org/officeDocument/2006/relationships/hyperlink" Target="https://www.zeiss.co.il/" TargetMode="External"/><Relationship Id="rId1" Type="http://schemas.openxmlformats.org/officeDocument/2006/relationships/hyperlink" Target="https://www.hanitalenses.com/" TargetMode="External"/><Relationship Id="rId2" Type="http://schemas.openxmlformats.org/officeDocument/2006/relationships/hyperlink" Target="mailto:info@hanitalenses.com" TargetMode="External"/><Relationship Id="rId3" Type="http://schemas.openxmlformats.org/officeDocument/2006/relationships/hyperlink" Target="https://www.linkedin.com/sales/lead/ACwAABiyb7cBcPuyPFSvYepXUx1foE-w5CPDFo0,NAME_SEARCH,YG9C?_ntb=Gtcqp1BLRJmaR7WC3XGBeg%3D%3D" TargetMode="External"/><Relationship Id="rId4" Type="http://schemas.openxmlformats.org/officeDocument/2006/relationships/hyperlink" Target="https://www.tag-med.com/" TargetMode="External"/><Relationship Id="rId9" Type="http://schemas.openxmlformats.org/officeDocument/2006/relationships/hyperlink" Target="https://ysrplastic.co.il/en/" TargetMode="External"/><Relationship Id="rId5" Type="http://schemas.openxmlformats.org/officeDocument/2006/relationships/hyperlink" Target="https://www.caesarstone.co.il/" TargetMode="External"/><Relationship Id="rId6" Type="http://schemas.openxmlformats.org/officeDocument/2006/relationships/hyperlink" Target="https://www.linkedin.com/sales/lead/ACwAAAiJTE4BhxpA4zExDUBePevPqXYha-D_RlQ,NAME_SEARCH,8HJl?_ntb=T6hPd%2FKyS1WH2V8%2BzwRu8Q%3D%3D" TargetMode="External"/><Relationship Id="rId7" Type="http://schemas.openxmlformats.org/officeDocument/2006/relationships/hyperlink" Target="https://www.linkedin.com/sales/lead/ACwAABXB07QBKs60XYJniA5kp6pychoxtvtvuaU,NAME_SEARCH,zVka?_ntb=T6hPd%2FKyS1WH2V8%2BzwRu8Q%3D%3D" TargetMode="External"/><Relationship Id="rId8" Type="http://schemas.openxmlformats.org/officeDocument/2006/relationships/hyperlink" Target="https://www.bazaircraft.com/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google.com/maps/search/Spectalix+Ltd.%2C+Yokneam+Illit%2C+Israel?utm_source=chatgpt.com" TargetMode="External"/><Relationship Id="rId10" Type="http://schemas.openxmlformats.org/officeDocument/2006/relationships/hyperlink" Target="https://alon-medtech.com/" TargetMode="External"/><Relationship Id="rId13" Type="http://schemas.openxmlformats.org/officeDocument/2006/relationships/hyperlink" Target="https://www.google.com/maps/search/YOOLA+Labs+Ltd.%2C+Yokneam+Illit%2C+Israel?utm_source=chatgpt.com" TargetMode="External"/><Relationship Id="rId12" Type="http://schemas.openxmlformats.org/officeDocument/2006/relationships/hyperlink" Target="https://www.google.com/maps/search/Spinframe+Technologies+Ltd.%2C+Yokneam+Illit%2C+Israel?utm_source=chatgpt.com" TargetMode="External"/><Relationship Id="rId15" Type="http://schemas.openxmlformats.org/officeDocument/2006/relationships/hyperlink" Target="https://www.google.com/maps/search/Nano+Sono+Cooperation+Ltd.%2C+Yokneam+Illit%2C+Israel?utm_source=chatgpt.com" TargetMode="External"/><Relationship Id="rId14" Type="http://schemas.openxmlformats.org/officeDocument/2006/relationships/hyperlink" Target="https://www.google.com/maps/search/Fieldin+%28Agromentum+Ltd.%29%2C+Yokneam+Illit%2C+Israel?utm_source=chatgpt.com" TargetMode="External"/><Relationship Id="rId16" Type="http://schemas.openxmlformats.org/officeDocument/2006/relationships/drawing" Target="../drawings/drawing7.xml"/><Relationship Id="rId1" Type="http://schemas.openxmlformats.org/officeDocument/2006/relationships/hyperlink" Target="https://www.google.com/maps/search/Advanced+Dicing+Technologies+%28ADT%29%2C+Yokneam+Illit%2C+Israel?utm_source=chatgpt.com" TargetMode="External"/><Relationship Id="rId2" Type="http://schemas.openxmlformats.org/officeDocument/2006/relationships/hyperlink" Target="https://www.adt-co.com/" TargetMode="External"/><Relationship Id="rId3" Type="http://schemas.openxmlformats.org/officeDocument/2006/relationships/hyperlink" Target="https://www.google.com/maps/search/Arad+Measuring+Technologies+Ltd.%2C+Yokneam+Illit%2C+Israel?utm_source=chatgpt.com" TargetMode="External"/><Relationship Id="rId4" Type="http://schemas.openxmlformats.org/officeDocument/2006/relationships/hyperlink" Target="https://aradtec.com/" TargetMode="External"/><Relationship Id="rId9" Type="http://schemas.openxmlformats.org/officeDocument/2006/relationships/hyperlink" Target="https://www.google.com/maps/search/Sofwave+Medical+Ltd.%2C+Yokneam+Illit%2C+Israel?utm_source=chatgpt.com" TargetMode="External"/><Relationship Id="rId5" Type="http://schemas.openxmlformats.org/officeDocument/2006/relationships/hyperlink" Target="https://www.google.com/maps/search/Norav+Medical+Ltd.%2C+Yokneam+Illit%2C+Israel?utm_source=chatgpt.com" TargetMode="External"/><Relationship Id="rId6" Type="http://schemas.openxmlformats.org/officeDocument/2006/relationships/hyperlink" Target="https://www.noravmedical.com/" TargetMode="External"/><Relationship Id="rId7" Type="http://schemas.openxmlformats.org/officeDocument/2006/relationships/hyperlink" Target="https://www.google.com/maps/search/Solcon+Industries+Ltd.%2C+Yokneam+Illit%2C+Israel?utm_source=chatgpt.com" TargetMode="External"/><Relationship Id="rId8" Type="http://schemas.openxmlformats.org/officeDocument/2006/relationships/hyperlink" Target="https://solconigel.com/he/%d7%a2%d7%9e%d7%95%d7%93-%d7%94%d7%91%d7%99%d7%aa-%d7%97%d7%93%d7%a9/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flex.com/" TargetMode="External"/><Relationship Id="rId2" Type="http://schemas.openxmlformats.org/officeDocument/2006/relationships/hyperlink" Target="https://towersemi.com/" TargetMode="External"/><Relationship Id="rId3" Type="http://schemas.openxmlformats.org/officeDocument/2006/relationships/hyperlink" Target="https://xenemetrix.com/" TargetMode="External"/><Relationship Id="rId4" Type="http://schemas.openxmlformats.org/officeDocument/2006/relationships/hyperlink" Target="https://nohayo.com/" TargetMode="External"/><Relationship Id="rId5" Type="http://schemas.openxmlformats.org/officeDocument/2006/relationships/hyperlink" Target="https://www.stealth.com/" TargetMode="External"/><Relationship Id="rId6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4.13"/>
    <col customWidth="1" min="2" max="2" width="22.75"/>
    <col customWidth="1" min="3" max="3" width="14.88"/>
    <col customWidth="1" min="4" max="4" width="37.25"/>
    <col customWidth="1" min="5" max="5" width="30.63"/>
    <col customWidth="1" min="6" max="6" width="45.5"/>
    <col customWidth="1" min="7" max="7" width="18.75"/>
    <col customWidth="1" min="8" max="8" width="75.63"/>
    <col customWidth="1" min="9" max="9" width="21.75"/>
    <col customWidth="1" min="10" max="10" width="32.5"/>
    <col customWidth="1" min="11" max="11" width="31.63"/>
    <col customWidth="1" min="12" max="12" width="25.75"/>
    <col customWidth="1" min="15" max="15" width="16.63"/>
    <col customWidth="1" min="17" max="17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13</v>
      </c>
      <c r="Q1" s="1" t="s">
        <v>15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ht="24.75" customHeight="1">
      <c r="A2" s="3" t="s">
        <v>16</v>
      </c>
      <c r="B2" s="4"/>
      <c r="C2" s="4" t="s">
        <v>17</v>
      </c>
      <c r="D2" s="5" t="s">
        <v>18</v>
      </c>
      <c r="E2" s="6"/>
      <c r="F2" s="6"/>
      <c r="G2" s="6"/>
      <c r="H2" s="6"/>
      <c r="I2" s="7"/>
      <c r="J2" s="6"/>
      <c r="K2" s="6"/>
      <c r="L2" s="8" t="s">
        <v>19</v>
      </c>
      <c r="M2" s="6"/>
      <c r="N2" s="6"/>
      <c r="O2" s="6"/>
      <c r="P2" s="6"/>
      <c r="Q2" s="6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ht="24.75" customHeight="1">
      <c r="A3" s="10"/>
      <c r="B3" s="10"/>
      <c r="C3" s="10"/>
      <c r="D3" s="11"/>
      <c r="E3" s="12"/>
      <c r="F3" s="12" t="s">
        <v>20</v>
      </c>
      <c r="G3" s="13" t="s">
        <v>21</v>
      </c>
      <c r="H3" s="12" t="s">
        <v>22</v>
      </c>
      <c r="I3" s="14" t="s">
        <v>23</v>
      </c>
      <c r="J3" s="15" t="s">
        <v>24</v>
      </c>
      <c r="K3" s="16" t="s">
        <v>25</v>
      </c>
      <c r="M3" s="16" t="s">
        <v>26</v>
      </c>
      <c r="N3" s="16" t="s">
        <v>27</v>
      </c>
      <c r="O3" s="16" t="s">
        <v>26</v>
      </c>
      <c r="P3" s="16" t="s">
        <v>28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>
      <c r="A4" s="10"/>
      <c r="B4" s="10"/>
      <c r="C4" s="10"/>
      <c r="D4" s="11"/>
      <c r="E4" s="12"/>
      <c r="F4" s="12" t="s">
        <v>29</v>
      </c>
      <c r="G4" s="13" t="s">
        <v>30</v>
      </c>
      <c r="H4" s="12" t="s">
        <v>31</v>
      </c>
      <c r="I4" s="14" t="s">
        <v>32</v>
      </c>
      <c r="J4" s="17" t="s">
        <v>33</v>
      </c>
      <c r="K4" s="18">
        <f>+972509408987</f>
        <v>972509408987</v>
      </c>
      <c r="L4" s="9"/>
      <c r="M4" s="16" t="s">
        <v>26</v>
      </c>
      <c r="N4" s="16" t="s">
        <v>27</v>
      </c>
      <c r="O4" s="16" t="s">
        <v>26</v>
      </c>
      <c r="P4" s="16" t="s">
        <v>28</v>
      </c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>
      <c r="A5" s="10"/>
      <c r="B5" s="10"/>
      <c r="C5" s="10"/>
      <c r="D5" s="11"/>
      <c r="E5" s="12"/>
      <c r="F5" s="12" t="s">
        <v>34</v>
      </c>
      <c r="G5" s="13" t="s">
        <v>35</v>
      </c>
      <c r="H5" s="12" t="s">
        <v>36</v>
      </c>
      <c r="I5" s="14" t="s">
        <v>37</v>
      </c>
      <c r="J5" s="12" t="s">
        <v>38</v>
      </c>
      <c r="K5" s="18">
        <f>+972546177457</f>
        <v>972546177457</v>
      </c>
      <c r="L5" s="9"/>
      <c r="M5" s="16" t="s">
        <v>26</v>
      </c>
      <c r="N5" s="16" t="s">
        <v>27</v>
      </c>
      <c r="O5" s="16" t="s">
        <v>26</v>
      </c>
      <c r="P5" s="16" t="s">
        <v>28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ht="24.75" customHeight="1">
      <c r="A6" s="10"/>
      <c r="B6" s="10"/>
      <c r="C6" s="10"/>
      <c r="D6" s="11"/>
      <c r="E6" s="12"/>
      <c r="F6" s="12" t="s">
        <v>39</v>
      </c>
      <c r="G6" s="13" t="s">
        <v>40</v>
      </c>
      <c r="H6" s="12" t="s">
        <v>41</v>
      </c>
      <c r="I6" s="14" t="s">
        <v>42</v>
      </c>
      <c r="J6" s="12" t="s">
        <v>43</v>
      </c>
      <c r="K6" s="18">
        <f>+972544855313</f>
        <v>972544855313</v>
      </c>
      <c r="L6" s="9"/>
      <c r="M6" s="16" t="s">
        <v>26</v>
      </c>
      <c r="N6" s="16" t="s">
        <v>27</v>
      </c>
      <c r="O6" s="16" t="s">
        <v>26</v>
      </c>
      <c r="P6" s="16" t="s">
        <v>44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ht="24.75" customHeight="1">
      <c r="A7" s="10"/>
      <c r="B7" s="10"/>
      <c r="C7" s="10"/>
      <c r="D7" s="11"/>
      <c r="E7" s="12"/>
      <c r="F7" s="12" t="s">
        <v>45</v>
      </c>
      <c r="G7" s="13" t="s">
        <v>46</v>
      </c>
      <c r="H7" s="12" t="s">
        <v>47</v>
      </c>
      <c r="I7" s="14" t="s">
        <v>48</v>
      </c>
      <c r="J7" s="12" t="s">
        <v>49</v>
      </c>
      <c r="K7" s="18" t="s">
        <v>50</v>
      </c>
      <c r="L7" s="9"/>
      <c r="M7" s="16" t="s">
        <v>26</v>
      </c>
      <c r="N7" s="16" t="s">
        <v>27</v>
      </c>
      <c r="O7" s="16" t="s">
        <v>51</v>
      </c>
      <c r="P7" s="16" t="s">
        <v>44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ht="24.75" customHeight="1">
      <c r="A8" s="10"/>
      <c r="B8" s="10"/>
      <c r="C8" s="10"/>
      <c r="D8" s="11"/>
      <c r="E8" s="12"/>
      <c r="F8" s="12" t="s">
        <v>52</v>
      </c>
      <c r="G8" s="13" t="s">
        <v>53</v>
      </c>
      <c r="H8" s="12" t="s">
        <v>54</v>
      </c>
      <c r="I8" s="14" t="s">
        <v>55</v>
      </c>
      <c r="J8" s="12" t="s">
        <v>56</v>
      </c>
      <c r="K8" s="18">
        <f>+972528590760</f>
        <v>972528590760</v>
      </c>
      <c r="L8" s="9"/>
      <c r="M8" s="16" t="s">
        <v>26</v>
      </c>
      <c r="N8" s="16" t="s">
        <v>57</v>
      </c>
      <c r="O8" s="16" t="s">
        <v>26</v>
      </c>
      <c r="P8" s="16" t="s">
        <v>44</v>
      </c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ht="24.75" customHeight="1">
      <c r="A9" s="10"/>
      <c r="B9" s="10"/>
      <c r="C9" s="10"/>
      <c r="D9" s="11"/>
      <c r="E9" s="12"/>
      <c r="F9" s="12" t="s">
        <v>58</v>
      </c>
      <c r="G9" s="13" t="s">
        <v>59</v>
      </c>
      <c r="H9" s="12" t="s">
        <v>60</v>
      </c>
      <c r="I9" s="14" t="s">
        <v>61</v>
      </c>
      <c r="J9" s="12" t="s">
        <v>62</v>
      </c>
      <c r="K9" s="18" t="s">
        <v>50</v>
      </c>
      <c r="L9" s="9"/>
      <c r="M9" s="16" t="s">
        <v>26</v>
      </c>
      <c r="N9" s="16" t="s">
        <v>57</v>
      </c>
      <c r="O9" s="16" t="s">
        <v>26</v>
      </c>
      <c r="P9" s="16" t="s">
        <v>44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ht="24.75" customHeight="1">
      <c r="A10" s="10"/>
      <c r="B10" s="10"/>
      <c r="C10" s="10"/>
      <c r="D10" s="11"/>
      <c r="E10" s="12"/>
      <c r="F10" s="12" t="s">
        <v>63</v>
      </c>
      <c r="G10" s="13" t="s">
        <v>64</v>
      </c>
      <c r="H10" s="10"/>
      <c r="I10" s="14" t="s">
        <v>65</v>
      </c>
      <c r="J10" s="12" t="s">
        <v>66</v>
      </c>
      <c r="K10" s="18" t="s">
        <v>50</v>
      </c>
      <c r="M10" s="16" t="s">
        <v>26</v>
      </c>
      <c r="N10" s="16" t="s">
        <v>57</v>
      </c>
      <c r="O10" s="16" t="s">
        <v>26</v>
      </c>
      <c r="P10" s="16" t="s">
        <v>44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ht="24.75" customHeight="1">
      <c r="A11" s="12"/>
      <c r="B11" s="12"/>
      <c r="C11" s="12"/>
      <c r="D11" s="11"/>
      <c r="E11" s="12"/>
      <c r="F11" s="12" t="s">
        <v>67</v>
      </c>
      <c r="G11" s="13" t="s">
        <v>68</v>
      </c>
      <c r="H11" s="12" t="s">
        <v>69</v>
      </c>
      <c r="I11" s="19"/>
      <c r="J11" s="12" t="s">
        <v>70</v>
      </c>
      <c r="K11" s="18" t="s">
        <v>50</v>
      </c>
      <c r="M11" s="16" t="s">
        <v>26</v>
      </c>
      <c r="N11" s="16" t="s">
        <v>57</v>
      </c>
      <c r="O11" s="16" t="s">
        <v>26</v>
      </c>
      <c r="P11" s="16" t="s">
        <v>44</v>
      </c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ht="24.75" customHeight="1">
      <c r="A12" s="12"/>
      <c r="B12" s="12"/>
      <c r="C12" s="12"/>
      <c r="D12" s="11"/>
      <c r="F12" s="12" t="s">
        <v>71</v>
      </c>
      <c r="G12" s="13" t="s">
        <v>72</v>
      </c>
      <c r="H12" s="12" t="s">
        <v>73</v>
      </c>
      <c r="I12" s="14" t="s">
        <v>74</v>
      </c>
      <c r="J12" s="12" t="s">
        <v>75</v>
      </c>
      <c r="K12" s="18" t="s">
        <v>76</v>
      </c>
      <c r="L12" s="12"/>
      <c r="M12" s="12" t="s">
        <v>26</v>
      </c>
      <c r="N12" s="16" t="s">
        <v>57</v>
      </c>
      <c r="O12" s="16" t="s">
        <v>26</v>
      </c>
      <c r="P12" s="16" t="s">
        <v>44</v>
      </c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ht="24.75" customHeight="1">
      <c r="A13" s="12"/>
      <c r="B13" s="12"/>
      <c r="C13" s="12"/>
      <c r="D13" s="11"/>
      <c r="F13" s="12" t="s">
        <v>77</v>
      </c>
      <c r="G13" s="13" t="s">
        <v>78</v>
      </c>
      <c r="H13" s="12" t="s">
        <v>79</v>
      </c>
      <c r="I13" s="14" t="s">
        <v>80</v>
      </c>
      <c r="J13" s="12" t="s">
        <v>81</v>
      </c>
      <c r="K13" s="18">
        <f>+972747767254</f>
        <v>972747767254</v>
      </c>
      <c r="L13" s="9"/>
      <c r="M13" s="16" t="s">
        <v>26</v>
      </c>
      <c r="N13" s="16" t="s">
        <v>57</v>
      </c>
      <c r="O13" s="16" t="s">
        <v>26</v>
      </c>
      <c r="P13" s="16" t="s">
        <v>44</v>
      </c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ht="24.75" customHeight="1">
      <c r="A14" s="12"/>
      <c r="B14" s="12"/>
      <c r="C14" s="12"/>
      <c r="D14" s="11"/>
      <c r="E14" s="12"/>
      <c r="F14" s="12" t="s">
        <v>82</v>
      </c>
      <c r="G14" s="13" t="s">
        <v>83</v>
      </c>
      <c r="H14" s="12" t="s">
        <v>84</v>
      </c>
      <c r="I14" s="14" t="s">
        <v>85</v>
      </c>
      <c r="J14" s="12" t="s">
        <v>86</v>
      </c>
      <c r="K14" s="18" t="s">
        <v>50</v>
      </c>
      <c r="L14" s="9"/>
      <c r="M14" s="16" t="s">
        <v>26</v>
      </c>
      <c r="N14" s="16" t="s">
        <v>57</v>
      </c>
      <c r="O14" s="16" t="s">
        <v>26</v>
      </c>
      <c r="P14" s="16" t="s">
        <v>44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ht="24.75" customHeight="1">
      <c r="A15" s="12"/>
      <c r="B15" s="12"/>
      <c r="C15" s="12"/>
      <c r="D15" s="11"/>
      <c r="E15" s="12"/>
      <c r="F15" s="12" t="s">
        <v>87</v>
      </c>
      <c r="G15" s="13" t="s">
        <v>88</v>
      </c>
      <c r="H15" s="12" t="s">
        <v>89</v>
      </c>
      <c r="I15" s="11"/>
      <c r="J15" s="12" t="s">
        <v>90</v>
      </c>
      <c r="K15" s="18"/>
      <c r="L15" s="9"/>
      <c r="M15" s="16" t="s">
        <v>26</v>
      </c>
      <c r="N15" s="16" t="s">
        <v>57</v>
      </c>
      <c r="O15" s="16" t="s">
        <v>26</v>
      </c>
      <c r="P15" s="16" t="s">
        <v>44</v>
      </c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ht="24.75" customHeight="1">
      <c r="A16" s="12"/>
      <c r="B16" s="12"/>
      <c r="C16" s="12"/>
      <c r="D16" s="11"/>
      <c r="E16" s="12"/>
      <c r="F16" s="12" t="s">
        <v>91</v>
      </c>
      <c r="G16" s="13" t="s">
        <v>92</v>
      </c>
      <c r="H16" s="12" t="s">
        <v>93</v>
      </c>
      <c r="I16" s="14" t="s">
        <v>94</v>
      </c>
      <c r="J16" s="12" t="s">
        <v>95</v>
      </c>
      <c r="K16" s="18"/>
      <c r="L16" s="9"/>
      <c r="M16" s="16" t="s">
        <v>26</v>
      </c>
      <c r="N16" s="16" t="s">
        <v>57</v>
      </c>
      <c r="O16" s="16" t="s">
        <v>26</v>
      </c>
      <c r="P16" s="16" t="s">
        <v>44</v>
      </c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ht="24.75" customHeight="1">
      <c r="A17" s="12"/>
      <c r="B17" s="12"/>
      <c r="C17" s="12"/>
      <c r="D17" s="11"/>
      <c r="E17" s="12"/>
      <c r="F17" s="12" t="s">
        <v>96</v>
      </c>
      <c r="G17" s="13" t="s">
        <v>97</v>
      </c>
      <c r="H17" s="12" t="s">
        <v>98</v>
      </c>
      <c r="I17" s="14" t="s">
        <v>99</v>
      </c>
      <c r="J17" s="12" t="s">
        <v>100</v>
      </c>
      <c r="K17" s="18" t="s">
        <v>101</v>
      </c>
      <c r="L17" s="9"/>
      <c r="M17" s="16" t="s">
        <v>26</v>
      </c>
      <c r="N17" s="16" t="s">
        <v>57</v>
      </c>
      <c r="O17" s="16" t="s">
        <v>102</v>
      </c>
      <c r="P17" s="16" t="s">
        <v>44</v>
      </c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ht="24.75" customHeight="1">
      <c r="A18" s="12"/>
      <c r="B18" s="12"/>
      <c r="C18" s="12"/>
      <c r="D18" s="11"/>
      <c r="E18" s="12"/>
      <c r="F18" s="12" t="s">
        <v>103</v>
      </c>
      <c r="G18" s="13" t="s">
        <v>104</v>
      </c>
      <c r="H18" s="12" t="s">
        <v>105</v>
      </c>
      <c r="I18" s="14" t="s">
        <v>106</v>
      </c>
      <c r="J18" s="12" t="s">
        <v>107</v>
      </c>
      <c r="K18" s="18" t="s">
        <v>50</v>
      </c>
      <c r="L18" s="9"/>
      <c r="M18" s="16" t="s">
        <v>26</v>
      </c>
      <c r="N18" s="16" t="s">
        <v>57</v>
      </c>
      <c r="O18" s="16" t="s">
        <v>102</v>
      </c>
      <c r="P18" s="16" t="s">
        <v>44</v>
      </c>
      <c r="Q18" s="8" t="s">
        <v>108</v>
      </c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ht="24.75" customHeight="1">
      <c r="A19" s="12"/>
      <c r="B19" s="12"/>
      <c r="C19" s="12"/>
      <c r="D19" s="11"/>
      <c r="E19" s="12"/>
      <c r="F19" s="20" t="s">
        <v>109</v>
      </c>
      <c r="G19" s="21" t="s">
        <v>110</v>
      </c>
      <c r="H19" s="20" t="s">
        <v>111</v>
      </c>
      <c r="I19" s="22" t="s">
        <v>112</v>
      </c>
      <c r="J19" s="20" t="s">
        <v>113</v>
      </c>
      <c r="K19" s="18">
        <f>+972544501324</f>
        <v>972544501324</v>
      </c>
      <c r="L19" s="9"/>
      <c r="M19" s="16" t="s">
        <v>114</v>
      </c>
      <c r="N19" s="16" t="s">
        <v>115</v>
      </c>
      <c r="O19" s="4" t="s">
        <v>116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ht="24.75" customHeight="1">
      <c r="A20" s="12"/>
      <c r="B20" s="12"/>
      <c r="C20" s="12"/>
      <c r="D20" s="11"/>
      <c r="E20" s="12"/>
      <c r="F20" s="12" t="s">
        <v>117</v>
      </c>
      <c r="G20" s="13" t="s">
        <v>72</v>
      </c>
      <c r="H20" s="12" t="s">
        <v>118</v>
      </c>
      <c r="I20" s="14" t="s">
        <v>119</v>
      </c>
      <c r="J20" s="12" t="s">
        <v>120</v>
      </c>
      <c r="K20" s="10"/>
      <c r="L20" s="9"/>
      <c r="M20" s="16" t="s">
        <v>26</v>
      </c>
      <c r="N20" s="16" t="s">
        <v>115</v>
      </c>
      <c r="O20" s="16" t="s">
        <v>102</v>
      </c>
      <c r="P20" s="16" t="s">
        <v>44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ht="24.75" customHeight="1">
      <c r="A21" s="12"/>
      <c r="B21" s="12"/>
      <c r="C21" s="12"/>
      <c r="D21" s="11"/>
      <c r="E21" s="12"/>
      <c r="F21" s="12" t="s">
        <v>121</v>
      </c>
      <c r="G21" s="13" t="s">
        <v>92</v>
      </c>
      <c r="H21" s="12" t="s">
        <v>122</v>
      </c>
      <c r="I21" s="14" t="s">
        <v>123</v>
      </c>
      <c r="J21" s="12" t="s">
        <v>124</v>
      </c>
      <c r="K21" s="10"/>
      <c r="L21" s="9"/>
      <c r="M21" s="16" t="s">
        <v>26</v>
      </c>
      <c r="N21" s="16" t="s">
        <v>115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ht="24.75" customHeight="1">
      <c r="A22" s="12"/>
      <c r="B22" s="12"/>
      <c r="C22" s="12"/>
      <c r="D22" s="11"/>
      <c r="E22" s="12"/>
      <c r="F22" s="12" t="s">
        <v>125</v>
      </c>
      <c r="G22" s="13" t="s">
        <v>78</v>
      </c>
      <c r="H22" s="12" t="s">
        <v>126</v>
      </c>
      <c r="I22" s="14" t="s">
        <v>127</v>
      </c>
      <c r="J22" s="12" t="s">
        <v>128</v>
      </c>
      <c r="K22" s="10"/>
      <c r="L22" s="9"/>
      <c r="M22" s="16" t="s">
        <v>26</v>
      </c>
      <c r="N22" s="16" t="s">
        <v>115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ht="24.75" customHeight="1">
      <c r="A23" s="12"/>
      <c r="B23" s="12"/>
      <c r="C23" s="12"/>
      <c r="D23" s="11"/>
      <c r="E23" s="12"/>
      <c r="F23" s="12" t="s">
        <v>129</v>
      </c>
      <c r="G23" s="13" t="s">
        <v>130</v>
      </c>
      <c r="H23" s="12" t="s">
        <v>131</v>
      </c>
      <c r="I23" s="14" t="s">
        <v>132</v>
      </c>
      <c r="J23" s="12" t="s">
        <v>133</v>
      </c>
      <c r="K23" s="10"/>
      <c r="L23" s="9"/>
      <c r="M23" s="16" t="s">
        <v>26</v>
      </c>
      <c r="N23" s="16" t="s">
        <v>115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>
      <c r="A24" s="12"/>
      <c r="B24" s="12"/>
      <c r="C24" s="12"/>
      <c r="D24" s="11"/>
      <c r="E24" s="12"/>
      <c r="F24" s="12" t="s">
        <v>134</v>
      </c>
      <c r="G24" s="13" t="s">
        <v>135</v>
      </c>
      <c r="H24" s="12" t="s">
        <v>136</v>
      </c>
      <c r="I24" s="14" t="s">
        <v>137</v>
      </c>
      <c r="J24" s="12" t="s">
        <v>138</v>
      </c>
      <c r="K24" s="10"/>
      <c r="L24" s="10"/>
      <c r="M24" s="12" t="s">
        <v>26</v>
      </c>
      <c r="N24" s="16" t="s">
        <v>115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>
      <c r="A25" s="12"/>
      <c r="B25" s="12"/>
      <c r="C25" s="12"/>
      <c r="D25" s="11"/>
      <c r="F25" s="12" t="s">
        <v>139</v>
      </c>
      <c r="G25" s="13" t="s">
        <v>140</v>
      </c>
      <c r="H25" s="12" t="s">
        <v>141</v>
      </c>
      <c r="I25" s="14" t="s">
        <v>142</v>
      </c>
      <c r="J25" s="12" t="s">
        <v>143</v>
      </c>
      <c r="K25" s="10"/>
      <c r="L25" s="10"/>
      <c r="M25" s="12" t="s">
        <v>26</v>
      </c>
      <c r="N25" s="16" t="s">
        <v>115</v>
      </c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>
      <c r="A26" s="12"/>
      <c r="B26" s="12"/>
      <c r="C26" s="12"/>
      <c r="D26" s="11"/>
      <c r="F26" s="12" t="s">
        <v>144</v>
      </c>
      <c r="G26" s="13" t="s">
        <v>145</v>
      </c>
      <c r="H26" s="12" t="s">
        <v>146</v>
      </c>
      <c r="I26" s="14" t="s">
        <v>147</v>
      </c>
      <c r="J26" s="12" t="s">
        <v>148</v>
      </c>
      <c r="K26" s="10"/>
      <c r="L26" s="10"/>
      <c r="M26" s="12" t="s">
        <v>26</v>
      </c>
      <c r="N26" s="16" t="s">
        <v>115</v>
      </c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>
      <c r="A27" s="12"/>
      <c r="B27" s="12"/>
      <c r="C27" s="12"/>
      <c r="D27" s="11"/>
      <c r="F27" s="12" t="s">
        <v>149</v>
      </c>
      <c r="G27" s="13" t="s">
        <v>150</v>
      </c>
      <c r="H27" s="12" t="s">
        <v>151</v>
      </c>
      <c r="I27" s="14" t="s">
        <v>152</v>
      </c>
      <c r="J27" s="12" t="s">
        <v>153</v>
      </c>
      <c r="L27" s="10"/>
      <c r="M27" s="12" t="s">
        <v>26</v>
      </c>
      <c r="N27" s="16" t="s">
        <v>115</v>
      </c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>
      <c r="A28" s="23"/>
      <c r="B28" s="12"/>
      <c r="C28" s="12"/>
      <c r="D28" s="11"/>
      <c r="E28" s="12"/>
      <c r="F28" s="12" t="s">
        <v>154</v>
      </c>
      <c r="G28" s="13" t="s">
        <v>21</v>
      </c>
      <c r="H28" s="12" t="s">
        <v>155</v>
      </c>
      <c r="I28" s="11"/>
      <c r="J28" s="12" t="s">
        <v>156</v>
      </c>
      <c r="K28" s="10"/>
      <c r="L28" s="9"/>
      <c r="M28" s="16" t="s">
        <v>26</v>
      </c>
      <c r="N28" s="16" t="s">
        <v>157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>
      <c r="A29" s="23"/>
      <c r="B29" s="12"/>
      <c r="C29" s="12"/>
      <c r="D29" s="11"/>
      <c r="E29" s="12"/>
      <c r="F29" s="12" t="s">
        <v>158</v>
      </c>
      <c r="G29" s="13" t="s">
        <v>159</v>
      </c>
      <c r="H29" s="12" t="s">
        <v>160</v>
      </c>
      <c r="I29" s="11"/>
      <c r="J29" s="12" t="s">
        <v>161</v>
      </c>
      <c r="L29" s="10"/>
      <c r="M29" s="12" t="s">
        <v>114</v>
      </c>
      <c r="N29" s="16" t="s">
        <v>157</v>
      </c>
      <c r="O29" s="4" t="s">
        <v>116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>
      <c r="A30" s="23"/>
      <c r="B30" s="12"/>
      <c r="C30" s="12"/>
      <c r="D30" s="11"/>
      <c r="E30" s="12"/>
      <c r="F30" s="12" t="s">
        <v>162</v>
      </c>
      <c r="G30" s="13" t="s">
        <v>46</v>
      </c>
      <c r="H30" s="12" t="s">
        <v>163</v>
      </c>
      <c r="I30" s="11"/>
      <c r="J30" s="12" t="s">
        <v>164</v>
      </c>
      <c r="L30" s="9"/>
      <c r="M30" s="12" t="s">
        <v>114</v>
      </c>
      <c r="N30" s="16" t="s">
        <v>157</v>
      </c>
      <c r="O30" s="4" t="s">
        <v>116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>
      <c r="A31" s="23"/>
      <c r="B31" s="12"/>
      <c r="C31" s="12"/>
      <c r="D31" s="11"/>
      <c r="E31" s="12"/>
      <c r="F31" s="12" t="s">
        <v>165</v>
      </c>
      <c r="G31" s="13" t="s">
        <v>166</v>
      </c>
      <c r="H31" s="12" t="s">
        <v>167</v>
      </c>
      <c r="I31" s="11"/>
      <c r="J31" s="12" t="s">
        <v>168</v>
      </c>
      <c r="K31" s="10"/>
      <c r="L31" s="9"/>
      <c r="M31" s="16" t="s">
        <v>26</v>
      </c>
      <c r="N31" s="16" t="s">
        <v>157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>
      <c r="A32" s="23"/>
      <c r="B32" s="12"/>
      <c r="C32" s="12"/>
      <c r="D32" s="11"/>
      <c r="E32" s="12"/>
      <c r="F32" s="12" t="s">
        <v>169</v>
      </c>
      <c r="G32" s="13" t="s">
        <v>170</v>
      </c>
      <c r="H32" s="12" t="s">
        <v>171</v>
      </c>
      <c r="I32" s="11"/>
      <c r="J32" s="12" t="s">
        <v>172</v>
      </c>
      <c r="K32" s="10"/>
      <c r="L32" s="9"/>
      <c r="M32" s="16" t="s">
        <v>114</v>
      </c>
      <c r="N32" s="16" t="s">
        <v>157</v>
      </c>
      <c r="O32" s="4" t="s">
        <v>116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>
      <c r="A33" s="23"/>
      <c r="B33" s="12"/>
      <c r="C33" s="12"/>
      <c r="D33" s="11"/>
      <c r="E33" s="12"/>
      <c r="F33" s="12" t="s">
        <v>173</v>
      </c>
      <c r="G33" s="13" t="s">
        <v>174</v>
      </c>
      <c r="H33" s="12" t="s">
        <v>175</v>
      </c>
      <c r="I33" s="11"/>
      <c r="J33" s="12" t="s">
        <v>176</v>
      </c>
      <c r="K33" s="10"/>
      <c r="L33" s="9"/>
      <c r="M33" s="16" t="s">
        <v>26</v>
      </c>
      <c r="N33" s="16" t="s">
        <v>157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>
      <c r="A34" s="23"/>
      <c r="B34" s="12"/>
      <c r="C34" s="12"/>
      <c r="D34" s="11"/>
      <c r="E34" s="12"/>
      <c r="F34" s="12" t="s">
        <v>177</v>
      </c>
      <c r="G34" s="13" t="s">
        <v>178</v>
      </c>
      <c r="H34" s="12" t="s">
        <v>179</v>
      </c>
      <c r="I34" s="11"/>
      <c r="J34" s="12" t="s">
        <v>180</v>
      </c>
      <c r="K34" s="10"/>
      <c r="L34" s="9"/>
      <c r="M34" s="16" t="s">
        <v>114</v>
      </c>
      <c r="N34" s="16" t="s">
        <v>157</v>
      </c>
      <c r="O34" s="4" t="s">
        <v>116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>
      <c r="A35" s="23"/>
      <c r="B35" s="12"/>
      <c r="C35" s="12"/>
      <c r="D35" s="11"/>
      <c r="E35" s="12"/>
      <c r="F35" s="12" t="s">
        <v>181</v>
      </c>
      <c r="G35" s="13" t="s">
        <v>182</v>
      </c>
      <c r="H35" s="12" t="s">
        <v>183</v>
      </c>
      <c r="I35" s="11"/>
      <c r="J35" s="12" t="s">
        <v>184</v>
      </c>
      <c r="K35" s="10"/>
      <c r="L35" s="9"/>
      <c r="M35" s="16" t="s">
        <v>26</v>
      </c>
      <c r="N35" s="16" t="s">
        <v>157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>
      <c r="A36" s="23"/>
      <c r="B36" s="12"/>
      <c r="C36" s="12"/>
      <c r="D36" s="11"/>
      <c r="E36" s="12"/>
      <c r="F36" s="12" t="s">
        <v>185</v>
      </c>
      <c r="G36" s="13" t="s">
        <v>186</v>
      </c>
      <c r="H36" s="12" t="s">
        <v>187</v>
      </c>
      <c r="I36" s="11"/>
      <c r="J36" s="12" t="s">
        <v>188</v>
      </c>
      <c r="K36" s="10"/>
      <c r="L36" s="9"/>
      <c r="M36" s="16" t="s">
        <v>26</v>
      </c>
      <c r="N36" s="16" t="s">
        <v>157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>
      <c r="A37" s="23"/>
      <c r="B37" s="12"/>
      <c r="C37" s="12"/>
      <c r="D37" s="11"/>
      <c r="E37" s="12"/>
      <c r="F37" s="12" t="s">
        <v>189</v>
      </c>
      <c r="G37" s="13" t="s">
        <v>190</v>
      </c>
      <c r="H37" s="12" t="s">
        <v>191</v>
      </c>
      <c r="I37" s="11"/>
      <c r="J37" s="12" t="s">
        <v>192</v>
      </c>
      <c r="K37" s="10"/>
      <c r="L37" s="9"/>
      <c r="M37" s="16" t="s">
        <v>26</v>
      </c>
      <c r="N37" s="16" t="s">
        <v>193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>
      <c r="A38" s="23"/>
      <c r="B38" s="12"/>
      <c r="C38" s="12"/>
      <c r="D38" s="11"/>
      <c r="E38" s="12"/>
      <c r="F38" s="12" t="s">
        <v>194</v>
      </c>
      <c r="G38" s="13" t="s">
        <v>195</v>
      </c>
      <c r="H38" s="12" t="s">
        <v>196</v>
      </c>
      <c r="I38" s="11"/>
      <c r="J38" s="12" t="s">
        <v>197</v>
      </c>
      <c r="K38" s="10"/>
      <c r="L38" s="9"/>
      <c r="M38" s="16" t="s">
        <v>26</v>
      </c>
      <c r="N38" s="16" t="s">
        <v>193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</row>
    <row r="39">
      <c r="A39" s="23"/>
      <c r="B39" s="12"/>
      <c r="C39" s="12"/>
      <c r="D39" s="11"/>
      <c r="E39" s="12"/>
      <c r="F39" s="12" t="s">
        <v>198</v>
      </c>
      <c r="G39" s="13" t="s">
        <v>199</v>
      </c>
      <c r="H39" s="12" t="s">
        <v>200</v>
      </c>
      <c r="I39" s="11"/>
      <c r="J39" s="12" t="s">
        <v>201</v>
      </c>
      <c r="K39" s="10"/>
      <c r="L39" s="9"/>
      <c r="M39" s="16" t="s">
        <v>26</v>
      </c>
      <c r="N39" s="16" t="s">
        <v>193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</row>
    <row r="40">
      <c r="A40" s="23"/>
      <c r="B40" s="12"/>
      <c r="C40" s="12"/>
      <c r="D40" s="11"/>
      <c r="E40" s="12"/>
      <c r="F40" s="12" t="s">
        <v>202</v>
      </c>
      <c r="G40" s="13" t="s">
        <v>203</v>
      </c>
      <c r="H40" s="12" t="s">
        <v>204</v>
      </c>
      <c r="I40" s="11"/>
      <c r="J40" s="12" t="s">
        <v>205</v>
      </c>
      <c r="K40" s="10"/>
      <c r="L40" s="9"/>
      <c r="M40" s="16" t="s">
        <v>26</v>
      </c>
      <c r="N40" s="16" t="s">
        <v>193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</row>
    <row r="41">
      <c r="A41" s="23"/>
      <c r="B41" s="12"/>
      <c r="C41" s="12"/>
      <c r="D41" s="11"/>
      <c r="E41" s="12"/>
      <c r="F41" s="12" t="s">
        <v>206</v>
      </c>
      <c r="G41" s="13" t="s">
        <v>207</v>
      </c>
      <c r="H41" s="12" t="s">
        <v>208</v>
      </c>
      <c r="I41" s="11"/>
      <c r="J41" s="12" t="s">
        <v>209</v>
      </c>
      <c r="K41" s="10"/>
      <c r="L41" s="9"/>
      <c r="M41" s="16" t="s">
        <v>26</v>
      </c>
      <c r="N41" s="16" t="s">
        <v>193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</row>
    <row r="42">
      <c r="A42" s="23"/>
      <c r="B42" s="12"/>
      <c r="C42" s="12"/>
      <c r="D42" s="11"/>
      <c r="E42" s="12"/>
      <c r="F42" s="12" t="s">
        <v>210</v>
      </c>
      <c r="G42" s="13" t="s">
        <v>211</v>
      </c>
      <c r="H42" s="12" t="s">
        <v>212</v>
      </c>
      <c r="I42" s="11"/>
      <c r="J42" s="12" t="s">
        <v>213</v>
      </c>
      <c r="K42" s="10"/>
      <c r="L42" s="9"/>
      <c r="M42" s="16" t="s">
        <v>26</v>
      </c>
      <c r="N42" s="16" t="s">
        <v>193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>
      <c r="A43" s="23"/>
      <c r="B43" s="12"/>
      <c r="C43" s="12"/>
      <c r="D43" s="11"/>
      <c r="E43" s="12"/>
      <c r="F43" s="20" t="s">
        <v>214</v>
      </c>
      <c r="G43" s="21" t="s">
        <v>215</v>
      </c>
      <c r="H43" s="20" t="s">
        <v>216</v>
      </c>
      <c r="I43" s="24"/>
      <c r="J43" s="20" t="s">
        <v>217</v>
      </c>
      <c r="K43" s="10"/>
      <c r="L43" s="9"/>
      <c r="M43" s="16" t="s">
        <v>114</v>
      </c>
      <c r="N43" s="16" t="s">
        <v>193</v>
      </c>
      <c r="O43" s="4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>
      <c r="A44" s="23"/>
      <c r="B44" s="12"/>
      <c r="C44" s="12"/>
      <c r="D44" s="11"/>
      <c r="E44" s="12"/>
      <c r="F44" s="12" t="s">
        <v>218</v>
      </c>
      <c r="G44" s="12"/>
      <c r="H44" s="12" t="s">
        <v>219</v>
      </c>
      <c r="I44" s="11"/>
      <c r="J44" s="12"/>
      <c r="K44" s="10"/>
      <c r="L44" s="9"/>
      <c r="M44" s="16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>
      <c r="A45" s="23"/>
      <c r="B45" s="12"/>
      <c r="C45" s="12"/>
      <c r="D45" s="11"/>
      <c r="E45" s="12"/>
      <c r="F45" s="12" t="s">
        <v>220</v>
      </c>
      <c r="G45" s="12"/>
      <c r="H45" s="12" t="s">
        <v>221</v>
      </c>
      <c r="I45" s="11"/>
      <c r="J45" s="12" t="s">
        <v>222</v>
      </c>
      <c r="K45" s="10"/>
      <c r="M45" s="8" t="s">
        <v>108</v>
      </c>
      <c r="N45" s="16" t="s">
        <v>223</v>
      </c>
      <c r="O45" s="12" t="s">
        <v>26</v>
      </c>
      <c r="P45" s="16" t="s">
        <v>224</v>
      </c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>
      <c r="A46" s="23"/>
      <c r="B46" s="12"/>
      <c r="C46" s="12"/>
      <c r="D46" s="11"/>
      <c r="E46" s="12"/>
      <c r="F46" s="12"/>
      <c r="G46" s="12"/>
      <c r="H46" s="12"/>
      <c r="I46" s="11"/>
      <c r="J46" s="12"/>
      <c r="K46" s="10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>
      <c r="K47" s="10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</row>
    <row r="48" ht="24.75" customHeight="1">
      <c r="A48" s="3" t="s">
        <v>225</v>
      </c>
      <c r="B48" s="4"/>
      <c r="C48" s="4" t="s">
        <v>17</v>
      </c>
      <c r="D48" s="5" t="s">
        <v>226</v>
      </c>
      <c r="E48" s="4"/>
      <c r="F48" s="4"/>
      <c r="G48" s="4"/>
      <c r="H48" s="4"/>
      <c r="I48" s="25"/>
      <c r="J48" s="4"/>
      <c r="K48" s="6"/>
      <c r="L48" s="8" t="s">
        <v>227</v>
      </c>
      <c r="M48" s="6"/>
      <c r="N48" s="6"/>
      <c r="O48" s="6"/>
      <c r="P48" s="6"/>
      <c r="Q48" s="6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</row>
    <row r="49" ht="24.75" customHeight="1">
      <c r="A49" s="9"/>
      <c r="B49" s="9"/>
      <c r="C49" s="9"/>
      <c r="D49" s="11"/>
      <c r="E49" s="12"/>
      <c r="F49" s="12" t="s">
        <v>228</v>
      </c>
      <c r="G49" s="13" t="s">
        <v>229</v>
      </c>
      <c r="H49" s="12" t="s">
        <v>230</v>
      </c>
      <c r="I49" s="14" t="s">
        <v>231</v>
      </c>
      <c r="J49" s="12" t="s">
        <v>232</v>
      </c>
      <c r="K49" s="26">
        <f>+972544436520</f>
        <v>972544436520</v>
      </c>
      <c r="L49" s="9"/>
      <c r="M49" s="16" t="s">
        <v>26</v>
      </c>
      <c r="N49" s="16" t="s">
        <v>28</v>
      </c>
      <c r="O49" s="16" t="s">
        <v>26</v>
      </c>
      <c r="P49" s="16" t="s">
        <v>233</v>
      </c>
      <c r="Q49" s="16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</row>
    <row r="50" ht="24.75" customHeight="1">
      <c r="A50" s="9"/>
      <c r="B50" s="9"/>
      <c r="C50" s="9"/>
      <c r="D50" s="11"/>
      <c r="E50" s="12"/>
      <c r="F50" s="20" t="s">
        <v>234</v>
      </c>
      <c r="G50" s="21" t="s">
        <v>235</v>
      </c>
      <c r="H50" s="20" t="s">
        <v>236</v>
      </c>
      <c r="I50" s="27" t="s">
        <v>237</v>
      </c>
      <c r="J50" s="20" t="s">
        <v>238</v>
      </c>
      <c r="K50" s="16"/>
      <c r="L50" s="9"/>
      <c r="M50" s="16" t="s">
        <v>114</v>
      </c>
      <c r="N50" s="16" t="s">
        <v>28</v>
      </c>
      <c r="O50" s="6"/>
      <c r="P50" s="16"/>
      <c r="Q50" s="16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</row>
    <row r="51" ht="24.75" customHeight="1">
      <c r="A51" s="9"/>
      <c r="B51" s="9"/>
      <c r="C51" s="9"/>
      <c r="D51" s="11"/>
      <c r="E51" s="12"/>
      <c r="F51" s="12" t="s">
        <v>239</v>
      </c>
      <c r="G51" s="13" t="s">
        <v>240</v>
      </c>
      <c r="H51" s="12" t="s">
        <v>241</v>
      </c>
      <c r="I51" s="14" t="s">
        <v>242</v>
      </c>
      <c r="J51" s="12" t="s">
        <v>243</v>
      </c>
      <c r="K51" s="9">
        <f>+972544742490</f>
        <v>972544742490</v>
      </c>
      <c r="L51" s="9"/>
      <c r="M51" s="16" t="s">
        <v>26</v>
      </c>
      <c r="N51" s="16" t="s">
        <v>28</v>
      </c>
      <c r="O51" s="16" t="s">
        <v>26</v>
      </c>
      <c r="P51" s="16" t="s">
        <v>233</v>
      </c>
      <c r="Q51" s="16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</row>
    <row r="52" ht="24.75" customHeight="1">
      <c r="A52" s="23"/>
      <c r="B52" s="12"/>
      <c r="C52" s="12"/>
      <c r="D52" s="11"/>
      <c r="E52" s="10"/>
      <c r="F52" s="12" t="s">
        <v>244</v>
      </c>
      <c r="G52" s="13" t="s">
        <v>245</v>
      </c>
      <c r="H52" s="12" t="s">
        <v>246</v>
      </c>
      <c r="I52" s="11" t="s">
        <v>247</v>
      </c>
      <c r="J52" s="12"/>
      <c r="K52" s="10"/>
      <c r="L52" s="9"/>
      <c r="M52" s="6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</row>
    <row r="53" ht="24.75" customHeight="1">
      <c r="A53" s="23"/>
      <c r="B53" s="12"/>
      <c r="C53" s="12"/>
      <c r="D53" s="11"/>
      <c r="E53" s="10"/>
      <c r="F53" s="20" t="s">
        <v>248</v>
      </c>
      <c r="G53" s="21" t="s">
        <v>249</v>
      </c>
      <c r="H53" s="20" t="s">
        <v>250</v>
      </c>
      <c r="I53" s="27" t="s">
        <v>251</v>
      </c>
      <c r="J53" s="20" t="s">
        <v>252</v>
      </c>
      <c r="K53" s="10"/>
      <c r="L53" s="9"/>
      <c r="M53" s="16" t="s">
        <v>114</v>
      </c>
      <c r="N53" s="16" t="s">
        <v>28</v>
      </c>
      <c r="O53" s="6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</row>
    <row r="54">
      <c r="A54" s="28"/>
      <c r="B54" s="28"/>
      <c r="C54" s="28"/>
      <c r="D54" s="28"/>
      <c r="E54" s="28"/>
      <c r="F54" s="20" t="s">
        <v>253</v>
      </c>
      <c r="G54" s="29" t="s">
        <v>64</v>
      </c>
      <c r="H54" s="20" t="s">
        <v>254</v>
      </c>
      <c r="I54" s="30" t="s">
        <v>255</v>
      </c>
      <c r="J54" s="20" t="s">
        <v>256</v>
      </c>
      <c r="K54" s="28"/>
      <c r="M54" s="16" t="s">
        <v>114</v>
      </c>
      <c r="N54" s="16" t="s">
        <v>28</v>
      </c>
      <c r="O54" s="31"/>
    </row>
    <row r="55" ht="24.75" customHeight="1">
      <c r="A55" s="23"/>
      <c r="B55" s="12"/>
      <c r="C55" s="12"/>
      <c r="D55" s="11"/>
      <c r="E55" s="10"/>
      <c r="F55" s="20" t="s">
        <v>257</v>
      </c>
      <c r="G55" s="21" t="s">
        <v>258</v>
      </c>
      <c r="H55" s="20" t="s">
        <v>259</v>
      </c>
      <c r="I55" s="27" t="s">
        <v>260</v>
      </c>
      <c r="J55" s="20" t="s">
        <v>261</v>
      </c>
      <c r="K55" s="10"/>
      <c r="L55" s="9"/>
      <c r="M55" s="16" t="s">
        <v>114</v>
      </c>
      <c r="N55" s="16" t="s">
        <v>28</v>
      </c>
      <c r="O55" s="6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</row>
    <row r="56" ht="24.75" customHeight="1">
      <c r="A56" s="23"/>
      <c r="B56" s="12"/>
      <c r="C56" s="12"/>
      <c r="D56" s="11"/>
      <c r="E56" s="10"/>
      <c r="F56" s="12" t="s">
        <v>262</v>
      </c>
      <c r="G56" s="10"/>
      <c r="H56" s="12" t="s">
        <v>263</v>
      </c>
      <c r="I56" s="14" t="s">
        <v>264</v>
      </c>
      <c r="J56" s="12" t="s">
        <v>265</v>
      </c>
      <c r="K56" s="10"/>
      <c r="L56" s="9"/>
      <c r="M56" s="16" t="s">
        <v>26</v>
      </c>
      <c r="N56" s="16" t="s">
        <v>233</v>
      </c>
      <c r="O56" s="16" t="s">
        <v>26</v>
      </c>
      <c r="P56" s="16" t="s">
        <v>266</v>
      </c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</row>
    <row r="57" ht="24.75" customHeight="1">
      <c r="A57" s="23"/>
      <c r="B57" s="12"/>
      <c r="C57" s="12"/>
      <c r="D57" s="11"/>
      <c r="E57" s="10"/>
      <c r="F57" s="20" t="s">
        <v>267</v>
      </c>
      <c r="G57" s="32"/>
      <c r="H57" s="20" t="s">
        <v>268</v>
      </c>
      <c r="I57" s="27" t="s">
        <v>269</v>
      </c>
      <c r="J57" s="20" t="s">
        <v>270</v>
      </c>
      <c r="K57" s="10"/>
      <c r="L57" s="10"/>
      <c r="M57" s="12" t="s">
        <v>114</v>
      </c>
      <c r="N57" s="16" t="s">
        <v>233</v>
      </c>
      <c r="O57" s="6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ht="24.75" customHeight="1">
      <c r="A58" s="23"/>
      <c r="B58" s="12"/>
      <c r="C58" s="12"/>
      <c r="D58" s="11"/>
      <c r="E58" s="10"/>
      <c r="F58" s="21" t="s">
        <v>271</v>
      </c>
      <c r="G58" s="32"/>
      <c r="H58" s="20" t="s">
        <v>272</v>
      </c>
      <c r="I58" s="27" t="s">
        <v>273</v>
      </c>
      <c r="J58" s="32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ht="24.75" customHeight="1">
      <c r="A59" s="3" t="s">
        <v>274</v>
      </c>
      <c r="B59" s="4" t="s">
        <v>275</v>
      </c>
      <c r="C59" s="4" t="s">
        <v>17</v>
      </c>
      <c r="D59" s="5" t="s">
        <v>276</v>
      </c>
      <c r="E59" s="31"/>
      <c r="F59" s="6"/>
      <c r="G59" s="6"/>
      <c r="H59" s="6"/>
      <c r="I59" s="7"/>
      <c r="J59" s="6"/>
      <c r="K59" s="6"/>
      <c r="L59" s="8" t="s">
        <v>227</v>
      </c>
      <c r="M59" s="6"/>
      <c r="N59" s="6"/>
      <c r="O59" s="6"/>
      <c r="P59" s="6"/>
      <c r="Q59" s="6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</row>
    <row r="60" ht="24.75" customHeight="1">
      <c r="A60" s="9"/>
      <c r="B60" s="9"/>
      <c r="C60" s="9"/>
      <c r="D60" s="11"/>
      <c r="E60" s="33"/>
      <c r="F60" s="20" t="s">
        <v>277</v>
      </c>
      <c r="G60" s="21" t="s">
        <v>278</v>
      </c>
      <c r="H60" s="20" t="s">
        <v>246</v>
      </c>
      <c r="I60" s="27" t="s">
        <v>279</v>
      </c>
      <c r="J60" s="20" t="s">
        <v>280</v>
      </c>
      <c r="L60" s="9"/>
      <c r="M60" s="16" t="s">
        <v>114</v>
      </c>
      <c r="N60" s="16" t="s">
        <v>28</v>
      </c>
      <c r="O60" s="6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 ht="24.75" customHeight="1">
      <c r="A61" s="9"/>
      <c r="B61" s="9"/>
      <c r="C61" s="9"/>
      <c r="D61" s="11"/>
      <c r="E61" s="12"/>
      <c r="F61" s="12" t="s">
        <v>281</v>
      </c>
      <c r="G61" s="13" t="s">
        <v>282</v>
      </c>
      <c r="H61" s="12" t="s">
        <v>283</v>
      </c>
      <c r="I61" s="34" t="s">
        <v>284</v>
      </c>
      <c r="J61" s="12" t="s">
        <v>285</v>
      </c>
      <c r="M61" s="16" t="s">
        <v>26</v>
      </c>
      <c r="N61" s="16" t="s">
        <v>28</v>
      </c>
      <c r="O61" s="16" t="s">
        <v>26</v>
      </c>
      <c r="P61" s="16" t="s">
        <v>233</v>
      </c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62" ht="24.75" customHeight="1">
      <c r="A62" s="9"/>
      <c r="B62" s="9"/>
      <c r="C62" s="9"/>
      <c r="D62" s="11"/>
      <c r="E62" s="12"/>
      <c r="F62" s="12" t="s">
        <v>286</v>
      </c>
      <c r="G62" s="13" t="s">
        <v>287</v>
      </c>
      <c r="H62" s="12" t="s">
        <v>288</v>
      </c>
      <c r="I62" s="14" t="s">
        <v>289</v>
      </c>
      <c r="J62" s="12" t="s">
        <v>290</v>
      </c>
      <c r="L62" s="9"/>
      <c r="M62" s="16" t="s">
        <v>26</v>
      </c>
      <c r="N62" s="16" t="s">
        <v>28</v>
      </c>
      <c r="O62" s="16" t="s">
        <v>26</v>
      </c>
      <c r="P62" s="16" t="s">
        <v>233</v>
      </c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</row>
    <row r="63" ht="24.75" customHeight="1">
      <c r="A63" s="9"/>
      <c r="B63" s="9"/>
      <c r="C63" s="9"/>
      <c r="D63" s="11"/>
      <c r="E63" s="12"/>
      <c r="F63" s="20" t="s">
        <v>291</v>
      </c>
      <c r="G63" s="21" t="s">
        <v>292</v>
      </c>
      <c r="H63" s="20" t="s">
        <v>293</v>
      </c>
      <c r="I63" s="27" t="s">
        <v>294</v>
      </c>
      <c r="J63" s="20" t="s">
        <v>295</v>
      </c>
      <c r="L63" s="9"/>
      <c r="M63" s="16" t="s">
        <v>114</v>
      </c>
      <c r="N63" s="16" t="s">
        <v>296</v>
      </c>
      <c r="O63" s="6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</row>
    <row r="64" ht="24.75" customHeight="1">
      <c r="A64" s="9"/>
      <c r="B64" s="9"/>
      <c r="C64" s="9"/>
      <c r="D64" s="11"/>
      <c r="E64" s="12"/>
      <c r="F64" s="20" t="s">
        <v>297</v>
      </c>
      <c r="G64" s="21" t="s">
        <v>298</v>
      </c>
      <c r="H64" s="20" t="s">
        <v>299</v>
      </c>
      <c r="I64" s="27" t="s">
        <v>300</v>
      </c>
      <c r="J64" s="20" t="s">
        <v>301</v>
      </c>
      <c r="K64" s="9"/>
      <c r="L64" s="9"/>
      <c r="M64" s="16" t="s">
        <v>114</v>
      </c>
      <c r="N64" s="16" t="s">
        <v>296</v>
      </c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</row>
    <row r="65">
      <c r="A65" s="9"/>
      <c r="B65" s="9"/>
      <c r="C65" s="9"/>
      <c r="D65" s="35"/>
      <c r="E65" s="13"/>
      <c r="F65" s="21" t="s">
        <v>302</v>
      </c>
      <c r="G65" s="20"/>
      <c r="H65" s="20" t="s">
        <v>175</v>
      </c>
      <c r="I65" s="24"/>
      <c r="J65" s="20" t="s">
        <v>303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6" ht="24.75" customHeight="1">
      <c r="A66" s="9"/>
      <c r="B66" s="9"/>
      <c r="C66" s="9"/>
      <c r="D66" s="11"/>
      <c r="E66" s="12"/>
      <c r="F66" s="20" t="s">
        <v>304</v>
      </c>
      <c r="G66" s="21" t="s">
        <v>305</v>
      </c>
      <c r="H66" s="20" t="s">
        <v>306</v>
      </c>
      <c r="I66" s="27" t="s">
        <v>307</v>
      </c>
      <c r="J66" s="20" t="s">
        <v>303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</row>
    <row r="67" ht="24.75" customHeight="1">
      <c r="A67" s="9"/>
      <c r="B67" s="9"/>
      <c r="C67" s="9"/>
      <c r="D67" s="11"/>
      <c r="E67" s="12"/>
      <c r="F67" s="21" t="s">
        <v>308</v>
      </c>
      <c r="G67" s="21" t="s">
        <v>309</v>
      </c>
      <c r="H67" s="21"/>
      <c r="I67" s="27" t="s">
        <v>310</v>
      </c>
      <c r="J67" s="20" t="s">
        <v>303</v>
      </c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</row>
    <row r="68">
      <c r="A68" s="9"/>
      <c r="B68" s="9"/>
      <c r="C68" s="9"/>
      <c r="D68" s="11"/>
      <c r="E68" s="12"/>
      <c r="F68" s="12" t="s">
        <v>311</v>
      </c>
      <c r="G68" s="13" t="s">
        <v>312</v>
      </c>
      <c r="H68" s="12" t="s">
        <v>313</v>
      </c>
      <c r="I68" s="14" t="s">
        <v>314</v>
      </c>
      <c r="J68" s="12" t="s">
        <v>315</v>
      </c>
      <c r="K68" s="9"/>
      <c r="L68" s="9"/>
      <c r="M68" s="16" t="s">
        <v>26</v>
      </c>
      <c r="N68" s="16" t="s">
        <v>316</v>
      </c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</row>
    <row r="69" ht="24.75" customHeight="1">
      <c r="A69" s="9"/>
      <c r="B69" s="9"/>
      <c r="C69" s="9"/>
      <c r="D69" s="36"/>
      <c r="E69" s="9"/>
      <c r="F69" s="9"/>
      <c r="G69" s="9"/>
      <c r="H69" s="9"/>
      <c r="I69" s="11"/>
      <c r="J69" s="12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</row>
    <row r="70" ht="24.75" customHeight="1">
      <c r="A70" s="3" t="s">
        <v>317</v>
      </c>
      <c r="B70" s="4"/>
      <c r="C70" s="4" t="s">
        <v>17</v>
      </c>
      <c r="D70" s="37" t="s">
        <v>318</v>
      </c>
      <c r="E70" s="38" t="s">
        <v>319</v>
      </c>
      <c r="F70" s="4"/>
      <c r="G70" s="4"/>
      <c r="H70" s="4"/>
      <c r="I70" s="25"/>
      <c r="J70" s="4"/>
      <c r="K70" s="31"/>
      <c r="L70" s="8" t="s">
        <v>320</v>
      </c>
      <c r="M70" s="4" t="s">
        <v>26</v>
      </c>
      <c r="N70" s="4" t="s">
        <v>321</v>
      </c>
      <c r="O70" s="6"/>
      <c r="P70" s="6"/>
      <c r="Q70" s="6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</row>
    <row r="71" ht="24.75" customHeight="1">
      <c r="A71" s="9"/>
      <c r="B71" s="9"/>
      <c r="C71" s="9"/>
      <c r="D71" s="11"/>
      <c r="E71" s="12"/>
      <c r="F71" s="20" t="s">
        <v>322</v>
      </c>
      <c r="G71" s="21" t="s">
        <v>323</v>
      </c>
      <c r="H71" s="20" t="s">
        <v>324</v>
      </c>
      <c r="I71" s="27" t="s">
        <v>325</v>
      </c>
      <c r="J71" s="20" t="s">
        <v>326</v>
      </c>
      <c r="L71" s="9"/>
      <c r="M71" s="12" t="s">
        <v>114</v>
      </c>
      <c r="N71" s="16" t="s">
        <v>44</v>
      </c>
      <c r="O71" s="6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</row>
    <row r="72" ht="24.75" customHeight="1">
      <c r="A72" s="9"/>
      <c r="B72" s="9"/>
      <c r="C72" s="9"/>
      <c r="D72" s="11"/>
      <c r="E72" s="12"/>
      <c r="F72" s="12" t="s">
        <v>327</v>
      </c>
      <c r="G72" s="13" t="s">
        <v>328</v>
      </c>
      <c r="H72" s="12"/>
      <c r="I72" s="11"/>
      <c r="J72" s="12" t="s">
        <v>329</v>
      </c>
      <c r="L72" s="9"/>
      <c r="M72" s="12" t="s">
        <v>26</v>
      </c>
      <c r="N72" s="16" t="s">
        <v>44</v>
      </c>
      <c r="O72" s="16" t="s">
        <v>26</v>
      </c>
      <c r="P72" s="16" t="s">
        <v>233</v>
      </c>
      <c r="Q72" s="8" t="s">
        <v>108</v>
      </c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</row>
    <row r="73" ht="24.75" customHeight="1">
      <c r="A73" s="9"/>
      <c r="B73" s="9"/>
      <c r="C73" s="9"/>
      <c r="D73" s="11"/>
      <c r="E73" s="12"/>
      <c r="F73" s="20" t="s">
        <v>330</v>
      </c>
      <c r="G73" s="21" t="s">
        <v>331</v>
      </c>
      <c r="H73" s="20" t="s">
        <v>116</v>
      </c>
      <c r="I73" s="27" t="s">
        <v>332</v>
      </c>
      <c r="J73" s="20" t="s">
        <v>333</v>
      </c>
      <c r="L73" s="9"/>
      <c r="M73" s="12" t="s">
        <v>114</v>
      </c>
      <c r="N73" s="16" t="s">
        <v>44</v>
      </c>
      <c r="O73" s="6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</row>
    <row r="74" ht="24.75" customHeight="1">
      <c r="A74" s="9"/>
      <c r="B74" s="9"/>
      <c r="C74" s="9"/>
      <c r="D74" s="11"/>
      <c r="E74" s="12"/>
      <c r="F74" s="12" t="s">
        <v>334</v>
      </c>
      <c r="G74" s="13" t="s">
        <v>335</v>
      </c>
      <c r="H74" s="12" t="s">
        <v>336</v>
      </c>
      <c r="I74" s="14" t="s">
        <v>337</v>
      </c>
      <c r="J74" s="12" t="s">
        <v>338</v>
      </c>
      <c r="L74" s="9"/>
      <c r="M74" s="12" t="s">
        <v>26</v>
      </c>
      <c r="N74" s="16" t="s">
        <v>44</v>
      </c>
      <c r="O74" s="16" t="s">
        <v>26</v>
      </c>
      <c r="P74" s="16" t="s">
        <v>233</v>
      </c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</row>
    <row r="75" ht="24.75" customHeight="1">
      <c r="A75" s="9"/>
      <c r="B75" s="9"/>
      <c r="C75" s="9"/>
      <c r="D75" s="11"/>
      <c r="E75" s="12"/>
      <c r="F75" s="12" t="s">
        <v>339</v>
      </c>
      <c r="G75" s="13" t="s">
        <v>340</v>
      </c>
      <c r="H75" s="12" t="s">
        <v>341</v>
      </c>
      <c r="I75" s="14" t="s">
        <v>342</v>
      </c>
      <c r="J75" s="12" t="s">
        <v>343</v>
      </c>
      <c r="L75" s="9"/>
      <c r="M75" s="12" t="s">
        <v>26</v>
      </c>
      <c r="N75" s="16" t="s">
        <v>44</v>
      </c>
      <c r="O75" s="16" t="s">
        <v>26</v>
      </c>
      <c r="P75" s="16" t="s">
        <v>233</v>
      </c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</row>
    <row r="76" ht="24.75" customHeight="1">
      <c r="A76" s="9"/>
      <c r="B76" s="9"/>
      <c r="C76" s="9"/>
      <c r="D76" s="11"/>
      <c r="E76" s="12"/>
      <c r="F76" s="12" t="s">
        <v>344</v>
      </c>
      <c r="G76" s="13" t="s">
        <v>40</v>
      </c>
      <c r="H76" s="12" t="s">
        <v>345</v>
      </c>
      <c r="I76" s="14" t="s">
        <v>346</v>
      </c>
      <c r="J76" s="12" t="s">
        <v>347</v>
      </c>
      <c r="L76" s="9"/>
      <c r="M76" s="12" t="s">
        <v>26</v>
      </c>
      <c r="N76" s="16" t="s">
        <v>44</v>
      </c>
      <c r="O76" s="16" t="s">
        <v>26</v>
      </c>
      <c r="P76" s="16" t="s">
        <v>233</v>
      </c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</row>
    <row r="77" ht="24.75" customHeight="1">
      <c r="A77" s="9"/>
      <c r="B77" s="9"/>
      <c r="C77" s="9"/>
      <c r="D77" s="11"/>
      <c r="E77" s="12"/>
      <c r="F77" s="12" t="s">
        <v>348</v>
      </c>
      <c r="G77" s="13" t="s">
        <v>349</v>
      </c>
      <c r="H77" s="12" t="s">
        <v>350</v>
      </c>
      <c r="I77" s="14" t="s">
        <v>351</v>
      </c>
      <c r="J77" s="39" t="s">
        <v>352</v>
      </c>
      <c r="L77" s="9"/>
      <c r="M77" s="12" t="s">
        <v>26</v>
      </c>
      <c r="N77" s="16" t="s">
        <v>44</v>
      </c>
      <c r="O77" s="16" t="s">
        <v>26</v>
      </c>
      <c r="P77" s="16" t="s">
        <v>233</v>
      </c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</row>
    <row r="78" ht="24.75" customHeight="1">
      <c r="A78" s="9"/>
      <c r="B78" s="9"/>
      <c r="C78" s="9"/>
      <c r="D78" s="11"/>
      <c r="E78" s="12"/>
      <c r="F78" s="12" t="s">
        <v>353</v>
      </c>
      <c r="G78" s="13" t="s">
        <v>354</v>
      </c>
      <c r="H78" s="12" t="s">
        <v>355</v>
      </c>
      <c r="I78" s="14" t="s">
        <v>356</v>
      </c>
      <c r="J78" s="12" t="s">
        <v>357</v>
      </c>
      <c r="L78" s="9"/>
      <c r="M78" s="12" t="s">
        <v>26</v>
      </c>
      <c r="N78" s="16" t="s">
        <v>44</v>
      </c>
      <c r="O78" s="16" t="s">
        <v>26</v>
      </c>
      <c r="P78" s="16" t="s">
        <v>233</v>
      </c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</row>
    <row r="79" ht="24.75" customHeight="1">
      <c r="A79" s="9"/>
      <c r="B79" s="9"/>
      <c r="C79" s="9"/>
      <c r="D79" s="11"/>
      <c r="E79" s="12"/>
      <c r="F79" s="12" t="s">
        <v>358</v>
      </c>
      <c r="G79" s="13" t="s">
        <v>359</v>
      </c>
      <c r="H79" s="12" t="s">
        <v>341</v>
      </c>
      <c r="I79" s="14" t="s">
        <v>360</v>
      </c>
      <c r="J79" s="12" t="s">
        <v>361</v>
      </c>
      <c r="L79" s="9"/>
      <c r="M79" s="12" t="s">
        <v>26</v>
      </c>
      <c r="N79" s="16" t="s">
        <v>44</v>
      </c>
      <c r="O79" s="16" t="s">
        <v>26</v>
      </c>
      <c r="P79" s="16" t="s">
        <v>233</v>
      </c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</row>
    <row r="80" ht="24.75" customHeight="1">
      <c r="A80" s="9"/>
      <c r="B80" s="9"/>
      <c r="C80" s="9"/>
      <c r="D80" s="11"/>
      <c r="E80" s="12"/>
      <c r="F80" s="12" t="s">
        <v>362</v>
      </c>
      <c r="G80" s="13" t="s">
        <v>363</v>
      </c>
      <c r="H80" s="12"/>
      <c r="I80" s="11"/>
      <c r="J80" s="39" t="s">
        <v>364</v>
      </c>
      <c r="K80" s="12"/>
      <c r="L80" s="9"/>
      <c r="M80" s="16" t="s">
        <v>365</v>
      </c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</row>
    <row r="81" ht="24.75" customHeight="1">
      <c r="A81" s="9"/>
      <c r="B81" s="9"/>
      <c r="C81" s="9"/>
      <c r="D81" s="11"/>
      <c r="E81" s="12"/>
      <c r="F81" s="12"/>
      <c r="G81" s="12"/>
      <c r="H81" s="12"/>
      <c r="I81" s="11"/>
      <c r="J81" s="12"/>
      <c r="K81" s="12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</row>
    <row r="82" ht="24.75" customHeight="1">
      <c r="A82" s="9"/>
      <c r="B82" s="9"/>
      <c r="C82" s="9"/>
      <c r="D82" s="11"/>
      <c r="E82" s="12"/>
      <c r="F82" s="12"/>
      <c r="G82" s="12"/>
      <c r="H82" s="12"/>
      <c r="I82" s="11"/>
      <c r="J82" s="12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</row>
    <row r="83" ht="24.75" customHeight="1">
      <c r="A83" s="3" t="s">
        <v>366</v>
      </c>
      <c r="B83" s="4" t="s">
        <v>367</v>
      </c>
      <c r="C83" s="4" t="s">
        <v>17</v>
      </c>
      <c r="D83" s="5" t="s">
        <v>368</v>
      </c>
      <c r="E83" s="31"/>
      <c r="F83" s="4"/>
      <c r="G83" s="4"/>
      <c r="H83" s="4"/>
      <c r="I83" s="25"/>
      <c r="J83" s="4"/>
      <c r="K83" s="4"/>
      <c r="L83" s="8" t="s">
        <v>369</v>
      </c>
      <c r="M83" s="6"/>
      <c r="N83" s="6"/>
      <c r="O83" s="6"/>
      <c r="P83" s="6"/>
      <c r="Q83" s="6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</row>
    <row r="84" ht="24.75" customHeight="1">
      <c r="A84" s="9"/>
      <c r="B84" s="9"/>
      <c r="C84" s="9"/>
      <c r="D84" s="11"/>
      <c r="E84" s="12"/>
      <c r="F84" s="40" t="s">
        <v>370</v>
      </c>
      <c r="G84" s="41" t="s">
        <v>40</v>
      </c>
      <c r="H84" s="40" t="s">
        <v>246</v>
      </c>
      <c r="I84" s="42" t="s">
        <v>371</v>
      </c>
      <c r="J84" s="40" t="s">
        <v>372</v>
      </c>
      <c r="K84" s="43"/>
      <c r="L84" s="9"/>
      <c r="M84" s="16" t="s">
        <v>26</v>
      </c>
      <c r="N84" s="16" t="s">
        <v>321</v>
      </c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</row>
    <row r="85">
      <c r="A85" s="9"/>
      <c r="B85" s="9"/>
      <c r="C85" s="9"/>
      <c r="D85" s="11"/>
      <c r="E85" s="12"/>
      <c r="F85" s="40" t="s">
        <v>373</v>
      </c>
      <c r="G85" s="41" t="s">
        <v>374</v>
      </c>
      <c r="H85" s="40" t="s">
        <v>375</v>
      </c>
      <c r="I85" s="42" t="s">
        <v>376</v>
      </c>
      <c r="J85" s="40" t="s">
        <v>377</v>
      </c>
      <c r="K85" s="44"/>
      <c r="L85" s="10"/>
      <c r="M85" s="12" t="s">
        <v>26</v>
      </c>
      <c r="N85" s="12" t="s">
        <v>321</v>
      </c>
      <c r="O85" s="8" t="s">
        <v>108</v>
      </c>
      <c r="P85" s="8" t="s">
        <v>321</v>
      </c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</row>
    <row r="86" ht="24.75" customHeight="1">
      <c r="A86" s="9"/>
      <c r="B86" s="9"/>
      <c r="C86" s="9"/>
      <c r="D86" s="11"/>
      <c r="E86" s="12"/>
      <c r="F86" s="45" t="s">
        <v>378</v>
      </c>
      <c r="G86" s="46" t="s">
        <v>379</v>
      </c>
      <c r="H86" s="45" t="s">
        <v>380</v>
      </c>
      <c r="I86" s="47" t="s">
        <v>381</v>
      </c>
      <c r="J86" s="45" t="s">
        <v>50</v>
      </c>
      <c r="K86" s="43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</row>
    <row r="87" ht="24.75" customHeight="1">
      <c r="A87" s="9"/>
      <c r="B87" s="9"/>
      <c r="C87" s="9"/>
      <c r="D87" s="11"/>
      <c r="E87" s="12"/>
      <c r="F87" s="45" t="s">
        <v>382</v>
      </c>
      <c r="G87" s="46" t="s">
        <v>383</v>
      </c>
      <c r="H87" s="45" t="s">
        <v>384</v>
      </c>
      <c r="I87" s="47" t="s">
        <v>385</v>
      </c>
      <c r="J87" s="45"/>
      <c r="K87" s="43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</row>
    <row r="88" ht="24.75" customHeight="1">
      <c r="A88" s="9"/>
      <c r="B88" s="9"/>
      <c r="C88" s="9"/>
      <c r="D88" s="11"/>
      <c r="E88" s="12"/>
      <c r="F88" s="40" t="s">
        <v>386</v>
      </c>
      <c r="G88" s="41" t="s">
        <v>387</v>
      </c>
      <c r="H88" s="40" t="s">
        <v>98</v>
      </c>
      <c r="I88" s="48" t="s">
        <v>388</v>
      </c>
      <c r="J88" s="49" t="s">
        <v>389</v>
      </c>
      <c r="K88" s="43"/>
      <c r="L88" s="9"/>
      <c r="M88" s="16" t="s">
        <v>26</v>
      </c>
      <c r="N88" s="16" t="s">
        <v>321</v>
      </c>
      <c r="O88" s="16" t="s">
        <v>390</v>
      </c>
      <c r="P88" s="16" t="s">
        <v>391</v>
      </c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</row>
    <row r="89" ht="24.75" customHeight="1">
      <c r="A89" s="9"/>
      <c r="B89" s="9"/>
      <c r="C89" s="9"/>
      <c r="D89" s="11"/>
      <c r="E89" s="12"/>
      <c r="F89" s="45" t="s">
        <v>392</v>
      </c>
      <c r="G89" s="46" t="s">
        <v>393</v>
      </c>
      <c r="H89" s="45" t="s">
        <v>394</v>
      </c>
      <c r="I89" s="47" t="s">
        <v>395</v>
      </c>
      <c r="J89" s="45" t="s">
        <v>50</v>
      </c>
      <c r="K89" s="43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</row>
    <row r="90" ht="24.75" customHeight="1">
      <c r="A90" s="9"/>
      <c r="B90" s="9"/>
      <c r="C90" s="9"/>
      <c r="D90" s="11"/>
      <c r="E90" s="12"/>
      <c r="F90" s="40" t="s">
        <v>396</v>
      </c>
      <c r="G90" s="41" t="s">
        <v>397</v>
      </c>
      <c r="H90" s="40" t="s">
        <v>398</v>
      </c>
      <c r="I90" s="42" t="s">
        <v>399</v>
      </c>
      <c r="J90" s="40" t="s">
        <v>400</v>
      </c>
      <c r="K90" s="43"/>
      <c r="L90" s="9"/>
      <c r="M90" s="16" t="s">
        <v>26</v>
      </c>
      <c r="N90" s="16" t="s">
        <v>321</v>
      </c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</row>
    <row r="91" ht="24.75" customHeight="1">
      <c r="A91" s="9"/>
      <c r="B91" s="9"/>
      <c r="C91" s="9"/>
      <c r="D91" s="11"/>
      <c r="E91" s="12"/>
      <c r="F91" s="40" t="s">
        <v>401</v>
      </c>
      <c r="G91" s="41" t="s">
        <v>402</v>
      </c>
      <c r="H91" s="40" t="s">
        <v>403</v>
      </c>
      <c r="I91" s="42" t="s">
        <v>404</v>
      </c>
      <c r="J91" s="40" t="s">
        <v>405</v>
      </c>
      <c r="K91" s="43"/>
      <c r="L91" s="9"/>
      <c r="M91" s="16" t="s">
        <v>26</v>
      </c>
      <c r="N91" s="16" t="s">
        <v>321</v>
      </c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</row>
    <row r="92" ht="24.75" customHeight="1">
      <c r="A92" s="9"/>
      <c r="B92" s="9"/>
      <c r="C92" s="9"/>
      <c r="D92" s="11"/>
      <c r="E92" s="12"/>
      <c r="F92" s="45" t="s">
        <v>406</v>
      </c>
      <c r="G92" s="46" t="s">
        <v>407</v>
      </c>
      <c r="H92" s="45" t="s">
        <v>408</v>
      </c>
      <c r="I92" s="47" t="s">
        <v>409</v>
      </c>
      <c r="J92" s="45"/>
      <c r="K92" s="43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</row>
    <row r="93" ht="24.75" customHeight="1">
      <c r="A93" s="9"/>
      <c r="B93" s="9"/>
      <c r="C93" s="9"/>
      <c r="D93" s="11"/>
      <c r="E93" s="12"/>
      <c r="F93" s="50" t="s">
        <v>410</v>
      </c>
      <c r="G93" s="41" t="s">
        <v>411</v>
      </c>
      <c r="H93" s="40" t="s">
        <v>412</v>
      </c>
      <c r="I93" s="48" t="s">
        <v>413</v>
      </c>
      <c r="J93" s="40" t="s">
        <v>414</v>
      </c>
      <c r="K93" s="43"/>
      <c r="L93" s="9"/>
      <c r="M93" s="16" t="s">
        <v>26</v>
      </c>
      <c r="N93" s="16" t="s">
        <v>321</v>
      </c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</row>
    <row r="94" ht="24.75" customHeight="1">
      <c r="A94" s="9"/>
      <c r="B94" s="9"/>
      <c r="C94" s="9"/>
      <c r="D94" s="11"/>
      <c r="E94" s="12"/>
      <c r="F94" s="45" t="s">
        <v>415</v>
      </c>
      <c r="G94" s="46" t="s">
        <v>416</v>
      </c>
      <c r="H94" s="45" t="s">
        <v>118</v>
      </c>
      <c r="I94" s="47" t="s">
        <v>417</v>
      </c>
      <c r="J94" s="45" t="s">
        <v>418</v>
      </c>
      <c r="K94" s="43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</row>
    <row r="95" ht="24.75" customHeight="1">
      <c r="A95" s="9"/>
      <c r="B95" s="9"/>
      <c r="C95" s="9"/>
      <c r="D95" s="11"/>
      <c r="E95" s="12"/>
      <c r="F95" s="40" t="s">
        <v>419</v>
      </c>
      <c r="G95" s="41" t="s">
        <v>420</v>
      </c>
      <c r="H95" s="40" t="s">
        <v>421</v>
      </c>
      <c r="I95" s="42" t="s">
        <v>422</v>
      </c>
      <c r="J95" s="40" t="s">
        <v>423</v>
      </c>
      <c r="K95" s="43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</row>
    <row r="96">
      <c r="A96" s="9"/>
      <c r="B96" s="9"/>
      <c r="C96" s="9"/>
      <c r="D96" s="11"/>
      <c r="E96" s="12"/>
      <c r="F96" s="45" t="s">
        <v>424</v>
      </c>
      <c r="G96" s="46" t="s">
        <v>425</v>
      </c>
      <c r="H96" s="45" t="s">
        <v>426</v>
      </c>
      <c r="I96" s="51" t="s">
        <v>427</v>
      </c>
      <c r="J96" s="45"/>
      <c r="K96" s="43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</row>
    <row r="97" ht="24.75" customHeight="1">
      <c r="A97" s="9"/>
      <c r="B97" s="9"/>
      <c r="C97" s="9"/>
      <c r="D97" s="11"/>
      <c r="E97" s="12"/>
      <c r="F97" s="40" t="s">
        <v>428</v>
      </c>
      <c r="G97" s="41" t="s">
        <v>429</v>
      </c>
      <c r="H97" s="40" t="s">
        <v>430</v>
      </c>
      <c r="I97" s="42" t="s">
        <v>431</v>
      </c>
      <c r="J97" s="40" t="s">
        <v>432</v>
      </c>
      <c r="K97" s="43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</row>
    <row r="98" ht="24.75" customHeight="1">
      <c r="A98" s="9"/>
      <c r="B98" s="9"/>
      <c r="C98" s="9"/>
      <c r="D98" s="11"/>
      <c r="E98" s="12"/>
      <c r="F98" s="45" t="s">
        <v>433</v>
      </c>
      <c r="G98" s="46" t="s">
        <v>298</v>
      </c>
      <c r="H98" s="45" t="s">
        <v>398</v>
      </c>
      <c r="I98" s="47" t="s">
        <v>434</v>
      </c>
      <c r="J98" s="45"/>
      <c r="K98" s="43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</row>
    <row r="99">
      <c r="A99" s="9"/>
      <c r="B99" s="9"/>
      <c r="C99" s="9"/>
      <c r="D99" s="11"/>
      <c r="E99" s="12"/>
      <c r="F99" s="40" t="s">
        <v>435</v>
      </c>
      <c r="G99" s="41" t="s">
        <v>436</v>
      </c>
      <c r="H99" s="40" t="s">
        <v>437</v>
      </c>
      <c r="I99" s="52" t="s">
        <v>203</v>
      </c>
      <c r="J99" s="40" t="s">
        <v>438</v>
      </c>
      <c r="K99" s="43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</row>
    <row r="100" ht="24.75" customHeight="1">
      <c r="A100" s="9"/>
      <c r="B100" s="9"/>
      <c r="C100" s="9"/>
      <c r="D100" s="36"/>
      <c r="E100" s="9"/>
      <c r="F100" s="45" t="s">
        <v>439</v>
      </c>
      <c r="G100" s="46" t="s">
        <v>440</v>
      </c>
      <c r="H100" s="45" t="s">
        <v>441</v>
      </c>
      <c r="I100" s="53"/>
      <c r="J100" s="45"/>
      <c r="K100" s="43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</row>
    <row r="101" ht="24.75" customHeight="1">
      <c r="A101" s="9"/>
      <c r="B101" s="9"/>
      <c r="C101" s="9"/>
      <c r="D101" s="36"/>
      <c r="E101" s="9"/>
      <c r="F101" s="54" t="s">
        <v>442</v>
      </c>
      <c r="G101" s="46" t="s">
        <v>443</v>
      </c>
      <c r="H101" s="45" t="s">
        <v>444</v>
      </c>
      <c r="I101" s="47" t="s">
        <v>445</v>
      </c>
      <c r="J101" s="45" t="s">
        <v>50</v>
      </c>
      <c r="K101" s="43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</row>
    <row r="102" ht="24.75" customHeight="1">
      <c r="A102" s="9"/>
      <c r="B102" s="9"/>
      <c r="C102" s="9"/>
      <c r="D102" s="36"/>
      <c r="E102" s="9"/>
      <c r="F102" s="40" t="s">
        <v>446</v>
      </c>
      <c r="G102" s="41" t="s">
        <v>203</v>
      </c>
      <c r="H102" s="40" t="s">
        <v>447</v>
      </c>
      <c r="I102" s="42" t="s">
        <v>448</v>
      </c>
      <c r="J102" s="40" t="s">
        <v>449</v>
      </c>
      <c r="K102" s="43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</row>
    <row r="103">
      <c r="A103" s="9"/>
      <c r="B103" s="9"/>
      <c r="C103" s="9"/>
      <c r="D103" s="36"/>
      <c r="E103" s="9"/>
      <c r="F103" s="40" t="s">
        <v>450</v>
      </c>
      <c r="G103" s="41" t="s">
        <v>411</v>
      </c>
      <c r="H103" s="40" t="s">
        <v>451</v>
      </c>
      <c r="I103" s="42" t="s">
        <v>413</v>
      </c>
      <c r="J103" s="40" t="s">
        <v>414</v>
      </c>
      <c r="K103" s="43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</row>
    <row r="104" ht="24.75" customHeight="1">
      <c r="A104" s="12"/>
      <c r="B104" s="10"/>
      <c r="C104" s="10"/>
      <c r="D104" s="19"/>
      <c r="E104" s="10"/>
      <c r="F104" s="40" t="s">
        <v>452</v>
      </c>
      <c r="G104" s="41" t="s">
        <v>453</v>
      </c>
      <c r="H104" s="40" t="s">
        <v>454</v>
      </c>
      <c r="I104" s="55"/>
      <c r="J104" s="40" t="s">
        <v>455</v>
      </c>
      <c r="K104" s="43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</row>
    <row r="105" ht="24.75" customHeight="1">
      <c r="A105" s="12"/>
      <c r="B105" s="9"/>
      <c r="C105" s="9"/>
      <c r="D105" s="36"/>
      <c r="E105" s="9"/>
      <c r="F105" s="50" t="s">
        <v>456</v>
      </c>
      <c r="G105" s="41" t="s">
        <v>457</v>
      </c>
      <c r="H105" s="40" t="s">
        <v>458</v>
      </c>
      <c r="I105" s="42" t="s">
        <v>459</v>
      </c>
      <c r="J105" s="40" t="s">
        <v>460</v>
      </c>
      <c r="K105" s="43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</row>
    <row r="106">
      <c r="A106" s="12"/>
      <c r="B106" s="9"/>
      <c r="C106" s="9"/>
      <c r="D106" s="36"/>
      <c r="E106" s="9"/>
      <c r="F106" s="45" t="s">
        <v>461</v>
      </c>
      <c r="G106" s="46" t="s">
        <v>462</v>
      </c>
      <c r="H106" s="45" t="s">
        <v>463</v>
      </c>
      <c r="I106" s="56"/>
      <c r="J106" s="57"/>
      <c r="K106" s="43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</row>
    <row r="107">
      <c r="A107" s="12"/>
      <c r="B107" s="9"/>
      <c r="C107" s="9"/>
      <c r="D107" s="36"/>
      <c r="E107" s="9"/>
      <c r="F107" s="45" t="s">
        <v>464</v>
      </c>
      <c r="G107" s="46" t="s">
        <v>305</v>
      </c>
      <c r="H107" s="45" t="s">
        <v>465</v>
      </c>
      <c r="I107" s="56"/>
      <c r="J107" s="45"/>
      <c r="K107" s="43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</row>
    <row r="108" ht="24.75" customHeight="1">
      <c r="A108" s="12"/>
      <c r="B108" s="9"/>
      <c r="C108" s="9"/>
      <c r="D108" s="36"/>
      <c r="E108" s="9"/>
      <c r="F108" s="50" t="s">
        <v>466</v>
      </c>
      <c r="G108" s="41" t="s">
        <v>110</v>
      </c>
      <c r="H108" s="40" t="s">
        <v>467</v>
      </c>
      <c r="I108" s="42" t="s">
        <v>468</v>
      </c>
      <c r="J108" s="40" t="s">
        <v>469</v>
      </c>
      <c r="K108" s="43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</row>
    <row r="109">
      <c r="A109" s="12"/>
      <c r="B109" s="9"/>
      <c r="C109" s="9"/>
      <c r="D109" s="36"/>
      <c r="E109" s="9"/>
      <c r="F109" s="40" t="s">
        <v>470</v>
      </c>
      <c r="G109" s="41" t="s">
        <v>471</v>
      </c>
      <c r="H109" s="40" t="s">
        <v>472</v>
      </c>
      <c r="I109" s="42" t="s">
        <v>473</v>
      </c>
      <c r="J109" s="40" t="s">
        <v>474</v>
      </c>
      <c r="K109" s="43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</row>
    <row r="110" ht="24.75" customHeight="1">
      <c r="A110" s="12"/>
      <c r="B110" s="9"/>
      <c r="C110" s="9"/>
      <c r="D110" s="36"/>
      <c r="E110" s="9"/>
      <c r="F110" s="54" t="s">
        <v>475</v>
      </c>
      <c r="G110" s="46" t="s">
        <v>476</v>
      </c>
      <c r="H110" s="45" t="s">
        <v>477</v>
      </c>
      <c r="I110" s="47" t="s">
        <v>478</v>
      </c>
      <c r="J110" s="58"/>
      <c r="K110" s="43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</row>
    <row r="111" ht="24.75" customHeight="1">
      <c r="A111" s="23"/>
      <c r="B111" s="12"/>
      <c r="C111" s="12"/>
      <c r="D111" s="11"/>
      <c r="E111" s="12"/>
      <c r="F111" s="49" t="s">
        <v>479</v>
      </c>
      <c r="G111" s="49"/>
      <c r="H111" s="49" t="s">
        <v>480</v>
      </c>
      <c r="I111" s="59" t="s">
        <v>481</v>
      </c>
      <c r="J111" s="49" t="s">
        <v>482</v>
      </c>
      <c r="K111" s="40">
        <v>5.26854747E8</v>
      </c>
      <c r="L111" s="10"/>
      <c r="M111" s="16" t="s">
        <v>26</v>
      </c>
      <c r="N111" s="16" t="s">
        <v>321</v>
      </c>
      <c r="O111" s="8" t="s">
        <v>483</v>
      </c>
      <c r="P111" s="12" t="s">
        <v>484</v>
      </c>
      <c r="Q111" s="12" t="s">
        <v>485</v>
      </c>
      <c r="R111" s="12" t="s">
        <v>486</v>
      </c>
      <c r="S111" s="12" t="s">
        <v>485</v>
      </c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ht="24.75" customHeight="1">
      <c r="A112" s="3" t="s">
        <v>487</v>
      </c>
      <c r="B112" s="4"/>
      <c r="C112" s="4" t="s">
        <v>17</v>
      </c>
      <c r="D112" s="5" t="s">
        <v>488</v>
      </c>
      <c r="E112" s="4" t="s">
        <v>489</v>
      </c>
      <c r="F112" s="60"/>
      <c r="G112" s="6"/>
      <c r="H112" s="6"/>
      <c r="I112" s="7"/>
      <c r="J112" s="6"/>
      <c r="K112" s="31"/>
      <c r="L112" s="8" t="s">
        <v>490</v>
      </c>
      <c r="M112" s="6"/>
      <c r="N112" s="6"/>
      <c r="O112" s="6"/>
      <c r="P112" s="6"/>
      <c r="Q112" s="6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</row>
    <row r="113" ht="24.75" customHeight="1">
      <c r="A113" s="12"/>
      <c r="B113" s="9"/>
      <c r="C113" s="9"/>
      <c r="D113" s="36"/>
      <c r="E113" s="9"/>
      <c r="F113" s="20" t="s">
        <v>491</v>
      </c>
      <c r="G113" s="21" t="s">
        <v>492</v>
      </c>
      <c r="H113" s="20" t="s">
        <v>493</v>
      </c>
      <c r="I113" s="24"/>
      <c r="J113" s="20" t="s">
        <v>494</v>
      </c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</row>
    <row r="114" ht="24.75" customHeight="1">
      <c r="A114" s="12"/>
      <c r="B114" s="9"/>
      <c r="C114" s="9"/>
      <c r="D114" s="36"/>
      <c r="E114" s="9"/>
      <c r="F114" s="12" t="s">
        <v>495</v>
      </c>
      <c r="G114" s="13" t="s">
        <v>496</v>
      </c>
      <c r="H114" s="12" t="s">
        <v>497</v>
      </c>
      <c r="I114" s="14" t="s">
        <v>498</v>
      </c>
      <c r="J114" s="12" t="s">
        <v>499</v>
      </c>
      <c r="K114" s="9"/>
      <c r="L114" s="9"/>
      <c r="M114" s="16" t="s">
        <v>114</v>
      </c>
      <c r="N114" s="16" t="s">
        <v>321</v>
      </c>
      <c r="O114" s="6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</row>
    <row r="115" ht="23.25" customHeight="1">
      <c r="A115" s="12"/>
      <c r="B115" s="9"/>
      <c r="C115" s="9"/>
      <c r="D115" s="36"/>
      <c r="E115" s="9"/>
      <c r="F115" s="12" t="s">
        <v>500</v>
      </c>
      <c r="G115" s="13" t="s">
        <v>501</v>
      </c>
      <c r="H115" s="12" t="s">
        <v>502</v>
      </c>
      <c r="I115" s="14" t="s">
        <v>503</v>
      </c>
      <c r="J115" s="12" t="s">
        <v>504</v>
      </c>
      <c r="K115" s="9"/>
      <c r="L115" s="9"/>
      <c r="M115" s="16" t="s">
        <v>26</v>
      </c>
      <c r="N115" s="16" t="s">
        <v>321</v>
      </c>
      <c r="O115" s="16" t="s">
        <v>26</v>
      </c>
      <c r="P115" s="16" t="s">
        <v>505</v>
      </c>
      <c r="Q115" s="8" t="s">
        <v>483</v>
      </c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</row>
    <row r="116" ht="24.75" customHeight="1">
      <c r="A116" s="12"/>
      <c r="B116" s="9"/>
      <c r="C116" s="9"/>
      <c r="D116" s="36"/>
      <c r="E116" s="9"/>
      <c r="F116" s="16" t="s">
        <v>506</v>
      </c>
      <c r="G116" s="61" t="s">
        <v>507</v>
      </c>
      <c r="H116" s="16" t="s">
        <v>508</v>
      </c>
      <c r="I116" s="62" t="s">
        <v>509</v>
      </c>
      <c r="J116" s="12" t="s">
        <v>510</v>
      </c>
      <c r="K116" s="9"/>
      <c r="L116" s="9"/>
      <c r="M116" s="16" t="s">
        <v>114</v>
      </c>
      <c r="N116" s="9"/>
      <c r="O116" s="6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</row>
    <row r="117">
      <c r="A117" s="12"/>
      <c r="B117" s="9"/>
      <c r="C117" s="9"/>
      <c r="D117" s="36"/>
      <c r="E117" s="9"/>
      <c r="F117" s="20" t="s">
        <v>511</v>
      </c>
      <c r="G117" s="21" t="s">
        <v>512</v>
      </c>
      <c r="H117" s="20" t="s">
        <v>513</v>
      </c>
      <c r="I117" s="63"/>
      <c r="J117" s="20" t="s">
        <v>514</v>
      </c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</row>
    <row r="118" ht="24.75" customHeight="1">
      <c r="A118" s="12"/>
      <c r="B118" s="9"/>
      <c r="C118" s="9"/>
      <c r="D118" s="36"/>
      <c r="E118" s="9"/>
      <c r="F118" s="20" t="s">
        <v>515</v>
      </c>
      <c r="G118" s="21" t="s">
        <v>211</v>
      </c>
      <c r="H118" s="20" t="s">
        <v>516</v>
      </c>
      <c r="I118" s="63"/>
      <c r="J118" s="20" t="s">
        <v>517</v>
      </c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</row>
    <row r="119" ht="24.75" customHeight="1">
      <c r="A119" s="12"/>
      <c r="B119" s="9"/>
      <c r="C119" s="9"/>
      <c r="D119" s="36"/>
      <c r="E119" s="9"/>
      <c r="F119" s="16" t="s">
        <v>518</v>
      </c>
      <c r="G119" s="61" t="s">
        <v>203</v>
      </c>
      <c r="H119" s="16" t="s">
        <v>519</v>
      </c>
      <c r="I119" s="64" t="s">
        <v>520</v>
      </c>
      <c r="J119" s="16" t="s">
        <v>521</v>
      </c>
      <c r="K119" s="9"/>
      <c r="L119" s="9"/>
      <c r="M119" s="16" t="s">
        <v>114</v>
      </c>
      <c r="N119" s="16" t="s">
        <v>321</v>
      </c>
      <c r="O119" s="6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</row>
    <row r="120">
      <c r="A120" s="12"/>
      <c r="B120" s="9"/>
      <c r="C120" s="9"/>
      <c r="D120" s="36"/>
      <c r="E120" s="9"/>
      <c r="F120" s="16" t="s">
        <v>522</v>
      </c>
      <c r="G120" s="61" t="s">
        <v>523</v>
      </c>
      <c r="H120" s="16" t="s">
        <v>524</v>
      </c>
      <c r="I120" s="62" t="s">
        <v>525</v>
      </c>
      <c r="J120" s="39" t="s">
        <v>526</v>
      </c>
      <c r="K120" s="9"/>
      <c r="L120" s="9"/>
      <c r="M120" s="16" t="s">
        <v>26</v>
      </c>
      <c r="N120" s="16" t="s">
        <v>321</v>
      </c>
      <c r="O120" s="16" t="s">
        <v>26</v>
      </c>
      <c r="P120" s="16" t="s">
        <v>505</v>
      </c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</row>
    <row r="121" ht="24.75" customHeight="1">
      <c r="A121" s="12"/>
      <c r="B121" s="9"/>
      <c r="C121" s="9"/>
      <c r="D121" s="36"/>
      <c r="E121" s="9"/>
      <c r="F121" s="20" t="s">
        <v>527</v>
      </c>
      <c r="G121" s="21" t="s">
        <v>528</v>
      </c>
      <c r="H121" s="20" t="s">
        <v>529</v>
      </c>
      <c r="I121" s="24"/>
      <c r="J121" s="20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</row>
    <row r="122" ht="24.75" customHeight="1">
      <c r="A122" s="12"/>
      <c r="B122" s="9"/>
      <c r="C122" s="9"/>
      <c r="D122" s="36"/>
      <c r="E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</row>
    <row r="123" ht="24.75" customHeight="1">
      <c r="A123" s="12"/>
      <c r="B123" s="9"/>
      <c r="C123" s="9"/>
      <c r="D123" s="36"/>
      <c r="E123" s="9"/>
      <c r="F123" s="9"/>
      <c r="G123" s="9"/>
      <c r="H123" s="9"/>
      <c r="I123" s="36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</row>
    <row r="124" ht="24.75" customHeight="1">
      <c r="A124" s="3" t="s">
        <v>530</v>
      </c>
      <c r="B124" s="4"/>
      <c r="C124" s="4" t="s">
        <v>17</v>
      </c>
      <c r="D124" s="37" t="s">
        <v>531</v>
      </c>
      <c r="E124" s="6"/>
      <c r="F124" s="6"/>
      <c r="G124" s="6"/>
      <c r="H124" s="6"/>
      <c r="I124" s="7"/>
      <c r="J124" s="6"/>
      <c r="K124" s="4"/>
      <c r="L124" s="8" t="s">
        <v>532</v>
      </c>
      <c r="M124" s="6"/>
      <c r="N124" s="6"/>
      <c r="O124" s="6"/>
      <c r="P124" s="6"/>
      <c r="Q124" s="6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</row>
    <row r="125" ht="24.75" customHeight="1">
      <c r="A125" s="12"/>
      <c r="B125" s="9"/>
      <c r="C125" s="9"/>
      <c r="D125" s="65" t="s">
        <v>533</v>
      </c>
      <c r="E125" s="9"/>
      <c r="F125" s="12" t="s">
        <v>534</v>
      </c>
      <c r="G125" s="13" t="s">
        <v>207</v>
      </c>
      <c r="H125" s="12" t="s">
        <v>535</v>
      </c>
      <c r="I125" s="19"/>
      <c r="J125" s="66" t="s">
        <v>536</v>
      </c>
      <c r="K125" s="12">
        <v>9.72502232814E11</v>
      </c>
      <c r="L125" s="9"/>
      <c r="M125" s="16" t="s">
        <v>26</v>
      </c>
      <c r="N125" s="16" t="s">
        <v>537</v>
      </c>
      <c r="O125" s="16" t="s">
        <v>26</v>
      </c>
      <c r="P125" s="16" t="s">
        <v>296</v>
      </c>
      <c r="Q125" s="8" t="s">
        <v>483</v>
      </c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</row>
    <row r="126" ht="24.75" customHeight="1">
      <c r="A126" s="12"/>
      <c r="B126" s="9"/>
      <c r="C126" s="9"/>
      <c r="D126" s="36"/>
      <c r="E126" s="9"/>
      <c r="F126" s="16" t="s">
        <v>538</v>
      </c>
      <c r="G126" s="61" t="s">
        <v>539</v>
      </c>
      <c r="H126" s="16" t="s">
        <v>540</v>
      </c>
      <c r="I126" s="36"/>
      <c r="J126" s="16" t="s">
        <v>541</v>
      </c>
      <c r="K126" s="9"/>
      <c r="L126" s="9"/>
      <c r="M126" s="16" t="s">
        <v>114</v>
      </c>
      <c r="N126" s="16" t="s">
        <v>321</v>
      </c>
      <c r="O126" s="6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</row>
    <row r="127" ht="24.75" customHeight="1">
      <c r="A127" s="12"/>
      <c r="B127" s="9"/>
      <c r="C127" s="9"/>
      <c r="D127" s="36"/>
      <c r="E127" s="9"/>
      <c r="F127" s="16" t="s">
        <v>542</v>
      </c>
      <c r="G127" s="61" t="s">
        <v>97</v>
      </c>
      <c r="H127" s="16" t="s">
        <v>540</v>
      </c>
      <c r="I127" s="36"/>
      <c r="J127" s="16" t="s">
        <v>543</v>
      </c>
      <c r="K127" s="9"/>
      <c r="L127" s="9"/>
      <c r="M127" s="16" t="s">
        <v>114</v>
      </c>
      <c r="N127" s="16" t="s">
        <v>321</v>
      </c>
      <c r="O127" s="6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</row>
    <row r="128" ht="24.75" customHeight="1">
      <c r="A128" s="12"/>
      <c r="B128" s="9"/>
      <c r="C128" s="9"/>
      <c r="D128" s="36"/>
      <c r="E128" s="9"/>
      <c r="F128" s="16" t="s">
        <v>544</v>
      </c>
      <c r="G128" s="61" t="s">
        <v>545</v>
      </c>
      <c r="H128" s="16" t="s">
        <v>60</v>
      </c>
      <c r="I128" s="36"/>
      <c r="J128" s="16" t="s">
        <v>546</v>
      </c>
      <c r="K128" s="9"/>
      <c r="L128" s="9"/>
      <c r="M128" s="16" t="s">
        <v>114</v>
      </c>
      <c r="N128" s="16" t="s">
        <v>321</v>
      </c>
      <c r="O128" s="6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</row>
    <row r="134" ht="24.75" customHeight="1">
      <c r="A134" s="3" t="s">
        <v>547</v>
      </c>
      <c r="B134" s="4" t="s">
        <v>548</v>
      </c>
      <c r="C134" s="4" t="s">
        <v>17</v>
      </c>
      <c r="D134" s="7"/>
      <c r="E134" s="31"/>
      <c r="F134" s="6"/>
      <c r="G134" s="6"/>
      <c r="H134" s="6"/>
      <c r="I134" s="7"/>
      <c r="J134" s="6"/>
      <c r="K134" s="6"/>
      <c r="L134" s="8" t="s">
        <v>227</v>
      </c>
      <c r="M134" s="6"/>
      <c r="N134" s="6"/>
      <c r="O134" s="6"/>
      <c r="P134" s="6"/>
      <c r="Q134" s="6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</row>
    <row r="135" ht="24.75" customHeight="1">
      <c r="A135" s="12"/>
      <c r="B135" s="9"/>
      <c r="C135" s="9"/>
      <c r="D135" s="36"/>
      <c r="E135" s="9"/>
      <c r="F135" s="12" t="s">
        <v>549</v>
      </c>
      <c r="G135" s="13" t="s">
        <v>550</v>
      </c>
      <c r="H135" s="12" t="s">
        <v>551</v>
      </c>
      <c r="I135" s="19"/>
      <c r="J135" s="12" t="s">
        <v>552</v>
      </c>
      <c r="K135" s="9"/>
      <c r="L135" s="9"/>
      <c r="M135" s="16" t="s">
        <v>26</v>
      </c>
      <c r="N135" s="16" t="s">
        <v>296</v>
      </c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</row>
    <row r="136" ht="24.75" customHeight="1">
      <c r="A136" s="9"/>
      <c r="B136" s="9"/>
      <c r="C136" s="9"/>
      <c r="D136" s="36"/>
      <c r="E136" s="16" t="s">
        <v>553</v>
      </c>
      <c r="F136" s="67" t="s">
        <v>554</v>
      </c>
      <c r="G136" s="13" t="s">
        <v>555</v>
      </c>
      <c r="H136" s="12" t="s">
        <v>556</v>
      </c>
      <c r="I136" s="19"/>
      <c r="J136" s="12" t="s">
        <v>557</v>
      </c>
      <c r="K136" s="9"/>
      <c r="L136" s="9"/>
      <c r="M136" s="16" t="s">
        <v>26</v>
      </c>
      <c r="N136" s="16" t="s">
        <v>296</v>
      </c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</row>
    <row r="137" ht="24.75" customHeight="1">
      <c r="A137" s="9"/>
      <c r="B137" s="9"/>
      <c r="C137" s="9"/>
      <c r="D137" s="36"/>
      <c r="E137" s="9"/>
      <c r="F137" s="67" t="s">
        <v>558</v>
      </c>
      <c r="G137" s="13" t="s">
        <v>559</v>
      </c>
      <c r="H137" s="12" t="s">
        <v>560</v>
      </c>
      <c r="I137" s="19"/>
      <c r="J137" s="12" t="s">
        <v>561</v>
      </c>
      <c r="K137" s="9"/>
      <c r="L137" s="9"/>
      <c r="M137" s="16" t="s">
        <v>26</v>
      </c>
      <c r="N137" s="16" t="s">
        <v>316</v>
      </c>
      <c r="O137" s="16" t="s">
        <v>26</v>
      </c>
      <c r="P137" s="16" t="s">
        <v>296</v>
      </c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</row>
    <row r="138" ht="24.75" customHeight="1">
      <c r="A138" s="9"/>
      <c r="B138" s="9"/>
      <c r="C138" s="9"/>
      <c r="D138" s="36"/>
      <c r="E138" s="9"/>
      <c r="F138" s="67" t="s">
        <v>562</v>
      </c>
      <c r="G138" s="13" t="s">
        <v>563</v>
      </c>
      <c r="H138" s="12" t="s">
        <v>246</v>
      </c>
      <c r="I138" s="19"/>
      <c r="J138" s="12" t="s">
        <v>564</v>
      </c>
      <c r="K138" s="9"/>
      <c r="L138" s="9"/>
      <c r="M138" s="16" t="s">
        <v>26</v>
      </c>
      <c r="N138" s="16" t="s">
        <v>296</v>
      </c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</row>
    <row r="139" ht="24.75" customHeight="1">
      <c r="A139" s="9"/>
      <c r="B139" s="9"/>
      <c r="C139" s="9"/>
      <c r="D139" s="36"/>
      <c r="E139" s="9"/>
      <c r="F139" s="67" t="s">
        <v>565</v>
      </c>
      <c r="G139" s="13" t="s">
        <v>566</v>
      </c>
      <c r="H139" s="12" t="s">
        <v>567</v>
      </c>
      <c r="I139" s="19"/>
      <c r="J139" s="12" t="s">
        <v>568</v>
      </c>
      <c r="K139" s="9"/>
      <c r="L139" s="9"/>
      <c r="M139" s="16" t="s">
        <v>26</v>
      </c>
      <c r="N139" s="16" t="s">
        <v>296</v>
      </c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</row>
    <row r="140" ht="24.75" customHeight="1">
      <c r="A140" s="9"/>
      <c r="B140" s="9"/>
      <c r="C140" s="9"/>
      <c r="D140" s="36"/>
      <c r="E140" s="9"/>
      <c r="F140" s="68" t="s">
        <v>569</v>
      </c>
      <c r="G140" s="61" t="s">
        <v>305</v>
      </c>
      <c r="H140" s="16" t="s">
        <v>570</v>
      </c>
      <c r="I140" s="36"/>
      <c r="J140" s="16" t="s">
        <v>571</v>
      </c>
      <c r="K140" s="9"/>
      <c r="L140" s="9"/>
      <c r="M140" s="16" t="s">
        <v>26</v>
      </c>
      <c r="N140" s="16" t="s">
        <v>316</v>
      </c>
      <c r="O140" s="16" t="s">
        <v>26</v>
      </c>
      <c r="P140" s="16" t="s">
        <v>296</v>
      </c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</row>
    <row r="141" ht="24.75" customHeight="1">
      <c r="A141" s="9"/>
      <c r="B141" s="9"/>
      <c r="C141" s="9"/>
      <c r="D141" s="36"/>
      <c r="E141" s="9"/>
      <c r="F141" s="16" t="s">
        <v>572</v>
      </c>
      <c r="G141" s="61" t="s">
        <v>573</v>
      </c>
      <c r="H141" s="16" t="s">
        <v>574</v>
      </c>
      <c r="I141" s="36"/>
      <c r="J141" s="16" t="s">
        <v>575</v>
      </c>
      <c r="K141" s="9"/>
      <c r="L141" s="9"/>
      <c r="M141" s="16" t="s">
        <v>26</v>
      </c>
      <c r="N141" s="16" t="s">
        <v>316</v>
      </c>
      <c r="O141" s="16" t="s">
        <v>26</v>
      </c>
      <c r="P141" s="16" t="s">
        <v>296</v>
      </c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</row>
    <row r="142" ht="24.75" customHeight="1">
      <c r="A142" s="9"/>
      <c r="B142" s="9"/>
      <c r="C142" s="9"/>
      <c r="D142" s="36"/>
      <c r="E142" s="9"/>
      <c r="F142" s="16" t="s">
        <v>576</v>
      </c>
      <c r="G142" s="61" t="s">
        <v>577</v>
      </c>
      <c r="H142" s="16" t="s">
        <v>578</v>
      </c>
      <c r="I142" s="36"/>
      <c r="J142" s="16" t="s">
        <v>579</v>
      </c>
      <c r="K142" s="9"/>
      <c r="L142" s="9"/>
      <c r="M142" s="16" t="s">
        <v>26</v>
      </c>
      <c r="N142" s="16" t="s">
        <v>316</v>
      </c>
      <c r="O142" s="16" t="s">
        <v>26</v>
      </c>
      <c r="P142" s="16" t="s">
        <v>296</v>
      </c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</row>
    <row r="143" ht="24.75" customHeight="1">
      <c r="A143" s="9"/>
      <c r="B143" s="9"/>
      <c r="C143" s="9"/>
      <c r="D143" s="36"/>
      <c r="E143" s="9"/>
      <c r="F143" s="12" t="s">
        <v>580</v>
      </c>
      <c r="G143" s="13" t="s">
        <v>195</v>
      </c>
      <c r="H143" s="12" t="s">
        <v>581</v>
      </c>
      <c r="I143" s="19"/>
      <c r="J143" s="12" t="s">
        <v>582</v>
      </c>
      <c r="K143" s="9"/>
      <c r="L143" s="9"/>
      <c r="M143" s="16" t="s">
        <v>26</v>
      </c>
      <c r="N143" s="16" t="s">
        <v>296</v>
      </c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</row>
    <row r="144" ht="24.75" customHeight="1">
      <c r="A144" s="9"/>
      <c r="B144" s="9"/>
      <c r="C144" s="9"/>
      <c r="D144" s="36"/>
      <c r="E144" s="9"/>
      <c r="F144" s="12" t="s">
        <v>583</v>
      </c>
      <c r="G144" s="13" t="s">
        <v>584</v>
      </c>
      <c r="H144" s="12" t="s">
        <v>585</v>
      </c>
      <c r="I144" s="19"/>
      <c r="J144" s="12" t="s">
        <v>586</v>
      </c>
      <c r="K144" s="9"/>
      <c r="L144" s="9"/>
      <c r="M144" s="16" t="s">
        <v>26</v>
      </c>
      <c r="N144" s="16" t="s">
        <v>296</v>
      </c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</row>
    <row r="145" ht="24.75" customHeight="1">
      <c r="A145" s="9"/>
      <c r="B145" s="9"/>
      <c r="C145" s="9"/>
      <c r="D145" s="36"/>
      <c r="E145" s="9"/>
      <c r="F145" s="12" t="s">
        <v>587</v>
      </c>
      <c r="G145" s="13" t="s">
        <v>588</v>
      </c>
      <c r="H145" s="12" t="s">
        <v>589</v>
      </c>
      <c r="I145" s="19"/>
      <c r="J145" s="12" t="s">
        <v>590</v>
      </c>
      <c r="K145" s="9"/>
      <c r="L145" s="9"/>
      <c r="M145" s="16" t="s">
        <v>26</v>
      </c>
      <c r="N145" s="16" t="s">
        <v>316</v>
      </c>
      <c r="O145" s="16" t="s">
        <v>26</v>
      </c>
      <c r="P145" s="16" t="s">
        <v>296</v>
      </c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</row>
    <row r="146" ht="24.75" customHeight="1">
      <c r="A146" s="9"/>
      <c r="B146" s="9"/>
      <c r="C146" s="9"/>
      <c r="D146" s="36"/>
      <c r="E146" s="9"/>
      <c r="F146" s="12" t="s">
        <v>591</v>
      </c>
      <c r="G146" s="13" t="s">
        <v>592</v>
      </c>
      <c r="H146" s="12" t="s">
        <v>593</v>
      </c>
      <c r="I146" s="19"/>
      <c r="J146" s="12" t="s">
        <v>594</v>
      </c>
      <c r="K146" s="9"/>
      <c r="L146" s="9"/>
      <c r="M146" s="16" t="s">
        <v>26</v>
      </c>
      <c r="N146" s="16" t="s">
        <v>296</v>
      </c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</row>
    <row r="147" ht="24.75" customHeight="1">
      <c r="A147" s="9"/>
      <c r="B147" s="9"/>
      <c r="C147" s="9"/>
      <c r="D147" s="36"/>
      <c r="E147" s="9"/>
      <c r="F147" s="16" t="s">
        <v>595</v>
      </c>
      <c r="G147" s="61" t="s">
        <v>596</v>
      </c>
      <c r="H147" s="16" t="s">
        <v>597</v>
      </c>
      <c r="I147" s="36"/>
      <c r="J147" s="16" t="s">
        <v>598</v>
      </c>
      <c r="K147" s="9"/>
      <c r="L147" s="9"/>
      <c r="M147" s="16" t="s">
        <v>26</v>
      </c>
      <c r="N147" s="16" t="s">
        <v>316</v>
      </c>
      <c r="O147" s="16" t="s">
        <v>26</v>
      </c>
      <c r="P147" s="16" t="s">
        <v>296</v>
      </c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</row>
    <row r="148" ht="24.75" customHeight="1">
      <c r="A148" s="3" t="s">
        <v>599</v>
      </c>
      <c r="B148" s="4"/>
      <c r="C148" s="4" t="s">
        <v>17</v>
      </c>
      <c r="D148" s="5" t="s">
        <v>600</v>
      </c>
      <c r="E148" s="6"/>
      <c r="F148" s="6"/>
      <c r="G148" s="6"/>
      <c r="H148" s="6"/>
      <c r="I148" s="7"/>
      <c r="J148" s="69"/>
      <c r="K148" s="6"/>
      <c r="L148" s="8" t="s">
        <v>227</v>
      </c>
      <c r="M148" s="6"/>
      <c r="N148" s="6"/>
      <c r="O148" s="6"/>
      <c r="P148" s="6"/>
      <c r="Q148" s="6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</row>
    <row r="149" ht="24.75" customHeight="1">
      <c r="B149" s="9"/>
      <c r="C149" s="9"/>
      <c r="D149" s="36"/>
      <c r="E149" s="9"/>
      <c r="F149" s="16" t="s">
        <v>601</v>
      </c>
      <c r="G149" s="61" t="s">
        <v>602</v>
      </c>
      <c r="H149" s="16" t="s">
        <v>603</v>
      </c>
      <c r="I149" s="36"/>
      <c r="J149" s="16" t="s">
        <v>604</v>
      </c>
      <c r="K149" s="9"/>
      <c r="L149" s="9"/>
      <c r="M149" s="16" t="s">
        <v>26</v>
      </c>
      <c r="N149" s="16" t="s">
        <v>316</v>
      </c>
      <c r="O149" s="16" t="s">
        <v>26</v>
      </c>
      <c r="P149" s="16" t="s">
        <v>296</v>
      </c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</row>
    <row r="150" ht="24.75" customHeight="1">
      <c r="B150" s="9"/>
      <c r="C150" s="9"/>
      <c r="D150" s="36"/>
      <c r="F150" s="16" t="s">
        <v>605</v>
      </c>
      <c r="G150" s="61" t="s">
        <v>606</v>
      </c>
      <c r="H150" s="16" t="s">
        <v>607</v>
      </c>
      <c r="I150" s="36"/>
      <c r="J150" s="16" t="s">
        <v>608</v>
      </c>
      <c r="K150" s="9"/>
      <c r="L150" s="9"/>
      <c r="M150" s="16" t="s">
        <v>26</v>
      </c>
      <c r="N150" s="16" t="s">
        <v>316</v>
      </c>
      <c r="O150" s="16" t="s">
        <v>26</v>
      </c>
      <c r="P150" s="16" t="s">
        <v>296</v>
      </c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</row>
    <row r="151">
      <c r="D151" s="70"/>
      <c r="F151" s="16" t="s">
        <v>609</v>
      </c>
      <c r="G151" s="61" t="s">
        <v>610</v>
      </c>
      <c r="H151" s="16" t="s">
        <v>611</v>
      </c>
      <c r="I151" s="2"/>
      <c r="J151" s="16" t="s">
        <v>612</v>
      </c>
      <c r="M151" s="16" t="s">
        <v>26</v>
      </c>
      <c r="N151" s="16" t="s">
        <v>316</v>
      </c>
      <c r="O151" s="16" t="s">
        <v>26</v>
      </c>
      <c r="P151" s="16" t="s">
        <v>296</v>
      </c>
    </row>
    <row r="152" ht="20.25" customHeight="1">
      <c r="D152" s="70"/>
      <c r="F152" s="16" t="s">
        <v>613</v>
      </c>
      <c r="G152" s="16"/>
      <c r="H152" s="16" t="s">
        <v>614</v>
      </c>
      <c r="I152" s="2"/>
      <c r="J152" s="16" t="s">
        <v>615</v>
      </c>
      <c r="M152" s="16" t="s">
        <v>26</v>
      </c>
      <c r="N152" s="16" t="s">
        <v>316</v>
      </c>
      <c r="O152" s="16" t="s">
        <v>26</v>
      </c>
      <c r="P152" s="16" t="s">
        <v>296</v>
      </c>
    </row>
    <row r="153">
      <c r="D153" s="70"/>
      <c r="F153" s="20" t="s">
        <v>616</v>
      </c>
      <c r="G153" s="21" t="s">
        <v>166</v>
      </c>
      <c r="H153" s="20" t="s">
        <v>617</v>
      </c>
      <c r="I153" s="71"/>
      <c r="J153" s="20" t="s">
        <v>618</v>
      </c>
    </row>
    <row r="154" ht="33.75" customHeight="1">
      <c r="D154" s="70"/>
      <c r="F154" s="16" t="s">
        <v>619</v>
      </c>
      <c r="G154" s="61" t="s">
        <v>40</v>
      </c>
      <c r="H154" s="16" t="s">
        <v>620</v>
      </c>
      <c r="I154" s="2"/>
      <c r="J154" s="16" t="s">
        <v>621</v>
      </c>
      <c r="M154" s="16" t="s">
        <v>26</v>
      </c>
      <c r="N154" s="16" t="s">
        <v>316</v>
      </c>
    </row>
    <row r="155" ht="27.75" customHeight="1">
      <c r="D155" s="70"/>
      <c r="F155" s="16" t="s">
        <v>622</v>
      </c>
      <c r="G155" s="61" t="s">
        <v>623</v>
      </c>
      <c r="H155" s="16" t="s">
        <v>624</v>
      </c>
      <c r="I155" s="2"/>
      <c r="J155" s="16" t="s">
        <v>625</v>
      </c>
      <c r="M155" s="16" t="s">
        <v>26</v>
      </c>
      <c r="N155" s="16" t="s">
        <v>316</v>
      </c>
    </row>
    <row r="156" ht="27.0" customHeight="1">
      <c r="D156" s="70"/>
      <c r="F156" s="20" t="s">
        <v>626</v>
      </c>
      <c r="G156" s="21" t="s">
        <v>627</v>
      </c>
      <c r="H156" s="20" t="s">
        <v>628</v>
      </c>
      <c r="I156" s="71"/>
      <c r="J156" s="20"/>
    </row>
    <row r="157" ht="26.25" customHeight="1">
      <c r="D157" s="70"/>
      <c r="F157" s="20" t="s">
        <v>629</v>
      </c>
      <c r="G157" s="21" t="s">
        <v>630</v>
      </c>
      <c r="H157" s="20" t="s">
        <v>631</v>
      </c>
      <c r="I157" s="71"/>
      <c r="J157" s="20"/>
    </row>
    <row r="158">
      <c r="D158" s="70"/>
      <c r="F158" s="16" t="s">
        <v>632</v>
      </c>
      <c r="G158" s="61" t="s">
        <v>633</v>
      </c>
      <c r="H158" s="16" t="s">
        <v>634</v>
      </c>
      <c r="I158" s="2"/>
      <c r="J158" s="16" t="s">
        <v>635</v>
      </c>
      <c r="M158" s="16" t="s">
        <v>26</v>
      </c>
      <c r="N158" s="16" t="s">
        <v>316</v>
      </c>
    </row>
    <row r="159">
      <c r="D159" s="70"/>
      <c r="F159" s="16" t="s">
        <v>636</v>
      </c>
      <c r="G159" s="61" t="s">
        <v>637</v>
      </c>
      <c r="H159" s="16" t="s">
        <v>638</v>
      </c>
      <c r="I159" s="2"/>
      <c r="J159" s="16" t="s">
        <v>639</v>
      </c>
      <c r="M159" s="16" t="s">
        <v>26</v>
      </c>
      <c r="N159" s="16" t="s">
        <v>316</v>
      </c>
    </row>
    <row r="160" ht="30.75" customHeight="1">
      <c r="D160" s="70"/>
      <c r="F160" s="16" t="s">
        <v>640</v>
      </c>
      <c r="G160" s="61" t="s">
        <v>641</v>
      </c>
      <c r="H160" s="16" t="s">
        <v>642</v>
      </c>
      <c r="I160" s="2"/>
      <c r="J160" s="16" t="s">
        <v>643</v>
      </c>
      <c r="M160" s="16" t="s">
        <v>26</v>
      </c>
      <c r="N160" s="16" t="s">
        <v>316</v>
      </c>
    </row>
    <row r="161" ht="26.25" customHeight="1">
      <c r="D161" s="70"/>
      <c r="F161" s="20" t="s">
        <v>644</v>
      </c>
      <c r="G161" s="21" t="s">
        <v>645</v>
      </c>
      <c r="H161" s="20" t="s">
        <v>646</v>
      </c>
      <c r="I161" s="71"/>
      <c r="J161" s="72"/>
    </row>
    <row r="162" ht="27.0" customHeight="1">
      <c r="D162" s="70"/>
      <c r="F162" s="20" t="s">
        <v>647</v>
      </c>
      <c r="G162" s="20"/>
      <c r="H162" s="20" t="s">
        <v>648</v>
      </c>
      <c r="I162" s="71"/>
      <c r="J162" s="72"/>
    </row>
    <row r="163" ht="22.5" customHeight="1">
      <c r="D163" s="70"/>
      <c r="F163" s="20" t="s">
        <v>649</v>
      </c>
      <c r="G163" s="21" t="s">
        <v>104</v>
      </c>
      <c r="H163" s="20" t="s">
        <v>650</v>
      </c>
      <c r="I163" s="71"/>
      <c r="J163" s="73"/>
    </row>
    <row r="164">
      <c r="A164" s="3" t="s">
        <v>651</v>
      </c>
      <c r="B164" s="74" t="s">
        <v>652</v>
      </c>
      <c r="C164" s="4" t="s">
        <v>17</v>
      </c>
      <c r="D164" s="31"/>
      <c r="E164" s="31"/>
      <c r="F164" s="75"/>
      <c r="G164" s="75"/>
      <c r="H164" s="75"/>
      <c r="I164" s="76"/>
      <c r="J164" s="75"/>
      <c r="K164" s="31"/>
      <c r="L164" s="8" t="s">
        <v>653</v>
      </c>
      <c r="M164" s="31"/>
      <c r="N164" s="31"/>
      <c r="O164" s="31"/>
      <c r="P164" s="31"/>
      <c r="Q164" s="31"/>
    </row>
    <row r="165">
      <c r="D165" s="70"/>
      <c r="F165" s="16" t="s">
        <v>654</v>
      </c>
      <c r="G165" s="61" t="s">
        <v>602</v>
      </c>
      <c r="H165" s="16" t="s">
        <v>655</v>
      </c>
      <c r="I165" s="16"/>
      <c r="J165" s="16" t="s">
        <v>656</v>
      </c>
      <c r="M165" s="16" t="s">
        <v>26</v>
      </c>
      <c r="N165" s="16" t="s">
        <v>537</v>
      </c>
      <c r="O165" s="16" t="s">
        <v>26</v>
      </c>
      <c r="P165" s="16" t="s">
        <v>657</v>
      </c>
    </row>
    <row r="166">
      <c r="D166" s="70"/>
      <c r="F166" s="16" t="s">
        <v>658</v>
      </c>
      <c r="G166" s="61" t="s">
        <v>659</v>
      </c>
      <c r="H166" s="16" t="s">
        <v>36</v>
      </c>
      <c r="I166" s="16"/>
      <c r="J166" s="16" t="s">
        <v>660</v>
      </c>
      <c r="M166" s="16" t="s">
        <v>26</v>
      </c>
      <c r="N166" s="16" t="s">
        <v>537</v>
      </c>
      <c r="O166" s="16" t="s">
        <v>26</v>
      </c>
      <c r="P166" s="16" t="s">
        <v>657</v>
      </c>
    </row>
    <row r="167">
      <c r="D167" s="70"/>
      <c r="F167" s="16" t="s">
        <v>661</v>
      </c>
      <c r="G167" s="61" t="s">
        <v>662</v>
      </c>
      <c r="H167" s="16" t="s">
        <v>663</v>
      </c>
      <c r="I167" s="16"/>
      <c r="J167" s="16" t="s">
        <v>664</v>
      </c>
      <c r="M167" s="16" t="s">
        <v>26</v>
      </c>
      <c r="N167" s="16" t="s">
        <v>537</v>
      </c>
      <c r="O167" s="16" t="s">
        <v>26</v>
      </c>
      <c r="P167" s="16" t="s">
        <v>657</v>
      </c>
    </row>
    <row r="168">
      <c r="D168" s="70"/>
      <c r="F168" s="16" t="s">
        <v>665</v>
      </c>
      <c r="G168" s="61" t="s">
        <v>666</v>
      </c>
      <c r="H168" s="16" t="s">
        <v>667</v>
      </c>
      <c r="I168" s="16"/>
      <c r="J168" s="16" t="s">
        <v>668</v>
      </c>
      <c r="M168" s="16" t="s">
        <v>26</v>
      </c>
      <c r="N168" s="16" t="s">
        <v>537</v>
      </c>
      <c r="O168" s="16" t="s">
        <v>26</v>
      </c>
      <c r="P168" s="16" t="s">
        <v>657</v>
      </c>
    </row>
    <row r="169">
      <c r="D169" s="70"/>
      <c r="F169" s="20" t="s">
        <v>669</v>
      </c>
      <c r="G169" s="21" t="s">
        <v>670</v>
      </c>
      <c r="H169" s="20" t="s">
        <v>671</v>
      </c>
      <c r="I169" s="20"/>
      <c r="J169" s="20"/>
      <c r="L169" s="28"/>
      <c r="M169" s="10"/>
      <c r="N169" s="10"/>
      <c r="O169" s="10"/>
      <c r="P169" s="10"/>
      <c r="Q169" s="28"/>
    </row>
    <row r="170">
      <c r="D170" s="70"/>
      <c r="F170" s="16" t="s">
        <v>672</v>
      </c>
      <c r="G170" s="61" t="s">
        <v>673</v>
      </c>
      <c r="H170" s="16" t="s">
        <v>674</v>
      </c>
      <c r="I170" s="16"/>
      <c r="J170" s="16" t="s">
        <v>675</v>
      </c>
      <c r="M170" s="16" t="s">
        <v>26</v>
      </c>
      <c r="N170" s="16" t="s">
        <v>537</v>
      </c>
      <c r="O170" s="16" t="s">
        <v>26</v>
      </c>
      <c r="P170" s="16" t="s">
        <v>657</v>
      </c>
    </row>
    <row r="171">
      <c r="D171" s="70"/>
      <c r="F171" s="16" t="s">
        <v>676</v>
      </c>
      <c r="G171" s="61" t="s">
        <v>677</v>
      </c>
      <c r="H171" s="16" t="s">
        <v>678</v>
      </c>
      <c r="I171" s="16"/>
      <c r="J171" s="16" t="s">
        <v>679</v>
      </c>
      <c r="M171" s="16" t="s">
        <v>26</v>
      </c>
      <c r="N171" s="16" t="s">
        <v>537</v>
      </c>
      <c r="O171" s="16" t="s">
        <v>26</v>
      </c>
      <c r="P171" s="16" t="s">
        <v>657</v>
      </c>
    </row>
    <row r="172">
      <c r="D172" s="70"/>
      <c r="F172" s="16" t="s">
        <v>680</v>
      </c>
      <c r="G172" s="61" t="s">
        <v>681</v>
      </c>
      <c r="H172" s="16" t="s">
        <v>682</v>
      </c>
      <c r="I172" s="16"/>
      <c r="J172" s="16" t="s">
        <v>683</v>
      </c>
      <c r="M172" s="16" t="s">
        <v>26</v>
      </c>
      <c r="N172" s="16" t="s">
        <v>537</v>
      </c>
      <c r="O172" s="16" t="s">
        <v>26</v>
      </c>
      <c r="P172" s="16" t="s">
        <v>657</v>
      </c>
      <c r="Q172" s="8" t="s">
        <v>108</v>
      </c>
    </row>
    <row r="173">
      <c r="D173" s="70"/>
      <c r="F173" s="16" t="s">
        <v>684</v>
      </c>
      <c r="G173" s="61" t="s">
        <v>685</v>
      </c>
      <c r="H173" s="16" t="s">
        <v>686</v>
      </c>
      <c r="I173" s="16"/>
      <c r="J173" s="16" t="s">
        <v>687</v>
      </c>
      <c r="M173" s="16" t="s">
        <v>26</v>
      </c>
      <c r="N173" s="16" t="s">
        <v>537</v>
      </c>
      <c r="O173" s="16" t="s">
        <v>26</v>
      </c>
      <c r="P173" s="16" t="s">
        <v>657</v>
      </c>
      <c r="Q173" s="8" t="s">
        <v>108</v>
      </c>
    </row>
    <row r="174">
      <c r="D174" s="70"/>
      <c r="F174" s="16" t="s">
        <v>688</v>
      </c>
      <c r="G174" s="61" t="s">
        <v>689</v>
      </c>
      <c r="H174" s="16" t="s">
        <v>690</v>
      </c>
      <c r="I174" s="16"/>
      <c r="J174" s="16" t="s">
        <v>691</v>
      </c>
      <c r="M174" s="16" t="s">
        <v>26</v>
      </c>
      <c r="N174" s="16" t="s">
        <v>537</v>
      </c>
      <c r="O174" s="16" t="s">
        <v>26</v>
      </c>
      <c r="P174" s="16" t="s">
        <v>657</v>
      </c>
    </row>
    <row r="175">
      <c r="D175" s="70"/>
      <c r="F175" s="16" t="s">
        <v>692</v>
      </c>
      <c r="G175" s="61" t="s">
        <v>693</v>
      </c>
      <c r="H175" s="16" t="s">
        <v>694</v>
      </c>
      <c r="I175" s="16"/>
      <c r="J175" s="16" t="s">
        <v>695</v>
      </c>
      <c r="M175" s="16" t="s">
        <v>26</v>
      </c>
      <c r="N175" s="16" t="s">
        <v>537</v>
      </c>
      <c r="O175" s="16" t="s">
        <v>26</v>
      </c>
      <c r="P175" s="16" t="s">
        <v>657</v>
      </c>
    </row>
    <row r="176">
      <c r="D176" s="70"/>
      <c r="F176" s="16" t="s">
        <v>696</v>
      </c>
      <c r="G176" s="61" t="s">
        <v>573</v>
      </c>
      <c r="H176" s="16" t="s">
        <v>697</v>
      </c>
      <c r="I176" s="16"/>
      <c r="J176" s="16" t="s">
        <v>698</v>
      </c>
      <c r="M176" s="16" t="s">
        <v>26</v>
      </c>
      <c r="N176" s="16" t="s">
        <v>537</v>
      </c>
      <c r="O176" s="16" t="s">
        <v>26</v>
      </c>
      <c r="P176" s="16" t="s">
        <v>657</v>
      </c>
    </row>
    <row r="177">
      <c r="D177" s="70"/>
      <c r="F177" s="16" t="s">
        <v>699</v>
      </c>
      <c r="G177" s="61" t="s">
        <v>700</v>
      </c>
      <c r="H177" s="16" t="s">
        <v>701</v>
      </c>
      <c r="I177" s="16"/>
      <c r="J177" s="16" t="s">
        <v>702</v>
      </c>
      <c r="M177" s="16" t="s">
        <v>26</v>
      </c>
      <c r="N177" s="16" t="s">
        <v>537</v>
      </c>
      <c r="O177" s="16" t="s">
        <v>26</v>
      </c>
      <c r="P177" s="16" t="s">
        <v>657</v>
      </c>
    </row>
    <row r="178">
      <c r="D178" s="70"/>
      <c r="F178" s="16" t="s">
        <v>703</v>
      </c>
      <c r="G178" s="61" t="s">
        <v>704</v>
      </c>
      <c r="H178" s="16" t="s">
        <v>705</v>
      </c>
      <c r="I178" s="16"/>
      <c r="J178" s="16" t="s">
        <v>706</v>
      </c>
      <c r="M178" s="16" t="s">
        <v>114</v>
      </c>
      <c r="N178" s="16" t="s">
        <v>537</v>
      </c>
      <c r="O178" s="6"/>
      <c r="P178" s="9"/>
    </row>
    <row r="179">
      <c r="D179" s="70"/>
      <c r="F179" s="16" t="s">
        <v>707</v>
      </c>
      <c r="G179" s="61" t="s">
        <v>708</v>
      </c>
      <c r="H179" s="16" t="s">
        <v>709</v>
      </c>
      <c r="I179" s="16"/>
      <c r="J179" s="16" t="s">
        <v>710</v>
      </c>
      <c r="M179" s="16" t="s">
        <v>26</v>
      </c>
      <c r="N179" s="16" t="s">
        <v>537</v>
      </c>
      <c r="O179" s="16" t="s">
        <v>26</v>
      </c>
      <c r="P179" s="16" t="s">
        <v>657</v>
      </c>
    </row>
    <row r="180">
      <c r="D180" s="70"/>
      <c r="F180" s="16" t="s">
        <v>711</v>
      </c>
      <c r="G180" s="61" t="s">
        <v>712</v>
      </c>
      <c r="H180" s="16" t="s">
        <v>713</v>
      </c>
      <c r="I180" s="16"/>
      <c r="J180" s="16" t="s">
        <v>714</v>
      </c>
      <c r="M180" s="16" t="s">
        <v>26</v>
      </c>
      <c r="N180" s="16" t="s">
        <v>537</v>
      </c>
      <c r="O180" s="16" t="s">
        <v>26</v>
      </c>
      <c r="P180" s="16" t="s">
        <v>657</v>
      </c>
    </row>
    <row r="181">
      <c r="A181" s="16"/>
      <c r="D181" s="70"/>
      <c r="F181" s="16" t="s">
        <v>715</v>
      </c>
      <c r="G181" s="61" t="s">
        <v>716</v>
      </c>
      <c r="H181" s="16" t="s">
        <v>717</v>
      </c>
      <c r="I181" s="16"/>
      <c r="J181" s="16" t="s">
        <v>50</v>
      </c>
      <c r="M181" s="9"/>
      <c r="N181" s="9"/>
      <c r="O181" s="9"/>
      <c r="P181" s="9"/>
    </row>
    <row r="182">
      <c r="D182" s="70"/>
      <c r="F182" s="16" t="s">
        <v>718</v>
      </c>
      <c r="G182" s="61" t="s">
        <v>719</v>
      </c>
      <c r="H182" s="16" t="s">
        <v>720</v>
      </c>
      <c r="I182" s="16"/>
      <c r="J182" s="16"/>
      <c r="M182" s="9"/>
      <c r="N182" s="9"/>
      <c r="O182" s="9"/>
      <c r="P182" s="9"/>
    </row>
    <row r="183">
      <c r="D183" s="70"/>
      <c r="F183" s="16" t="s">
        <v>721</v>
      </c>
      <c r="G183" s="61" t="s">
        <v>722</v>
      </c>
      <c r="H183" s="16" t="s">
        <v>723</v>
      </c>
      <c r="I183" s="16"/>
      <c r="J183" s="16" t="s">
        <v>724</v>
      </c>
      <c r="M183" s="16" t="s">
        <v>26</v>
      </c>
      <c r="N183" s="16" t="s">
        <v>537</v>
      </c>
      <c r="O183" s="16" t="s">
        <v>114</v>
      </c>
      <c r="P183" s="16" t="s">
        <v>657</v>
      </c>
    </row>
    <row r="184">
      <c r="D184" s="70"/>
      <c r="F184" s="16" t="s">
        <v>725</v>
      </c>
      <c r="G184" s="61" t="s">
        <v>726</v>
      </c>
      <c r="H184" s="16" t="s">
        <v>727</v>
      </c>
      <c r="I184" s="16"/>
      <c r="J184" s="77"/>
      <c r="M184" s="9"/>
      <c r="N184" s="9"/>
    </row>
    <row r="185">
      <c r="A185" s="3" t="s">
        <v>728</v>
      </c>
      <c r="B185" s="74" t="s">
        <v>729</v>
      </c>
      <c r="C185" s="4" t="s">
        <v>730</v>
      </c>
      <c r="D185" s="31"/>
      <c r="E185" s="31"/>
      <c r="F185" s="75"/>
      <c r="G185" s="75"/>
      <c r="H185" s="75"/>
      <c r="I185" s="78"/>
      <c r="J185" s="75"/>
      <c r="K185" s="31"/>
      <c r="L185" s="79" t="s">
        <v>731</v>
      </c>
      <c r="M185" s="6"/>
      <c r="N185" s="6"/>
      <c r="O185" s="31"/>
      <c r="P185" s="31"/>
      <c r="Q185" s="31"/>
    </row>
    <row r="186" ht="48.0" customHeight="1">
      <c r="D186" s="70"/>
      <c r="F186" s="16" t="s">
        <v>732</v>
      </c>
      <c r="G186" s="16"/>
      <c r="H186" s="16" t="s">
        <v>733</v>
      </c>
      <c r="I186" s="9"/>
      <c r="J186" s="16" t="s">
        <v>734</v>
      </c>
      <c r="M186" s="16" t="s">
        <v>26</v>
      </c>
      <c r="N186" s="16" t="s">
        <v>537</v>
      </c>
    </row>
    <row r="187" ht="27.75" customHeight="1">
      <c r="D187" s="70"/>
      <c r="F187" s="20" t="s">
        <v>735</v>
      </c>
      <c r="G187" s="21" t="s">
        <v>736</v>
      </c>
      <c r="H187" s="20" t="s">
        <v>737</v>
      </c>
      <c r="I187" s="32"/>
      <c r="J187" s="20" t="s">
        <v>738</v>
      </c>
      <c r="M187" s="9"/>
      <c r="N187" s="9"/>
    </row>
    <row r="188">
      <c r="D188" s="70"/>
      <c r="F188" s="80" t="s">
        <v>739</v>
      </c>
      <c r="G188" s="61" t="s">
        <v>592</v>
      </c>
      <c r="H188" s="16" t="s">
        <v>230</v>
      </c>
      <c r="I188" s="9"/>
      <c r="J188" s="16" t="s">
        <v>740</v>
      </c>
      <c r="M188" s="16" t="s">
        <v>26</v>
      </c>
      <c r="N188" s="16" t="s">
        <v>537</v>
      </c>
    </row>
    <row r="189" ht="38.25" customHeight="1">
      <c r="D189" s="70"/>
      <c r="F189" s="20" t="s">
        <v>741</v>
      </c>
      <c r="G189" s="21" t="s">
        <v>742</v>
      </c>
      <c r="H189" s="20" t="s">
        <v>246</v>
      </c>
      <c r="I189" s="32"/>
      <c r="J189" s="20"/>
      <c r="M189" s="9"/>
      <c r="N189" s="9"/>
    </row>
    <row r="190" ht="27.75" customHeight="1">
      <c r="D190" s="70"/>
      <c r="F190" s="20" t="s">
        <v>743</v>
      </c>
      <c r="G190" s="21" t="s">
        <v>292</v>
      </c>
      <c r="H190" s="20" t="s">
        <v>744</v>
      </c>
      <c r="I190" s="32"/>
      <c r="J190" s="20" t="s">
        <v>745</v>
      </c>
      <c r="M190" s="9"/>
      <c r="N190" s="9"/>
    </row>
    <row r="191" ht="28.5" customHeight="1">
      <c r="D191" s="70"/>
      <c r="F191" s="16" t="s">
        <v>746</v>
      </c>
      <c r="G191" s="61" t="s">
        <v>747</v>
      </c>
      <c r="H191" s="16" t="s">
        <v>748</v>
      </c>
      <c r="I191" s="9"/>
      <c r="J191" s="16" t="s">
        <v>749</v>
      </c>
      <c r="M191" s="16" t="s">
        <v>26</v>
      </c>
      <c r="N191" s="16" t="s">
        <v>537</v>
      </c>
    </row>
    <row r="192">
      <c r="D192" s="70"/>
      <c r="F192" s="16" t="s">
        <v>750</v>
      </c>
      <c r="G192" s="61" t="s">
        <v>751</v>
      </c>
      <c r="H192" s="16" t="s">
        <v>752</v>
      </c>
      <c r="I192" s="9"/>
      <c r="J192" s="16" t="s">
        <v>753</v>
      </c>
      <c r="M192" s="16" t="s">
        <v>114</v>
      </c>
      <c r="N192" s="16" t="s">
        <v>537</v>
      </c>
      <c r="O192" s="31"/>
    </row>
    <row r="193">
      <c r="D193" s="70"/>
      <c r="F193" s="16" t="s">
        <v>754</v>
      </c>
      <c r="G193" s="61" t="s">
        <v>755</v>
      </c>
      <c r="H193" s="16" t="s">
        <v>756</v>
      </c>
      <c r="I193" s="9"/>
      <c r="J193" s="16" t="s">
        <v>757</v>
      </c>
      <c r="M193" s="16" t="s">
        <v>26</v>
      </c>
      <c r="N193" s="16" t="s">
        <v>537</v>
      </c>
    </row>
    <row r="194">
      <c r="D194" s="70"/>
      <c r="F194" s="20" t="s">
        <v>758</v>
      </c>
      <c r="G194" s="21" t="s">
        <v>72</v>
      </c>
      <c r="H194" s="20" t="s">
        <v>759</v>
      </c>
      <c r="I194" s="32"/>
      <c r="J194" s="20" t="s">
        <v>514</v>
      </c>
      <c r="M194" s="9"/>
      <c r="N194" s="9"/>
    </row>
    <row r="195">
      <c r="D195" s="70"/>
      <c r="F195" s="20" t="s">
        <v>760</v>
      </c>
      <c r="G195" s="21" t="s">
        <v>761</v>
      </c>
      <c r="H195" s="20" t="s">
        <v>762</v>
      </c>
      <c r="I195" s="32"/>
      <c r="J195" s="20" t="s">
        <v>514</v>
      </c>
      <c r="M195" s="9"/>
      <c r="N195" s="9"/>
    </row>
    <row r="196">
      <c r="D196" s="70"/>
      <c r="F196" s="20" t="s">
        <v>763</v>
      </c>
      <c r="G196" s="21" t="s">
        <v>453</v>
      </c>
      <c r="H196" s="20" t="s">
        <v>764</v>
      </c>
      <c r="I196" s="32"/>
      <c r="J196" s="20" t="s">
        <v>514</v>
      </c>
      <c r="M196" s="9"/>
      <c r="N196" s="9"/>
    </row>
    <row r="197">
      <c r="D197" s="70"/>
      <c r="F197" s="16" t="s">
        <v>765</v>
      </c>
      <c r="G197" s="61" t="s">
        <v>766</v>
      </c>
      <c r="H197" s="16" t="s">
        <v>60</v>
      </c>
      <c r="I197" s="9"/>
      <c r="J197" s="16" t="s">
        <v>767</v>
      </c>
      <c r="M197" s="16" t="s">
        <v>114</v>
      </c>
      <c r="N197" s="16" t="s">
        <v>537</v>
      </c>
      <c r="O197" s="31"/>
    </row>
    <row r="198">
      <c r="D198" s="70"/>
      <c r="F198" s="16" t="s">
        <v>768</v>
      </c>
      <c r="G198" s="61" t="s">
        <v>769</v>
      </c>
      <c r="H198" s="16" t="s">
        <v>759</v>
      </c>
      <c r="I198" s="9"/>
      <c r="J198" s="16" t="s">
        <v>770</v>
      </c>
      <c r="M198" s="16" t="s">
        <v>114</v>
      </c>
      <c r="N198" s="16" t="s">
        <v>537</v>
      </c>
      <c r="O198" s="31"/>
    </row>
    <row r="199">
      <c r="D199" s="70"/>
      <c r="F199" s="16" t="s">
        <v>771</v>
      </c>
      <c r="G199" s="61" t="s">
        <v>772</v>
      </c>
      <c r="H199" s="16" t="s">
        <v>773</v>
      </c>
      <c r="I199" s="9"/>
      <c r="J199" s="16" t="s">
        <v>774</v>
      </c>
      <c r="M199" s="16" t="s">
        <v>26</v>
      </c>
      <c r="N199" s="16" t="s">
        <v>537</v>
      </c>
      <c r="O199" s="8" t="s">
        <v>775</v>
      </c>
      <c r="P199" s="16" t="s">
        <v>776</v>
      </c>
      <c r="Q199" s="16" t="s">
        <v>777</v>
      </c>
      <c r="R199" s="16" t="s">
        <v>296</v>
      </c>
    </row>
    <row r="200">
      <c r="D200" s="70"/>
      <c r="F200" s="16" t="s">
        <v>778</v>
      </c>
      <c r="G200" s="61" t="s">
        <v>779</v>
      </c>
      <c r="H200" s="16" t="s">
        <v>780</v>
      </c>
      <c r="I200" s="9"/>
      <c r="J200" s="16" t="s">
        <v>781</v>
      </c>
      <c r="M200" s="16" t="s">
        <v>26</v>
      </c>
      <c r="N200" s="16" t="s">
        <v>537</v>
      </c>
    </row>
    <row r="201">
      <c r="D201" s="70"/>
      <c r="F201" s="20" t="s">
        <v>782</v>
      </c>
      <c r="G201" s="21" t="s">
        <v>783</v>
      </c>
      <c r="H201" s="20" t="s">
        <v>784</v>
      </c>
      <c r="I201" s="32"/>
      <c r="J201" s="20" t="s">
        <v>418</v>
      </c>
      <c r="M201" s="9"/>
      <c r="N201" s="9"/>
    </row>
    <row r="202">
      <c r="D202" s="70"/>
      <c r="F202" s="16" t="s">
        <v>785</v>
      </c>
      <c r="G202" s="61" t="s">
        <v>786</v>
      </c>
      <c r="H202" s="16" t="s">
        <v>167</v>
      </c>
      <c r="I202" s="9"/>
      <c r="J202" s="16" t="s">
        <v>418</v>
      </c>
      <c r="M202" s="9"/>
      <c r="N202" s="9"/>
    </row>
    <row r="203">
      <c r="D203" s="70"/>
      <c r="F203" s="20" t="s">
        <v>787</v>
      </c>
      <c r="G203" s="21" t="s">
        <v>68</v>
      </c>
      <c r="H203" s="20" t="s">
        <v>788</v>
      </c>
      <c r="I203" s="81" t="s">
        <v>789</v>
      </c>
      <c r="J203" s="20" t="s">
        <v>738</v>
      </c>
      <c r="M203" s="9"/>
      <c r="N203" s="9"/>
    </row>
    <row r="204">
      <c r="D204" s="70"/>
      <c r="F204" s="16" t="s">
        <v>790</v>
      </c>
      <c r="G204" s="61" t="s">
        <v>411</v>
      </c>
      <c r="H204" s="16" t="s">
        <v>791</v>
      </c>
      <c r="I204" s="9"/>
      <c r="J204" s="16" t="s">
        <v>792</v>
      </c>
      <c r="M204" s="16" t="s">
        <v>26</v>
      </c>
      <c r="N204" s="16" t="s">
        <v>537</v>
      </c>
    </row>
    <row r="205">
      <c r="D205" s="70"/>
      <c r="F205" s="16" t="s">
        <v>793</v>
      </c>
      <c r="G205" s="61" t="s">
        <v>794</v>
      </c>
      <c r="H205" s="16" t="s">
        <v>795</v>
      </c>
      <c r="I205" s="9"/>
      <c r="J205" s="16" t="s">
        <v>796</v>
      </c>
      <c r="M205" s="16" t="s">
        <v>114</v>
      </c>
      <c r="N205" s="16" t="s">
        <v>537</v>
      </c>
      <c r="O205" s="31"/>
    </row>
    <row r="206">
      <c r="D206" s="70"/>
      <c r="F206" s="16" t="s">
        <v>797</v>
      </c>
      <c r="G206" s="61" t="s">
        <v>736</v>
      </c>
      <c r="H206" s="16" t="s">
        <v>798</v>
      </c>
      <c r="I206" s="9"/>
      <c r="J206" s="16" t="s">
        <v>799</v>
      </c>
      <c r="M206" s="16" t="s">
        <v>26</v>
      </c>
      <c r="N206" s="16" t="s">
        <v>537</v>
      </c>
    </row>
    <row r="207" ht="30.75" customHeight="1">
      <c r="D207" s="70"/>
      <c r="F207" s="20" t="s">
        <v>800</v>
      </c>
      <c r="G207" s="21" t="s">
        <v>801</v>
      </c>
      <c r="H207" s="20" t="s">
        <v>802</v>
      </c>
      <c r="I207" s="32"/>
      <c r="J207" s="20" t="s">
        <v>514</v>
      </c>
      <c r="M207" s="9"/>
      <c r="N207" s="9"/>
    </row>
    <row r="208">
      <c r="D208" s="70"/>
      <c r="F208" s="16" t="s">
        <v>803</v>
      </c>
      <c r="G208" s="61" t="s">
        <v>804</v>
      </c>
      <c r="H208" s="16" t="s">
        <v>805</v>
      </c>
      <c r="I208" s="9"/>
      <c r="J208" s="16" t="s">
        <v>806</v>
      </c>
      <c r="M208" s="16" t="s">
        <v>26</v>
      </c>
      <c r="N208" s="16" t="s">
        <v>537</v>
      </c>
      <c r="O208" s="8" t="s">
        <v>775</v>
      </c>
      <c r="P208" s="16" t="s">
        <v>296</v>
      </c>
      <c r="Q208" s="9"/>
      <c r="R208" s="9"/>
      <c r="S208" s="9"/>
    </row>
    <row r="209">
      <c r="D209" s="70"/>
      <c r="F209" s="20" t="s">
        <v>807</v>
      </c>
      <c r="G209" s="21" t="s">
        <v>305</v>
      </c>
      <c r="H209" s="20" t="s">
        <v>762</v>
      </c>
      <c r="I209" s="32"/>
      <c r="J209" s="20" t="s">
        <v>50</v>
      </c>
      <c r="M209" s="9"/>
      <c r="N209" s="9"/>
    </row>
    <row r="210">
      <c r="D210" s="70"/>
      <c r="F210" s="16" t="s">
        <v>808</v>
      </c>
      <c r="G210" s="61" t="s">
        <v>809</v>
      </c>
      <c r="H210" s="16" t="s">
        <v>556</v>
      </c>
      <c r="I210" s="9"/>
      <c r="J210" s="16" t="s">
        <v>810</v>
      </c>
      <c r="M210" s="16" t="s">
        <v>811</v>
      </c>
      <c r="N210" s="16" t="s">
        <v>537</v>
      </c>
      <c r="O210" s="16" t="s">
        <v>812</v>
      </c>
    </row>
    <row r="211">
      <c r="D211" s="70"/>
      <c r="F211" s="16" t="s">
        <v>813</v>
      </c>
      <c r="G211" s="61" t="s">
        <v>814</v>
      </c>
      <c r="H211" s="16" t="s">
        <v>815</v>
      </c>
      <c r="I211" s="9"/>
      <c r="J211" s="16" t="s">
        <v>816</v>
      </c>
      <c r="M211" s="16" t="s">
        <v>26</v>
      </c>
      <c r="N211" s="16" t="s">
        <v>316</v>
      </c>
    </row>
    <row r="212">
      <c r="D212" s="70"/>
      <c r="F212" s="20" t="s">
        <v>817</v>
      </c>
      <c r="G212" s="21" t="s">
        <v>818</v>
      </c>
      <c r="H212" s="20" t="s">
        <v>819</v>
      </c>
      <c r="I212" s="32"/>
      <c r="J212" s="20" t="s">
        <v>738</v>
      </c>
      <c r="M212" s="9"/>
      <c r="N212" s="9"/>
    </row>
    <row r="213" ht="25.5" customHeight="1">
      <c r="D213" s="70"/>
      <c r="F213" s="16" t="s">
        <v>820</v>
      </c>
      <c r="G213" s="61" t="s">
        <v>821</v>
      </c>
      <c r="H213" s="16" t="s">
        <v>822</v>
      </c>
      <c r="I213" s="9"/>
      <c r="J213" s="16" t="s">
        <v>823</v>
      </c>
      <c r="M213" s="16" t="s">
        <v>26</v>
      </c>
      <c r="N213" s="16" t="s">
        <v>316</v>
      </c>
    </row>
    <row r="214" ht="36.75" customHeight="1">
      <c r="D214" s="70"/>
      <c r="E214" s="82"/>
      <c r="F214" s="12" t="s">
        <v>824</v>
      </c>
      <c r="G214" s="13" t="s">
        <v>211</v>
      </c>
      <c r="H214" s="12" t="s">
        <v>825</v>
      </c>
      <c r="I214" s="9"/>
      <c r="J214" s="12" t="s">
        <v>826</v>
      </c>
      <c r="M214" s="16" t="s">
        <v>827</v>
      </c>
      <c r="N214" s="16" t="s">
        <v>316</v>
      </c>
    </row>
    <row r="215">
      <c r="D215" s="70"/>
      <c r="E215" s="83"/>
      <c r="F215" s="20" t="s">
        <v>828</v>
      </c>
      <c r="G215" s="21" t="s">
        <v>829</v>
      </c>
      <c r="H215" s="20" t="s">
        <v>556</v>
      </c>
      <c r="I215" s="81" t="s">
        <v>830</v>
      </c>
      <c r="J215" s="20" t="s">
        <v>745</v>
      </c>
      <c r="M215" s="9"/>
      <c r="N215" s="9"/>
    </row>
    <row r="216">
      <c r="D216" s="70"/>
      <c r="F216" s="20" t="s">
        <v>831</v>
      </c>
      <c r="G216" s="21" t="s">
        <v>804</v>
      </c>
      <c r="H216" s="20" t="s">
        <v>832</v>
      </c>
      <c r="I216" s="32"/>
      <c r="J216" s="20" t="s">
        <v>738</v>
      </c>
      <c r="M216" s="9"/>
      <c r="N216" s="9"/>
    </row>
    <row r="217">
      <c r="D217" s="70"/>
      <c r="F217" s="20" t="s">
        <v>833</v>
      </c>
      <c r="G217" s="21" t="s">
        <v>834</v>
      </c>
      <c r="H217" s="20" t="s">
        <v>835</v>
      </c>
      <c r="I217" s="32"/>
      <c r="J217" s="20" t="s">
        <v>738</v>
      </c>
      <c r="M217" s="9"/>
      <c r="N217" s="9"/>
    </row>
    <row r="218">
      <c r="D218" s="70"/>
      <c r="F218" s="16" t="s">
        <v>836</v>
      </c>
      <c r="G218" s="61" t="s">
        <v>501</v>
      </c>
      <c r="H218" s="16" t="s">
        <v>837</v>
      </c>
      <c r="I218" s="9"/>
      <c r="J218" s="16" t="s">
        <v>838</v>
      </c>
      <c r="M218" s="16" t="s">
        <v>26</v>
      </c>
      <c r="N218" s="16" t="s">
        <v>316</v>
      </c>
    </row>
    <row r="219">
      <c r="D219" s="70"/>
      <c r="F219" s="16"/>
      <c r="G219" s="61"/>
      <c r="H219" s="16"/>
      <c r="I219" s="9"/>
      <c r="J219" s="16"/>
      <c r="M219" s="9"/>
      <c r="N219" s="9"/>
    </row>
    <row r="220">
      <c r="D220" s="70"/>
      <c r="F220" s="20" t="s">
        <v>839</v>
      </c>
      <c r="G220" s="21" t="s">
        <v>840</v>
      </c>
      <c r="H220" s="20" t="s">
        <v>246</v>
      </c>
      <c r="I220" s="32"/>
      <c r="J220" s="20" t="s">
        <v>738</v>
      </c>
      <c r="M220" s="9"/>
      <c r="N220" s="9"/>
    </row>
    <row r="221">
      <c r="D221" s="70"/>
      <c r="F221" s="20" t="s">
        <v>841</v>
      </c>
      <c r="G221" s="21" t="s">
        <v>842</v>
      </c>
      <c r="H221" s="20" t="s">
        <v>843</v>
      </c>
      <c r="I221" s="32"/>
      <c r="J221" s="20" t="s">
        <v>738</v>
      </c>
      <c r="M221" s="9"/>
      <c r="N221" s="9"/>
    </row>
    <row r="222">
      <c r="D222" s="70"/>
      <c r="F222" s="20" t="s">
        <v>844</v>
      </c>
      <c r="G222" s="21" t="s">
        <v>845</v>
      </c>
      <c r="H222" s="20" t="s">
        <v>846</v>
      </c>
      <c r="I222" s="32"/>
      <c r="J222" s="20" t="s">
        <v>738</v>
      </c>
      <c r="M222" s="9"/>
      <c r="N222" s="9"/>
    </row>
    <row r="223">
      <c r="D223" s="70"/>
      <c r="F223" s="20" t="s">
        <v>847</v>
      </c>
      <c r="G223" s="21" t="s">
        <v>848</v>
      </c>
      <c r="H223" s="20" t="s">
        <v>849</v>
      </c>
      <c r="I223" s="81" t="s">
        <v>850</v>
      </c>
      <c r="J223" s="20" t="s">
        <v>738</v>
      </c>
      <c r="M223" s="9"/>
      <c r="N223" s="9"/>
    </row>
    <row r="224">
      <c r="D224" s="70"/>
      <c r="F224" s="16" t="s">
        <v>851</v>
      </c>
      <c r="G224" s="61" t="s">
        <v>852</v>
      </c>
      <c r="H224" s="16" t="s">
        <v>853</v>
      </c>
      <c r="I224" s="9"/>
      <c r="J224" s="16" t="s">
        <v>854</v>
      </c>
      <c r="M224" s="16" t="s">
        <v>114</v>
      </c>
      <c r="N224" s="16" t="s">
        <v>316</v>
      </c>
      <c r="O224" s="31"/>
    </row>
    <row r="225">
      <c r="D225" s="70"/>
      <c r="F225" s="16" t="s">
        <v>855</v>
      </c>
      <c r="G225" s="61" t="s">
        <v>856</v>
      </c>
      <c r="H225" s="16" t="s">
        <v>709</v>
      </c>
      <c r="I225" s="9"/>
      <c r="J225" s="16" t="s">
        <v>857</v>
      </c>
      <c r="M225" s="16" t="s">
        <v>114</v>
      </c>
      <c r="N225" s="16" t="s">
        <v>316</v>
      </c>
      <c r="O225" s="31"/>
    </row>
    <row r="226">
      <c r="D226" s="70"/>
      <c r="F226" s="16" t="s">
        <v>858</v>
      </c>
      <c r="G226" s="61" t="s">
        <v>859</v>
      </c>
      <c r="H226" s="16" t="s">
        <v>709</v>
      </c>
      <c r="I226" s="9"/>
      <c r="J226" s="16" t="s">
        <v>860</v>
      </c>
      <c r="M226" s="16" t="s">
        <v>114</v>
      </c>
      <c r="N226" s="16" t="s">
        <v>316</v>
      </c>
      <c r="O226" s="31"/>
    </row>
    <row r="227">
      <c r="D227" s="70"/>
      <c r="F227" s="16" t="s">
        <v>861</v>
      </c>
      <c r="G227" s="61" t="s">
        <v>862</v>
      </c>
      <c r="H227" s="16" t="s">
        <v>863</v>
      </c>
      <c r="I227" s="9"/>
      <c r="J227" s="16" t="s">
        <v>864</v>
      </c>
      <c r="M227" s="16" t="s">
        <v>114</v>
      </c>
      <c r="N227" s="16" t="s">
        <v>316</v>
      </c>
      <c r="O227" s="31"/>
    </row>
    <row r="228">
      <c r="D228" s="70"/>
      <c r="F228" s="16" t="s">
        <v>865</v>
      </c>
      <c r="G228" s="61" t="s">
        <v>866</v>
      </c>
      <c r="H228" s="16" t="s">
        <v>867</v>
      </c>
      <c r="I228" s="9"/>
      <c r="J228" s="16" t="s">
        <v>868</v>
      </c>
      <c r="M228" s="16" t="s">
        <v>26</v>
      </c>
      <c r="N228" s="16" t="s">
        <v>233</v>
      </c>
    </row>
    <row r="229">
      <c r="A229" s="3" t="s">
        <v>869</v>
      </c>
      <c r="B229" s="6" t="s">
        <v>870</v>
      </c>
      <c r="C229" s="4" t="s">
        <v>17</v>
      </c>
      <c r="D229" s="84" t="s">
        <v>871</v>
      </c>
      <c r="E229" s="4" t="s">
        <v>872</v>
      </c>
      <c r="F229" s="3"/>
      <c r="G229" s="3"/>
      <c r="H229" s="3"/>
      <c r="I229" s="85"/>
      <c r="J229" s="31"/>
      <c r="K229" s="4" t="s">
        <v>873</v>
      </c>
      <c r="L229" s="8" t="s">
        <v>532</v>
      </c>
      <c r="M229" s="4" t="s">
        <v>26</v>
      </c>
      <c r="N229" s="4" t="s">
        <v>316</v>
      </c>
      <c r="O229" s="4" t="s">
        <v>26</v>
      </c>
      <c r="P229" s="4" t="s">
        <v>296</v>
      </c>
      <c r="Q229" s="31"/>
    </row>
    <row r="230">
      <c r="D230" s="70"/>
      <c r="F230" s="16" t="s">
        <v>874</v>
      </c>
      <c r="H230" s="16" t="s">
        <v>869</v>
      </c>
      <c r="I230" s="62" t="s">
        <v>875</v>
      </c>
      <c r="J230" s="16" t="s">
        <v>876</v>
      </c>
      <c r="M230" s="16" t="s">
        <v>26</v>
      </c>
      <c r="N230" s="16" t="s">
        <v>877</v>
      </c>
      <c r="O230" s="16" t="s">
        <v>26</v>
      </c>
      <c r="P230" s="16" t="s">
        <v>296</v>
      </c>
    </row>
    <row r="231">
      <c r="D231" s="70"/>
      <c r="F231" s="20" t="s">
        <v>878</v>
      </c>
      <c r="G231" s="20"/>
      <c r="H231" s="20" t="s">
        <v>241</v>
      </c>
      <c r="I231" s="86"/>
      <c r="J231" s="20" t="s">
        <v>879</v>
      </c>
      <c r="M231" s="16" t="s">
        <v>114</v>
      </c>
      <c r="N231" s="16" t="s">
        <v>877</v>
      </c>
      <c r="O231" s="31"/>
    </row>
    <row r="232">
      <c r="D232" s="70"/>
      <c r="F232" s="20" t="s">
        <v>880</v>
      </c>
      <c r="G232" s="20"/>
      <c r="H232" s="20" t="s">
        <v>881</v>
      </c>
      <c r="I232" s="86"/>
      <c r="J232" s="20" t="s">
        <v>882</v>
      </c>
      <c r="M232" s="16" t="s">
        <v>114</v>
      </c>
      <c r="N232" s="16" t="s">
        <v>877</v>
      </c>
      <c r="O232" s="31"/>
    </row>
    <row r="233">
      <c r="D233" s="70"/>
      <c r="F233" s="20" t="s">
        <v>883</v>
      </c>
      <c r="G233" s="20"/>
      <c r="H233" s="20" t="s">
        <v>884</v>
      </c>
      <c r="I233" s="86"/>
      <c r="J233" s="20" t="s">
        <v>885</v>
      </c>
      <c r="M233" s="16" t="s">
        <v>114</v>
      </c>
      <c r="N233" s="16" t="s">
        <v>296</v>
      </c>
    </row>
    <row r="234">
      <c r="A234" s="87"/>
      <c r="D234" s="70"/>
      <c r="F234" s="20" t="s">
        <v>886</v>
      </c>
      <c r="G234" s="20"/>
      <c r="H234" s="20" t="s">
        <v>887</v>
      </c>
      <c r="I234" s="86"/>
      <c r="J234" s="20" t="s">
        <v>888</v>
      </c>
      <c r="M234" s="16" t="s">
        <v>114</v>
      </c>
      <c r="N234" s="16" t="s">
        <v>296</v>
      </c>
    </row>
    <row r="235">
      <c r="D235" s="70"/>
      <c r="F235" s="20" t="s">
        <v>889</v>
      </c>
      <c r="G235" s="20"/>
      <c r="H235" s="20" t="s">
        <v>890</v>
      </c>
      <c r="I235" s="86"/>
      <c r="J235" s="20" t="s">
        <v>891</v>
      </c>
      <c r="M235" s="16" t="s">
        <v>114</v>
      </c>
      <c r="N235" s="16" t="s">
        <v>296</v>
      </c>
    </row>
    <row r="236">
      <c r="D236" s="70"/>
      <c r="F236" s="20" t="s">
        <v>892</v>
      </c>
      <c r="G236" s="20"/>
      <c r="H236" s="20" t="s">
        <v>887</v>
      </c>
      <c r="I236" s="86"/>
      <c r="J236" s="20" t="s">
        <v>893</v>
      </c>
    </row>
    <row r="237">
      <c r="D237" s="70"/>
      <c r="F237" s="16" t="s">
        <v>894</v>
      </c>
      <c r="G237" s="88"/>
      <c r="H237" s="88"/>
      <c r="I237" s="70"/>
      <c r="J237" s="16" t="s">
        <v>879</v>
      </c>
      <c r="M237" s="16" t="s">
        <v>114</v>
      </c>
      <c r="N237" s="16" t="s">
        <v>296</v>
      </c>
    </row>
    <row r="238">
      <c r="A238" s="3" t="s">
        <v>895</v>
      </c>
      <c r="B238" s="4" t="s">
        <v>896</v>
      </c>
      <c r="C238" s="4" t="s">
        <v>17</v>
      </c>
      <c r="D238" s="31"/>
      <c r="E238" s="31"/>
      <c r="F238" s="3"/>
      <c r="G238" s="3"/>
      <c r="H238" s="3"/>
      <c r="I238" s="85"/>
      <c r="J238" s="31"/>
      <c r="K238" s="31"/>
      <c r="L238" s="8" t="s">
        <v>897</v>
      </c>
      <c r="M238" s="31"/>
      <c r="N238" s="31"/>
      <c r="O238" s="31"/>
      <c r="P238" s="31"/>
      <c r="Q238" s="31"/>
    </row>
    <row r="239">
      <c r="D239" s="70"/>
      <c r="F239" s="66" t="s">
        <v>898</v>
      </c>
      <c r="G239" s="12"/>
      <c r="H239" s="12" t="s">
        <v>899</v>
      </c>
      <c r="I239" s="12"/>
      <c r="J239" s="12" t="s">
        <v>900</v>
      </c>
      <c r="K239" s="12" t="s">
        <v>901</v>
      </c>
      <c r="L239" s="28"/>
      <c r="M239" s="12" t="s">
        <v>26</v>
      </c>
      <c r="N239" s="12" t="s">
        <v>537</v>
      </c>
      <c r="O239" s="8" t="s">
        <v>902</v>
      </c>
      <c r="P239" s="16" t="s">
        <v>537</v>
      </c>
    </row>
    <row r="240">
      <c r="D240" s="70"/>
      <c r="F240" s="16" t="s">
        <v>903</v>
      </c>
      <c r="G240" s="16"/>
      <c r="H240" s="16" t="s">
        <v>904</v>
      </c>
      <c r="I240" s="16"/>
      <c r="J240" s="16" t="s">
        <v>905</v>
      </c>
      <c r="M240" s="16" t="s">
        <v>114</v>
      </c>
      <c r="N240" s="16" t="s">
        <v>537</v>
      </c>
      <c r="O240" s="31"/>
    </row>
    <row r="241" ht="42.75" customHeight="1">
      <c r="D241" s="70"/>
      <c r="F241" s="16" t="s">
        <v>906</v>
      </c>
      <c r="G241" s="16"/>
      <c r="H241" s="16" t="s">
        <v>907</v>
      </c>
      <c r="I241" s="16"/>
      <c r="J241" s="16" t="s">
        <v>908</v>
      </c>
      <c r="M241" s="16" t="s">
        <v>114</v>
      </c>
      <c r="N241" s="16" t="s">
        <v>537</v>
      </c>
      <c r="O241" s="31"/>
    </row>
    <row r="242" ht="27.0" customHeight="1">
      <c r="D242" s="70"/>
      <c r="F242" s="16" t="s">
        <v>909</v>
      </c>
      <c r="G242" s="16"/>
      <c r="H242" s="16" t="s">
        <v>60</v>
      </c>
      <c r="I242" s="16"/>
      <c r="J242" s="16" t="s">
        <v>910</v>
      </c>
      <c r="M242" s="16" t="s">
        <v>114</v>
      </c>
      <c r="N242" s="16" t="s">
        <v>537</v>
      </c>
      <c r="O242" s="31"/>
    </row>
    <row r="243" ht="37.5" customHeight="1">
      <c r="A243" s="89"/>
      <c r="B243" s="89"/>
      <c r="C243" s="89"/>
      <c r="D243" s="90"/>
      <c r="E243" s="89"/>
      <c r="F243" s="8" t="s">
        <v>911</v>
      </c>
      <c r="G243" s="8"/>
      <c r="H243" s="8" t="s">
        <v>912</v>
      </c>
      <c r="I243" s="8"/>
      <c r="J243" s="8" t="s">
        <v>913</v>
      </c>
      <c r="K243" s="89"/>
      <c r="L243" s="89"/>
      <c r="M243" s="8" t="s">
        <v>914</v>
      </c>
      <c r="N243" s="8" t="s">
        <v>537</v>
      </c>
      <c r="O243" s="8" t="s">
        <v>775</v>
      </c>
    </row>
    <row r="244" ht="37.5" customHeight="1">
      <c r="D244" s="70"/>
      <c r="F244" s="16" t="s">
        <v>915</v>
      </c>
      <c r="G244" s="16"/>
      <c r="H244" s="16" t="s">
        <v>916</v>
      </c>
      <c r="I244" s="16"/>
      <c r="J244" s="16" t="s">
        <v>917</v>
      </c>
      <c r="M244" s="16" t="s">
        <v>114</v>
      </c>
      <c r="N244" s="16" t="s">
        <v>537</v>
      </c>
      <c r="O244" s="31"/>
    </row>
    <row r="245" ht="30.75" customHeight="1">
      <c r="D245" s="70"/>
      <c r="F245" s="16" t="s">
        <v>918</v>
      </c>
      <c r="G245" s="16"/>
      <c r="H245" s="16" t="s">
        <v>919</v>
      </c>
      <c r="I245" s="16"/>
      <c r="J245" s="16" t="s">
        <v>920</v>
      </c>
      <c r="M245" s="16" t="s">
        <v>114</v>
      </c>
      <c r="N245" s="16" t="s">
        <v>537</v>
      </c>
      <c r="O245" s="31"/>
    </row>
    <row r="246" ht="45.0" customHeight="1">
      <c r="D246" s="70"/>
      <c r="F246" s="16" t="s">
        <v>921</v>
      </c>
      <c r="G246" s="16"/>
      <c r="H246" s="16" t="s">
        <v>922</v>
      </c>
      <c r="I246" s="16"/>
      <c r="J246" s="16" t="s">
        <v>923</v>
      </c>
      <c r="M246" s="16" t="s">
        <v>114</v>
      </c>
      <c r="N246" s="16" t="s">
        <v>537</v>
      </c>
      <c r="O246" s="31"/>
    </row>
    <row r="247" ht="31.5" customHeight="1">
      <c r="D247" s="70"/>
      <c r="F247" s="16" t="s">
        <v>924</v>
      </c>
      <c r="G247" s="16"/>
      <c r="H247" s="16" t="s">
        <v>146</v>
      </c>
      <c r="I247" s="16"/>
      <c r="J247" s="16" t="s">
        <v>925</v>
      </c>
      <c r="M247" s="16" t="s">
        <v>114</v>
      </c>
      <c r="N247" s="16" t="s">
        <v>537</v>
      </c>
      <c r="O247" s="31"/>
    </row>
    <row r="248">
      <c r="D248" s="70"/>
      <c r="F248" s="80" t="s">
        <v>926</v>
      </c>
      <c r="G248" s="16"/>
      <c r="H248" s="16" t="s">
        <v>560</v>
      </c>
      <c r="I248" s="16"/>
      <c r="J248" s="16" t="s">
        <v>927</v>
      </c>
    </row>
    <row r="249" ht="33.0" customHeight="1">
      <c r="D249" s="70"/>
      <c r="F249" s="16" t="s">
        <v>928</v>
      </c>
      <c r="G249" s="16"/>
      <c r="H249" s="16" t="s">
        <v>929</v>
      </c>
      <c r="I249" s="16"/>
      <c r="J249" s="16" t="s">
        <v>930</v>
      </c>
    </row>
    <row r="250">
      <c r="D250" s="70"/>
      <c r="F250" s="80" t="s">
        <v>931</v>
      </c>
      <c r="G250" s="16"/>
      <c r="H250" s="16" t="s">
        <v>932</v>
      </c>
      <c r="I250" s="16"/>
      <c r="J250" s="16"/>
    </row>
    <row r="251">
      <c r="D251" s="70"/>
      <c r="F251" s="80" t="s">
        <v>933</v>
      </c>
      <c r="G251" s="16"/>
      <c r="H251" s="16" t="s">
        <v>934</v>
      </c>
      <c r="I251" s="16"/>
      <c r="J251" s="16"/>
    </row>
    <row r="252" ht="30.75" customHeight="1">
      <c r="D252" s="70"/>
      <c r="F252" s="16" t="s">
        <v>935</v>
      </c>
      <c r="G252" s="16"/>
      <c r="H252" s="16" t="s">
        <v>936</v>
      </c>
      <c r="I252" s="16"/>
      <c r="J252" s="16"/>
    </row>
    <row r="253" ht="32.25" customHeight="1">
      <c r="D253" s="70"/>
      <c r="F253" s="16" t="s">
        <v>937</v>
      </c>
      <c r="G253" s="16"/>
      <c r="H253" s="16" t="s">
        <v>938</v>
      </c>
      <c r="I253" s="16"/>
      <c r="J253" s="16"/>
    </row>
    <row r="254" ht="28.5" customHeight="1">
      <c r="D254" s="70"/>
      <c r="F254" s="16" t="s">
        <v>939</v>
      </c>
      <c r="G254" s="16"/>
      <c r="H254" s="16" t="s">
        <v>246</v>
      </c>
      <c r="I254" s="16"/>
      <c r="J254" s="16"/>
    </row>
    <row r="255" ht="26.25" customHeight="1">
      <c r="D255" s="70"/>
      <c r="F255" s="16" t="s">
        <v>940</v>
      </c>
      <c r="G255" s="16"/>
      <c r="H255" s="16" t="s">
        <v>798</v>
      </c>
      <c r="I255" s="16"/>
      <c r="J255" s="16"/>
    </row>
    <row r="256">
      <c r="D256" s="70"/>
      <c r="F256" s="16" t="s">
        <v>941</v>
      </c>
      <c r="G256" s="16"/>
      <c r="H256" s="16" t="s">
        <v>560</v>
      </c>
      <c r="I256" s="16"/>
      <c r="J256" s="16"/>
    </row>
    <row r="257">
      <c r="D257" s="70"/>
      <c r="F257" s="16" t="s">
        <v>942</v>
      </c>
      <c r="G257" s="16"/>
      <c r="H257" s="16" t="s">
        <v>943</v>
      </c>
      <c r="I257" s="16"/>
      <c r="J257" s="16"/>
    </row>
    <row r="258" ht="26.25" customHeight="1">
      <c r="D258" s="70"/>
      <c r="F258" s="16" t="s">
        <v>944</v>
      </c>
      <c r="G258" s="16"/>
      <c r="H258" s="16" t="s">
        <v>945</v>
      </c>
      <c r="I258" s="16"/>
      <c r="J258" s="16"/>
    </row>
    <row r="259" ht="23.25" customHeight="1">
      <c r="D259" s="70"/>
      <c r="F259" s="16" t="s">
        <v>946</v>
      </c>
      <c r="G259" s="16"/>
      <c r="H259" s="16" t="s">
        <v>212</v>
      </c>
      <c r="I259" s="16"/>
      <c r="J259" s="16"/>
    </row>
    <row r="260" ht="26.25" customHeight="1">
      <c r="D260" s="70"/>
      <c r="F260" s="16" t="s">
        <v>947</v>
      </c>
      <c r="G260" s="16"/>
      <c r="H260" s="16" t="s">
        <v>948</v>
      </c>
      <c r="I260" s="16"/>
      <c r="J260" s="16"/>
    </row>
    <row r="261">
      <c r="D261" s="70"/>
      <c r="F261" s="80" t="s">
        <v>949</v>
      </c>
      <c r="G261" s="16"/>
      <c r="H261" s="16" t="s">
        <v>950</v>
      </c>
      <c r="I261" s="16"/>
      <c r="J261" s="16"/>
    </row>
    <row r="262" ht="33.75" customHeight="1">
      <c r="D262" s="70"/>
      <c r="F262" s="16" t="s">
        <v>951</v>
      </c>
      <c r="G262" s="16"/>
      <c r="H262" s="16" t="s">
        <v>952</v>
      </c>
      <c r="I262" s="16"/>
      <c r="J262" s="16"/>
    </row>
    <row r="263" ht="22.5" customHeight="1">
      <c r="D263" s="70"/>
      <c r="F263" s="16" t="s">
        <v>953</v>
      </c>
      <c r="G263" s="16"/>
      <c r="H263" s="16" t="s">
        <v>954</v>
      </c>
      <c r="I263" s="16"/>
      <c r="J263" s="16"/>
    </row>
    <row r="264">
      <c r="D264" s="70"/>
      <c r="I264" s="70"/>
    </row>
    <row r="265">
      <c r="D265" s="70"/>
      <c r="I265" s="70"/>
    </row>
    <row r="266">
      <c r="D266" s="70"/>
      <c r="I266" s="70"/>
    </row>
    <row r="267">
      <c r="D267" s="70"/>
      <c r="I267" s="70"/>
    </row>
    <row r="268">
      <c r="D268" s="70"/>
      <c r="I268" s="70"/>
    </row>
    <row r="269">
      <c r="D269" s="70"/>
      <c r="I269" s="70"/>
    </row>
    <row r="270">
      <c r="D270" s="70"/>
      <c r="I270" s="70"/>
    </row>
    <row r="271">
      <c r="D271" s="70"/>
      <c r="I271" s="70"/>
    </row>
    <row r="272">
      <c r="D272" s="70"/>
      <c r="I272" s="70"/>
    </row>
    <row r="273">
      <c r="D273" s="70"/>
      <c r="I273" s="70"/>
    </row>
    <row r="274">
      <c r="D274" s="70"/>
      <c r="I274" s="70"/>
    </row>
    <row r="275">
      <c r="D275" s="70"/>
      <c r="I275" s="70"/>
    </row>
    <row r="276">
      <c r="D276" s="70"/>
      <c r="I276" s="70"/>
    </row>
    <row r="277">
      <c r="D277" s="70"/>
      <c r="I277" s="70"/>
    </row>
    <row r="278">
      <c r="D278" s="70"/>
      <c r="I278" s="70"/>
    </row>
    <row r="279">
      <c r="D279" s="70"/>
      <c r="I279" s="70"/>
    </row>
    <row r="280">
      <c r="D280" s="70"/>
      <c r="I280" s="70"/>
    </row>
    <row r="281">
      <c r="D281" s="70"/>
      <c r="I281" s="70"/>
    </row>
    <row r="282">
      <c r="D282" s="70"/>
      <c r="I282" s="70"/>
    </row>
    <row r="283">
      <c r="D283" s="70"/>
      <c r="I283" s="70"/>
    </row>
    <row r="284">
      <c r="D284" s="70"/>
      <c r="I284" s="70"/>
    </row>
    <row r="285">
      <c r="D285" s="70"/>
      <c r="I285" s="70"/>
    </row>
    <row r="286">
      <c r="D286" s="70"/>
      <c r="I286" s="70"/>
    </row>
    <row r="287">
      <c r="D287" s="70"/>
      <c r="I287" s="70"/>
    </row>
    <row r="288">
      <c r="D288" s="70"/>
      <c r="I288" s="70"/>
    </row>
    <row r="289">
      <c r="D289" s="70"/>
      <c r="I289" s="70"/>
    </row>
    <row r="290">
      <c r="D290" s="70"/>
      <c r="I290" s="70"/>
    </row>
    <row r="291">
      <c r="D291" s="70"/>
      <c r="I291" s="70"/>
    </row>
    <row r="292">
      <c r="D292" s="70"/>
      <c r="I292" s="70"/>
    </row>
    <row r="293">
      <c r="D293" s="70"/>
      <c r="I293" s="70"/>
    </row>
    <row r="294">
      <c r="D294" s="70"/>
      <c r="I294" s="70"/>
    </row>
    <row r="295">
      <c r="D295" s="70"/>
      <c r="I295" s="70"/>
    </row>
    <row r="296">
      <c r="D296" s="70"/>
      <c r="I296" s="70"/>
    </row>
    <row r="297">
      <c r="D297" s="70"/>
      <c r="I297" s="70"/>
    </row>
    <row r="298">
      <c r="D298" s="70"/>
      <c r="I298" s="70"/>
    </row>
    <row r="299">
      <c r="D299" s="70"/>
      <c r="I299" s="70"/>
    </row>
    <row r="300">
      <c r="D300" s="70"/>
      <c r="I300" s="70"/>
    </row>
    <row r="301">
      <c r="D301" s="70"/>
      <c r="I301" s="70"/>
    </row>
    <row r="302">
      <c r="D302" s="70"/>
      <c r="I302" s="70"/>
    </row>
    <row r="303">
      <c r="D303" s="70"/>
      <c r="I303" s="70"/>
    </row>
    <row r="304">
      <c r="D304" s="70"/>
      <c r="I304" s="70"/>
    </row>
    <row r="305">
      <c r="D305" s="70"/>
      <c r="I305" s="70"/>
    </row>
    <row r="306">
      <c r="D306" s="70"/>
      <c r="I306" s="70"/>
    </row>
    <row r="307">
      <c r="D307" s="70"/>
      <c r="I307" s="70"/>
    </row>
    <row r="308">
      <c r="D308" s="70"/>
      <c r="I308" s="70"/>
    </row>
    <row r="309">
      <c r="D309" s="70"/>
      <c r="I309" s="70"/>
    </row>
    <row r="310">
      <c r="D310" s="70"/>
      <c r="I310" s="70"/>
    </row>
    <row r="311">
      <c r="D311" s="70"/>
      <c r="I311" s="70"/>
    </row>
    <row r="312">
      <c r="D312" s="70"/>
      <c r="I312" s="70"/>
    </row>
    <row r="313">
      <c r="D313" s="70"/>
      <c r="I313" s="70"/>
    </row>
    <row r="314">
      <c r="D314" s="70"/>
      <c r="I314" s="70"/>
    </row>
    <row r="315">
      <c r="D315" s="70"/>
      <c r="I315" s="70"/>
    </row>
    <row r="316">
      <c r="D316" s="70"/>
      <c r="I316" s="70"/>
    </row>
    <row r="317">
      <c r="D317" s="70"/>
      <c r="I317" s="70"/>
    </row>
    <row r="318">
      <c r="D318" s="70"/>
      <c r="I318" s="70"/>
    </row>
    <row r="319">
      <c r="D319" s="70"/>
      <c r="I319" s="70"/>
    </row>
    <row r="320">
      <c r="D320" s="70"/>
      <c r="I320" s="70"/>
    </row>
    <row r="321">
      <c r="D321" s="70"/>
      <c r="I321" s="70"/>
    </row>
    <row r="322">
      <c r="D322" s="70"/>
      <c r="I322" s="70"/>
    </row>
    <row r="323">
      <c r="D323" s="70"/>
      <c r="I323" s="70"/>
    </row>
    <row r="324">
      <c r="D324" s="70"/>
      <c r="I324" s="70"/>
    </row>
    <row r="325">
      <c r="D325" s="70"/>
      <c r="I325" s="70"/>
    </row>
    <row r="326">
      <c r="D326" s="70"/>
      <c r="I326" s="70"/>
    </row>
    <row r="327">
      <c r="D327" s="70"/>
      <c r="I327" s="70"/>
    </row>
    <row r="328">
      <c r="D328" s="70"/>
      <c r="I328" s="70"/>
    </row>
    <row r="329">
      <c r="D329" s="70"/>
      <c r="I329" s="70"/>
    </row>
    <row r="330">
      <c r="D330" s="70"/>
      <c r="I330" s="70"/>
    </row>
    <row r="331">
      <c r="D331" s="70"/>
      <c r="I331" s="70"/>
    </row>
    <row r="332">
      <c r="D332" s="70"/>
      <c r="I332" s="70"/>
    </row>
    <row r="333">
      <c r="D333" s="70"/>
      <c r="I333" s="70"/>
    </row>
    <row r="334">
      <c r="D334" s="70"/>
      <c r="I334" s="70"/>
    </row>
    <row r="335">
      <c r="D335" s="70"/>
      <c r="I335" s="70"/>
    </row>
    <row r="336">
      <c r="D336" s="70"/>
      <c r="I336" s="70"/>
    </row>
    <row r="337">
      <c r="D337" s="70"/>
      <c r="I337" s="70"/>
    </row>
    <row r="338">
      <c r="D338" s="70"/>
      <c r="I338" s="70"/>
    </row>
    <row r="339">
      <c r="D339" s="70"/>
      <c r="I339" s="70"/>
    </row>
    <row r="340">
      <c r="D340" s="70"/>
      <c r="I340" s="70"/>
    </row>
    <row r="341">
      <c r="D341" s="70"/>
      <c r="I341" s="70"/>
    </row>
    <row r="342">
      <c r="D342" s="70"/>
      <c r="I342" s="70"/>
    </row>
    <row r="343">
      <c r="D343" s="70"/>
      <c r="I343" s="70"/>
    </row>
    <row r="344">
      <c r="D344" s="70"/>
      <c r="I344" s="70"/>
    </row>
    <row r="345">
      <c r="D345" s="70"/>
      <c r="I345" s="70"/>
    </row>
    <row r="346">
      <c r="D346" s="70"/>
      <c r="I346" s="70"/>
    </row>
    <row r="347">
      <c r="D347" s="70"/>
      <c r="I347" s="70"/>
    </row>
    <row r="348">
      <c r="D348" s="70"/>
      <c r="I348" s="70"/>
    </row>
    <row r="349">
      <c r="D349" s="70"/>
      <c r="I349" s="70"/>
    </row>
    <row r="350">
      <c r="D350" s="70"/>
      <c r="I350" s="70"/>
    </row>
    <row r="351">
      <c r="D351" s="70"/>
      <c r="I351" s="70"/>
    </row>
    <row r="352">
      <c r="D352" s="70"/>
      <c r="I352" s="70"/>
    </row>
    <row r="353">
      <c r="D353" s="70"/>
      <c r="I353" s="70"/>
    </row>
    <row r="354">
      <c r="D354" s="70"/>
      <c r="I354" s="70"/>
    </row>
    <row r="355">
      <c r="D355" s="70"/>
      <c r="I355" s="70"/>
    </row>
    <row r="356">
      <c r="D356" s="70"/>
      <c r="I356" s="70"/>
    </row>
    <row r="357">
      <c r="D357" s="70"/>
      <c r="I357" s="70"/>
    </row>
    <row r="358">
      <c r="D358" s="70"/>
      <c r="I358" s="70"/>
    </row>
    <row r="359">
      <c r="D359" s="70"/>
      <c r="I359" s="70"/>
    </row>
    <row r="360">
      <c r="D360" s="70"/>
      <c r="I360" s="70"/>
    </row>
    <row r="361">
      <c r="D361" s="70"/>
      <c r="I361" s="70"/>
    </row>
    <row r="362">
      <c r="D362" s="70"/>
      <c r="I362" s="70"/>
    </row>
    <row r="363">
      <c r="D363" s="70"/>
      <c r="I363" s="70"/>
    </row>
    <row r="364">
      <c r="D364" s="70"/>
      <c r="I364" s="70"/>
    </row>
    <row r="365">
      <c r="D365" s="70"/>
      <c r="I365" s="70"/>
    </row>
    <row r="366">
      <c r="D366" s="70"/>
      <c r="I366" s="70"/>
    </row>
    <row r="367">
      <c r="D367" s="70"/>
      <c r="I367" s="70"/>
    </row>
    <row r="368">
      <c r="D368" s="70"/>
      <c r="I368" s="70"/>
    </row>
    <row r="369">
      <c r="D369" s="70"/>
      <c r="I369" s="70"/>
    </row>
    <row r="370">
      <c r="D370" s="70"/>
      <c r="I370" s="70"/>
    </row>
    <row r="371">
      <c r="D371" s="70"/>
      <c r="I371" s="70"/>
    </row>
    <row r="372">
      <c r="D372" s="70"/>
      <c r="I372" s="70"/>
    </row>
    <row r="373">
      <c r="D373" s="70"/>
      <c r="I373" s="70"/>
    </row>
    <row r="374">
      <c r="D374" s="70"/>
      <c r="I374" s="70"/>
    </row>
    <row r="375">
      <c r="D375" s="70"/>
      <c r="I375" s="70"/>
    </row>
    <row r="376">
      <c r="D376" s="70"/>
      <c r="I376" s="70"/>
    </row>
    <row r="377">
      <c r="D377" s="70"/>
      <c r="I377" s="70"/>
    </row>
    <row r="378">
      <c r="D378" s="70"/>
      <c r="I378" s="70"/>
    </row>
    <row r="379">
      <c r="D379" s="70"/>
      <c r="I379" s="70"/>
    </row>
    <row r="380">
      <c r="D380" s="70"/>
      <c r="I380" s="70"/>
    </row>
    <row r="381">
      <c r="D381" s="70"/>
      <c r="I381" s="70"/>
    </row>
    <row r="382">
      <c r="D382" s="70"/>
      <c r="I382" s="70"/>
    </row>
    <row r="383">
      <c r="D383" s="70"/>
      <c r="I383" s="70"/>
    </row>
    <row r="384">
      <c r="D384" s="70"/>
      <c r="I384" s="70"/>
    </row>
    <row r="385">
      <c r="D385" s="70"/>
      <c r="I385" s="70"/>
    </row>
    <row r="386">
      <c r="D386" s="70"/>
      <c r="I386" s="70"/>
    </row>
    <row r="387">
      <c r="D387" s="70"/>
      <c r="I387" s="70"/>
    </row>
    <row r="388">
      <c r="D388" s="70"/>
      <c r="I388" s="70"/>
    </row>
    <row r="389">
      <c r="D389" s="70"/>
      <c r="I389" s="70"/>
    </row>
    <row r="390">
      <c r="D390" s="70"/>
      <c r="I390" s="70"/>
    </row>
    <row r="391">
      <c r="D391" s="70"/>
      <c r="I391" s="70"/>
    </row>
    <row r="392">
      <c r="D392" s="70"/>
      <c r="I392" s="70"/>
    </row>
    <row r="393">
      <c r="D393" s="70"/>
      <c r="I393" s="70"/>
    </row>
    <row r="394">
      <c r="D394" s="70"/>
      <c r="I394" s="70"/>
    </row>
    <row r="395">
      <c r="D395" s="70"/>
      <c r="I395" s="70"/>
    </row>
    <row r="396">
      <c r="D396" s="70"/>
      <c r="I396" s="70"/>
    </row>
    <row r="397">
      <c r="D397" s="70"/>
      <c r="I397" s="70"/>
    </row>
    <row r="398">
      <c r="D398" s="70"/>
      <c r="I398" s="70"/>
    </row>
    <row r="399">
      <c r="D399" s="70"/>
      <c r="I399" s="70"/>
    </row>
    <row r="400">
      <c r="D400" s="70"/>
      <c r="I400" s="70"/>
    </row>
    <row r="401">
      <c r="D401" s="70"/>
      <c r="I401" s="70"/>
    </row>
    <row r="402">
      <c r="D402" s="70"/>
      <c r="I402" s="70"/>
    </row>
    <row r="403">
      <c r="D403" s="70"/>
      <c r="I403" s="70"/>
    </row>
    <row r="404">
      <c r="D404" s="70"/>
      <c r="I404" s="70"/>
    </row>
    <row r="405">
      <c r="D405" s="70"/>
      <c r="I405" s="70"/>
    </row>
    <row r="406">
      <c r="D406" s="70"/>
      <c r="I406" s="70"/>
    </row>
    <row r="407">
      <c r="D407" s="70"/>
      <c r="I407" s="70"/>
    </row>
    <row r="408">
      <c r="D408" s="70"/>
      <c r="I408" s="70"/>
    </row>
    <row r="409">
      <c r="D409" s="70"/>
      <c r="I409" s="70"/>
    </row>
    <row r="410">
      <c r="D410" s="70"/>
      <c r="I410" s="70"/>
    </row>
    <row r="411">
      <c r="D411" s="70"/>
      <c r="I411" s="70"/>
    </row>
    <row r="412">
      <c r="D412" s="70"/>
      <c r="I412" s="70"/>
    </row>
    <row r="413">
      <c r="D413" s="70"/>
      <c r="I413" s="70"/>
    </row>
    <row r="414">
      <c r="D414" s="70"/>
      <c r="I414" s="70"/>
    </row>
    <row r="415">
      <c r="D415" s="70"/>
      <c r="I415" s="70"/>
    </row>
    <row r="416">
      <c r="D416" s="70"/>
      <c r="I416" s="70"/>
    </row>
    <row r="417">
      <c r="D417" s="70"/>
      <c r="I417" s="70"/>
    </row>
    <row r="418">
      <c r="D418" s="70"/>
      <c r="I418" s="70"/>
    </row>
    <row r="419">
      <c r="D419" s="70"/>
      <c r="I419" s="70"/>
    </row>
    <row r="420">
      <c r="D420" s="70"/>
      <c r="I420" s="70"/>
    </row>
    <row r="421">
      <c r="D421" s="70"/>
      <c r="I421" s="70"/>
    </row>
    <row r="422">
      <c r="D422" s="70"/>
      <c r="I422" s="70"/>
    </row>
    <row r="423">
      <c r="D423" s="70"/>
      <c r="I423" s="70"/>
    </row>
    <row r="424">
      <c r="D424" s="70"/>
      <c r="I424" s="70"/>
    </row>
    <row r="425">
      <c r="D425" s="70"/>
      <c r="I425" s="70"/>
    </row>
    <row r="426">
      <c r="D426" s="70"/>
      <c r="I426" s="70"/>
    </row>
    <row r="427">
      <c r="D427" s="70"/>
      <c r="I427" s="70"/>
    </row>
    <row r="428">
      <c r="D428" s="70"/>
      <c r="I428" s="70"/>
    </row>
    <row r="429">
      <c r="D429" s="70"/>
      <c r="I429" s="70"/>
    </row>
    <row r="430">
      <c r="D430" s="70"/>
      <c r="I430" s="70"/>
    </row>
    <row r="431">
      <c r="D431" s="70"/>
      <c r="I431" s="70"/>
    </row>
    <row r="432">
      <c r="D432" s="70"/>
      <c r="I432" s="70"/>
    </row>
    <row r="433">
      <c r="D433" s="70"/>
      <c r="I433" s="70"/>
    </row>
    <row r="434">
      <c r="D434" s="70"/>
      <c r="I434" s="70"/>
    </row>
    <row r="435">
      <c r="D435" s="70"/>
      <c r="I435" s="70"/>
    </row>
    <row r="436">
      <c r="D436" s="70"/>
      <c r="I436" s="70"/>
    </row>
    <row r="437">
      <c r="D437" s="70"/>
      <c r="I437" s="70"/>
    </row>
    <row r="438">
      <c r="D438" s="70"/>
      <c r="I438" s="70"/>
    </row>
    <row r="439">
      <c r="D439" s="70"/>
      <c r="I439" s="70"/>
    </row>
    <row r="440">
      <c r="D440" s="70"/>
      <c r="I440" s="70"/>
    </row>
    <row r="441">
      <c r="D441" s="70"/>
      <c r="I441" s="70"/>
    </row>
    <row r="442">
      <c r="D442" s="70"/>
      <c r="I442" s="70"/>
    </row>
    <row r="443">
      <c r="D443" s="70"/>
      <c r="I443" s="70"/>
    </row>
    <row r="444">
      <c r="D444" s="70"/>
      <c r="I444" s="70"/>
    </row>
    <row r="445">
      <c r="D445" s="70"/>
      <c r="I445" s="70"/>
    </row>
    <row r="446">
      <c r="D446" s="70"/>
      <c r="I446" s="70"/>
    </row>
    <row r="447">
      <c r="D447" s="70"/>
      <c r="I447" s="70"/>
    </row>
    <row r="448">
      <c r="D448" s="70"/>
      <c r="I448" s="70"/>
    </row>
    <row r="449">
      <c r="D449" s="70"/>
      <c r="I449" s="70"/>
    </row>
    <row r="450">
      <c r="D450" s="70"/>
      <c r="I450" s="70"/>
    </row>
    <row r="451">
      <c r="D451" s="70"/>
      <c r="I451" s="70"/>
    </row>
    <row r="452">
      <c r="D452" s="70"/>
      <c r="I452" s="70"/>
    </row>
    <row r="453">
      <c r="D453" s="70"/>
      <c r="I453" s="70"/>
    </row>
    <row r="454">
      <c r="D454" s="70"/>
      <c r="I454" s="70"/>
    </row>
    <row r="455">
      <c r="D455" s="70"/>
      <c r="I455" s="70"/>
    </row>
    <row r="456">
      <c r="D456" s="70"/>
      <c r="I456" s="70"/>
    </row>
    <row r="457">
      <c r="D457" s="70"/>
      <c r="I457" s="70"/>
    </row>
    <row r="458">
      <c r="D458" s="70"/>
      <c r="I458" s="70"/>
    </row>
    <row r="459">
      <c r="D459" s="70"/>
      <c r="I459" s="70"/>
    </row>
    <row r="460">
      <c r="D460" s="70"/>
      <c r="I460" s="70"/>
    </row>
    <row r="461">
      <c r="D461" s="70"/>
      <c r="I461" s="70"/>
    </row>
    <row r="462">
      <c r="D462" s="70"/>
      <c r="I462" s="70"/>
    </row>
    <row r="463">
      <c r="D463" s="70"/>
      <c r="I463" s="70"/>
    </row>
    <row r="464">
      <c r="D464" s="70"/>
      <c r="I464" s="70"/>
    </row>
    <row r="465">
      <c r="D465" s="70"/>
      <c r="I465" s="70"/>
    </row>
    <row r="466">
      <c r="D466" s="70"/>
      <c r="I466" s="70"/>
    </row>
    <row r="467">
      <c r="D467" s="70"/>
      <c r="I467" s="70"/>
    </row>
    <row r="468">
      <c r="D468" s="70"/>
      <c r="I468" s="70"/>
    </row>
    <row r="469">
      <c r="D469" s="70"/>
      <c r="I469" s="70"/>
    </row>
    <row r="470">
      <c r="D470" s="70"/>
      <c r="I470" s="70"/>
    </row>
    <row r="471">
      <c r="D471" s="70"/>
      <c r="I471" s="70"/>
    </row>
    <row r="472">
      <c r="D472" s="70"/>
      <c r="I472" s="70"/>
    </row>
    <row r="473">
      <c r="D473" s="70"/>
      <c r="I473" s="70"/>
    </row>
    <row r="474">
      <c r="D474" s="70"/>
      <c r="I474" s="70"/>
    </row>
    <row r="475">
      <c r="D475" s="70"/>
      <c r="I475" s="70"/>
    </row>
    <row r="476">
      <c r="D476" s="70"/>
      <c r="I476" s="70"/>
    </row>
    <row r="477">
      <c r="D477" s="70"/>
      <c r="I477" s="70"/>
    </row>
    <row r="478">
      <c r="D478" s="70"/>
      <c r="I478" s="70"/>
    </row>
    <row r="479">
      <c r="D479" s="70"/>
      <c r="I479" s="70"/>
    </row>
    <row r="480">
      <c r="D480" s="70"/>
      <c r="I480" s="70"/>
    </row>
    <row r="481">
      <c r="D481" s="70"/>
      <c r="I481" s="70"/>
    </row>
    <row r="482">
      <c r="D482" s="70"/>
      <c r="I482" s="70"/>
    </row>
    <row r="483">
      <c r="D483" s="70"/>
      <c r="I483" s="70"/>
    </row>
    <row r="484">
      <c r="D484" s="70"/>
      <c r="I484" s="70"/>
    </row>
    <row r="485">
      <c r="D485" s="70"/>
      <c r="I485" s="70"/>
    </row>
    <row r="486">
      <c r="D486" s="70"/>
      <c r="I486" s="70"/>
    </row>
    <row r="487">
      <c r="D487" s="70"/>
      <c r="I487" s="70"/>
    </row>
    <row r="488">
      <c r="D488" s="70"/>
      <c r="I488" s="70"/>
    </row>
    <row r="489">
      <c r="D489" s="70"/>
      <c r="I489" s="70"/>
    </row>
    <row r="490">
      <c r="D490" s="70"/>
      <c r="I490" s="70"/>
    </row>
    <row r="491">
      <c r="D491" s="70"/>
      <c r="I491" s="70"/>
    </row>
    <row r="492">
      <c r="D492" s="70"/>
      <c r="I492" s="70"/>
    </row>
    <row r="493">
      <c r="D493" s="70"/>
      <c r="I493" s="70"/>
    </row>
    <row r="494">
      <c r="D494" s="70"/>
      <c r="I494" s="70"/>
    </row>
    <row r="495">
      <c r="D495" s="70"/>
      <c r="I495" s="70"/>
    </row>
    <row r="496">
      <c r="D496" s="70"/>
      <c r="I496" s="70"/>
    </row>
    <row r="497">
      <c r="D497" s="70"/>
      <c r="I497" s="70"/>
    </row>
    <row r="498">
      <c r="D498" s="70"/>
      <c r="I498" s="70"/>
    </row>
    <row r="499">
      <c r="D499" s="70"/>
      <c r="I499" s="70"/>
    </row>
    <row r="500">
      <c r="D500" s="70"/>
      <c r="I500" s="70"/>
    </row>
    <row r="501">
      <c r="D501" s="70"/>
      <c r="I501" s="70"/>
    </row>
    <row r="502">
      <c r="D502" s="70"/>
      <c r="I502" s="70"/>
    </row>
    <row r="503">
      <c r="D503" s="70"/>
      <c r="I503" s="70"/>
    </row>
    <row r="504">
      <c r="D504" s="70"/>
      <c r="I504" s="70"/>
    </row>
    <row r="505">
      <c r="D505" s="70"/>
      <c r="I505" s="70"/>
    </row>
    <row r="506">
      <c r="D506" s="70"/>
      <c r="I506" s="70"/>
    </row>
    <row r="507">
      <c r="D507" s="70"/>
      <c r="I507" s="70"/>
    </row>
    <row r="508">
      <c r="D508" s="70"/>
      <c r="I508" s="70"/>
    </row>
    <row r="509">
      <c r="D509" s="70"/>
      <c r="I509" s="70"/>
    </row>
    <row r="510">
      <c r="D510" s="70"/>
      <c r="I510" s="70"/>
    </row>
    <row r="511">
      <c r="D511" s="70"/>
      <c r="I511" s="70"/>
    </row>
    <row r="512">
      <c r="D512" s="70"/>
      <c r="I512" s="70"/>
    </row>
    <row r="513">
      <c r="D513" s="70"/>
      <c r="I513" s="70"/>
    </row>
    <row r="514">
      <c r="D514" s="70"/>
      <c r="I514" s="70"/>
    </row>
    <row r="515">
      <c r="D515" s="70"/>
      <c r="I515" s="70"/>
    </row>
    <row r="516">
      <c r="D516" s="70"/>
      <c r="I516" s="70"/>
    </row>
    <row r="517">
      <c r="D517" s="70"/>
      <c r="I517" s="70"/>
    </row>
    <row r="518">
      <c r="D518" s="70"/>
      <c r="I518" s="70"/>
    </row>
    <row r="519">
      <c r="D519" s="70"/>
      <c r="I519" s="70"/>
    </row>
    <row r="520">
      <c r="D520" s="70"/>
      <c r="I520" s="70"/>
    </row>
    <row r="521">
      <c r="D521" s="70"/>
      <c r="I521" s="70"/>
    </row>
    <row r="522">
      <c r="D522" s="70"/>
      <c r="I522" s="70"/>
    </row>
    <row r="523">
      <c r="D523" s="70"/>
      <c r="I523" s="70"/>
    </row>
    <row r="524">
      <c r="D524" s="70"/>
      <c r="I524" s="70"/>
    </row>
    <row r="525">
      <c r="D525" s="70"/>
      <c r="I525" s="70"/>
    </row>
    <row r="526">
      <c r="D526" s="70"/>
      <c r="I526" s="70"/>
    </row>
    <row r="527">
      <c r="D527" s="70"/>
      <c r="I527" s="70"/>
    </row>
    <row r="528">
      <c r="D528" s="70"/>
      <c r="I528" s="70"/>
    </row>
    <row r="529">
      <c r="D529" s="70"/>
      <c r="I529" s="70"/>
    </row>
    <row r="530">
      <c r="D530" s="70"/>
      <c r="I530" s="70"/>
    </row>
    <row r="531">
      <c r="D531" s="70"/>
      <c r="I531" s="70"/>
    </row>
    <row r="532">
      <c r="D532" s="70"/>
      <c r="I532" s="70"/>
    </row>
    <row r="533">
      <c r="D533" s="70"/>
      <c r="I533" s="70"/>
    </row>
    <row r="534">
      <c r="D534" s="70"/>
      <c r="I534" s="70"/>
    </row>
    <row r="535">
      <c r="D535" s="70"/>
      <c r="I535" s="70"/>
    </row>
    <row r="536">
      <c r="D536" s="70"/>
      <c r="I536" s="70"/>
    </row>
    <row r="537">
      <c r="D537" s="70"/>
      <c r="I537" s="70"/>
    </row>
    <row r="538">
      <c r="D538" s="70"/>
      <c r="I538" s="70"/>
    </row>
    <row r="539">
      <c r="D539" s="70"/>
      <c r="I539" s="70"/>
    </row>
    <row r="540">
      <c r="D540" s="70"/>
      <c r="I540" s="70"/>
    </row>
    <row r="541">
      <c r="D541" s="70"/>
      <c r="I541" s="70"/>
    </row>
    <row r="542">
      <c r="D542" s="70"/>
      <c r="I542" s="70"/>
    </row>
    <row r="543">
      <c r="D543" s="70"/>
      <c r="I543" s="70"/>
    </row>
    <row r="544">
      <c r="D544" s="70"/>
      <c r="I544" s="70"/>
    </row>
    <row r="545">
      <c r="D545" s="70"/>
      <c r="I545" s="70"/>
    </row>
    <row r="546">
      <c r="D546" s="70"/>
      <c r="I546" s="70"/>
    </row>
    <row r="547">
      <c r="D547" s="70"/>
      <c r="I547" s="70"/>
    </row>
    <row r="548">
      <c r="D548" s="70"/>
      <c r="I548" s="70"/>
    </row>
    <row r="549">
      <c r="D549" s="70"/>
      <c r="I549" s="70"/>
    </row>
    <row r="550">
      <c r="D550" s="70"/>
      <c r="I550" s="70"/>
    </row>
    <row r="551">
      <c r="D551" s="70"/>
      <c r="I551" s="70"/>
    </row>
    <row r="552">
      <c r="D552" s="70"/>
      <c r="I552" s="70"/>
    </row>
    <row r="553">
      <c r="D553" s="70"/>
      <c r="I553" s="70"/>
    </row>
    <row r="554">
      <c r="D554" s="70"/>
      <c r="I554" s="70"/>
    </row>
    <row r="555">
      <c r="D555" s="70"/>
      <c r="I555" s="70"/>
    </row>
    <row r="556">
      <c r="D556" s="70"/>
      <c r="I556" s="70"/>
    </row>
    <row r="557">
      <c r="D557" s="70"/>
      <c r="I557" s="70"/>
    </row>
    <row r="558">
      <c r="D558" s="70"/>
      <c r="I558" s="70"/>
    </row>
    <row r="559">
      <c r="D559" s="70"/>
      <c r="I559" s="70"/>
    </row>
    <row r="560">
      <c r="D560" s="70"/>
      <c r="I560" s="70"/>
    </row>
    <row r="561">
      <c r="D561" s="70"/>
      <c r="I561" s="70"/>
    </row>
    <row r="562">
      <c r="D562" s="70"/>
      <c r="I562" s="70"/>
    </row>
    <row r="563">
      <c r="D563" s="70"/>
      <c r="I563" s="70"/>
    </row>
    <row r="564">
      <c r="D564" s="70"/>
      <c r="I564" s="70"/>
    </row>
    <row r="565">
      <c r="D565" s="70"/>
      <c r="I565" s="70"/>
    </row>
    <row r="566">
      <c r="D566" s="70"/>
      <c r="I566" s="70"/>
    </row>
    <row r="567">
      <c r="D567" s="70"/>
      <c r="I567" s="70"/>
    </row>
    <row r="568">
      <c r="D568" s="70"/>
      <c r="I568" s="70"/>
    </row>
    <row r="569">
      <c r="D569" s="70"/>
      <c r="I569" s="70"/>
    </row>
    <row r="570">
      <c r="D570" s="70"/>
      <c r="I570" s="70"/>
    </row>
    <row r="571">
      <c r="D571" s="70"/>
      <c r="I571" s="70"/>
    </row>
    <row r="572">
      <c r="D572" s="70"/>
      <c r="I572" s="70"/>
    </row>
    <row r="573">
      <c r="D573" s="70"/>
      <c r="I573" s="70"/>
    </row>
    <row r="574">
      <c r="D574" s="70"/>
      <c r="I574" s="70"/>
    </row>
    <row r="575">
      <c r="D575" s="70"/>
      <c r="I575" s="70"/>
    </row>
    <row r="576">
      <c r="D576" s="70"/>
      <c r="I576" s="70"/>
    </row>
    <row r="577">
      <c r="D577" s="70"/>
      <c r="I577" s="70"/>
    </row>
    <row r="578">
      <c r="D578" s="70"/>
      <c r="I578" s="70"/>
    </row>
    <row r="579">
      <c r="D579" s="70"/>
      <c r="I579" s="70"/>
    </row>
    <row r="580">
      <c r="D580" s="70"/>
      <c r="I580" s="70"/>
    </row>
    <row r="581">
      <c r="D581" s="70"/>
      <c r="I581" s="70"/>
    </row>
    <row r="582">
      <c r="D582" s="70"/>
      <c r="I582" s="70"/>
    </row>
    <row r="583">
      <c r="D583" s="70"/>
      <c r="I583" s="70"/>
    </row>
    <row r="584">
      <c r="D584" s="70"/>
      <c r="I584" s="70"/>
    </row>
    <row r="585">
      <c r="D585" s="70"/>
      <c r="I585" s="70"/>
    </row>
    <row r="586">
      <c r="D586" s="70"/>
      <c r="I586" s="70"/>
    </row>
    <row r="587">
      <c r="D587" s="70"/>
      <c r="I587" s="70"/>
    </row>
    <row r="588">
      <c r="D588" s="70"/>
      <c r="I588" s="70"/>
    </row>
    <row r="589">
      <c r="D589" s="70"/>
      <c r="I589" s="70"/>
    </row>
    <row r="590">
      <c r="D590" s="70"/>
      <c r="I590" s="70"/>
    </row>
    <row r="591">
      <c r="D591" s="70"/>
      <c r="I591" s="70"/>
    </row>
    <row r="592">
      <c r="D592" s="70"/>
      <c r="I592" s="70"/>
    </row>
    <row r="593">
      <c r="D593" s="70"/>
      <c r="I593" s="70"/>
    </row>
    <row r="594">
      <c r="D594" s="70"/>
      <c r="I594" s="70"/>
    </row>
    <row r="595">
      <c r="D595" s="70"/>
      <c r="I595" s="70"/>
    </row>
    <row r="596">
      <c r="D596" s="70"/>
      <c r="I596" s="70"/>
    </row>
    <row r="597">
      <c r="D597" s="70"/>
      <c r="I597" s="70"/>
    </row>
    <row r="598">
      <c r="D598" s="70"/>
      <c r="I598" s="70"/>
    </row>
    <row r="599">
      <c r="D599" s="70"/>
      <c r="I599" s="70"/>
    </row>
    <row r="600">
      <c r="D600" s="70"/>
      <c r="I600" s="70"/>
    </row>
    <row r="601">
      <c r="D601" s="70"/>
      <c r="I601" s="70"/>
    </row>
    <row r="602">
      <c r="D602" s="70"/>
      <c r="I602" s="70"/>
    </row>
    <row r="603">
      <c r="D603" s="70"/>
      <c r="I603" s="70"/>
    </row>
    <row r="604">
      <c r="D604" s="70"/>
      <c r="I604" s="70"/>
    </row>
    <row r="605">
      <c r="D605" s="70"/>
      <c r="I605" s="70"/>
    </row>
    <row r="606">
      <c r="D606" s="70"/>
      <c r="I606" s="70"/>
    </row>
    <row r="607">
      <c r="D607" s="70"/>
      <c r="I607" s="70"/>
    </row>
    <row r="608">
      <c r="D608" s="70"/>
      <c r="I608" s="70"/>
    </row>
    <row r="609">
      <c r="D609" s="70"/>
      <c r="I609" s="70"/>
    </row>
    <row r="610">
      <c r="D610" s="70"/>
      <c r="I610" s="70"/>
    </row>
    <row r="611">
      <c r="D611" s="70"/>
      <c r="I611" s="70"/>
    </row>
    <row r="612">
      <c r="D612" s="70"/>
      <c r="I612" s="70"/>
    </row>
    <row r="613">
      <c r="D613" s="70"/>
      <c r="I613" s="70"/>
    </row>
    <row r="614">
      <c r="D614" s="70"/>
      <c r="I614" s="70"/>
    </row>
    <row r="615">
      <c r="D615" s="70"/>
      <c r="I615" s="70"/>
    </row>
    <row r="616">
      <c r="D616" s="70"/>
      <c r="I616" s="70"/>
    </row>
    <row r="617">
      <c r="D617" s="70"/>
      <c r="I617" s="70"/>
    </row>
    <row r="618">
      <c r="D618" s="70"/>
      <c r="I618" s="70"/>
    </row>
    <row r="619">
      <c r="D619" s="70"/>
      <c r="I619" s="70"/>
    </row>
    <row r="620">
      <c r="D620" s="70"/>
      <c r="I620" s="70"/>
    </row>
    <row r="621">
      <c r="D621" s="70"/>
      <c r="I621" s="70"/>
    </row>
    <row r="622">
      <c r="D622" s="70"/>
      <c r="I622" s="70"/>
    </row>
    <row r="623">
      <c r="D623" s="70"/>
      <c r="I623" s="70"/>
    </row>
    <row r="624">
      <c r="D624" s="70"/>
      <c r="I624" s="70"/>
    </row>
    <row r="625">
      <c r="D625" s="70"/>
      <c r="I625" s="70"/>
    </row>
    <row r="626">
      <c r="D626" s="70"/>
      <c r="I626" s="70"/>
    </row>
    <row r="627">
      <c r="D627" s="70"/>
      <c r="I627" s="70"/>
    </row>
    <row r="628">
      <c r="D628" s="70"/>
      <c r="I628" s="70"/>
    </row>
    <row r="629">
      <c r="D629" s="70"/>
      <c r="I629" s="70"/>
    </row>
    <row r="630">
      <c r="D630" s="70"/>
      <c r="I630" s="70"/>
    </row>
    <row r="631">
      <c r="D631" s="70"/>
      <c r="I631" s="70"/>
    </row>
    <row r="632">
      <c r="D632" s="70"/>
      <c r="I632" s="70"/>
    </row>
    <row r="633">
      <c r="D633" s="70"/>
      <c r="I633" s="70"/>
    </row>
    <row r="634">
      <c r="D634" s="70"/>
      <c r="I634" s="70"/>
    </row>
    <row r="635">
      <c r="D635" s="70"/>
      <c r="I635" s="70"/>
    </row>
    <row r="636">
      <c r="D636" s="70"/>
      <c r="I636" s="70"/>
    </row>
    <row r="637">
      <c r="D637" s="70"/>
      <c r="I637" s="70"/>
    </row>
    <row r="638">
      <c r="D638" s="70"/>
      <c r="I638" s="70"/>
    </row>
    <row r="639">
      <c r="D639" s="70"/>
      <c r="I639" s="70"/>
    </row>
    <row r="640">
      <c r="D640" s="70"/>
      <c r="I640" s="70"/>
    </row>
    <row r="641">
      <c r="D641" s="70"/>
      <c r="I641" s="70"/>
    </row>
    <row r="642">
      <c r="D642" s="70"/>
      <c r="I642" s="70"/>
    </row>
    <row r="643">
      <c r="D643" s="70"/>
      <c r="I643" s="70"/>
    </row>
    <row r="644">
      <c r="D644" s="70"/>
      <c r="I644" s="70"/>
    </row>
    <row r="645">
      <c r="D645" s="70"/>
      <c r="I645" s="70"/>
    </row>
    <row r="646">
      <c r="D646" s="70"/>
      <c r="I646" s="70"/>
    </row>
    <row r="647">
      <c r="D647" s="70"/>
      <c r="I647" s="70"/>
    </row>
    <row r="648">
      <c r="D648" s="70"/>
      <c r="I648" s="70"/>
    </row>
    <row r="649">
      <c r="D649" s="70"/>
      <c r="I649" s="70"/>
    </row>
    <row r="650">
      <c r="D650" s="70"/>
      <c r="I650" s="70"/>
    </row>
    <row r="651">
      <c r="D651" s="70"/>
      <c r="I651" s="70"/>
    </row>
    <row r="652">
      <c r="D652" s="70"/>
      <c r="I652" s="70"/>
    </row>
    <row r="653">
      <c r="D653" s="70"/>
      <c r="I653" s="70"/>
    </row>
    <row r="654">
      <c r="D654" s="70"/>
      <c r="I654" s="70"/>
    </row>
    <row r="655">
      <c r="D655" s="70"/>
      <c r="I655" s="70"/>
    </row>
    <row r="656">
      <c r="D656" s="70"/>
      <c r="I656" s="70"/>
    </row>
    <row r="657">
      <c r="D657" s="70"/>
      <c r="I657" s="70"/>
    </row>
    <row r="658">
      <c r="D658" s="70"/>
      <c r="I658" s="70"/>
    </row>
    <row r="659">
      <c r="D659" s="70"/>
      <c r="I659" s="70"/>
    </row>
    <row r="660">
      <c r="D660" s="70"/>
      <c r="I660" s="70"/>
    </row>
    <row r="661">
      <c r="D661" s="70"/>
      <c r="I661" s="70"/>
    </row>
    <row r="662">
      <c r="D662" s="70"/>
      <c r="I662" s="70"/>
    </row>
    <row r="663">
      <c r="D663" s="70"/>
      <c r="I663" s="70"/>
    </row>
    <row r="664">
      <c r="D664" s="70"/>
      <c r="I664" s="70"/>
    </row>
    <row r="665">
      <c r="D665" s="70"/>
      <c r="I665" s="70"/>
    </row>
    <row r="666">
      <c r="D666" s="70"/>
      <c r="I666" s="70"/>
    </row>
    <row r="667">
      <c r="D667" s="70"/>
      <c r="I667" s="70"/>
    </row>
    <row r="668">
      <c r="D668" s="70"/>
      <c r="I668" s="70"/>
    </row>
    <row r="669">
      <c r="D669" s="70"/>
      <c r="I669" s="70"/>
    </row>
    <row r="670">
      <c r="D670" s="70"/>
      <c r="I670" s="70"/>
    </row>
    <row r="671">
      <c r="D671" s="70"/>
      <c r="I671" s="70"/>
    </row>
    <row r="672">
      <c r="D672" s="70"/>
      <c r="I672" s="70"/>
    </row>
    <row r="673">
      <c r="D673" s="70"/>
      <c r="I673" s="70"/>
    </row>
    <row r="674">
      <c r="D674" s="70"/>
      <c r="I674" s="70"/>
    </row>
    <row r="675">
      <c r="D675" s="70"/>
      <c r="I675" s="70"/>
    </row>
    <row r="676">
      <c r="D676" s="70"/>
      <c r="I676" s="70"/>
    </row>
    <row r="677">
      <c r="D677" s="70"/>
      <c r="I677" s="70"/>
    </row>
    <row r="678">
      <c r="D678" s="70"/>
      <c r="I678" s="70"/>
    </row>
    <row r="679">
      <c r="D679" s="70"/>
      <c r="I679" s="70"/>
    </row>
    <row r="680">
      <c r="D680" s="70"/>
      <c r="I680" s="70"/>
    </row>
    <row r="681">
      <c r="D681" s="70"/>
      <c r="I681" s="70"/>
    </row>
    <row r="682">
      <c r="D682" s="70"/>
      <c r="I682" s="70"/>
    </row>
    <row r="683">
      <c r="D683" s="70"/>
      <c r="I683" s="70"/>
    </row>
    <row r="684">
      <c r="D684" s="70"/>
      <c r="I684" s="70"/>
    </row>
    <row r="685">
      <c r="D685" s="70"/>
      <c r="I685" s="70"/>
    </row>
    <row r="686">
      <c r="D686" s="70"/>
      <c r="I686" s="70"/>
    </row>
    <row r="687">
      <c r="D687" s="70"/>
      <c r="I687" s="70"/>
    </row>
    <row r="688">
      <c r="D688" s="70"/>
      <c r="I688" s="70"/>
    </row>
    <row r="689">
      <c r="D689" s="70"/>
      <c r="I689" s="70"/>
    </row>
    <row r="690">
      <c r="D690" s="70"/>
      <c r="I690" s="70"/>
    </row>
    <row r="691">
      <c r="D691" s="70"/>
      <c r="I691" s="70"/>
    </row>
    <row r="692">
      <c r="D692" s="70"/>
      <c r="I692" s="70"/>
    </row>
    <row r="693">
      <c r="D693" s="70"/>
      <c r="I693" s="70"/>
    </row>
    <row r="694">
      <c r="D694" s="70"/>
      <c r="I694" s="70"/>
    </row>
    <row r="695">
      <c r="D695" s="70"/>
      <c r="I695" s="70"/>
    </row>
    <row r="696">
      <c r="D696" s="70"/>
      <c r="I696" s="70"/>
    </row>
    <row r="697">
      <c r="D697" s="70"/>
      <c r="I697" s="70"/>
    </row>
    <row r="698">
      <c r="D698" s="70"/>
      <c r="I698" s="70"/>
    </row>
    <row r="699">
      <c r="D699" s="70"/>
      <c r="I699" s="70"/>
    </row>
    <row r="700">
      <c r="D700" s="70"/>
      <c r="I700" s="70"/>
    </row>
    <row r="701">
      <c r="D701" s="70"/>
      <c r="I701" s="70"/>
    </row>
    <row r="702">
      <c r="D702" s="70"/>
      <c r="I702" s="70"/>
    </row>
    <row r="703">
      <c r="D703" s="70"/>
      <c r="I703" s="70"/>
    </row>
    <row r="704">
      <c r="D704" s="70"/>
      <c r="I704" s="70"/>
    </row>
    <row r="705">
      <c r="D705" s="70"/>
      <c r="I705" s="70"/>
    </row>
    <row r="706">
      <c r="D706" s="70"/>
      <c r="I706" s="70"/>
    </row>
    <row r="707">
      <c r="D707" s="70"/>
      <c r="I707" s="70"/>
    </row>
    <row r="708">
      <c r="D708" s="70"/>
      <c r="I708" s="70"/>
    </row>
    <row r="709">
      <c r="D709" s="70"/>
      <c r="I709" s="70"/>
    </row>
    <row r="710">
      <c r="D710" s="70"/>
      <c r="I710" s="70"/>
    </row>
    <row r="711">
      <c r="D711" s="70"/>
      <c r="I711" s="70"/>
    </row>
    <row r="712">
      <c r="D712" s="70"/>
      <c r="I712" s="70"/>
    </row>
    <row r="713">
      <c r="D713" s="70"/>
      <c r="I713" s="70"/>
    </row>
    <row r="714">
      <c r="D714" s="70"/>
      <c r="I714" s="70"/>
    </row>
    <row r="715">
      <c r="D715" s="70"/>
      <c r="I715" s="70"/>
    </row>
    <row r="716">
      <c r="D716" s="70"/>
      <c r="I716" s="70"/>
    </row>
    <row r="717">
      <c r="D717" s="70"/>
      <c r="I717" s="70"/>
    </row>
    <row r="718">
      <c r="D718" s="70"/>
      <c r="I718" s="70"/>
    </row>
    <row r="719">
      <c r="D719" s="70"/>
      <c r="I719" s="70"/>
    </row>
    <row r="720">
      <c r="D720" s="70"/>
      <c r="I720" s="70"/>
    </row>
    <row r="721">
      <c r="D721" s="70"/>
      <c r="I721" s="70"/>
    </row>
    <row r="722">
      <c r="D722" s="70"/>
      <c r="I722" s="70"/>
    </row>
    <row r="723">
      <c r="D723" s="70"/>
      <c r="I723" s="70"/>
    </row>
    <row r="724">
      <c r="D724" s="70"/>
      <c r="I724" s="70"/>
    </row>
    <row r="725">
      <c r="D725" s="70"/>
      <c r="I725" s="70"/>
    </row>
    <row r="726">
      <c r="D726" s="70"/>
      <c r="I726" s="70"/>
    </row>
    <row r="727">
      <c r="D727" s="70"/>
      <c r="I727" s="70"/>
    </row>
    <row r="728">
      <c r="D728" s="70"/>
      <c r="I728" s="70"/>
    </row>
    <row r="729">
      <c r="D729" s="70"/>
      <c r="I729" s="70"/>
    </row>
    <row r="730">
      <c r="D730" s="70"/>
      <c r="I730" s="70"/>
    </row>
    <row r="731">
      <c r="D731" s="70"/>
      <c r="I731" s="70"/>
    </row>
    <row r="732">
      <c r="D732" s="70"/>
      <c r="I732" s="70"/>
    </row>
    <row r="733">
      <c r="D733" s="70"/>
      <c r="I733" s="70"/>
    </row>
    <row r="734">
      <c r="D734" s="70"/>
      <c r="I734" s="70"/>
    </row>
    <row r="735">
      <c r="D735" s="70"/>
      <c r="I735" s="70"/>
    </row>
    <row r="736">
      <c r="D736" s="70"/>
      <c r="I736" s="70"/>
    </row>
    <row r="737">
      <c r="D737" s="70"/>
      <c r="I737" s="70"/>
    </row>
    <row r="738">
      <c r="D738" s="70"/>
      <c r="I738" s="70"/>
    </row>
    <row r="739">
      <c r="D739" s="70"/>
      <c r="I739" s="70"/>
    </row>
    <row r="740">
      <c r="D740" s="70"/>
      <c r="I740" s="70"/>
    </row>
    <row r="741">
      <c r="D741" s="70"/>
      <c r="I741" s="70"/>
    </row>
    <row r="742">
      <c r="D742" s="70"/>
      <c r="I742" s="70"/>
    </row>
    <row r="743">
      <c r="D743" s="70"/>
      <c r="I743" s="70"/>
    </row>
    <row r="744">
      <c r="D744" s="70"/>
      <c r="I744" s="70"/>
    </row>
    <row r="745">
      <c r="D745" s="70"/>
      <c r="I745" s="70"/>
    </row>
    <row r="746">
      <c r="D746" s="70"/>
      <c r="I746" s="70"/>
    </row>
    <row r="747">
      <c r="D747" s="70"/>
      <c r="I747" s="70"/>
    </row>
    <row r="748">
      <c r="D748" s="70"/>
      <c r="I748" s="70"/>
    </row>
    <row r="749">
      <c r="D749" s="70"/>
      <c r="I749" s="70"/>
    </row>
    <row r="750">
      <c r="D750" s="70"/>
      <c r="I750" s="70"/>
    </row>
    <row r="751">
      <c r="D751" s="70"/>
      <c r="I751" s="70"/>
    </row>
    <row r="752">
      <c r="D752" s="70"/>
      <c r="I752" s="70"/>
    </row>
    <row r="753">
      <c r="D753" s="70"/>
      <c r="I753" s="70"/>
    </row>
    <row r="754">
      <c r="D754" s="70"/>
      <c r="I754" s="70"/>
    </row>
    <row r="755">
      <c r="D755" s="70"/>
      <c r="I755" s="70"/>
    </row>
    <row r="756">
      <c r="D756" s="70"/>
      <c r="I756" s="70"/>
    </row>
    <row r="757">
      <c r="D757" s="70"/>
      <c r="I757" s="70"/>
    </row>
    <row r="758">
      <c r="D758" s="70"/>
      <c r="I758" s="70"/>
    </row>
    <row r="759">
      <c r="D759" s="70"/>
      <c r="I759" s="70"/>
    </row>
    <row r="760">
      <c r="D760" s="70"/>
      <c r="I760" s="70"/>
    </row>
    <row r="761">
      <c r="D761" s="70"/>
      <c r="I761" s="70"/>
    </row>
    <row r="762">
      <c r="D762" s="70"/>
      <c r="I762" s="70"/>
    </row>
    <row r="763">
      <c r="D763" s="70"/>
      <c r="I763" s="70"/>
    </row>
    <row r="764">
      <c r="D764" s="70"/>
      <c r="I764" s="70"/>
    </row>
    <row r="765">
      <c r="D765" s="70"/>
      <c r="I765" s="70"/>
    </row>
    <row r="766">
      <c r="D766" s="70"/>
      <c r="I766" s="70"/>
    </row>
    <row r="767">
      <c r="D767" s="70"/>
      <c r="I767" s="70"/>
    </row>
    <row r="768">
      <c r="D768" s="70"/>
      <c r="I768" s="70"/>
    </row>
    <row r="769">
      <c r="D769" s="70"/>
      <c r="I769" s="70"/>
    </row>
    <row r="770">
      <c r="D770" s="70"/>
      <c r="I770" s="70"/>
    </row>
    <row r="771">
      <c r="D771" s="70"/>
      <c r="I771" s="70"/>
    </row>
    <row r="772">
      <c r="D772" s="70"/>
      <c r="I772" s="70"/>
    </row>
    <row r="773">
      <c r="D773" s="70"/>
      <c r="I773" s="70"/>
    </row>
    <row r="774">
      <c r="D774" s="70"/>
      <c r="I774" s="70"/>
    </row>
    <row r="775">
      <c r="D775" s="70"/>
      <c r="I775" s="70"/>
    </row>
    <row r="776">
      <c r="D776" s="70"/>
      <c r="I776" s="70"/>
    </row>
    <row r="777">
      <c r="D777" s="70"/>
      <c r="I777" s="70"/>
    </row>
    <row r="778">
      <c r="D778" s="70"/>
      <c r="I778" s="70"/>
    </row>
    <row r="779">
      <c r="D779" s="70"/>
      <c r="I779" s="70"/>
    </row>
    <row r="780">
      <c r="D780" s="70"/>
      <c r="I780" s="70"/>
    </row>
    <row r="781">
      <c r="D781" s="70"/>
      <c r="I781" s="70"/>
    </row>
    <row r="782">
      <c r="D782" s="70"/>
      <c r="I782" s="70"/>
    </row>
    <row r="783">
      <c r="D783" s="70"/>
      <c r="I783" s="70"/>
    </row>
    <row r="784">
      <c r="D784" s="70"/>
      <c r="I784" s="70"/>
    </row>
    <row r="785">
      <c r="D785" s="70"/>
      <c r="I785" s="70"/>
    </row>
    <row r="786">
      <c r="D786" s="70"/>
      <c r="I786" s="70"/>
    </row>
    <row r="787">
      <c r="D787" s="70"/>
      <c r="I787" s="70"/>
    </row>
    <row r="788">
      <c r="D788" s="70"/>
      <c r="I788" s="70"/>
    </row>
    <row r="789">
      <c r="D789" s="70"/>
      <c r="I789" s="70"/>
    </row>
    <row r="790">
      <c r="D790" s="70"/>
      <c r="I790" s="70"/>
    </row>
    <row r="791">
      <c r="D791" s="70"/>
      <c r="I791" s="70"/>
    </row>
    <row r="792">
      <c r="D792" s="70"/>
      <c r="I792" s="70"/>
    </row>
    <row r="793">
      <c r="D793" s="70"/>
      <c r="I793" s="70"/>
    </row>
    <row r="794">
      <c r="D794" s="70"/>
      <c r="I794" s="70"/>
    </row>
    <row r="795">
      <c r="D795" s="70"/>
      <c r="I795" s="70"/>
    </row>
    <row r="796">
      <c r="D796" s="70"/>
      <c r="I796" s="70"/>
    </row>
    <row r="797">
      <c r="D797" s="70"/>
      <c r="I797" s="70"/>
    </row>
    <row r="798">
      <c r="D798" s="70"/>
      <c r="I798" s="70"/>
    </row>
    <row r="799">
      <c r="D799" s="70"/>
      <c r="I799" s="70"/>
    </row>
    <row r="800">
      <c r="D800" s="70"/>
      <c r="I800" s="70"/>
    </row>
    <row r="801">
      <c r="D801" s="70"/>
      <c r="I801" s="70"/>
    </row>
    <row r="802">
      <c r="D802" s="70"/>
      <c r="I802" s="70"/>
    </row>
    <row r="803">
      <c r="D803" s="70"/>
      <c r="I803" s="70"/>
    </row>
    <row r="804">
      <c r="D804" s="70"/>
      <c r="I804" s="70"/>
    </row>
    <row r="805">
      <c r="D805" s="70"/>
      <c r="I805" s="70"/>
    </row>
    <row r="806">
      <c r="D806" s="70"/>
      <c r="I806" s="70"/>
    </row>
    <row r="807">
      <c r="D807" s="70"/>
      <c r="I807" s="70"/>
    </row>
    <row r="808">
      <c r="D808" s="70"/>
      <c r="I808" s="70"/>
    </row>
    <row r="809">
      <c r="D809" s="70"/>
      <c r="I809" s="70"/>
    </row>
    <row r="810">
      <c r="D810" s="70"/>
      <c r="I810" s="70"/>
    </row>
    <row r="811">
      <c r="D811" s="70"/>
      <c r="I811" s="70"/>
    </row>
    <row r="812">
      <c r="D812" s="70"/>
      <c r="I812" s="70"/>
    </row>
    <row r="813">
      <c r="D813" s="70"/>
      <c r="I813" s="70"/>
    </row>
    <row r="814">
      <c r="D814" s="70"/>
      <c r="I814" s="70"/>
    </row>
    <row r="815">
      <c r="D815" s="70"/>
      <c r="I815" s="70"/>
    </row>
    <row r="816">
      <c r="D816" s="70"/>
      <c r="I816" s="70"/>
    </row>
    <row r="817">
      <c r="D817" s="70"/>
      <c r="I817" s="70"/>
    </row>
    <row r="818">
      <c r="D818" s="70"/>
      <c r="I818" s="70"/>
    </row>
    <row r="819">
      <c r="D819" s="70"/>
      <c r="I819" s="70"/>
    </row>
    <row r="820">
      <c r="D820" s="70"/>
      <c r="I820" s="70"/>
    </row>
    <row r="821">
      <c r="D821" s="70"/>
      <c r="I821" s="70"/>
    </row>
    <row r="822">
      <c r="D822" s="70"/>
      <c r="I822" s="70"/>
    </row>
    <row r="823">
      <c r="D823" s="70"/>
      <c r="I823" s="70"/>
    </row>
    <row r="824">
      <c r="D824" s="70"/>
      <c r="I824" s="70"/>
    </row>
    <row r="825">
      <c r="D825" s="70"/>
      <c r="I825" s="70"/>
    </row>
    <row r="826">
      <c r="D826" s="70"/>
      <c r="I826" s="70"/>
    </row>
    <row r="827">
      <c r="D827" s="70"/>
      <c r="I827" s="70"/>
    </row>
    <row r="828">
      <c r="D828" s="70"/>
      <c r="I828" s="70"/>
    </row>
    <row r="829">
      <c r="D829" s="70"/>
      <c r="I829" s="70"/>
    </row>
    <row r="830">
      <c r="D830" s="70"/>
      <c r="I830" s="70"/>
    </row>
    <row r="831">
      <c r="D831" s="70"/>
      <c r="I831" s="70"/>
    </row>
    <row r="832">
      <c r="D832" s="70"/>
      <c r="I832" s="70"/>
    </row>
    <row r="833">
      <c r="D833" s="70"/>
      <c r="I833" s="70"/>
    </row>
    <row r="834">
      <c r="D834" s="70"/>
      <c r="I834" s="70"/>
    </row>
    <row r="835">
      <c r="D835" s="70"/>
      <c r="I835" s="70"/>
    </row>
    <row r="836">
      <c r="D836" s="70"/>
      <c r="I836" s="70"/>
    </row>
    <row r="837">
      <c r="D837" s="70"/>
      <c r="I837" s="70"/>
    </row>
    <row r="838">
      <c r="D838" s="70"/>
      <c r="I838" s="70"/>
    </row>
    <row r="839">
      <c r="D839" s="70"/>
      <c r="I839" s="70"/>
    </row>
    <row r="840">
      <c r="D840" s="70"/>
      <c r="I840" s="70"/>
    </row>
    <row r="841">
      <c r="D841" s="70"/>
      <c r="I841" s="70"/>
    </row>
    <row r="842">
      <c r="D842" s="70"/>
      <c r="I842" s="70"/>
    </row>
    <row r="843">
      <c r="D843" s="70"/>
      <c r="I843" s="70"/>
    </row>
    <row r="844">
      <c r="D844" s="70"/>
      <c r="I844" s="70"/>
    </row>
    <row r="845">
      <c r="D845" s="70"/>
      <c r="I845" s="70"/>
    </row>
    <row r="846">
      <c r="D846" s="70"/>
      <c r="I846" s="70"/>
    </row>
    <row r="847">
      <c r="D847" s="70"/>
      <c r="I847" s="70"/>
    </row>
    <row r="848">
      <c r="D848" s="70"/>
      <c r="I848" s="70"/>
    </row>
    <row r="849">
      <c r="D849" s="70"/>
      <c r="I849" s="70"/>
    </row>
    <row r="850">
      <c r="D850" s="70"/>
      <c r="I850" s="70"/>
    </row>
    <row r="851">
      <c r="D851" s="70"/>
      <c r="I851" s="70"/>
    </row>
    <row r="852">
      <c r="D852" s="70"/>
      <c r="I852" s="70"/>
    </row>
    <row r="853">
      <c r="D853" s="70"/>
      <c r="I853" s="70"/>
    </row>
    <row r="854">
      <c r="D854" s="70"/>
      <c r="I854" s="70"/>
    </row>
    <row r="855">
      <c r="D855" s="70"/>
      <c r="I855" s="70"/>
    </row>
    <row r="856">
      <c r="D856" s="70"/>
      <c r="I856" s="70"/>
    </row>
    <row r="857">
      <c r="D857" s="70"/>
      <c r="I857" s="70"/>
    </row>
    <row r="858">
      <c r="D858" s="70"/>
      <c r="I858" s="70"/>
    </row>
    <row r="859">
      <c r="D859" s="70"/>
      <c r="I859" s="70"/>
    </row>
    <row r="860">
      <c r="D860" s="70"/>
      <c r="I860" s="70"/>
    </row>
    <row r="861">
      <c r="D861" s="70"/>
      <c r="I861" s="70"/>
    </row>
    <row r="862">
      <c r="D862" s="70"/>
      <c r="I862" s="70"/>
    </row>
    <row r="863">
      <c r="D863" s="70"/>
      <c r="I863" s="70"/>
    </row>
    <row r="864">
      <c r="D864" s="70"/>
      <c r="I864" s="70"/>
    </row>
    <row r="865">
      <c r="D865" s="70"/>
      <c r="I865" s="70"/>
    </row>
    <row r="866">
      <c r="D866" s="70"/>
      <c r="I866" s="70"/>
    </row>
    <row r="867">
      <c r="D867" s="70"/>
      <c r="I867" s="70"/>
    </row>
    <row r="868">
      <c r="D868" s="70"/>
      <c r="I868" s="70"/>
    </row>
    <row r="869">
      <c r="D869" s="70"/>
      <c r="I869" s="70"/>
    </row>
    <row r="870">
      <c r="D870" s="70"/>
      <c r="I870" s="70"/>
    </row>
    <row r="871">
      <c r="D871" s="70"/>
      <c r="I871" s="70"/>
    </row>
    <row r="872">
      <c r="D872" s="70"/>
      <c r="I872" s="70"/>
    </row>
    <row r="873">
      <c r="D873" s="70"/>
      <c r="I873" s="70"/>
    </row>
    <row r="874">
      <c r="D874" s="70"/>
      <c r="I874" s="70"/>
    </row>
    <row r="875">
      <c r="D875" s="70"/>
      <c r="I875" s="70"/>
    </row>
    <row r="876">
      <c r="D876" s="70"/>
      <c r="I876" s="70"/>
    </row>
    <row r="877">
      <c r="D877" s="70"/>
      <c r="I877" s="70"/>
    </row>
    <row r="878">
      <c r="D878" s="70"/>
      <c r="I878" s="70"/>
    </row>
    <row r="879">
      <c r="D879" s="70"/>
      <c r="I879" s="70"/>
    </row>
    <row r="880">
      <c r="D880" s="70"/>
      <c r="I880" s="70"/>
    </row>
    <row r="881">
      <c r="D881" s="70"/>
      <c r="I881" s="70"/>
    </row>
    <row r="882">
      <c r="D882" s="70"/>
      <c r="I882" s="70"/>
    </row>
    <row r="883">
      <c r="D883" s="70"/>
      <c r="I883" s="70"/>
    </row>
    <row r="884">
      <c r="D884" s="70"/>
      <c r="I884" s="70"/>
    </row>
    <row r="885">
      <c r="D885" s="70"/>
      <c r="I885" s="70"/>
    </row>
    <row r="886">
      <c r="D886" s="70"/>
      <c r="I886" s="70"/>
    </row>
    <row r="887">
      <c r="D887" s="70"/>
      <c r="I887" s="70"/>
    </row>
    <row r="888">
      <c r="D888" s="70"/>
      <c r="I888" s="70"/>
    </row>
    <row r="889">
      <c r="D889" s="70"/>
      <c r="I889" s="70"/>
    </row>
    <row r="890">
      <c r="D890" s="70"/>
      <c r="I890" s="70"/>
    </row>
    <row r="891">
      <c r="D891" s="70"/>
      <c r="I891" s="70"/>
    </row>
    <row r="892">
      <c r="D892" s="70"/>
      <c r="I892" s="70"/>
    </row>
    <row r="893">
      <c r="D893" s="70"/>
      <c r="I893" s="70"/>
    </row>
    <row r="894">
      <c r="D894" s="70"/>
      <c r="I894" s="70"/>
    </row>
    <row r="895">
      <c r="D895" s="70"/>
      <c r="I895" s="70"/>
    </row>
    <row r="896">
      <c r="D896" s="70"/>
      <c r="I896" s="70"/>
    </row>
    <row r="897">
      <c r="D897" s="70"/>
      <c r="I897" s="70"/>
    </row>
    <row r="898">
      <c r="D898" s="70"/>
      <c r="I898" s="70"/>
    </row>
    <row r="899">
      <c r="D899" s="70"/>
      <c r="I899" s="70"/>
    </row>
    <row r="900">
      <c r="D900" s="70"/>
      <c r="I900" s="70"/>
    </row>
    <row r="901">
      <c r="D901" s="70"/>
      <c r="I901" s="70"/>
    </row>
    <row r="902">
      <c r="D902" s="70"/>
      <c r="I902" s="70"/>
    </row>
    <row r="903">
      <c r="D903" s="70"/>
      <c r="I903" s="70"/>
    </row>
    <row r="904">
      <c r="D904" s="70"/>
      <c r="I904" s="70"/>
    </row>
    <row r="905">
      <c r="D905" s="70"/>
      <c r="I905" s="70"/>
    </row>
    <row r="906">
      <c r="D906" s="70"/>
      <c r="I906" s="70"/>
    </row>
    <row r="907">
      <c r="D907" s="70"/>
      <c r="I907" s="70"/>
    </row>
    <row r="908">
      <c r="D908" s="70"/>
      <c r="I908" s="70"/>
    </row>
    <row r="909">
      <c r="D909" s="70"/>
      <c r="I909" s="70"/>
    </row>
    <row r="910">
      <c r="D910" s="70"/>
      <c r="I910" s="70"/>
    </row>
    <row r="911">
      <c r="D911" s="70"/>
      <c r="I911" s="70"/>
    </row>
    <row r="912">
      <c r="D912" s="70"/>
      <c r="I912" s="70"/>
    </row>
    <row r="913">
      <c r="D913" s="70"/>
      <c r="I913" s="70"/>
    </row>
    <row r="914">
      <c r="D914" s="70"/>
      <c r="I914" s="70"/>
    </row>
    <row r="915">
      <c r="D915" s="70"/>
      <c r="I915" s="70"/>
    </row>
    <row r="916">
      <c r="D916" s="70"/>
      <c r="I916" s="70"/>
    </row>
    <row r="917">
      <c r="D917" s="70"/>
      <c r="I917" s="70"/>
    </row>
    <row r="918">
      <c r="D918" s="70"/>
      <c r="I918" s="70"/>
    </row>
    <row r="919">
      <c r="D919" s="70"/>
      <c r="I919" s="70"/>
    </row>
    <row r="920">
      <c r="D920" s="70"/>
      <c r="I920" s="70"/>
    </row>
    <row r="921">
      <c r="D921" s="70"/>
      <c r="I921" s="70"/>
    </row>
    <row r="922">
      <c r="D922" s="70"/>
      <c r="I922" s="70"/>
    </row>
    <row r="923">
      <c r="D923" s="70"/>
      <c r="I923" s="70"/>
    </row>
    <row r="924">
      <c r="D924" s="70"/>
      <c r="I924" s="70"/>
    </row>
    <row r="925">
      <c r="D925" s="70"/>
      <c r="I925" s="70"/>
    </row>
    <row r="926">
      <c r="D926" s="70"/>
      <c r="I926" s="70"/>
    </row>
    <row r="927">
      <c r="D927" s="70"/>
      <c r="I927" s="70"/>
    </row>
    <row r="928">
      <c r="D928" s="70"/>
      <c r="I928" s="70"/>
    </row>
    <row r="929">
      <c r="D929" s="70"/>
      <c r="I929" s="70"/>
    </row>
    <row r="930">
      <c r="D930" s="70"/>
      <c r="I930" s="70"/>
    </row>
    <row r="931">
      <c r="D931" s="70"/>
      <c r="I931" s="70"/>
    </row>
    <row r="932">
      <c r="D932" s="70"/>
      <c r="I932" s="70"/>
    </row>
    <row r="933">
      <c r="D933" s="70"/>
      <c r="I933" s="70"/>
    </row>
    <row r="934">
      <c r="D934" s="70"/>
      <c r="I934" s="70"/>
    </row>
    <row r="935">
      <c r="D935" s="70"/>
      <c r="I935" s="70"/>
    </row>
    <row r="936">
      <c r="D936" s="70"/>
      <c r="I936" s="70"/>
    </row>
    <row r="937">
      <c r="D937" s="70"/>
      <c r="I937" s="70"/>
    </row>
    <row r="938">
      <c r="D938" s="70"/>
      <c r="I938" s="70"/>
    </row>
    <row r="939">
      <c r="D939" s="70"/>
      <c r="I939" s="70"/>
    </row>
    <row r="940">
      <c r="D940" s="70"/>
      <c r="I940" s="70"/>
    </row>
    <row r="941">
      <c r="D941" s="70"/>
      <c r="I941" s="70"/>
    </row>
    <row r="942">
      <c r="D942" s="70"/>
      <c r="I942" s="70"/>
    </row>
    <row r="943">
      <c r="D943" s="70"/>
      <c r="I943" s="70"/>
    </row>
    <row r="944">
      <c r="D944" s="70"/>
      <c r="I944" s="70"/>
    </row>
    <row r="945">
      <c r="D945" s="70"/>
      <c r="I945" s="70"/>
    </row>
    <row r="946">
      <c r="D946" s="70"/>
      <c r="I946" s="70"/>
    </row>
    <row r="947">
      <c r="D947" s="70"/>
      <c r="I947" s="70"/>
    </row>
    <row r="948">
      <c r="D948" s="70"/>
      <c r="I948" s="70"/>
    </row>
    <row r="949">
      <c r="D949" s="70"/>
      <c r="I949" s="70"/>
    </row>
    <row r="950">
      <c r="D950" s="70"/>
      <c r="I950" s="70"/>
    </row>
    <row r="951">
      <c r="D951" s="70"/>
      <c r="I951" s="70"/>
    </row>
    <row r="952">
      <c r="D952" s="70"/>
      <c r="I952" s="70"/>
    </row>
    <row r="953">
      <c r="D953" s="70"/>
      <c r="I953" s="70"/>
    </row>
    <row r="954">
      <c r="D954" s="70"/>
      <c r="I954" s="70"/>
    </row>
    <row r="955">
      <c r="D955" s="70"/>
      <c r="I955" s="70"/>
    </row>
    <row r="956">
      <c r="D956" s="70"/>
      <c r="I956" s="70"/>
    </row>
    <row r="957">
      <c r="D957" s="70"/>
      <c r="I957" s="70"/>
    </row>
    <row r="958">
      <c r="D958" s="70"/>
      <c r="I958" s="70"/>
    </row>
    <row r="959">
      <c r="D959" s="70"/>
      <c r="I959" s="70"/>
    </row>
    <row r="960">
      <c r="D960" s="70"/>
      <c r="I960" s="70"/>
    </row>
    <row r="961">
      <c r="D961" s="70"/>
      <c r="I961" s="70"/>
    </row>
    <row r="962">
      <c r="D962" s="70"/>
      <c r="I962" s="70"/>
    </row>
    <row r="963">
      <c r="D963" s="70"/>
      <c r="I963" s="70"/>
    </row>
    <row r="964">
      <c r="D964" s="70"/>
      <c r="I964" s="70"/>
    </row>
    <row r="965">
      <c r="D965" s="70"/>
      <c r="I965" s="70"/>
    </row>
    <row r="966">
      <c r="D966" s="70"/>
      <c r="I966" s="70"/>
    </row>
    <row r="967">
      <c r="D967" s="70"/>
      <c r="I967" s="70"/>
    </row>
    <row r="968">
      <c r="D968" s="70"/>
      <c r="I968" s="70"/>
    </row>
    <row r="969">
      <c r="D969" s="70"/>
      <c r="I969" s="70"/>
    </row>
    <row r="970">
      <c r="D970" s="70"/>
      <c r="I970" s="70"/>
    </row>
    <row r="971">
      <c r="D971" s="70"/>
      <c r="I971" s="70"/>
    </row>
    <row r="972">
      <c r="D972" s="70"/>
      <c r="I972" s="70"/>
    </row>
    <row r="973">
      <c r="D973" s="70"/>
      <c r="I973" s="70"/>
    </row>
    <row r="974">
      <c r="D974" s="70"/>
      <c r="I974" s="70"/>
    </row>
    <row r="975">
      <c r="D975" s="70"/>
      <c r="I975" s="70"/>
    </row>
    <row r="976">
      <c r="D976" s="70"/>
      <c r="I976" s="70"/>
    </row>
    <row r="977">
      <c r="D977" s="70"/>
      <c r="I977" s="70"/>
    </row>
    <row r="978">
      <c r="D978" s="70"/>
      <c r="I978" s="70"/>
    </row>
    <row r="979">
      <c r="D979" s="70"/>
      <c r="I979" s="70"/>
    </row>
    <row r="980">
      <c r="D980" s="70"/>
      <c r="I980" s="70"/>
    </row>
    <row r="981">
      <c r="D981" s="70"/>
      <c r="I981" s="70"/>
    </row>
    <row r="982">
      <c r="D982" s="70"/>
      <c r="I982" s="70"/>
    </row>
    <row r="983">
      <c r="D983" s="70"/>
      <c r="I983" s="70"/>
    </row>
    <row r="984">
      <c r="D984" s="70"/>
      <c r="I984" s="70"/>
    </row>
    <row r="985">
      <c r="D985" s="70"/>
      <c r="I985" s="70"/>
    </row>
    <row r="986">
      <c r="D986" s="70"/>
      <c r="I986" s="70"/>
    </row>
    <row r="987">
      <c r="D987" s="70"/>
      <c r="I987" s="70"/>
    </row>
    <row r="988">
      <c r="D988" s="70"/>
      <c r="I988" s="70"/>
    </row>
    <row r="989">
      <c r="D989" s="70"/>
      <c r="I989" s="70"/>
    </row>
    <row r="990">
      <c r="D990" s="70"/>
      <c r="I990" s="70"/>
    </row>
  </sheetData>
  <hyperlinks>
    <hyperlink r:id="rId1" ref="D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2"/>
    <hyperlink r:id="rId11" ref="I13"/>
    <hyperlink r:id="rId12" ref="I14"/>
    <hyperlink r:id="rId13" ref="I16"/>
    <hyperlink r:id="rId14" ref="I17"/>
    <hyperlink r:id="rId15" ref="I18"/>
    <hyperlink r:id="rId16" ref="I19"/>
    <hyperlink r:id="rId17" ref="I20"/>
    <hyperlink r:id="rId18" ref="I21"/>
    <hyperlink r:id="rId19" ref="I22"/>
    <hyperlink r:id="rId20" ref="I23"/>
    <hyperlink r:id="rId21" ref="I24"/>
    <hyperlink r:id="rId22" ref="I25"/>
    <hyperlink r:id="rId23" ref="I26"/>
    <hyperlink r:id="rId24" ref="I27"/>
    <hyperlink r:id="rId25" ref="D48"/>
    <hyperlink r:id="rId26" ref="I49"/>
    <hyperlink r:id="rId27" ref="I50"/>
    <hyperlink r:id="rId28" ref="I51"/>
    <hyperlink r:id="rId29" ref="I53"/>
    <hyperlink r:id="rId30" ref="I54"/>
    <hyperlink r:id="rId31" ref="I55"/>
    <hyperlink r:id="rId32" ref="I56"/>
    <hyperlink r:id="rId33" ref="I57"/>
    <hyperlink r:id="rId34" ref="I58"/>
    <hyperlink r:id="rId35" ref="D59"/>
    <hyperlink r:id="rId36" ref="I60"/>
    <hyperlink r:id="rId37" ref="I61"/>
    <hyperlink r:id="rId38" ref="I62"/>
    <hyperlink r:id="rId39" ref="I63"/>
    <hyperlink r:id="rId40" ref="I64"/>
    <hyperlink r:id="rId41" ref="I66"/>
    <hyperlink r:id="rId42" ref="I67"/>
    <hyperlink r:id="rId43" ref="I68"/>
    <hyperlink r:id="rId44" ref="D70"/>
    <hyperlink r:id="rId45" ref="E70"/>
    <hyperlink r:id="rId46" ref="I71"/>
    <hyperlink r:id="rId47" ref="I73"/>
    <hyperlink r:id="rId48" ref="I74"/>
    <hyperlink r:id="rId49" ref="I75"/>
    <hyperlink r:id="rId50" ref="I76"/>
    <hyperlink r:id="rId51" ref="I77"/>
    <hyperlink r:id="rId52" ref="I78"/>
    <hyperlink r:id="rId53" ref="I79"/>
    <hyperlink r:id="rId54" ref="D83"/>
    <hyperlink r:id="rId55" ref="I84"/>
    <hyperlink r:id="rId56" ref="I85"/>
    <hyperlink r:id="rId57" ref="I86"/>
    <hyperlink r:id="rId58" ref="I87"/>
    <hyperlink r:id="rId59" ref="I88"/>
    <hyperlink r:id="rId60" ref="I89"/>
    <hyperlink r:id="rId61" ref="I90"/>
    <hyperlink r:id="rId62" ref="I91"/>
    <hyperlink r:id="rId63" ref="I92"/>
    <hyperlink r:id="rId64" ref="F93"/>
    <hyperlink r:id="rId65" ref="I93"/>
    <hyperlink r:id="rId66" ref="I94"/>
    <hyperlink r:id="rId67" ref="I95"/>
    <hyperlink r:id="rId68" ref="I96"/>
    <hyperlink r:id="rId69" ref="I97"/>
    <hyperlink r:id="rId70" ref="I98"/>
    <hyperlink r:id="rId71" ref="F101"/>
    <hyperlink r:id="rId72" ref="I101"/>
    <hyperlink r:id="rId73" ref="I102"/>
    <hyperlink r:id="rId74" ref="I103"/>
    <hyperlink r:id="rId75" ref="F105"/>
    <hyperlink r:id="rId76" ref="I105"/>
    <hyperlink r:id="rId77" ref="F108"/>
    <hyperlink r:id="rId78" ref="I108"/>
    <hyperlink r:id="rId79" ref="I109"/>
    <hyperlink r:id="rId80" ref="F110"/>
    <hyperlink r:id="rId81" ref="I110"/>
    <hyperlink r:id="rId82" ref="I111"/>
    <hyperlink r:id="rId83" ref="D112"/>
    <hyperlink r:id="rId84" ref="I114"/>
    <hyperlink r:id="rId85" ref="I115"/>
    <hyperlink r:id="rId86" ref="I116"/>
    <hyperlink r:id="rId87" ref="I119"/>
    <hyperlink r:id="rId88" ref="I120"/>
    <hyperlink r:id="rId89" ref="D124"/>
    <hyperlink r:id="rId90" ref="J125"/>
    <hyperlink r:id="rId91" ref="F136"/>
    <hyperlink r:id="rId92" ref="F137"/>
    <hyperlink r:id="rId93" ref="F138"/>
    <hyperlink r:id="rId94" ref="F139"/>
    <hyperlink r:id="rId95" ref="F140"/>
    <hyperlink r:id="rId96" ref="D148"/>
    <hyperlink r:id="rId97" ref="F188"/>
    <hyperlink r:id="rId98" ref="I203"/>
    <hyperlink r:id="rId99" ref="I215"/>
    <hyperlink r:id="rId100" ref="I223"/>
    <hyperlink r:id="rId101" ref="D229"/>
    <hyperlink r:id="rId102" ref="I230"/>
    <hyperlink r:id="rId103" ref="F239"/>
    <hyperlink r:id="rId104" ref="F248"/>
    <hyperlink r:id="rId105" ref="F250"/>
    <hyperlink r:id="rId106" ref="F251"/>
    <hyperlink r:id="rId107" ref="F261"/>
  </hyperlinks>
  <drawing r:id="rId10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tr">
        <f>IFERROR(__xludf.DUMMYFUNCTION("FILTER(MigdalHaemek!A:A, MigdalHaemek!A:A &lt;&gt; """")"),"Company")</f>
        <v>Company</v>
      </c>
      <c r="B1" s="31" t="str">
        <f>IFERROR(__xludf.DUMMYFUNCTION("FILTER(MigdalHaemek!L:L, MigdalHaemek!L:L &lt;&gt; """")"),"Response")</f>
        <v>Response</v>
      </c>
    </row>
    <row r="2">
      <c r="A2" s="92" t="str">
        <f>IFERROR(__xludf.DUMMYFUNCTION("""COMPUTED_VALUE"""),"Flextronics ")</f>
        <v>Flextronics </v>
      </c>
      <c r="B2" s="92" t="str">
        <f>IFERROR(__xludf.DUMMYFUNCTION("""COMPUTED_VALUE"""),"No email addresses yet")</f>
        <v>No email addresses yet</v>
      </c>
    </row>
    <row r="3">
      <c r="A3" s="92" t="str">
        <f>IFERROR(__xludf.DUMMYFUNCTION("""COMPUTED_VALUE"""),"Tower Semiconductor")</f>
        <v>Tower Semiconductor</v>
      </c>
      <c r="B3" s="92" t="str">
        <f>IFERROR(__xludf.DUMMYFUNCTION("""COMPUTED_VALUE"""),"No email addresses yet")</f>
        <v>No email addresses yet</v>
      </c>
    </row>
    <row r="4">
      <c r="A4" s="92" t="str">
        <f>IFERROR(__xludf.DUMMYFUNCTION("""COMPUTED_VALUE"""),"Xenemtrix LTD")</f>
        <v>Xenemtrix LTD</v>
      </c>
      <c r="B4" s="92" t="str">
        <f>IFERROR(__xludf.DUMMYFUNCTION("""COMPUTED_VALUE"""),"No email addresses yet")</f>
        <v>No email addresses yet</v>
      </c>
    </row>
    <row r="5">
      <c r="A5" s="92" t="str">
        <f>IFERROR(__xludf.DUMMYFUNCTION("""COMPUTED_VALUE"""),"Nohayo Ltd.")</f>
        <v>Nohayo Ltd.</v>
      </c>
      <c r="B5" s="92" t="str">
        <f>IFERROR(__xludf.DUMMYFUNCTION("""COMPUTED_VALUE"""),"No email addresses yet")</f>
        <v>No email addresses yet</v>
      </c>
    </row>
    <row r="6">
      <c r="A6" s="92" t="str">
        <f>IFERROR(__xludf.DUMMYFUNCTION("""COMPUTED_VALUE"""),"Stealth")</f>
        <v>Stealth</v>
      </c>
      <c r="B6" s="92" t="str">
        <f>IFERROR(__xludf.DUMMYFUNCTION("""COMPUTED_VALUE"""),"No email addresses yet")</f>
        <v>No email addresses yet</v>
      </c>
    </row>
    <row r="7">
      <c r="A7" s="92" t="str">
        <f>IFERROR(__xludf.DUMMYFUNCTION("""COMPUTED_VALUE"""),"Tosca")</f>
        <v>Tosca</v>
      </c>
      <c r="B7" s="92" t="str">
        <f>IFERROR(__xludf.DUMMYFUNCTION("""COMPUTED_VALUE"""),"Didn't research")</f>
        <v>Didn't research</v>
      </c>
    </row>
    <row r="8">
      <c r="A8" s="92" t="str">
        <f>IFERROR(__xludf.DUMMYFUNCTION("""COMPUTED_VALUE"""),"Shenpaz Dental")</f>
        <v>Shenpaz Dental</v>
      </c>
      <c r="B8" s="92" t="str">
        <f>IFERROR(__xludf.DUMMYFUNCTION("""COMPUTED_VALUE"""),"No email addresses yet")</f>
        <v>No email addresses yet</v>
      </c>
    </row>
    <row r="9">
      <c r="A9" s="92" t="str">
        <f>IFERROR(__xludf.DUMMYFUNCTION("""COMPUTED_VALUE"""),"Ebara Precision Mechinery")</f>
        <v>Ebara Precision Mechinery</v>
      </c>
      <c r="B9" s="92" t="str">
        <f>IFERROR(__xludf.DUMMYFUNCTION("""COMPUTED_VALUE"""),"Didn't research")</f>
        <v>Didn't research</v>
      </c>
    </row>
    <row r="10">
      <c r="A10" s="92" t="str">
        <f>IFERROR(__xludf.DUMMYFUNCTION("""COMPUTED_VALUE"""),"Newsimed")</f>
        <v>Newsimed</v>
      </c>
      <c r="B10" s="92" t="str">
        <f>IFERROR(__xludf.DUMMYFUNCTION("""COMPUTED_VALUE"""),"Didn't research")</f>
        <v>Didn't research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0.75"/>
    <col customWidth="1" min="2" max="2" width="59.25"/>
    <col customWidth="1" min="3" max="3" width="30.63"/>
    <col customWidth="1" min="4" max="4" width="52.13"/>
    <col customWidth="1" min="5" max="5" width="23.13"/>
    <col customWidth="1" min="6" max="6" width="21.88"/>
    <col customWidth="1" min="8" max="8" width="52.63"/>
    <col hidden="1" min="9" max="9" width="12.63"/>
    <col customWidth="1" min="10" max="10" width="34.63"/>
  </cols>
  <sheetData>
    <row r="1">
      <c r="A1" s="114" t="s">
        <v>0</v>
      </c>
      <c r="B1" s="114" t="s">
        <v>1469</v>
      </c>
      <c r="C1" s="114" t="s">
        <v>2</v>
      </c>
      <c r="D1" s="114" t="s">
        <v>3</v>
      </c>
      <c r="E1" s="114" t="s">
        <v>956</v>
      </c>
      <c r="F1" s="114" t="s">
        <v>5</v>
      </c>
      <c r="G1" s="114" t="s">
        <v>6</v>
      </c>
      <c r="H1" s="114" t="s">
        <v>7</v>
      </c>
      <c r="I1" s="114" t="s">
        <v>2634</v>
      </c>
      <c r="J1" s="114" t="s">
        <v>958</v>
      </c>
      <c r="K1" s="114" t="s">
        <v>10</v>
      </c>
      <c r="L1" s="114" t="s">
        <v>11</v>
      </c>
      <c r="M1" s="114" t="s">
        <v>12</v>
      </c>
      <c r="N1" s="114" t="s">
        <v>13</v>
      </c>
      <c r="O1" s="114" t="s">
        <v>14</v>
      </c>
      <c r="P1" s="114" t="s">
        <v>13</v>
      </c>
      <c r="Q1" s="114" t="s">
        <v>15</v>
      </c>
      <c r="R1" s="114" t="s">
        <v>13</v>
      </c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</row>
    <row r="2">
      <c r="A2" s="3" t="s">
        <v>2635</v>
      </c>
      <c r="B2" s="74" t="s">
        <v>2636</v>
      </c>
      <c r="C2" s="31"/>
      <c r="D2" s="84" t="s">
        <v>2637</v>
      </c>
      <c r="E2" s="31"/>
      <c r="F2" s="31"/>
      <c r="G2" s="31"/>
      <c r="H2" s="31"/>
      <c r="I2" s="31"/>
      <c r="J2" s="31"/>
      <c r="K2" s="31"/>
      <c r="L2" s="8" t="s">
        <v>1541</v>
      </c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</row>
    <row r="3">
      <c r="A3" s="16"/>
      <c r="F3" s="16" t="s">
        <v>2638</v>
      </c>
      <c r="G3" s="61" t="s">
        <v>1390</v>
      </c>
      <c r="H3" s="16" t="s">
        <v>2639</v>
      </c>
      <c r="I3" s="9"/>
      <c r="J3" s="20" t="s">
        <v>2640</v>
      </c>
      <c r="K3" s="9"/>
      <c r="L3" s="16"/>
      <c r="M3" s="16" t="s">
        <v>26</v>
      </c>
      <c r="N3" s="16" t="s">
        <v>2641</v>
      </c>
      <c r="O3" s="9"/>
      <c r="P3" s="9"/>
      <c r="Q3" s="9"/>
    </row>
    <row r="4">
      <c r="A4" s="16"/>
      <c r="F4" s="16" t="s">
        <v>2642</v>
      </c>
      <c r="G4" s="61" t="s">
        <v>1323</v>
      </c>
      <c r="H4" s="16" t="s">
        <v>2643</v>
      </c>
      <c r="I4" s="9"/>
      <c r="J4" s="20" t="s">
        <v>2644</v>
      </c>
      <c r="K4" s="9"/>
      <c r="L4" s="16"/>
      <c r="M4" s="16" t="s">
        <v>114</v>
      </c>
      <c r="N4" s="16" t="s">
        <v>2641</v>
      </c>
      <c r="O4" s="9"/>
      <c r="P4" s="9"/>
      <c r="Q4" s="9"/>
    </row>
    <row r="5">
      <c r="A5" s="16"/>
      <c r="F5" s="16" t="s">
        <v>2645</v>
      </c>
      <c r="G5" s="61" t="s">
        <v>1560</v>
      </c>
      <c r="H5" s="16" t="s">
        <v>2646</v>
      </c>
      <c r="I5" s="9"/>
      <c r="J5" s="20" t="s">
        <v>2647</v>
      </c>
      <c r="K5" s="9"/>
      <c r="L5" s="16"/>
      <c r="M5" s="16" t="s">
        <v>114</v>
      </c>
      <c r="N5" s="16" t="s">
        <v>2641</v>
      </c>
      <c r="O5" s="9"/>
      <c r="P5" s="9"/>
      <c r="Q5" s="9"/>
    </row>
    <row r="6">
      <c r="A6" s="28"/>
      <c r="B6" s="28"/>
      <c r="C6" s="28"/>
      <c r="D6" s="28"/>
      <c r="E6" s="28"/>
      <c r="F6" s="12" t="s">
        <v>2648</v>
      </c>
      <c r="G6" s="13" t="s">
        <v>2649</v>
      </c>
      <c r="H6" s="12" t="s">
        <v>1075</v>
      </c>
      <c r="I6" s="10"/>
      <c r="J6" s="20" t="s">
        <v>2650</v>
      </c>
      <c r="K6" s="10"/>
      <c r="L6" s="16"/>
      <c r="M6" s="16" t="s">
        <v>114</v>
      </c>
      <c r="N6" s="16" t="s">
        <v>2641</v>
      </c>
      <c r="O6" s="10"/>
      <c r="P6" s="10"/>
      <c r="Q6" s="10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</row>
    <row r="7">
      <c r="A7" s="16"/>
      <c r="E7" s="9"/>
      <c r="F7" s="16" t="s">
        <v>2651</v>
      </c>
      <c r="G7" s="61" t="s">
        <v>1886</v>
      </c>
      <c r="H7" s="16" t="s">
        <v>1075</v>
      </c>
      <c r="I7" s="9"/>
      <c r="J7" s="20" t="s">
        <v>2652</v>
      </c>
      <c r="K7" s="9"/>
      <c r="L7" s="16"/>
      <c r="M7" s="16" t="s">
        <v>114</v>
      </c>
      <c r="N7" s="16" t="s">
        <v>2641</v>
      </c>
      <c r="O7" s="9"/>
      <c r="P7" s="9"/>
      <c r="Q7" s="9"/>
    </row>
    <row r="8">
      <c r="A8" s="16"/>
      <c r="E8" s="9"/>
      <c r="F8" s="16" t="s">
        <v>2653</v>
      </c>
      <c r="G8" s="61" t="s">
        <v>2654</v>
      </c>
      <c r="H8" s="16" t="s">
        <v>1431</v>
      </c>
      <c r="I8" s="9"/>
      <c r="J8" s="20" t="s">
        <v>2655</v>
      </c>
      <c r="K8" s="9"/>
      <c r="L8" s="16"/>
      <c r="M8" s="16" t="s">
        <v>114</v>
      </c>
      <c r="N8" s="16" t="s">
        <v>2641</v>
      </c>
      <c r="O8" s="9"/>
      <c r="P8" s="9"/>
      <c r="Q8" s="9"/>
    </row>
    <row r="9">
      <c r="A9" s="16"/>
      <c r="E9" s="9"/>
      <c r="F9" s="16" t="s">
        <v>2656</v>
      </c>
      <c r="G9" s="61" t="s">
        <v>2657</v>
      </c>
      <c r="H9" s="16" t="s">
        <v>246</v>
      </c>
      <c r="I9" s="9"/>
      <c r="J9" s="20" t="s">
        <v>2658</v>
      </c>
      <c r="K9" s="9"/>
      <c r="L9" s="16"/>
      <c r="M9" s="16" t="s">
        <v>114</v>
      </c>
      <c r="N9" s="16" t="s">
        <v>2641</v>
      </c>
      <c r="O9" s="9"/>
      <c r="P9" s="9"/>
      <c r="Q9" s="9"/>
    </row>
    <row r="10">
      <c r="A10" s="16"/>
      <c r="E10" s="9"/>
      <c r="F10" s="16" t="s">
        <v>2659</v>
      </c>
      <c r="G10" s="61" t="s">
        <v>1317</v>
      </c>
      <c r="H10" s="16" t="s">
        <v>2660</v>
      </c>
      <c r="I10" s="9"/>
      <c r="J10" s="20" t="s">
        <v>2661</v>
      </c>
      <c r="K10" s="9"/>
      <c r="L10" s="9"/>
      <c r="M10" s="9"/>
      <c r="N10" s="9"/>
      <c r="O10" s="9"/>
      <c r="P10" s="9"/>
      <c r="Q10" s="9"/>
    </row>
    <row r="11">
      <c r="A11" s="16"/>
      <c r="E11" s="9"/>
      <c r="F11" s="16" t="s">
        <v>2662</v>
      </c>
      <c r="G11" s="61" t="s">
        <v>769</v>
      </c>
      <c r="H11" s="16" t="s">
        <v>408</v>
      </c>
      <c r="I11" s="9"/>
      <c r="J11" s="20" t="s">
        <v>2663</v>
      </c>
      <c r="K11" s="9"/>
      <c r="L11" s="9"/>
      <c r="M11" s="9"/>
      <c r="N11" s="9"/>
      <c r="O11" s="9"/>
      <c r="P11" s="9"/>
      <c r="Q11" s="9"/>
    </row>
    <row r="12">
      <c r="A12" s="16"/>
      <c r="E12" s="9"/>
      <c r="F12" s="16" t="s">
        <v>2664</v>
      </c>
      <c r="G12" s="61" t="s">
        <v>278</v>
      </c>
      <c r="H12" s="16" t="s">
        <v>2665</v>
      </c>
      <c r="I12" s="9"/>
      <c r="J12" s="20" t="s">
        <v>2666</v>
      </c>
      <c r="K12" s="9"/>
      <c r="L12" s="9"/>
      <c r="M12" s="9"/>
      <c r="N12" s="9"/>
      <c r="O12" s="9"/>
      <c r="P12" s="9"/>
      <c r="Q12" s="9"/>
    </row>
    <row r="13">
      <c r="A13" s="9"/>
      <c r="E13" s="9"/>
      <c r="F13" s="16" t="s">
        <v>2667</v>
      </c>
      <c r="G13" s="61" t="s">
        <v>2668</v>
      </c>
      <c r="H13" s="16" t="s">
        <v>2008</v>
      </c>
      <c r="I13" s="9"/>
      <c r="J13" s="20" t="s">
        <v>2669</v>
      </c>
      <c r="K13" s="9"/>
      <c r="L13" s="9"/>
      <c r="M13" s="9"/>
      <c r="N13" s="9"/>
      <c r="O13" s="9"/>
      <c r="P13" s="9"/>
      <c r="Q13" s="9"/>
    </row>
    <row r="14">
      <c r="A14" s="9"/>
      <c r="E14" s="9"/>
      <c r="F14" s="16" t="s">
        <v>2670</v>
      </c>
      <c r="G14" s="61" t="s">
        <v>2671</v>
      </c>
      <c r="H14" s="16" t="s">
        <v>974</v>
      </c>
      <c r="I14" s="9"/>
      <c r="J14" s="20" t="s">
        <v>2672</v>
      </c>
      <c r="K14" s="16"/>
      <c r="L14" s="9"/>
      <c r="M14" s="9"/>
      <c r="N14" s="9"/>
      <c r="O14" s="9"/>
      <c r="P14" s="9"/>
      <c r="Q14" s="9"/>
    </row>
    <row r="15">
      <c r="A15" s="9"/>
      <c r="E15" s="9"/>
      <c r="F15" s="16" t="s">
        <v>2673</v>
      </c>
      <c r="G15" s="61" t="s">
        <v>135</v>
      </c>
      <c r="H15" s="16" t="s">
        <v>1754</v>
      </c>
      <c r="I15" s="9"/>
      <c r="J15" s="20" t="s">
        <v>2674</v>
      </c>
      <c r="K15" s="9"/>
      <c r="L15" s="9"/>
      <c r="M15" s="9"/>
      <c r="N15" s="9"/>
      <c r="O15" s="9"/>
      <c r="P15" s="9"/>
      <c r="Q15" s="9"/>
    </row>
    <row r="16">
      <c r="A16" s="9"/>
      <c r="E16" s="9"/>
      <c r="F16" s="16" t="s">
        <v>2675</v>
      </c>
      <c r="G16" s="61" t="s">
        <v>834</v>
      </c>
      <c r="H16" s="9"/>
      <c r="I16" s="9"/>
      <c r="J16" s="20" t="s">
        <v>2676</v>
      </c>
      <c r="K16" s="16"/>
      <c r="L16" s="9"/>
      <c r="M16" s="9"/>
      <c r="N16" s="9"/>
      <c r="O16" s="9"/>
      <c r="P16" s="9"/>
      <c r="Q16" s="9"/>
    </row>
    <row r="17">
      <c r="A17" s="9"/>
      <c r="E17" s="9"/>
      <c r="F17" s="16" t="s">
        <v>2677</v>
      </c>
      <c r="G17" s="61" t="s">
        <v>40</v>
      </c>
      <c r="H17" s="9"/>
      <c r="I17" s="9"/>
      <c r="J17" s="16" t="s">
        <v>2678</v>
      </c>
      <c r="K17" s="16"/>
      <c r="L17" s="16"/>
      <c r="M17" s="16" t="s">
        <v>114</v>
      </c>
      <c r="N17" s="16" t="s">
        <v>2641</v>
      </c>
      <c r="O17" s="9"/>
      <c r="P17" s="9"/>
      <c r="Q17" s="9"/>
    </row>
    <row r="18">
      <c r="A18" s="9"/>
      <c r="E18" s="9"/>
      <c r="F18" s="16" t="s">
        <v>2679</v>
      </c>
      <c r="G18" s="61" t="s">
        <v>1252</v>
      </c>
      <c r="H18" s="9"/>
      <c r="I18" s="9"/>
      <c r="J18" s="20" t="s">
        <v>2680</v>
      </c>
      <c r="K18" s="9"/>
      <c r="L18" s="9"/>
      <c r="M18" s="9"/>
      <c r="N18" s="9"/>
      <c r="O18" s="9"/>
      <c r="P18" s="9"/>
      <c r="Q18" s="9"/>
    </row>
    <row r="19">
      <c r="A19" s="9"/>
      <c r="E19" s="9"/>
      <c r="F19" s="16" t="s">
        <v>2681</v>
      </c>
      <c r="G19" s="61" t="s">
        <v>1352</v>
      </c>
      <c r="H19" s="9"/>
      <c r="I19" s="9"/>
      <c r="J19" s="20" t="s">
        <v>2682</v>
      </c>
      <c r="K19" s="9"/>
      <c r="L19" s="9"/>
      <c r="M19" s="9"/>
      <c r="N19" s="9"/>
      <c r="O19" s="9"/>
      <c r="P19" s="9"/>
      <c r="Q19" s="9"/>
    </row>
    <row r="20">
      <c r="A20" s="9"/>
      <c r="E20" s="9"/>
      <c r="F20" s="16" t="s">
        <v>2683</v>
      </c>
      <c r="G20" s="61" t="s">
        <v>1390</v>
      </c>
      <c r="H20" s="9"/>
      <c r="I20" s="9"/>
      <c r="J20" s="20" t="s">
        <v>2640</v>
      </c>
      <c r="K20" s="9"/>
      <c r="L20" s="9"/>
      <c r="M20" s="9"/>
      <c r="N20" s="9"/>
      <c r="O20" s="9"/>
      <c r="P20" s="9"/>
      <c r="Q20" s="9"/>
    </row>
    <row r="21">
      <c r="A21" s="9"/>
      <c r="E21" s="9"/>
      <c r="F21" s="16" t="s">
        <v>2684</v>
      </c>
      <c r="G21" s="61" t="s">
        <v>92</v>
      </c>
      <c r="H21" s="9"/>
      <c r="I21" s="9"/>
      <c r="J21" s="20" t="s">
        <v>2685</v>
      </c>
      <c r="K21" s="9"/>
      <c r="L21" s="9"/>
      <c r="M21" s="9"/>
      <c r="N21" s="9"/>
      <c r="O21" s="9"/>
      <c r="P21" s="9"/>
      <c r="Q21" s="9"/>
    </row>
    <row r="22">
      <c r="A22" s="9"/>
      <c r="E22" s="9"/>
      <c r="F22" s="16" t="s">
        <v>2686</v>
      </c>
      <c r="G22" s="61" t="s">
        <v>2687</v>
      </c>
      <c r="H22" s="9"/>
      <c r="I22" s="9"/>
      <c r="J22" s="20" t="s">
        <v>2688</v>
      </c>
      <c r="K22" s="9"/>
      <c r="L22" s="9"/>
      <c r="M22" s="9"/>
      <c r="N22" s="9"/>
      <c r="O22" s="9"/>
      <c r="P22" s="9"/>
      <c r="Q22" s="9"/>
    </row>
    <row r="23">
      <c r="A23" s="9"/>
      <c r="E23" s="9"/>
      <c r="F23" s="16" t="s">
        <v>2689</v>
      </c>
      <c r="G23" s="61" t="s">
        <v>1111</v>
      </c>
      <c r="H23" s="9"/>
      <c r="I23" s="9"/>
      <c r="J23" s="20" t="s">
        <v>2690</v>
      </c>
      <c r="K23" s="9"/>
      <c r="L23" s="9"/>
      <c r="M23" s="9"/>
      <c r="N23" s="9"/>
      <c r="O23" s="9"/>
      <c r="P23" s="9"/>
      <c r="Q23" s="9"/>
    </row>
    <row r="24">
      <c r="A24" s="9"/>
      <c r="E24" s="9"/>
      <c r="F24" s="16" t="s">
        <v>2691</v>
      </c>
      <c r="G24" s="61" t="s">
        <v>1317</v>
      </c>
      <c r="H24" s="9"/>
      <c r="I24" s="9"/>
      <c r="J24" s="20" t="s">
        <v>2692</v>
      </c>
      <c r="K24" s="16" t="s">
        <v>2693</v>
      </c>
      <c r="L24" s="9"/>
      <c r="M24" s="9"/>
      <c r="N24" s="9"/>
      <c r="O24" s="9"/>
      <c r="P24" s="9"/>
      <c r="Q24" s="9"/>
    </row>
    <row r="25">
      <c r="A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</row>
    <row r="26">
      <c r="L26" s="9"/>
      <c r="M26" s="9"/>
      <c r="N26" s="9"/>
      <c r="O26" s="9"/>
      <c r="P26" s="9"/>
      <c r="Q26" s="9"/>
    </row>
    <row r="27">
      <c r="A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</row>
    <row r="28">
      <c r="A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>
      <c r="A29" s="3" t="s">
        <v>2694</v>
      </c>
      <c r="B29" s="74" t="s">
        <v>2695</v>
      </c>
      <c r="C29" s="31"/>
      <c r="D29" s="84" t="s">
        <v>2696</v>
      </c>
      <c r="E29" s="6"/>
      <c r="F29" s="6"/>
      <c r="G29" s="6"/>
      <c r="H29" s="6"/>
      <c r="I29" s="6"/>
      <c r="J29" s="6"/>
      <c r="K29" s="6"/>
      <c r="L29" s="8" t="s">
        <v>2697</v>
      </c>
      <c r="M29" s="6"/>
      <c r="N29" s="6"/>
      <c r="O29" s="6"/>
      <c r="P29" s="6"/>
      <c r="Q29" s="6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</row>
    <row r="30">
      <c r="A30" s="9"/>
      <c r="E30" s="9"/>
      <c r="F30" s="16" t="s">
        <v>2698</v>
      </c>
      <c r="G30" s="61" t="s">
        <v>1230</v>
      </c>
      <c r="H30" s="16" t="s">
        <v>2699</v>
      </c>
      <c r="I30" s="9"/>
      <c r="J30" s="20" t="s">
        <v>2700</v>
      </c>
      <c r="K30" s="9"/>
      <c r="L30" s="16"/>
      <c r="M30" s="16" t="s">
        <v>114</v>
      </c>
      <c r="N30" s="16" t="s">
        <v>2641</v>
      </c>
      <c r="O30" s="9"/>
      <c r="P30" s="9"/>
      <c r="Q30" s="9"/>
    </row>
    <row r="31">
      <c r="A31" s="9"/>
      <c r="E31" s="9"/>
      <c r="F31" s="16" t="s">
        <v>2701</v>
      </c>
      <c r="G31" s="61" t="s">
        <v>1951</v>
      </c>
      <c r="H31" s="16" t="s">
        <v>2702</v>
      </c>
      <c r="I31" s="9"/>
      <c r="J31" s="146" t="s">
        <v>2703</v>
      </c>
      <c r="K31" s="9"/>
      <c r="L31" s="16"/>
      <c r="M31" s="16" t="s">
        <v>114</v>
      </c>
      <c r="N31" s="16" t="s">
        <v>2641</v>
      </c>
      <c r="O31" s="9"/>
      <c r="P31" s="9"/>
      <c r="Q31" s="9"/>
    </row>
    <row r="32">
      <c r="A32" s="9"/>
      <c r="E32" s="9"/>
      <c r="F32" s="16" t="s">
        <v>2704</v>
      </c>
      <c r="G32" s="61" t="s">
        <v>53</v>
      </c>
      <c r="H32" s="16" t="s">
        <v>2705</v>
      </c>
      <c r="I32" s="9"/>
      <c r="J32" s="20" t="s">
        <v>2706</v>
      </c>
      <c r="K32" s="9"/>
      <c r="L32" s="16"/>
      <c r="M32" s="16" t="s">
        <v>26</v>
      </c>
      <c r="N32" s="16" t="s">
        <v>2641</v>
      </c>
      <c r="O32" s="9"/>
      <c r="P32" s="9"/>
      <c r="Q32" s="9"/>
    </row>
    <row r="33">
      <c r="A33" s="9"/>
      <c r="E33" s="9"/>
      <c r="F33" s="16" t="s">
        <v>2707</v>
      </c>
      <c r="G33" s="61" t="s">
        <v>2708</v>
      </c>
      <c r="H33" s="16" t="s">
        <v>283</v>
      </c>
      <c r="I33" s="9"/>
      <c r="J33" s="12" t="s">
        <v>2709</v>
      </c>
      <c r="K33" s="9"/>
      <c r="L33" s="16"/>
      <c r="M33" s="16" t="s">
        <v>26</v>
      </c>
      <c r="N33" s="16" t="s">
        <v>2641</v>
      </c>
      <c r="O33" s="9"/>
      <c r="P33" s="9"/>
      <c r="Q33" s="9"/>
    </row>
    <row r="34">
      <c r="A34" s="9"/>
      <c r="E34" s="9"/>
      <c r="F34" s="16" t="s">
        <v>2710</v>
      </c>
      <c r="G34" s="61" t="s">
        <v>779</v>
      </c>
      <c r="H34" s="16" t="s">
        <v>283</v>
      </c>
      <c r="I34" s="9"/>
      <c r="J34" s="20" t="s">
        <v>2711</v>
      </c>
      <c r="K34" s="9"/>
      <c r="L34" s="16"/>
      <c r="M34" s="16" t="s">
        <v>114</v>
      </c>
      <c r="N34" s="16" t="s">
        <v>2641</v>
      </c>
      <c r="O34" s="9"/>
      <c r="P34" s="9"/>
      <c r="Q34" s="9"/>
    </row>
    <row r="35">
      <c r="A35" s="9"/>
      <c r="E35" s="9"/>
      <c r="F35" s="16" t="s">
        <v>2712</v>
      </c>
      <c r="G35" s="61" t="s">
        <v>769</v>
      </c>
      <c r="H35" s="16" t="s">
        <v>2205</v>
      </c>
      <c r="I35" s="9"/>
      <c r="J35" s="20" t="s">
        <v>2713</v>
      </c>
      <c r="K35" s="9"/>
      <c r="L35" s="16"/>
      <c r="M35" s="16" t="s">
        <v>26</v>
      </c>
      <c r="N35" s="16" t="s">
        <v>2641</v>
      </c>
      <c r="O35" s="16" t="s">
        <v>2714</v>
      </c>
      <c r="P35" s="9"/>
      <c r="Q35" s="9"/>
    </row>
    <row r="36">
      <c r="A36" s="9"/>
      <c r="E36" s="9"/>
      <c r="F36" s="16" t="s">
        <v>2715</v>
      </c>
      <c r="G36" s="61" t="s">
        <v>1814</v>
      </c>
      <c r="H36" s="16" t="s">
        <v>2716</v>
      </c>
      <c r="I36" s="9"/>
      <c r="J36" s="20" t="s">
        <v>2717</v>
      </c>
      <c r="K36" s="9"/>
      <c r="L36" s="16"/>
      <c r="M36" s="16" t="s">
        <v>26</v>
      </c>
      <c r="N36" s="16" t="s">
        <v>2641</v>
      </c>
      <c r="O36" s="9"/>
      <c r="P36" s="9"/>
      <c r="Q36" s="9"/>
    </row>
    <row r="37">
      <c r="A37" s="9"/>
      <c r="E37" s="9"/>
      <c r="F37" s="16" t="s">
        <v>2718</v>
      </c>
      <c r="G37" s="61" t="s">
        <v>786</v>
      </c>
      <c r="H37" s="16" t="s">
        <v>2719</v>
      </c>
      <c r="I37" s="9"/>
      <c r="J37" s="20" t="s">
        <v>2720</v>
      </c>
      <c r="K37" s="9"/>
      <c r="L37" s="16"/>
      <c r="M37" s="16" t="s">
        <v>26</v>
      </c>
      <c r="N37" s="16" t="s">
        <v>2641</v>
      </c>
      <c r="O37" s="9"/>
      <c r="P37" s="9"/>
      <c r="Q37" s="9"/>
    </row>
    <row r="38">
      <c r="A38" s="9"/>
      <c r="E38" s="9"/>
      <c r="F38" s="16" t="s">
        <v>2721</v>
      </c>
      <c r="G38" s="61" t="s">
        <v>292</v>
      </c>
      <c r="H38" s="16" t="s">
        <v>2722</v>
      </c>
      <c r="I38" s="9"/>
      <c r="J38" s="20" t="s">
        <v>2723</v>
      </c>
      <c r="K38" s="9"/>
      <c r="L38" s="9"/>
      <c r="M38" s="9"/>
      <c r="N38" s="9"/>
      <c r="O38" s="9"/>
      <c r="P38" s="9"/>
      <c r="Q38" s="9"/>
    </row>
    <row r="39">
      <c r="A39" s="9"/>
      <c r="E39" s="9"/>
      <c r="F39" s="16" t="s">
        <v>2724</v>
      </c>
      <c r="G39" s="61" t="s">
        <v>2725</v>
      </c>
      <c r="H39" s="16" t="s">
        <v>2726</v>
      </c>
      <c r="I39" s="9"/>
      <c r="J39" s="20" t="s">
        <v>2727</v>
      </c>
      <c r="K39" s="9"/>
      <c r="L39" s="9"/>
      <c r="M39" s="9"/>
      <c r="N39" s="9"/>
      <c r="O39" s="9"/>
      <c r="P39" s="9"/>
      <c r="Q39" s="9"/>
    </row>
    <row r="40">
      <c r="A40" s="9"/>
      <c r="E40" s="9"/>
      <c r="F40" s="16" t="s">
        <v>2728</v>
      </c>
      <c r="G40" s="61" t="s">
        <v>349</v>
      </c>
      <c r="H40" s="16" t="s">
        <v>2729</v>
      </c>
      <c r="I40" s="9"/>
      <c r="J40" s="20" t="s">
        <v>2730</v>
      </c>
      <c r="K40" s="9"/>
      <c r="L40" s="9"/>
      <c r="M40" s="9"/>
      <c r="N40" s="9"/>
      <c r="O40" s="9"/>
      <c r="P40" s="9"/>
      <c r="Q40" s="9"/>
    </row>
    <row r="41">
      <c r="A41" s="9"/>
      <c r="E41" s="9"/>
      <c r="F41" s="16" t="s">
        <v>2731</v>
      </c>
      <c r="G41" s="61" t="s">
        <v>742</v>
      </c>
      <c r="H41" s="16" t="s">
        <v>2732</v>
      </c>
      <c r="I41" s="9"/>
      <c r="J41" s="20" t="s">
        <v>2733</v>
      </c>
      <c r="K41" s="9"/>
      <c r="L41" s="9"/>
      <c r="M41" s="9"/>
      <c r="N41" s="9"/>
      <c r="O41" s="9"/>
      <c r="P41" s="9"/>
      <c r="Q41" s="9"/>
    </row>
    <row r="42">
      <c r="A42" s="9"/>
      <c r="E42" s="9"/>
      <c r="F42" s="16" t="s">
        <v>2734</v>
      </c>
      <c r="G42" s="61" t="s">
        <v>2735</v>
      </c>
      <c r="H42" s="16" t="s">
        <v>2736</v>
      </c>
      <c r="I42" s="9"/>
      <c r="J42" s="20" t="s">
        <v>2737</v>
      </c>
      <c r="K42" s="9"/>
      <c r="L42" s="9"/>
      <c r="M42" s="9"/>
      <c r="N42" s="9"/>
      <c r="O42" s="9"/>
      <c r="P42" s="9"/>
      <c r="Q42" s="9"/>
    </row>
    <row r="43">
      <c r="A43" s="9"/>
      <c r="E43" s="9"/>
      <c r="F43" s="16" t="s">
        <v>2738</v>
      </c>
      <c r="G43" s="61" t="s">
        <v>2739</v>
      </c>
      <c r="H43" s="16" t="s">
        <v>2740</v>
      </c>
      <c r="I43" s="9"/>
      <c r="J43" s="20" t="s">
        <v>2741</v>
      </c>
      <c r="K43" s="9"/>
      <c r="L43" s="9"/>
      <c r="M43" s="9"/>
      <c r="N43" s="9"/>
      <c r="O43" s="9"/>
      <c r="P43" s="9"/>
      <c r="Q43" s="9"/>
    </row>
    <row r="44">
      <c r="A44" s="9"/>
      <c r="E44" s="9"/>
      <c r="F44" s="16" t="s">
        <v>2742</v>
      </c>
      <c r="G44" s="61" t="s">
        <v>1142</v>
      </c>
      <c r="H44" s="16" t="s">
        <v>2743</v>
      </c>
      <c r="I44" s="9"/>
      <c r="J44" s="20" t="s">
        <v>2744</v>
      </c>
      <c r="K44" s="9"/>
      <c r="L44" s="9"/>
      <c r="M44" s="9"/>
      <c r="N44" s="9"/>
      <c r="O44" s="9"/>
      <c r="P44" s="9"/>
      <c r="Q44" s="9"/>
    </row>
    <row r="45">
      <c r="A45" s="9"/>
      <c r="E45" s="9"/>
      <c r="F45" s="16" t="s">
        <v>2745</v>
      </c>
      <c r="G45" s="61" t="s">
        <v>1605</v>
      </c>
      <c r="H45" s="16" t="s">
        <v>204</v>
      </c>
      <c r="I45" s="9"/>
      <c r="J45" s="20" t="s">
        <v>2746</v>
      </c>
      <c r="K45" s="9"/>
      <c r="L45" s="9"/>
      <c r="M45" s="9"/>
      <c r="N45" s="9"/>
      <c r="O45" s="9"/>
      <c r="P45" s="9"/>
      <c r="Q45" s="9"/>
    </row>
    <row r="46">
      <c r="A46" s="9"/>
      <c r="E46" s="9"/>
      <c r="F46" s="16" t="s">
        <v>2747</v>
      </c>
      <c r="G46" s="61" t="s">
        <v>2748</v>
      </c>
      <c r="H46" s="16" t="s">
        <v>2749</v>
      </c>
      <c r="I46" s="9"/>
      <c r="J46" s="20" t="s">
        <v>2750</v>
      </c>
      <c r="K46" s="9"/>
      <c r="L46" s="9"/>
      <c r="M46" s="9"/>
      <c r="N46" s="9"/>
      <c r="O46" s="9"/>
      <c r="P46" s="9"/>
      <c r="Q46" s="9"/>
    </row>
    <row r="47">
      <c r="A47" s="9"/>
      <c r="E47" s="9"/>
      <c r="F47" s="16" t="s">
        <v>2751</v>
      </c>
      <c r="G47" s="61" t="s">
        <v>967</v>
      </c>
      <c r="H47" s="16" t="s">
        <v>2752</v>
      </c>
      <c r="I47" s="9"/>
      <c r="J47" s="20" t="s">
        <v>2753</v>
      </c>
      <c r="K47" s="9"/>
      <c r="L47" s="9"/>
      <c r="M47" s="9"/>
      <c r="N47" s="9"/>
      <c r="O47" s="9"/>
      <c r="P47" s="9"/>
      <c r="Q47" s="9"/>
    </row>
    <row r="48">
      <c r="F48" s="16" t="s">
        <v>2754</v>
      </c>
      <c r="G48" s="61" t="s">
        <v>1057</v>
      </c>
      <c r="H48" s="16" t="s">
        <v>2755</v>
      </c>
      <c r="J48" s="20" t="s">
        <v>2756</v>
      </c>
      <c r="L48" s="9"/>
      <c r="M48" s="9"/>
      <c r="N48" s="9"/>
      <c r="O48" s="9"/>
      <c r="P48" s="9"/>
      <c r="Q48" s="9"/>
    </row>
    <row r="49">
      <c r="F49" s="16" t="s">
        <v>2757</v>
      </c>
      <c r="G49" s="61" t="s">
        <v>64</v>
      </c>
      <c r="H49" s="16" t="s">
        <v>2758</v>
      </c>
      <c r="J49" s="20" t="s">
        <v>2759</v>
      </c>
      <c r="L49" s="9"/>
      <c r="M49" s="9"/>
      <c r="N49" s="9"/>
      <c r="O49" s="9"/>
      <c r="P49" s="9"/>
      <c r="Q49" s="9"/>
    </row>
    <row r="50">
      <c r="F50" s="16" t="s">
        <v>2760</v>
      </c>
      <c r="G50" s="61" t="s">
        <v>2761</v>
      </c>
      <c r="H50" s="16" t="s">
        <v>2762</v>
      </c>
      <c r="J50" s="20" t="s">
        <v>2763</v>
      </c>
      <c r="L50" s="9"/>
      <c r="M50" s="9"/>
      <c r="N50" s="9"/>
      <c r="O50" s="9"/>
      <c r="P50" s="9"/>
      <c r="Q50" s="9"/>
    </row>
    <row r="51">
      <c r="F51" s="16" t="s">
        <v>2764</v>
      </c>
      <c r="G51" s="61" t="s">
        <v>1979</v>
      </c>
      <c r="H51" s="16" t="s">
        <v>2765</v>
      </c>
      <c r="J51" s="20" t="s">
        <v>2766</v>
      </c>
      <c r="L51" s="9"/>
      <c r="M51" s="9"/>
      <c r="N51" s="9"/>
      <c r="O51" s="9"/>
      <c r="P51" s="9"/>
      <c r="Q51" s="9"/>
    </row>
    <row r="52">
      <c r="F52" s="16" t="s">
        <v>2767</v>
      </c>
      <c r="G52" s="61" t="s">
        <v>2768</v>
      </c>
      <c r="H52" s="16" t="s">
        <v>2769</v>
      </c>
      <c r="J52" s="20" t="s">
        <v>2770</v>
      </c>
      <c r="L52" s="9"/>
      <c r="M52" s="9"/>
      <c r="N52" s="9"/>
      <c r="O52" s="9"/>
      <c r="P52" s="9"/>
      <c r="Q52" s="9"/>
    </row>
    <row r="53">
      <c r="F53" s="16" t="s">
        <v>2771</v>
      </c>
      <c r="G53" s="61" t="s">
        <v>1951</v>
      </c>
      <c r="H53" s="16" t="s">
        <v>2772</v>
      </c>
      <c r="J53" s="20" t="s">
        <v>2773</v>
      </c>
      <c r="L53" s="9"/>
      <c r="M53" s="9"/>
      <c r="N53" s="9"/>
      <c r="O53" s="9"/>
      <c r="P53" s="9"/>
      <c r="Q53" s="9"/>
    </row>
    <row r="54">
      <c r="F54" s="16" t="s">
        <v>2774</v>
      </c>
      <c r="G54" s="61" t="s">
        <v>2775</v>
      </c>
      <c r="H54" s="16" t="s">
        <v>2776</v>
      </c>
      <c r="J54" s="16" t="s">
        <v>2777</v>
      </c>
      <c r="L54" s="9"/>
      <c r="M54" s="9"/>
      <c r="N54" s="9"/>
      <c r="O54" s="9"/>
      <c r="P54" s="9"/>
      <c r="Q54" s="9"/>
    </row>
    <row r="55">
      <c r="L55" s="9"/>
      <c r="M55" s="9"/>
      <c r="N55" s="9"/>
      <c r="O55" s="9"/>
      <c r="P55" s="9"/>
      <c r="Q55" s="9"/>
    </row>
    <row r="56">
      <c r="L56" s="9"/>
      <c r="M56" s="9"/>
      <c r="N56" s="9"/>
      <c r="O56" s="9"/>
      <c r="P56" s="9"/>
      <c r="Q56" s="9"/>
    </row>
    <row r="57">
      <c r="N57" s="6"/>
      <c r="O57" s="6"/>
      <c r="P57" s="6"/>
      <c r="Q57" s="6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</row>
    <row r="58">
      <c r="N58" s="9"/>
      <c r="O58" s="9"/>
      <c r="P58" s="9"/>
      <c r="Q58" s="9"/>
    </row>
    <row r="60">
      <c r="N60" s="9"/>
      <c r="O60" s="9"/>
      <c r="P60" s="9"/>
      <c r="Q60" s="9"/>
    </row>
    <row r="61">
      <c r="A61" s="3" t="s">
        <v>2778</v>
      </c>
      <c r="B61" s="4" t="s">
        <v>2779</v>
      </c>
      <c r="C61" s="84" t="s">
        <v>2780</v>
      </c>
      <c r="D61" s="6"/>
      <c r="E61" s="6"/>
      <c r="F61" s="6"/>
      <c r="G61" s="6"/>
      <c r="H61" s="6"/>
      <c r="I61" s="6"/>
      <c r="J61" s="6"/>
      <c r="K61" s="6"/>
      <c r="L61" s="8" t="s">
        <v>2500</v>
      </c>
      <c r="M61" s="6"/>
      <c r="N61" s="6"/>
      <c r="O61" s="6"/>
      <c r="P61" s="6"/>
      <c r="Q61" s="6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</row>
    <row r="62">
      <c r="A62" s="9"/>
      <c r="E62" s="9"/>
      <c r="F62" s="16" t="s">
        <v>2781</v>
      </c>
      <c r="G62" s="61" t="s">
        <v>436</v>
      </c>
      <c r="H62" s="16" t="s">
        <v>1503</v>
      </c>
      <c r="I62" s="9"/>
      <c r="J62" s="9"/>
      <c r="K62" s="9"/>
      <c r="L62" s="9"/>
      <c r="M62" s="9"/>
      <c r="N62" s="9"/>
      <c r="O62" s="9"/>
      <c r="P62" s="9"/>
      <c r="Q62" s="9"/>
    </row>
    <row r="63">
      <c r="A63" s="9"/>
      <c r="E63" s="9"/>
      <c r="F63" s="16" t="s">
        <v>2782</v>
      </c>
      <c r="G63" s="9"/>
      <c r="H63" s="16" t="s">
        <v>230</v>
      </c>
      <c r="I63" s="9"/>
      <c r="J63" s="9"/>
      <c r="K63" s="9"/>
      <c r="L63" s="9"/>
      <c r="M63" s="9"/>
      <c r="N63" s="9"/>
      <c r="O63" s="9"/>
      <c r="P63" s="9"/>
      <c r="Q63" s="9"/>
    </row>
    <row r="64">
      <c r="A64" s="9"/>
      <c r="E64" s="9"/>
      <c r="F64" s="16" t="s">
        <v>2783</v>
      </c>
      <c r="G64" s="61" t="s">
        <v>2784</v>
      </c>
      <c r="H64" s="16" t="s">
        <v>1986</v>
      </c>
      <c r="I64" s="9"/>
      <c r="J64" s="9"/>
      <c r="K64" s="9"/>
      <c r="L64" s="9"/>
      <c r="M64" s="9"/>
      <c r="N64" s="9"/>
      <c r="O64" s="9"/>
      <c r="P64" s="9"/>
      <c r="Q64" s="9"/>
    </row>
    <row r="65">
      <c r="A65" s="9"/>
      <c r="E65" s="9"/>
      <c r="F65" s="16" t="s">
        <v>2785</v>
      </c>
      <c r="G65" s="9"/>
      <c r="H65" s="16" t="s">
        <v>1726</v>
      </c>
      <c r="I65" s="9"/>
      <c r="J65" s="9"/>
      <c r="K65" s="9"/>
      <c r="L65" s="9"/>
      <c r="M65" s="9"/>
      <c r="N65" s="9"/>
      <c r="O65" s="9"/>
      <c r="P65" s="9"/>
      <c r="Q65" s="9"/>
    </row>
    <row r="66">
      <c r="A66" s="9"/>
      <c r="E66" s="9"/>
      <c r="F66" s="16" t="s">
        <v>2786</v>
      </c>
      <c r="G66" s="61" t="s">
        <v>736</v>
      </c>
      <c r="H66" s="16" t="s">
        <v>2787</v>
      </c>
      <c r="I66" s="9"/>
      <c r="J66" s="9"/>
      <c r="K66" s="9"/>
      <c r="L66" s="9"/>
      <c r="M66" s="9"/>
      <c r="N66" s="9"/>
      <c r="O66" s="9"/>
      <c r="P66" s="9"/>
      <c r="Q66" s="9"/>
    </row>
    <row r="67">
      <c r="A67" s="3" t="s">
        <v>2788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8" t="s">
        <v>2500</v>
      </c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>
      <c r="A68" s="9"/>
      <c r="E68" s="9"/>
      <c r="F68" s="16" t="s">
        <v>2789</v>
      </c>
      <c r="G68" s="61" t="s">
        <v>2790</v>
      </c>
      <c r="H68" s="16" t="s">
        <v>2791</v>
      </c>
      <c r="I68" s="9"/>
      <c r="J68" s="9"/>
      <c r="K68" s="9"/>
      <c r="L68" s="9"/>
      <c r="M68" s="9"/>
      <c r="N68" s="9"/>
      <c r="O68" s="9"/>
      <c r="P68" s="9"/>
      <c r="Q68" s="9"/>
    </row>
    <row r="69">
      <c r="A69" s="9"/>
      <c r="E69" s="9"/>
      <c r="F69" s="16" t="s">
        <v>2792</v>
      </c>
      <c r="G69" s="61" t="s">
        <v>573</v>
      </c>
      <c r="H69" s="16" t="s">
        <v>2793</v>
      </c>
      <c r="I69" s="9"/>
      <c r="J69" s="9"/>
      <c r="K69" s="9"/>
      <c r="L69" s="9"/>
      <c r="M69" s="9"/>
      <c r="N69" s="9"/>
      <c r="O69" s="9"/>
      <c r="P69" s="9"/>
      <c r="Q69" s="9"/>
    </row>
    <row r="70">
      <c r="A70" s="9"/>
      <c r="E70" s="9"/>
      <c r="F70" s="16" t="s">
        <v>2794</v>
      </c>
      <c r="G70" s="61" t="s">
        <v>2795</v>
      </c>
      <c r="H70" s="16" t="s">
        <v>2796</v>
      </c>
      <c r="I70" s="9"/>
      <c r="J70" s="9"/>
      <c r="K70" s="9"/>
      <c r="L70" s="9"/>
      <c r="M70" s="9"/>
      <c r="N70" s="9"/>
      <c r="O70" s="9"/>
      <c r="P70" s="9"/>
      <c r="Q70" s="9"/>
    </row>
    <row r="71">
      <c r="A71" s="9"/>
      <c r="E71" s="9"/>
      <c r="F71" s="16" t="s">
        <v>2797</v>
      </c>
      <c r="G71" s="61" t="s">
        <v>2798</v>
      </c>
      <c r="H71" s="16" t="s">
        <v>2799</v>
      </c>
      <c r="I71" s="9"/>
      <c r="J71" s="9"/>
      <c r="K71" s="9"/>
      <c r="L71" s="9"/>
      <c r="M71" s="9"/>
      <c r="N71" s="9"/>
      <c r="O71" s="9"/>
      <c r="P71" s="9"/>
      <c r="Q71" s="9"/>
    </row>
    <row r="72">
      <c r="A72" s="9"/>
      <c r="E72" s="9"/>
      <c r="F72" s="16" t="s">
        <v>2800</v>
      </c>
      <c r="G72" s="61" t="s">
        <v>130</v>
      </c>
      <c r="H72" s="16" t="s">
        <v>2801</v>
      </c>
      <c r="I72" s="9"/>
      <c r="J72" s="9"/>
      <c r="K72" s="9"/>
      <c r="L72" s="9"/>
      <c r="M72" s="9"/>
      <c r="N72" s="9"/>
      <c r="O72" s="9"/>
      <c r="P72" s="9"/>
      <c r="Q72" s="9"/>
    </row>
    <row r="73">
      <c r="A73" s="9"/>
      <c r="E73" s="9"/>
      <c r="F73" s="16" t="s">
        <v>2802</v>
      </c>
      <c r="G73" s="61" t="s">
        <v>379</v>
      </c>
      <c r="H73" s="16" t="s">
        <v>2803</v>
      </c>
      <c r="I73" s="9"/>
      <c r="J73" s="9"/>
      <c r="K73" s="9"/>
      <c r="L73" s="9"/>
      <c r="M73" s="9"/>
      <c r="N73" s="9"/>
      <c r="O73" s="9"/>
      <c r="P73" s="9"/>
      <c r="Q73" s="9"/>
    </row>
    <row r="74">
      <c r="A74" s="9"/>
      <c r="E74" s="9"/>
      <c r="F74" s="16" t="s">
        <v>2804</v>
      </c>
      <c r="G74" s="61" t="s">
        <v>2805</v>
      </c>
      <c r="H74" s="16" t="s">
        <v>2791</v>
      </c>
      <c r="I74" s="9"/>
      <c r="J74" s="9"/>
      <c r="K74" s="9"/>
      <c r="L74" s="9"/>
      <c r="M74" s="9"/>
      <c r="N74" s="9"/>
      <c r="O74" s="9"/>
      <c r="P74" s="9"/>
      <c r="Q74" s="9"/>
    </row>
    <row r="75">
      <c r="A75" s="9"/>
      <c r="E75" s="9"/>
      <c r="F75" s="16" t="s">
        <v>2806</v>
      </c>
      <c r="G75" s="61" t="s">
        <v>2807</v>
      </c>
      <c r="H75" s="16" t="s">
        <v>2808</v>
      </c>
      <c r="I75" s="9"/>
      <c r="J75" s="9"/>
      <c r="K75" s="9"/>
      <c r="L75" s="9"/>
      <c r="M75" s="9"/>
      <c r="N75" s="9"/>
      <c r="O75" s="9"/>
      <c r="P75" s="9"/>
      <c r="Q75" s="9"/>
    </row>
    <row r="76">
      <c r="A76" s="9"/>
      <c r="E76" s="9"/>
      <c r="F76" s="16" t="s">
        <v>2809</v>
      </c>
      <c r="G76" s="61" t="s">
        <v>2810</v>
      </c>
      <c r="H76" s="16" t="s">
        <v>1342</v>
      </c>
      <c r="I76" s="9"/>
      <c r="J76" s="9"/>
      <c r="K76" s="9"/>
      <c r="L76" s="9"/>
      <c r="M76" s="9"/>
      <c r="N76" s="9"/>
      <c r="O76" s="9"/>
      <c r="P76" s="9"/>
      <c r="Q76" s="9"/>
    </row>
    <row r="77">
      <c r="A77" s="9"/>
      <c r="E77" s="9"/>
      <c r="F77" s="16" t="s">
        <v>2811</v>
      </c>
      <c r="G77" s="61" t="s">
        <v>610</v>
      </c>
      <c r="H77" s="16" t="s">
        <v>983</v>
      </c>
      <c r="I77" s="9"/>
      <c r="J77" s="9"/>
      <c r="K77" s="9"/>
      <c r="L77" s="9"/>
      <c r="M77" s="9"/>
      <c r="N77" s="9"/>
      <c r="O77" s="9"/>
      <c r="P77" s="9"/>
      <c r="Q77" s="9"/>
    </row>
    <row r="78">
      <c r="A78" s="9"/>
      <c r="E78" s="9"/>
      <c r="F78" s="16" t="s">
        <v>2812</v>
      </c>
      <c r="G78" s="61" t="s">
        <v>1165</v>
      </c>
      <c r="H78" s="16" t="s">
        <v>2813</v>
      </c>
      <c r="I78" s="9"/>
      <c r="J78" s="9"/>
      <c r="K78" s="9"/>
      <c r="L78" s="9"/>
      <c r="M78" s="9"/>
      <c r="N78" s="9"/>
      <c r="O78" s="9"/>
      <c r="P78" s="9"/>
      <c r="Q78" s="9"/>
    </row>
    <row r="79">
      <c r="A79" s="9"/>
      <c r="E79" s="9"/>
      <c r="F79" s="16" t="s">
        <v>2814</v>
      </c>
      <c r="G79" s="61" t="s">
        <v>402</v>
      </c>
      <c r="H79" s="16" t="s">
        <v>2815</v>
      </c>
      <c r="I79" s="9"/>
      <c r="J79" s="9"/>
      <c r="K79" s="9"/>
      <c r="L79" s="9"/>
      <c r="M79" s="9"/>
      <c r="N79" s="9"/>
      <c r="O79" s="9"/>
      <c r="P79" s="9"/>
      <c r="Q79" s="9"/>
    </row>
    <row r="80">
      <c r="A80" s="9"/>
      <c r="E80" s="9"/>
      <c r="F80" s="16" t="s">
        <v>2816</v>
      </c>
      <c r="G80" s="61" t="s">
        <v>2817</v>
      </c>
      <c r="H80" s="16" t="s">
        <v>2818</v>
      </c>
      <c r="I80" s="9"/>
      <c r="J80" s="9"/>
      <c r="K80" s="9"/>
      <c r="L80" s="9"/>
      <c r="M80" s="9"/>
      <c r="N80" s="9"/>
      <c r="O80" s="9"/>
      <c r="P80" s="9"/>
      <c r="Q80" s="9"/>
    </row>
    <row r="81">
      <c r="F81" s="16" t="s">
        <v>2819</v>
      </c>
      <c r="G81" s="61" t="s">
        <v>1560</v>
      </c>
      <c r="H81" s="16" t="s">
        <v>2820</v>
      </c>
    </row>
    <row r="82">
      <c r="A82" s="9"/>
      <c r="E82" s="9"/>
      <c r="F82" s="16" t="s">
        <v>2821</v>
      </c>
      <c r="G82" s="61" t="s">
        <v>1019</v>
      </c>
      <c r="H82" s="16" t="s">
        <v>2822</v>
      </c>
      <c r="I82" s="9"/>
      <c r="J82" s="9"/>
      <c r="K82" s="9"/>
      <c r="L82" s="9"/>
      <c r="M82" s="9"/>
      <c r="N82" s="9"/>
      <c r="O82" s="9"/>
      <c r="P82" s="9"/>
      <c r="Q82" s="9"/>
    </row>
    <row r="83">
      <c r="A83" s="9"/>
      <c r="E83" s="9"/>
      <c r="F83" s="16" t="s">
        <v>2823</v>
      </c>
      <c r="G83" s="61" t="s">
        <v>2824</v>
      </c>
      <c r="H83" s="16" t="s">
        <v>2825</v>
      </c>
      <c r="I83" s="9"/>
      <c r="J83" s="9"/>
      <c r="K83" s="9"/>
      <c r="L83" s="9"/>
      <c r="M83" s="9"/>
      <c r="N83" s="9"/>
      <c r="O83" s="9"/>
      <c r="P83" s="9"/>
      <c r="Q83" s="9"/>
    </row>
    <row r="84">
      <c r="A84" s="9"/>
      <c r="E84" s="9"/>
      <c r="F84" s="16" t="s">
        <v>2826</v>
      </c>
      <c r="G84" s="61" t="s">
        <v>2668</v>
      </c>
      <c r="H84" s="16" t="s">
        <v>2796</v>
      </c>
      <c r="I84" s="9"/>
      <c r="J84" s="9"/>
      <c r="K84" s="9"/>
      <c r="L84" s="9"/>
      <c r="M84" s="9"/>
      <c r="N84" s="9"/>
      <c r="O84" s="9"/>
      <c r="P84" s="9"/>
      <c r="Q84" s="9"/>
    </row>
    <row r="85">
      <c r="A85" s="9"/>
      <c r="E85" s="9"/>
      <c r="F85" s="16" t="s">
        <v>2827</v>
      </c>
      <c r="G85" s="61" t="s">
        <v>1560</v>
      </c>
      <c r="H85" s="16" t="s">
        <v>1070</v>
      </c>
      <c r="I85" s="9"/>
      <c r="J85" s="9"/>
      <c r="K85" s="9"/>
      <c r="L85" s="9"/>
      <c r="M85" s="9"/>
      <c r="N85" s="9"/>
      <c r="O85" s="9"/>
      <c r="P85" s="9"/>
      <c r="Q85" s="9"/>
    </row>
    <row r="86">
      <c r="A86" s="9"/>
      <c r="E86" s="9"/>
      <c r="F86" s="16" t="s">
        <v>2828</v>
      </c>
      <c r="G86" s="61" t="s">
        <v>374</v>
      </c>
      <c r="H86" s="16" t="s">
        <v>2829</v>
      </c>
      <c r="I86" s="9"/>
      <c r="J86" s="9"/>
      <c r="K86" s="9"/>
      <c r="L86" s="9"/>
      <c r="M86" s="9"/>
      <c r="N86" s="9"/>
      <c r="O86" s="9"/>
      <c r="P86" s="9"/>
      <c r="Q86" s="9"/>
    </row>
    <row r="87">
      <c r="A87" s="9"/>
      <c r="E87" s="9"/>
      <c r="F87" s="16" t="s">
        <v>2830</v>
      </c>
      <c r="G87" s="61" t="s">
        <v>501</v>
      </c>
      <c r="H87" s="16" t="s">
        <v>2831</v>
      </c>
      <c r="I87" s="9"/>
      <c r="J87" s="9"/>
      <c r="K87" s="9"/>
      <c r="L87" s="9"/>
      <c r="M87" s="9"/>
      <c r="N87" s="9"/>
      <c r="O87" s="9"/>
      <c r="P87" s="9"/>
      <c r="Q87" s="9"/>
    </row>
    <row r="88">
      <c r="A88" s="9"/>
      <c r="E88" s="9"/>
      <c r="F88" s="16" t="s">
        <v>2832</v>
      </c>
      <c r="G88" s="61" t="s">
        <v>982</v>
      </c>
      <c r="H88" s="16" t="s">
        <v>230</v>
      </c>
      <c r="I88" s="9"/>
      <c r="J88" s="9"/>
      <c r="K88" s="9"/>
      <c r="L88" s="9"/>
      <c r="M88" s="9"/>
      <c r="N88" s="9"/>
      <c r="O88" s="9"/>
      <c r="P88" s="9"/>
      <c r="Q88" s="9"/>
    </row>
    <row r="89">
      <c r="A89" s="9"/>
      <c r="E89" s="9"/>
      <c r="F89" s="16" t="s">
        <v>2833</v>
      </c>
      <c r="G89" s="61" t="s">
        <v>1373</v>
      </c>
      <c r="H89" s="16" t="s">
        <v>2834</v>
      </c>
      <c r="I89" s="9"/>
      <c r="J89" s="9"/>
      <c r="K89" s="9"/>
      <c r="L89" s="9"/>
      <c r="M89" s="9"/>
      <c r="N89" s="9"/>
      <c r="O89" s="9"/>
      <c r="P89" s="9"/>
      <c r="Q89" s="9"/>
    </row>
    <row r="90">
      <c r="A90" s="9"/>
      <c r="E90" s="9"/>
      <c r="F90" s="16" t="s">
        <v>2835</v>
      </c>
      <c r="G90" s="9"/>
      <c r="H90" s="16" t="s">
        <v>1075</v>
      </c>
      <c r="I90" s="9"/>
      <c r="J90" s="9"/>
      <c r="K90" s="9"/>
      <c r="L90" s="9"/>
      <c r="M90" s="9"/>
      <c r="N90" s="9"/>
      <c r="O90" s="9"/>
      <c r="P90" s="9"/>
      <c r="Q90" s="9"/>
    </row>
    <row r="91">
      <c r="A91" s="9"/>
      <c r="E91" s="9"/>
      <c r="F91" s="16" t="s">
        <v>2836</v>
      </c>
      <c r="G91" s="61" t="s">
        <v>1566</v>
      </c>
      <c r="H91" s="16" t="s">
        <v>2837</v>
      </c>
      <c r="I91" s="9"/>
      <c r="J91" s="9"/>
      <c r="K91" s="9"/>
      <c r="L91" s="9"/>
      <c r="M91" s="9"/>
      <c r="N91" s="9"/>
      <c r="O91" s="9"/>
      <c r="P91" s="9"/>
      <c r="Q91" s="9"/>
    </row>
    <row r="92">
      <c r="A92" s="9"/>
      <c r="E92" s="9"/>
      <c r="F92" s="16" t="s">
        <v>2838</v>
      </c>
      <c r="G92" s="61" t="s">
        <v>982</v>
      </c>
      <c r="H92" s="16" t="s">
        <v>2839</v>
      </c>
      <c r="I92" s="9"/>
      <c r="J92" s="9"/>
      <c r="K92" s="9"/>
      <c r="L92" s="9"/>
      <c r="M92" s="9"/>
      <c r="N92" s="9"/>
      <c r="O92" s="9"/>
      <c r="P92" s="9"/>
      <c r="Q92" s="9"/>
    </row>
    <row r="93">
      <c r="A93" s="9"/>
      <c r="B93" s="16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</row>
    <row r="94">
      <c r="A94" s="3" t="s">
        <v>2840</v>
      </c>
      <c r="B94" s="6"/>
      <c r="C94" s="4" t="s">
        <v>2841</v>
      </c>
      <c r="D94" s="38" t="s">
        <v>2842</v>
      </c>
      <c r="E94" s="4" t="s">
        <v>2843</v>
      </c>
      <c r="F94" s="6"/>
      <c r="G94" s="6"/>
      <c r="H94" s="6"/>
      <c r="I94" s="6"/>
      <c r="J94" s="6"/>
      <c r="K94" s="4" t="s">
        <v>2844</v>
      </c>
      <c r="L94" s="8" t="s">
        <v>2500</v>
      </c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>
      <c r="A95" s="9"/>
      <c r="E95" s="9"/>
      <c r="F95" s="16" t="s">
        <v>2845</v>
      </c>
      <c r="G95" s="9"/>
      <c r="H95" s="16" t="s">
        <v>246</v>
      </c>
      <c r="I95" s="9"/>
      <c r="J95" s="9"/>
      <c r="K95" s="9"/>
      <c r="L95" s="9"/>
      <c r="M95" s="9"/>
      <c r="N95" s="9"/>
      <c r="O95" s="9"/>
      <c r="P95" s="9"/>
      <c r="Q95" s="9"/>
    </row>
    <row r="96">
      <c r="A96" s="9"/>
      <c r="E96" s="9"/>
      <c r="F96" s="16" t="s">
        <v>2846</v>
      </c>
      <c r="G96" s="9"/>
      <c r="H96" s="16" t="s">
        <v>974</v>
      </c>
      <c r="I96" s="9"/>
      <c r="J96" s="9"/>
      <c r="K96" s="9"/>
      <c r="L96" s="9"/>
      <c r="M96" s="9"/>
      <c r="N96" s="9"/>
      <c r="O96" s="9"/>
      <c r="P96" s="9"/>
      <c r="Q96" s="9"/>
    </row>
    <row r="97">
      <c r="A97" s="9"/>
      <c r="E97" s="9"/>
      <c r="F97" s="16" t="s">
        <v>2847</v>
      </c>
      <c r="G97" s="9"/>
      <c r="H97" s="16" t="s">
        <v>974</v>
      </c>
      <c r="I97" s="9"/>
      <c r="J97" s="9"/>
      <c r="K97" s="9"/>
      <c r="L97" s="9"/>
      <c r="M97" s="9"/>
      <c r="N97" s="9"/>
      <c r="O97" s="9"/>
      <c r="P97" s="9"/>
      <c r="Q97" s="9"/>
    </row>
    <row r="98">
      <c r="A98" s="9"/>
      <c r="E98" s="9"/>
      <c r="F98" s="16" t="s">
        <v>2848</v>
      </c>
      <c r="G98" s="9"/>
      <c r="H98" s="16" t="s">
        <v>1306</v>
      </c>
      <c r="I98" s="9"/>
      <c r="J98" s="9"/>
      <c r="K98" s="9"/>
      <c r="L98" s="9"/>
      <c r="M98" s="9"/>
      <c r="N98" s="9"/>
      <c r="O98" s="9"/>
      <c r="P98" s="9"/>
      <c r="Q98" s="9"/>
    </row>
    <row r="99">
      <c r="A99" s="9"/>
      <c r="E99" s="9"/>
      <c r="F99" s="16" t="s">
        <v>2849</v>
      </c>
      <c r="G99" s="9"/>
      <c r="H99" s="16" t="s">
        <v>2850</v>
      </c>
      <c r="I99" s="9"/>
      <c r="J99" s="9"/>
      <c r="K99" s="9"/>
      <c r="L99" s="9"/>
      <c r="M99" s="9"/>
      <c r="N99" s="9"/>
      <c r="O99" s="9"/>
      <c r="P99" s="9"/>
      <c r="Q99" s="9"/>
    </row>
    <row r="100">
      <c r="A100" s="9"/>
      <c r="E100" s="9"/>
      <c r="F100" s="16" t="s">
        <v>2851</v>
      </c>
      <c r="G100" s="9"/>
      <c r="H100" s="16" t="s">
        <v>983</v>
      </c>
      <c r="I100" s="9"/>
      <c r="J100" s="9"/>
      <c r="K100" s="9"/>
      <c r="L100" s="9"/>
      <c r="M100" s="9"/>
      <c r="N100" s="9"/>
      <c r="O100" s="9"/>
      <c r="P100" s="9"/>
      <c r="Q100" s="9"/>
    </row>
    <row r="101">
      <c r="A101" s="9"/>
      <c r="E101" s="9"/>
      <c r="F101" s="16" t="s">
        <v>2852</v>
      </c>
      <c r="G101" s="9"/>
      <c r="H101" s="16" t="s">
        <v>1609</v>
      </c>
      <c r="I101" s="9"/>
      <c r="J101" s="9"/>
      <c r="K101" s="9"/>
      <c r="L101" s="9"/>
      <c r="M101" s="9"/>
      <c r="N101" s="9"/>
      <c r="O101" s="9"/>
      <c r="P101" s="9"/>
      <c r="Q101" s="9"/>
    </row>
    <row r="102">
      <c r="A102" s="9"/>
      <c r="E102" s="9"/>
      <c r="F102" s="147" t="s">
        <v>2211</v>
      </c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</row>
    <row r="103">
      <c r="A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</row>
    <row r="104">
      <c r="A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</row>
    <row r="105">
      <c r="A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</row>
    <row r="106">
      <c r="A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</row>
    <row r="107">
      <c r="A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</row>
    <row r="108">
      <c r="A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</row>
    <row r="109">
      <c r="A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</row>
    <row r="110">
      <c r="A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</row>
    <row r="111">
      <c r="A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</row>
    <row r="112">
      <c r="A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</row>
    <row r="113">
      <c r="A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</row>
    <row r="114">
      <c r="A114" s="3" t="s">
        <v>2853</v>
      </c>
      <c r="B114" s="6"/>
      <c r="C114" s="4" t="s">
        <v>2854</v>
      </c>
      <c r="D114" s="84" t="s">
        <v>2855</v>
      </c>
      <c r="E114" s="4" t="s">
        <v>2856</v>
      </c>
      <c r="F114" s="6"/>
      <c r="G114" s="6"/>
      <c r="H114" s="6"/>
      <c r="I114" s="6"/>
      <c r="J114" s="6"/>
      <c r="K114" s="4" t="s">
        <v>2857</v>
      </c>
      <c r="L114" s="8" t="s">
        <v>2500</v>
      </c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>
      <c r="A115" s="9"/>
      <c r="E115" s="9"/>
      <c r="F115" s="16" t="s">
        <v>2858</v>
      </c>
      <c r="G115" s="9"/>
      <c r="H115" s="16" t="s">
        <v>2859</v>
      </c>
      <c r="I115" s="9"/>
      <c r="J115" s="9"/>
      <c r="K115" s="9"/>
      <c r="L115" s="9"/>
      <c r="M115" s="9"/>
      <c r="N115" s="9"/>
      <c r="O115" s="9"/>
      <c r="P115" s="9"/>
      <c r="Q115" s="9"/>
    </row>
    <row r="116">
      <c r="A116" s="9"/>
      <c r="E116" s="9"/>
      <c r="F116" s="16" t="s">
        <v>2860</v>
      </c>
      <c r="G116" s="9"/>
      <c r="H116" s="16" t="s">
        <v>2861</v>
      </c>
      <c r="I116" s="9"/>
      <c r="J116" s="9"/>
      <c r="K116" s="9"/>
      <c r="L116" s="9"/>
      <c r="M116" s="9"/>
      <c r="N116" s="9"/>
      <c r="O116" s="9"/>
      <c r="P116" s="9"/>
      <c r="Q116" s="9"/>
    </row>
    <row r="117">
      <c r="A117" s="9"/>
      <c r="E117" s="9"/>
      <c r="F117" s="16" t="s">
        <v>2862</v>
      </c>
      <c r="G117" s="9"/>
      <c r="H117" s="16" t="s">
        <v>2863</v>
      </c>
      <c r="I117" s="9"/>
      <c r="J117" s="9"/>
      <c r="K117" s="9"/>
      <c r="L117" s="9"/>
      <c r="M117" s="9"/>
      <c r="N117" s="9"/>
      <c r="O117" s="9"/>
      <c r="P117" s="9"/>
    </row>
    <row r="118">
      <c r="A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</row>
    <row r="119">
      <c r="A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</row>
    <row r="120">
      <c r="A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</row>
    <row r="121">
      <c r="A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</row>
    <row r="122">
      <c r="N122" s="6"/>
      <c r="O122" s="6"/>
      <c r="P122" s="6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</row>
    <row r="123">
      <c r="N123" s="9"/>
      <c r="O123" s="9"/>
      <c r="P123" s="9"/>
    </row>
    <row r="124">
      <c r="N124" s="9"/>
      <c r="O124" s="9"/>
      <c r="P124" s="9"/>
    </row>
    <row r="125">
      <c r="N125" s="9"/>
      <c r="O125" s="9"/>
      <c r="P125" s="9"/>
    </row>
    <row r="126">
      <c r="N126" s="9"/>
      <c r="O126" s="9"/>
      <c r="P126" s="9"/>
    </row>
    <row r="127">
      <c r="N127" s="9"/>
      <c r="O127" s="9"/>
      <c r="P127" s="9"/>
    </row>
    <row r="128">
      <c r="N128" s="9"/>
      <c r="O128" s="9"/>
      <c r="P128" s="9"/>
    </row>
    <row r="129">
      <c r="N129" s="9"/>
      <c r="O129" s="9"/>
      <c r="P129" s="9"/>
    </row>
    <row r="130">
      <c r="A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</row>
    <row r="131">
      <c r="A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</row>
    <row r="132">
      <c r="A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</row>
    <row r="133">
      <c r="A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</row>
    <row r="134">
      <c r="A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</row>
    <row r="135">
      <c r="A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</row>
    <row r="136">
      <c r="A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</row>
    <row r="137">
      <c r="A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</row>
    <row r="138">
      <c r="A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</row>
    <row r="139">
      <c r="A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</row>
    <row r="140">
      <c r="A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</row>
    <row r="141">
      <c r="A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</row>
    <row r="142">
      <c r="A142" s="3" t="s">
        <v>2864</v>
      </c>
      <c r="B142" s="6"/>
      <c r="C142" s="6"/>
      <c r="D142" s="84" t="s">
        <v>2865</v>
      </c>
      <c r="E142" s="6"/>
      <c r="G142" s="6"/>
      <c r="H142" s="6"/>
      <c r="I142" s="6"/>
      <c r="J142" s="6"/>
      <c r="K142" s="6"/>
      <c r="L142" s="4" t="s">
        <v>2866</v>
      </c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>
      <c r="A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</row>
    <row r="144">
      <c r="A144" s="3" t="s">
        <v>2867</v>
      </c>
      <c r="B144" s="31"/>
      <c r="C144" s="31"/>
      <c r="D144" s="31"/>
      <c r="E144" s="6"/>
      <c r="F144" s="6"/>
      <c r="G144" s="6"/>
      <c r="H144" s="6"/>
      <c r="I144" s="6"/>
      <c r="J144" s="6"/>
      <c r="K144" s="6"/>
      <c r="L144" s="8" t="s">
        <v>2500</v>
      </c>
      <c r="M144" s="6"/>
      <c r="N144" s="6"/>
      <c r="O144" s="6"/>
      <c r="P144" s="6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</row>
    <row r="145">
      <c r="A145" s="9"/>
      <c r="E145" s="9"/>
      <c r="F145" s="16" t="s">
        <v>2868</v>
      </c>
      <c r="H145" s="16" t="s">
        <v>2869</v>
      </c>
      <c r="I145" s="9"/>
      <c r="J145" s="9"/>
      <c r="K145" s="9"/>
      <c r="L145" s="9"/>
      <c r="M145" s="9"/>
      <c r="N145" s="9"/>
      <c r="O145" s="9"/>
      <c r="P145" s="9"/>
    </row>
    <row r="146">
      <c r="A146" s="9"/>
      <c r="E146" s="9"/>
      <c r="F146" s="16" t="s">
        <v>2870</v>
      </c>
      <c r="G146" s="9"/>
      <c r="H146" s="16" t="s">
        <v>1577</v>
      </c>
      <c r="I146" s="9"/>
      <c r="J146" s="9"/>
      <c r="K146" s="9"/>
      <c r="L146" s="9"/>
      <c r="M146" s="9"/>
      <c r="N146" s="9"/>
      <c r="O146" s="9"/>
      <c r="P146" s="9"/>
    </row>
    <row r="147">
      <c r="A147" s="9"/>
      <c r="E147" s="9"/>
      <c r="F147" s="16" t="s">
        <v>2871</v>
      </c>
      <c r="G147" s="9"/>
      <c r="H147" s="16" t="s">
        <v>2872</v>
      </c>
      <c r="I147" s="9"/>
      <c r="J147" s="9"/>
      <c r="K147" s="9"/>
      <c r="L147" s="9"/>
      <c r="M147" s="9"/>
      <c r="N147" s="9"/>
      <c r="O147" s="9"/>
      <c r="P147" s="9"/>
    </row>
    <row r="148">
      <c r="A148" s="9"/>
      <c r="E148" s="9"/>
      <c r="F148" s="16" t="s">
        <v>2873</v>
      </c>
      <c r="G148" s="9"/>
      <c r="H148" s="16" t="s">
        <v>2874</v>
      </c>
      <c r="I148" s="9"/>
      <c r="J148" s="9"/>
      <c r="K148" s="9"/>
      <c r="L148" s="9"/>
      <c r="M148" s="9"/>
      <c r="N148" s="9"/>
      <c r="O148" s="9"/>
      <c r="P148" s="9"/>
    </row>
    <row r="149">
      <c r="A149" s="9"/>
      <c r="E149" s="9"/>
      <c r="F149" s="16" t="s">
        <v>2875</v>
      </c>
      <c r="G149" s="9"/>
      <c r="H149" s="16" t="s">
        <v>2876</v>
      </c>
      <c r="I149" s="9"/>
      <c r="J149" s="9"/>
      <c r="K149" s="9"/>
      <c r="L149" s="9"/>
      <c r="M149" s="9"/>
      <c r="N149" s="9"/>
      <c r="O149" s="9"/>
      <c r="P149" s="9"/>
    </row>
    <row r="150">
      <c r="A150" s="9"/>
      <c r="E150" s="9"/>
      <c r="F150" s="16" t="s">
        <v>2877</v>
      </c>
      <c r="G150" s="9"/>
      <c r="H150" s="16" t="s">
        <v>2878</v>
      </c>
      <c r="I150" s="9"/>
      <c r="J150" s="9"/>
      <c r="K150" s="9"/>
      <c r="L150" s="9"/>
      <c r="M150" s="9"/>
      <c r="N150" s="9"/>
      <c r="O150" s="9"/>
      <c r="P150" s="9"/>
    </row>
    <row r="151">
      <c r="A151" s="9"/>
      <c r="E151" s="9"/>
      <c r="F151" s="16" t="s">
        <v>2879</v>
      </c>
      <c r="G151" s="9"/>
      <c r="H151" s="16" t="s">
        <v>1612</v>
      </c>
      <c r="I151" s="9"/>
      <c r="J151" s="9"/>
      <c r="K151" s="9"/>
      <c r="L151" s="9"/>
      <c r="M151" s="9"/>
      <c r="N151" s="9"/>
      <c r="O151" s="9"/>
      <c r="P151" s="9"/>
    </row>
    <row r="152">
      <c r="A152" s="9"/>
      <c r="E152" s="9"/>
      <c r="F152" s="16" t="s">
        <v>2880</v>
      </c>
      <c r="G152" s="9"/>
      <c r="H152" s="16" t="s">
        <v>2881</v>
      </c>
      <c r="I152" s="9"/>
      <c r="J152" s="9"/>
      <c r="K152" s="9"/>
      <c r="L152" s="9"/>
      <c r="M152" s="9"/>
      <c r="N152" s="9"/>
      <c r="O152" s="9"/>
      <c r="P152" s="9"/>
    </row>
    <row r="153">
      <c r="A153" s="9"/>
      <c r="E153" s="9"/>
      <c r="F153" s="16" t="s">
        <v>2882</v>
      </c>
      <c r="G153" s="9"/>
      <c r="H153" s="16" t="s">
        <v>2883</v>
      </c>
      <c r="I153" s="9"/>
      <c r="J153" s="9"/>
      <c r="K153" s="9"/>
      <c r="L153" s="9"/>
      <c r="M153" s="9"/>
      <c r="N153" s="9"/>
      <c r="O153" s="9"/>
      <c r="P153" s="9"/>
    </row>
    <row r="154">
      <c r="A154" s="9"/>
      <c r="E154" s="9"/>
      <c r="F154" s="16" t="s">
        <v>2884</v>
      </c>
      <c r="G154" s="9"/>
      <c r="H154" s="16" t="s">
        <v>2885</v>
      </c>
      <c r="I154" s="9"/>
      <c r="J154" s="9"/>
      <c r="K154" s="9"/>
      <c r="L154" s="9"/>
      <c r="M154" s="9"/>
      <c r="N154" s="9"/>
      <c r="O154" s="9"/>
      <c r="P154" s="9"/>
    </row>
    <row r="155">
      <c r="A155" s="9"/>
      <c r="E155" s="9"/>
      <c r="F155" s="16" t="s">
        <v>2886</v>
      </c>
      <c r="G155" s="9"/>
      <c r="H155" s="16" t="s">
        <v>2887</v>
      </c>
      <c r="I155" s="9"/>
      <c r="J155" s="9"/>
      <c r="K155" s="9"/>
      <c r="L155" s="9"/>
      <c r="M155" s="9"/>
      <c r="N155" s="9"/>
      <c r="O155" s="9"/>
      <c r="P155" s="9"/>
    </row>
    <row r="156">
      <c r="A156" s="9"/>
      <c r="E156" s="9"/>
      <c r="F156" s="16" t="s">
        <v>2888</v>
      </c>
      <c r="G156" s="9"/>
      <c r="H156" s="16" t="s">
        <v>2889</v>
      </c>
      <c r="I156" s="9"/>
      <c r="J156" s="9"/>
      <c r="K156" s="9"/>
      <c r="L156" s="9"/>
      <c r="M156" s="9"/>
      <c r="N156" s="9"/>
      <c r="O156" s="9"/>
      <c r="P156" s="9"/>
    </row>
    <row r="157">
      <c r="A157" s="9"/>
      <c r="E157" s="9"/>
      <c r="F157" s="16" t="s">
        <v>2890</v>
      </c>
      <c r="G157" s="9"/>
      <c r="H157" s="16" t="s">
        <v>2891</v>
      </c>
      <c r="I157" s="9"/>
      <c r="J157" s="9"/>
      <c r="K157" s="9"/>
      <c r="L157" s="9"/>
      <c r="M157" s="9"/>
      <c r="N157" s="9"/>
      <c r="O157" s="9"/>
      <c r="P157" s="9"/>
    </row>
    <row r="158">
      <c r="A158" s="9"/>
      <c r="E158" s="9"/>
      <c r="F158" s="16" t="s">
        <v>2892</v>
      </c>
      <c r="G158" s="9"/>
      <c r="H158" s="16" t="s">
        <v>1479</v>
      </c>
      <c r="I158" s="9"/>
      <c r="J158" s="9"/>
      <c r="K158" s="9"/>
      <c r="L158" s="9"/>
      <c r="M158" s="9"/>
      <c r="N158" s="9"/>
      <c r="O158" s="9"/>
      <c r="P158" s="9"/>
    </row>
    <row r="159">
      <c r="A159" s="9"/>
      <c r="E159" s="9"/>
      <c r="F159" s="16" t="s">
        <v>2893</v>
      </c>
      <c r="G159" s="9"/>
      <c r="H159" s="16" t="s">
        <v>283</v>
      </c>
      <c r="I159" s="9"/>
      <c r="J159" s="9"/>
      <c r="K159" s="9"/>
      <c r="L159" s="9"/>
      <c r="M159" s="9"/>
      <c r="N159" s="9"/>
      <c r="O159" s="9"/>
      <c r="P159" s="9"/>
    </row>
    <row r="160">
      <c r="A160" s="9"/>
      <c r="E160" s="9"/>
      <c r="F160" s="16" t="s">
        <v>2894</v>
      </c>
      <c r="G160" s="9"/>
      <c r="H160" s="16" t="s">
        <v>283</v>
      </c>
      <c r="I160" s="9"/>
      <c r="J160" s="9"/>
      <c r="K160" s="9"/>
      <c r="L160" s="9"/>
      <c r="M160" s="9"/>
      <c r="N160" s="9"/>
      <c r="O160" s="9"/>
      <c r="P160" s="9"/>
    </row>
    <row r="161">
      <c r="A161" s="9"/>
      <c r="E161" s="9"/>
      <c r="F161" s="16" t="s">
        <v>2895</v>
      </c>
      <c r="G161" s="9"/>
      <c r="H161" s="16" t="s">
        <v>2896</v>
      </c>
      <c r="I161" s="9"/>
      <c r="J161" s="9"/>
      <c r="K161" s="9"/>
      <c r="L161" s="9"/>
      <c r="M161" s="9"/>
      <c r="N161" s="9"/>
      <c r="O161" s="9"/>
      <c r="P161" s="9"/>
    </row>
    <row r="162">
      <c r="F162" s="16" t="s">
        <v>2897</v>
      </c>
      <c r="G162" s="9"/>
      <c r="H162" s="16" t="s">
        <v>2898</v>
      </c>
    </row>
    <row r="163">
      <c r="A163" s="9"/>
      <c r="E163" s="9"/>
      <c r="F163" s="16" t="s">
        <v>2899</v>
      </c>
      <c r="G163" s="9"/>
      <c r="H163" s="16" t="s">
        <v>2887</v>
      </c>
      <c r="I163" s="9"/>
      <c r="J163" s="9"/>
      <c r="K163" s="9"/>
      <c r="L163" s="9"/>
      <c r="M163" s="9"/>
      <c r="N163" s="9"/>
      <c r="O163" s="9"/>
      <c r="P163" s="9"/>
    </row>
    <row r="164">
      <c r="A164" s="9"/>
      <c r="E164" s="9"/>
      <c r="F164" s="16" t="s">
        <v>2900</v>
      </c>
      <c r="G164" s="9"/>
      <c r="H164" s="16" t="s">
        <v>2901</v>
      </c>
      <c r="I164" s="9"/>
      <c r="J164" s="9"/>
      <c r="K164" s="9"/>
      <c r="L164" s="9"/>
      <c r="M164" s="9"/>
      <c r="N164" s="9"/>
      <c r="O164" s="9"/>
      <c r="P164" s="9"/>
    </row>
    <row r="165">
      <c r="A165" s="9"/>
      <c r="E165" s="9"/>
      <c r="F165" s="16" t="s">
        <v>2902</v>
      </c>
      <c r="G165" s="9"/>
      <c r="H165" s="16" t="s">
        <v>1479</v>
      </c>
      <c r="I165" s="9"/>
      <c r="J165" s="9"/>
      <c r="K165" s="9"/>
      <c r="L165" s="9"/>
      <c r="M165" s="9"/>
      <c r="N165" s="9"/>
      <c r="O165" s="9"/>
      <c r="P165" s="9"/>
    </row>
    <row r="166">
      <c r="A166" s="9"/>
      <c r="E166" s="9"/>
      <c r="F166" s="16" t="s">
        <v>2903</v>
      </c>
      <c r="G166" s="9"/>
      <c r="H166" s="16" t="s">
        <v>2904</v>
      </c>
      <c r="I166" s="9"/>
      <c r="J166" s="9"/>
      <c r="K166" s="9"/>
      <c r="L166" s="9"/>
      <c r="M166" s="9"/>
      <c r="N166" s="9"/>
      <c r="O166" s="9"/>
      <c r="P166" s="9"/>
    </row>
    <row r="167">
      <c r="A167" s="9"/>
      <c r="E167" s="9"/>
      <c r="F167" s="16" t="s">
        <v>2905</v>
      </c>
      <c r="G167" s="9"/>
      <c r="H167" s="16" t="s">
        <v>2906</v>
      </c>
      <c r="I167" s="9"/>
      <c r="J167" s="9"/>
      <c r="K167" s="9"/>
      <c r="L167" s="9"/>
      <c r="M167" s="9"/>
      <c r="N167" s="9"/>
      <c r="O167" s="9"/>
      <c r="P167" s="9"/>
    </row>
    <row r="168">
      <c r="A168" s="9"/>
      <c r="E168" s="9"/>
      <c r="F168" s="16" t="s">
        <v>2907</v>
      </c>
      <c r="G168" s="9"/>
      <c r="H168" s="16" t="s">
        <v>2540</v>
      </c>
      <c r="I168" s="9"/>
      <c r="J168" s="9"/>
      <c r="K168" s="9"/>
      <c r="L168" s="9"/>
      <c r="M168" s="9"/>
      <c r="N168" s="9"/>
      <c r="O168" s="9"/>
      <c r="P168" s="9"/>
    </row>
    <row r="169">
      <c r="A169" s="9"/>
      <c r="E169" s="9"/>
      <c r="F169" s="16" t="s">
        <v>2908</v>
      </c>
      <c r="G169" s="9"/>
      <c r="H169" s="16" t="s">
        <v>2909</v>
      </c>
      <c r="I169" s="9"/>
      <c r="J169" s="9"/>
      <c r="K169" s="9"/>
      <c r="L169" s="9"/>
      <c r="M169" s="9"/>
      <c r="N169" s="9"/>
      <c r="O169" s="9"/>
      <c r="P169" s="9"/>
    </row>
    <row r="170">
      <c r="A170" s="9"/>
      <c r="E170" s="9"/>
      <c r="F170" s="16" t="s">
        <v>2910</v>
      </c>
      <c r="G170" s="9"/>
      <c r="H170" s="16" t="s">
        <v>2911</v>
      </c>
      <c r="I170" s="9"/>
      <c r="J170" s="9"/>
      <c r="K170" s="9"/>
      <c r="L170" s="9"/>
      <c r="M170" s="9"/>
      <c r="N170" s="9"/>
      <c r="O170" s="9"/>
      <c r="P170" s="9"/>
    </row>
    <row r="171">
      <c r="A171" s="9"/>
      <c r="E171" s="9"/>
      <c r="F171" s="16" t="s">
        <v>2912</v>
      </c>
      <c r="G171" s="9"/>
      <c r="H171" s="16" t="s">
        <v>2913</v>
      </c>
      <c r="I171" s="9"/>
      <c r="J171" s="9"/>
      <c r="K171" s="9"/>
      <c r="L171" s="9"/>
      <c r="M171" s="9"/>
      <c r="N171" s="9"/>
      <c r="O171" s="9"/>
      <c r="P171" s="9"/>
    </row>
    <row r="172">
      <c r="A172" s="9"/>
      <c r="E172" s="9"/>
      <c r="F172" s="16" t="s">
        <v>2914</v>
      </c>
      <c r="G172" s="9"/>
      <c r="H172" s="16" t="s">
        <v>2915</v>
      </c>
      <c r="I172" s="9"/>
      <c r="J172" s="9"/>
      <c r="K172" s="9"/>
      <c r="L172" s="9"/>
      <c r="M172" s="9"/>
      <c r="N172" s="9"/>
      <c r="O172" s="9"/>
      <c r="P172" s="9"/>
    </row>
    <row r="173">
      <c r="A173" s="9"/>
      <c r="E173" s="9"/>
      <c r="F173" s="16" t="s">
        <v>2916</v>
      </c>
      <c r="G173" s="9"/>
      <c r="H173" s="16" t="s">
        <v>1596</v>
      </c>
      <c r="I173" s="9"/>
      <c r="J173" s="9"/>
      <c r="K173" s="9"/>
      <c r="L173" s="9"/>
      <c r="M173" s="9"/>
      <c r="N173" s="9"/>
      <c r="O173" s="9"/>
      <c r="P173" s="9"/>
    </row>
    <row r="174">
      <c r="A174" s="9"/>
      <c r="E174" s="9"/>
      <c r="F174" s="16" t="s">
        <v>2917</v>
      </c>
      <c r="G174" s="9"/>
      <c r="H174" s="16" t="s">
        <v>2918</v>
      </c>
      <c r="I174" s="9"/>
      <c r="J174" s="9"/>
      <c r="K174" s="9"/>
      <c r="L174" s="9"/>
      <c r="M174" s="9"/>
      <c r="N174" s="9"/>
      <c r="O174" s="9"/>
      <c r="P174" s="9"/>
    </row>
    <row r="175">
      <c r="A175" s="9"/>
      <c r="E175" s="9"/>
      <c r="F175" s="16" t="s">
        <v>2919</v>
      </c>
      <c r="G175" s="9"/>
      <c r="H175" s="16" t="s">
        <v>283</v>
      </c>
      <c r="I175" s="9"/>
      <c r="J175" s="9"/>
      <c r="K175" s="9"/>
      <c r="L175" s="9"/>
      <c r="M175" s="9"/>
      <c r="N175" s="9"/>
      <c r="O175" s="9"/>
      <c r="P175" s="9"/>
    </row>
    <row r="176">
      <c r="A176" s="9"/>
      <c r="E176" s="9"/>
      <c r="F176" s="16" t="s">
        <v>2920</v>
      </c>
      <c r="G176" s="9"/>
      <c r="H176" s="16" t="s">
        <v>2921</v>
      </c>
      <c r="I176" s="9"/>
      <c r="J176" s="9"/>
      <c r="K176" s="9"/>
      <c r="L176" s="9"/>
      <c r="M176" s="9"/>
      <c r="N176" s="9"/>
      <c r="O176" s="9"/>
      <c r="P176" s="9"/>
    </row>
    <row r="177">
      <c r="A177" s="9"/>
      <c r="E177" s="9"/>
      <c r="F177" s="16" t="s">
        <v>2922</v>
      </c>
      <c r="G177" s="9"/>
      <c r="H177" s="16" t="s">
        <v>126</v>
      </c>
      <c r="I177" s="9"/>
      <c r="J177" s="9"/>
      <c r="K177" s="9"/>
      <c r="L177" s="9"/>
      <c r="M177" s="9"/>
      <c r="N177" s="9"/>
      <c r="O177" s="9"/>
      <c r="P177" s="9"/>
    </row>
    <row r="178">
      <c r="A178" s="9"/>
      <c r="E178" s="9"/>
      <c r="F178" s="16" t="s">
        <v>2923</v>
      </c>
      <c r="G178" s="9"/>
      <c r="H178" s="16" t="s">
        <v>2924</v>
      </c>
      <c r="I178" s="9"/>
      <c r="J178" s="9"/>
      <c r="K178" s="9"/>
      <c r="L178" s="9"/>
      <c r="M178" s="9"/>
      <c r="N178" s="9"/>
      <c r="O178" s="9"/>
      <c r="P178" s="9"/>
    </row>
    <row r="179">
      <c r="A179" s="9"/>
      <c r="E179" s="9"/>
      <c r="F179" s="16" t="s">
        <v>2925</v>
      </c>
      <c r="G179" s="9"/>
      <c r="H179" s="16" t="s">
        <v>2906</v>
      </c>
      <c r="I179" s="9"/>
      <c r="J179" s="9"/>
      <c r="K179" s="9"/>
      <c r="L179" s="9"/>
      <c r="M179" s="9"/>
      <c r="N179" s="9"/>
      <c r="O179" s="9"/>
      <c r="P179" s="9"/>
    </row>
    <row r="180">
      <c r="A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</row>
    <row r="181">
      <c r="A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</row>
    <row r="182">
      <c r="A182" s="3" t="s">
        <v>2926</v>
      </c>
      <c r="B182" s="4" t="s">
        <v>2927</v>
      </c>
      <c r="C182" s="31"/>
      <c r="D182" s="148" t="s">
        <v>2928</v>
      </c>
      <c r="E182" s="4" t="s">
        <v>2929</v>
      </c>
      <c r="F182" s="6"/>
      <c r="G182" s="6"/>
      <c r="H182" s="6"/>
      <c r="I182" s="6"/>
      <c r="J182" s="6"/>
      <c r="K182" s="4" t="s">
        <v>2930</v>
      </c>
      <c r="L182" s="8" t="s">
        <v>2500</v>
      </c>
      <c r="M182" s="6"/>
      <c r="N182" s="6"/>
      <c r="O182" s="6"/>
      <c r="P182" s="6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</row>
    <row r="183">
      <c r="A183" s="9"/>
      <c r="E183" s="9"/>
      <c r="F183" s="16" t="s">
        <v>2931</v>
      </c>
      <c r="G183" s="9"/>
      <c r="H183" s="16" t="s">
        <v>671</v>
      </c>
      <c r="I183" s="9"/>
      <c r="J183" s="9"/>
      <c r="K183" s="9"/>
      <c r="L183" s="9"/>
      <c r="M183" s="9"/>
      <c r="N183" s="9"/>
      <c r="O183" s="9"/>
      <c r="P183" s="9"/>
    </row>
    <row r="184">
      <c r="A184" s="9"/>
      <c r="E184" s="9"/>
      <c r="F184" s="16" t="s">
        <v>2932</v>
      </c>
      <c r="G184" s="9"/>
      <c r="H184" s="16" t="s">
        <v>2933</v>
      </c>
      <c r="I184" s="9"/>
      <c r="J184" s="9"/>
      <c r="K184" s="9"/>
      <c r="L184" s="9"/>
      <c r="M184" s="9"/>
      <c r="N184" s="9"/>
      <c r="O184" s="9"/>
      <c r="P184" s="9"/>
    </row>
    <row r="185">
      <c r="A185" s="9"/>
      <c r="E185" s="9"/>
      <c r="F185" s="16" t="s">
        <v>2934</v>
      </c>
      <c r="G185" s="9"/>
      <c r="H185" s="16" t="s">
        <v>1609</v>
      </c>
      <c r="I185" s="9"/>
      <c r="J185" s="9"/>
      <c r="K185" s="9"/>
      <c r="L185" s="9"/>
      <c r="M185" s="9"/>
      <c r="N185" s="9"/>
      <c r="O185" s="9"/>
      <c r="P185" s="9"/>
    </row>
    <row r="186">
      <c r="A186" s="9"/>
      <c r="E186" s="9"/>
      <c r="F186" s="16" t="s">
        <v>2935</v>
      </c>
      <c r="G186" s="9"/>
      <c r="H186" s="16" t="s">
        <v>1013</v>
      </c>
      <c r="I186" s="9"/>
      <c r="J186" s="9"/>
      <c r="K186" s="9"/>
      <c r="L186" s="9"/>
      <c r="M186" s="9"/>
      <c r="N186" s="9"/>
      <c r="O186" s="9"/>
      <c r="P186" s="9"/>
    </row>
    <row r="187">
      <c r="A187" s="9"/>
      <c r="E187" s="9"/>
      <c r="F187" s="16" t="s">
        <v>2936</v>
      </c>
      <c r="G187" s="9"/>
      <c r="H187" s="16" t="s">
        <v>2937</v>
      </c>
      <c r="I187" s="9"/>
      <c r="J187" s="9"/>
      <c r="K187" s="9"/>
      <c r="L187" s="9"/>
      <c r="M187" s="9"/>
      <c r="N187" s="9"/>
      <c r="O187" s="9"/>
      <c r="P187" s="9"/>
    </row>
    <row r="188">
      <c r="A188" s="9"/>
      <c r="E188" s="9"/>
      <c r="F188" s="16" t="s">
        <v>2938</v>
      </c>
      <c r="G188" s="9"/>
      <c r="H188" s="16" t="s">
        <v>2937</v>
      </c>
      <c r="I188" s="9"/>
      <c r="J188" s="9"/>
      <c r="K188" s="9"/>
      <c r="L188" s="9"/>
      <c r="M188" s="9"/>
      <c r="N188" s="9"/>
      <c r="O188" s="9"/>
      <c r="P188" s="9"/>
    </row>
    <row r="189">
      <c r="A189" s="9"/>
      <c r="E189" s="9"/>
      <c r="F189" s="16" t="s">
        <v>2939</v>
      </c>
      <c r="G189" s="9"/>
      <c r="H189" s="16" t="s">
        <v>2940</v>
      </c>
      <c r="I189" s="9"/>
      <c r="J189" s="9"/>
      <c r="K189" s="9"/>
      <c r="L189" s="9"/>
      <c r="M189" s="9"/>
      <c r="N189" s="9"/>
      <c r="O189" s="9"/>
      <c r="P189" s="9"/>
    </row>
    <row r="190">
      <c r="A190" s="9"/>
      <c r="E190" s="9"/>
      <c r="F190" s="16" t="s">
        <v>2941</v>
      </c>
      <c r="G190" s="9"/>
      <c r="H190" s="16" t="s">
        <v>2942</v>
      </c>
      <c r="I190" s="9"/>
      <c r="J190" s="9"/>
      <c r="K190" s="9"/>
      <c r="L190" s="9"/>
      <c r="M190" s="9"/>
      <c r="N190" s="9"/>
      <c r="O190" s="9"/>
      <c r="P190" s="9"/>
    </row>
    <row r="191">
      <c r="A191" s="9"/>
      <c r="E191" s="9"/>
      <c r="F191" s="16" t="s">
        <v>2943</v>
      </c>
      <c r="G191" s="9"/>
      <c r="H191" s="16" t="s">
        <v>974</v>
      </c>
      <c r="I191" s="9"/>
      <c r="J191" s="9"/>
      <c r="K191" s="9"/>
      <c r="L191" s="9"/>
      <c r="M191" s="9"/>
      <c r="N191" s="9"/>
      <c r="O191" s="9"/>
      <c r="P191" s="9"/>
    </row>
    <row r="192">
      <c r="A192" s="9"/>
      <c r="E192" s="9"/>
      <c r="F192" s="16" t="s">
        <v>2944</v>
      </c>
      <c r="G192" s="9"/>
      <c r="H192" s="16" t="s">
        <v>2945</v>
      </c>
      <c r="I192" s="9"/>
      <c r="J192" s="9"/>
      <c r="K192" s="9"/>
      <c r="L192" s="9"/>
      <c r="M192" s="9"/>
      <c r="N192" s="9"/>
      <c r="O192" s="9"/>
      <c r="P192" s="9"/>
    </row>
    <row r="193">
      <c r="A193" s="9"/>
      <c r="E193" s="9"/>
      <c r="F193" s="16" t="s">
        <v>2946</v>
      </c>
      <c r="G193" s="9"/>
      <c r="H193" s="16" t="s">
        <v>2947</v>
      </c>
      <c r="I193" s="9"/>
      <c r="J193" s="9"/>
      <c r="K193" s="9"/>
      <c r="L193" s="9"/>
      <c r="M193" s="9"/>
      <c r="N193" s="9"/>
      <c r="O193" s="9"/>
      <c r="P193" s="9"/>
    </row>
    <row r="194">
      <c r="A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</row>
    <row r="195">
      <c r="A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</row>
    <row r="196">
      <c r="A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</row>
    <row r="197">
      <c r="A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</row>
    <row r="198">
      <c r="A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</row>
    <row r="199">
      <c r="A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</row>
    <row r="200">
      <c r="A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</row>
    <row r="201">
      <c r="A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</row>
    <row r="202">
      <c r="A202" s="3" t="s">
        <v>2948</v>
      </c>
      <c r="B202" s="31"/>
      <c r="C202" s="31"/>
      <c r="D202" s="38" t="s">
        <v>2949</v>
      </c>
      <c r="E202" s="6"/>
      <c r="F202" s="9"/>
      <c r="G202" s="6"/>
      <c r="H202" s="6"/>
      <c r="I202" s="6"/>
      <c r="J202" s="6"/>
      <c r="K202" s="6"/>
      <c r="L202" s="8" t="s">
        <v>2500</v>
      </c>
      <c r="M202" s="6"/>
      <c r="N202" s="6"/>
      <c r="O202" s="6"/>
      <c r="P202" s="6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</row>
    <row r="203">
      <c r="A203" s="9"/>
      <c r="E203" s="9"/>
      <c r="F203" s="98" t="s">
        <v>2950</v>
      </c>
      <c r="G203" s="9"/>
      <c r="H203" s="16" t="s">
        <v>2951</v>
      </c>
      <c r="I203" s="9"/>
      <c r="J203" s="9"/>
      <c r="K203" s="9"/>
      <c r="L203" s="9"/>
      <c r="M203" s="9"/>
      <c r="N203" s="9"/>
      <c r="O203" s="9"/>
      <c r="P203" s="9"/>
    </row>
    <row r="204">
      <c r="A204" s="9"/>
      <c r="E204" s="9"/>
      <c r="F204" s="16" t="s">
        <v>2952</v>
      </c>
      <c r="G204" s="9"/>
      <c r="H204" s="16" t="s">
        <v>2953</v>
      </c>
      <c r="I204" s="9"/>
      <c r="J204" s="9"/>
      <c r="K204" s="9"/>
      <c r="L204" s="9"/>
      <c r="M204" s="9"/>
      <c r="N204" s="9"/>
      <c r="O204" s="9"/>
      <c r="P204" s="9"/>
    </row>
    <row r="205">
      <c r="A205" s="9"/>
      <c r="E205" s="9"/>
      <c r="F205" s="16" t="s">
        <v>2954</v>
      </c>
      <c r="G205" s="9"/>
      <c r="H205" s="16" t="s">
        <v>717</v>
      </c>
      <c r="I205" s="9"/>
      <c r="J205" s="9"/>
      <c r="K205" s="9"/>
      <c r="L205" s="9"/>
      <c r="M205" s="9"/>
      <c r="N205" s="9"/>
      <c r="O205" s="9"/>
      <c r="P205" s="9"/>
    </row>
    <row r="206">
      <c r="A206" s="9"/>
      <c r="E206" s="9"/>
      <c r="F206" s="16" t="s">
        <v>2955</v>
      </c>
      <c r="G206" s="9"/>
      <c r="H206" s="16" t="s">
        <v>2956</v>
      </c>
      <c r="I206" s="9"/>
      <c r="J206" s="9"/>
      <c r="K206" s="9"/>
      <c r="L206" s="9"/>
      <c r="M206" s="9"/>
      <c r="N206" s="9"/>
      <c r="O206" s="9"/>
      <c r="P206" s="9"/>
    </row>
    <row r="207">
      <c r="A207" s="9"/>
      <c r="E207" s="9"/>
      <c r="F207" s="16" t="s">
        <v>2957</v>
      </c>
      <c r="G207" s="9"/>
      <c r="H207" s="16" t="s">
        <v>2958</v>
      </c>
      <c r="I207" s="9"/>
      <c r="J207" s="9"/>
      <c r="K207" s="9"/>
      <c r="L207" s="9"/>
      <c r="M207" s="9"/>
      <c r="N207" s="9"/>
      <c r="O207" s="9"/>
      <c r="P207" s="9"/>
    </row>
    <row r="208">
      <c r="A208" s="9"/>
      <c r="E208" s="9"/>
      <c r="F208" s="16" t="s">
        <v>2959</v>
      </c>
      <c r="G208" s="9"/>
      <c r="H208" s="16" t="s">
        <v>2956</v>
      </c>
      <c r="I208" s="9"/>
      <c r="J208" s="9"/>
      <c r="K208" s="9"/>
      <c r="L208" s="9"/>
      <c r="M208" s="9"/>
      <c r="N208" s="9"/>
      <c r="O208" s="9"/>
      <c r="P208" s="9"/>
    </row>
    <row r="209">
      <c r="A209" s="9"/>
      <c r="E209" s="9"/>
      <c r="F209" s="16" t="s">
        <v>2960</v>
      </c>
      <c r="G209" s="9"/>
      <c r="H209" s="16" t="s">
        <v>2961</v>
      </c>
      <c r="I209" s="9"/>
      <c r="J209" s="9"/>
      <c r="K209" s="9"/>
      <c r="L209" s="9"/>
      <c r="M209" s="9"/>
      <c r="N209" s="9"/>
      <c r="O209" s="9"/>
      <c r="P209" s="9"/>
    </row>
    <row r="210">
      <c r="A210" s="9"/>
      <c r="E210" s="9"/>
      <c r="F210" s="16" t="s">
        <v>2962</v>
      </c>
      <c r="G210" s="9"/>
      <c r="H210" s="16" t="s">
        <v>1080</v>
      </c>
      <c r="I210" s="9"/>
      <c r="J210" s="9"/>
      <c r="K210" s="9"/>
      <c r="L210" s="9"/>
      <c r="M210" s="9"/>
      <c r="N210" s="9"/>
      <c r="O210" s="9"/>
      <c r="P210" s="9"/>
    </row>
    <row r="211">
      <c r="A211" s="9"/>
      <c r="E211" s="9"/>
      <c r="F211" s="16" t="s">
        <v>2963</v>
      </c>
      <c r="G211" s="9"/>
      <c r="H211" s="16" t="s">
        <v>2964</v>
      </c>
      <c r="I211" s="9"/>
      <c r="J211" s="9"/>
      <c r="K211" s="9"/>
      <c r="L211" s="9"/>
      <c r="M211" s="9"/>
      <c r="N211" s="9"/>
      <c r="O211" s="9"/>
      <c r="P211" s="9"/>
    </row>
    <row r="212">
      <c r="A212" s="9"/>
      <c r="E212" s="9"/>
      <c r="F212" s="16" t="s">
        <v>2965</v>
      </c>
      <c r="G212" s="9"/>
      <c r="H212" s="16" t="s">
        <v>2966</v>
      </c>
      <c r="I212" s="9"/>
      <c r="J212" s="9"/>
      <c r="K212" s="9"/>
      <c r="L212" s="9"/>
      <c r="M212" s="9"/>
      <c r="N212" s="9"/>
      <c r="O212" s="9"/>
      <c r="P212" s="9"/>
    </row>
    <row r="213">
      <c r="A213" s="9"/>
      <c r="E213" s="9"/>
      <c r="F213" s="16" t="s">
        <v>2967</v>
      </c>
      <c r="G213" s="9"/>
      <c r="H213" s="16" t="s">
        <v>2968</v>
      </c>
      <c r="I213" s="9"/>
      <c r="J213" s="9"/>
      <c r="K213" s="9"/>
      <c r="L213" s="9"/>
      <c r="M213" s="9"/>
      <c r="N213" s="9"/>
      <c r="O213" s="9"/>
      <c r="P213" s="9"/>
    </row>
    <row r="214">
      <c r="A214" s="9"/>
      <c r="E214" s="9"/>
      <c r="F214" s="16" t="s">
        <v>2969</v>
      </c>
      <c r="G214" s="9"/>
      <c r="H214" s="16" t="s">
        <v>667</v>
      </c>
      <c r="I214" s="9"/>
      <c r="J214" s="9"/>
      <c r="K214" s="9"/>
      <c r="L214" s="9"/>
      <c r="M214" s="9"/>
      <c r="N214" s="9"/>
      <c r="O214" s="9"/>
      <c r="P214" s="9"/>
    </row>
    <row r="215">
      <c r="A215" s="9"/>
      <c r="E215" s="9"/>
      <c r="F215" s="16" t="s">
        <v>2970</v>
      </c>
      <c r="G215" s="9"/>
      <c r="H215" s="16" t="s">
        <v>2971</v>
      </c>
      <c r="I215" s="9"/>
      <c r="J215" s="9"/>
      <c r="K215" s="9"/>
      <c r="L215" s="9"/>
      <c r="M215" s="9"/>
      <c r="N215" s="9"/>
      <c r="O215" s="9"/>
      <c r="P215" s="9"/>
    </row>
    <row r="216">
      <c r="A216" s="9"/>
      <c r="E216" s="9"/>
      <c r="F216" s="16" t="s">
        <v>2972</v>
      </c>
      <c r="G216" s="9"/>
      <c r="H216" s="16" t="s">
        <v>2973</v>
      </c>
      <c r="I216" s="9"/>
      <c r="J216" s="9"/>
      <c r="K216" s="9"/>
      <c r="L216" s="9"/>
      <c r="M216" s="9"/>
      <c r="N216" s="9"/>
      <c r="O216" s="9"/>
      <c r="P216" s="9"/>
    </row>
    <row r="217">
      <c r="A217" s="9"/>
      <c r="E217" s="9"/>
      <c r="F217" s="16" t="s">
        <v>2974</v>
      </c>
      <c r="G217" s="9"/>
      <c r="H217" s="16" t="s">
        <v>2975</v>
      </c>
      <c r="I217" s="9"/>
      <c r="J217" s="9"/>
      <c r="K217" s="9"/>
      <c r="L217" s="9"/>
      <c r="M217" s="9"/>
      <c r="N217" s="9"/>
      <c r="O217" s="9"/>
      <c r="P217" s="9"/>
    </row>
    <row r="218">
      <c r="A218" s="9"/>
      <c r="E218" s="9"/>
      <c r="F218" s="16" t="s">
        <v>2976</v>
      </c>
      <c r="G218" s="9"/>
      <c r="H218" s="16" t="s">
        <v>2977</v>
      </c>
      <c r="I218" s="9"/>
      <c r="J218" s="9"/>
      <c r="K218" s="9"/>
      <c r="L218" s="9"/>
      <c r="M218" s="9"/>
      <c r="N218" s="9"/>
      <c r="O218" s="9"/>
      <c r="P218" s="9"/>
    </row>
    <row r="219">
      <c r="A219" s="9"/>
      <c r="E219" s="9"/>
      <c r="F219" s="16" t="s">
        <v>2978</v>
      </c>
      <c r="G219" s="9"/>
      <c r="H219" s="16" t="s">
        <v>2979</v>
      </c>
      <c r="I219" s="9"/>
      <c r="J219" s="9"/>
      <c r="K219" s="9"/>
      <c r="L219" s="9"/>
      <c r="M219" s="9"/>
      <c r="N219" s="9"/>
      <c r="O219" s="9"/>
      <c r="P219" s="9"/>
    </row>
    <row r="220">
      <c r="A220" s="9"/>
      <c r="E220" s="9"/>
      <c r="F220" s="16" t="s">
        <v>2980</v>
      </c>
      <c r="G220" s="9"/>
      <c r="H220" s="16" t="s">
        <v>2981</v>
      </c>
      <c r="I220" s="9"/>
      <c r="J220" s="9"/>
      <c r="K220" s="9"/>
      <c r="L220" s="9"/>
      <c r="M220" s="9"/>
      <c r="N220" s="9"/>
      <c r="O220" s="9"/>
      <c r="P220" s="9"/>
    </row>
    <row r="221">
      <c r="A221" s="9"/>
      <c r="E221" s="9"/>
      <c r="F221" s="16" t="s">
        <v>2982</v>
      </c>
      <c r="G221" s="9"/>
      <c r="H221" s="16" t="s">
        <v>54</v>
      </c>
      <c r="I221" s="9"/>
      <c r="J221" s="9"/>
      <c r="K221" s="9"/>
      <c r="L221" s="9"/>
      <c r="M221" s="9"/>
      <c r="N221" s="9"/>
      <c r="O221" s="9"/>
      <c r="P221" s="9"/>
    </row>
    <row r="222">
      <c r="A222" s="23"/>
      <c r="B222" s="28"/>
      <c r="C222" s="28"/>
      <c r="D222" s="28"/>
      <c r="E222" s="10"/>
      <c r="F222" s="149" t="s">
        <v>2983</v>
      </c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</row>
    <row r="223">
      <c r="A223" s="3" t="s">
        <v>2984</v>
      </c>
      <c r="B223" s="31"/>
      <c r="C223" s="31"/>
      <c r="D223" s="84" t="s">
        <v>2985</v>
      </c>
      <c r="E223" s="6"/>
      <c r="F223" s="6"/>
      <c r="G223" s="6"/>
      <c r="H223" s="6"/>
      <c r="I223" s="6"/>
      <c r="J223" s="6"/>
      <c r="K223" s="6"/>
      <c r="L223" s="8" t="s">
        <v>2500</v>
      </c>
      <c r="M223" s="6"/>
      <c r="N223" s="6"/>
      <c r="O223" s="6"/>
      <c r="P223" s="6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</row>
    <row r="224">
      <c r="A224" s="9"/>
      <c r="E224" s="9"/>
      <c r="F224" s="16" t="s">
        <v>2986</v>
      </c>
      <c r="G224" s="9"/>
      <c r="H224" s="16" t="s">
        <v>938</v>
      </c>
      <c r="I224" s="9"/>
      <c r="J224" s="9"/>
      <c r="K224" s="9"/>
      <c r="L224" s="9"/>
      <c r="M224" s="9"/>
      <c r="N224" s="9"/>
      <c r="O224" s="9"/>
      <c r="P224" s="9"/>
    </row>
    <row r="225">
      <c r="A225" s="9"/>
      <c r="E225" s="9"/>
      <c r="F225" s="16" t="s">
        <v>2987</v>
      </c>
      <c r="G225" s="9"/>
      <c r="H225" s="16" t="s">
        <v>2988</v>
      </c>
      <c r="I225" s="9"/>
      <c r="J225" s="9"/>
      <c r="K225" s="9"/>
      <c r="L225" s="9"/>
      <c r="M225" s="9"/>
      <c r="N225" s="9"/>
      <c r="O225" s="9"/>
      <c r="P225" s="9"/>
    </row>
    <row r="226">
      <c r="A226" s="9"/>
      <c r="E226" s="9"/>
      <c r="F226" s="16" t="s">
        <v>2989</v>
      </c>
      <c r="G226" s="9"/>
      <c r="H226" s="16" t="s">
        <v>2990</v>
      </c>
      <c r="I226" s="9"/>
      <c r="J226" s="9"/>
      <c r="K226" s="9"/>
      <c r="L226" s="9"/>
      <c r="M226" s="9"/>
      <c r="N226" s="9"/>
      <c r="O226" s="9"/>
      <c r="P226" s="9"/>
    </row>
    <row r="227">
      <c r="A227" s="9"/>
      <c r="E227" s="9"/>
      <c r="F227" s="16" t="s">
        <v>2991</v>
      </c>
      <c r="G227" s="9"/>
      <c r="H227" s="16" t="s">
        <v>2992</v>
      </c>
      <c r="I227" s="9"/>
      <c r="J227" s="9"/>
      <c r="K227" s="9"/>
      <c r="L227" s="9"/>
      <c r="M227" s="9"/>
      <c r="N227" s="9"/>
      <c r="O227" s="9"/>
      <c r="P227" s="9"/>
    </row>
    <row r="228">
      <c r="A228" s="9"/>
      <c r="E228" s="9"/>
      <c r="F228" s="16" t="s">
        <v>2993</v>
      </c>
      <c r="G228" s="9"/>
      <c r="H228" s="16" t="s">
        <v>2994</v>
      </c>
      <c r="I228" s="9"/>
      <c r="J228" s="9"/>
      <c r="K228" s="9"/>
      <c r="L228" s="9"/>
      <c r="M228" s="9"/>
      <c r="N228" s="9"/>
      <c r="O228" s="9"/>
      <c r="P228" s="9"/>
    </row>
    <row r="229">
      <c r="A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</row>
    <row r="230">
      <c r="A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</row>
    <row r="231">
      <c r="A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</row>
    <row r="232">
      <c r="A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</row>
    <row r="233">
      <c r="A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</row>
    <row r="234">
      <c r="A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</row>
    <row r="235">
      <c r="A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</row>
    <row r="236">
      <c r="A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</row>
    <row r="237">
      <c r="A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</row>
    <row r="238">
      <c r="A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</row>
    <row r="239">
      <c r="A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</row>
    <row r="240">
      <c r="A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</row>
    <row r="241">
      <c r="A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</row>
    <row r="242">
      <c r="A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</row>
    <row r="243">
      <c r="A243" s="3" t="s">
        <v>2995</v>
      </c>
      <c r="B243" s="31"/>
      <c r="C243" s="4" t="s">
        <v>2996</v>
      </c>
      <c r="D243" s="38" t="s">
        <v>2997</v>
      </c>
      <c r="E243" s="4" t="s">
        <v>2998</v>
      </c>
      <c r="F243" s="6"/>
      <c r="G243" s="6"/>
      <c r="H243" s="6"/>
      <c r="I243" s="6"/>
      <c r="J243" s="6"/>
      <c r="K243" s="4" t="s">
        <v>2999</v>
      </c>
      <c r="L243" s="8" t="s">
        <v>2500</v>
      </c>
      <c r="M243" s="6"/>
      <c r="N243" s="6"/>
      <c r="O243" s="6"/>
      <c r="P243" s="6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</row>
    <row r="244">
      <c r="A244" s="9"/>
      <c r="E244" s="9"/>
      <c r="F244" s="16" t="s">
        <v>3000</v>
      </c>
      <c r="G244" s="9"/>
      <c r="H244" s="16" t="s">
        <v>246</v>
      </c>
      <c r="I244" s="9"/>
      <c r="J244" s="9"/>
      <c r="K244" s="9"/>
      <c r="L244" s="9"/>
      <c r="M244" s="9"/>
      <c r="N244" s="9"/>
      <c r="O244" s="9"/>
      <c r="P244" s="9"/>
    </row>
    <row r="245">
      <c r="A245" s="9"/>
      <c r="E245" s="9"/>
      <c r="F245" s="16" t="s">
        <v>3001</v>
      </c>
      <c r="G245" s="9"/>
      <c r="H245" s="16" t="s">
        <v>1609</v>
      </c>
      <c r="I245" s="9"/>
      <c r="J245" s="9"/>
      <c r="K245" s="9"/>
      <c r="L245" s="9"/>
      <c r="M245" s="9"/>
      <c r="N245" s="9"/>
      <c r="O245" s="9"/>
      <c r="P245" s="9"/>
    </row>
    <row r="246">
      <c r="A246" s="9"/>
      <c r="E246" s="9"/>
      <c r="F246" s="16" t="s">
        <v>3002</v>
      </c>
      <c r="G246" s="9"/>
      <c r="H246" s="16" t="s">
        <v>1956</v>
      </c>
      <c r="I246" s="9"/>
      <c r="J246" s="9"/>
      <c r="K246" s="9"/>
      <c r="L246" s="9"/>
      <c r="M246" s="9"/>
      <c r="N246" s="9"/>
      <c r="O246" s="9"/>
      <c r="P246" s="9"/>
    </row>
    <row r="247">
      <c r="A247" s="9"/>
      <c r="E247" s="9"/>
      <c r="F247" s="16" t="s">
        <v>3003</v>
      </c>
      <c r="G247" s="9"/>
      <c r="H247" s="16" t="s">
        <v>230</v>
      </c>
      <c r="I247" s="9"/>
      <c r="J247" s="9"/>
      <c r="K247" s="9"/>
      <c r="L247" s="9"/>
      <c r="M247" s="9"/>
      <c r="N247" s="9"/>
      <c r="O247" s="9"/>
      <c r="P247" s="9"/>
    </row>
    <row r="248">
      <c r="A248" s="9"/>
      <c r="E248" s="9"/>
      <c r="F248" s="16" t="s">
        <v>3004</v>
      </c>
      <c r="G248" s="9"/>
      <c r="H248" s="16" t="s">
        <v>1075</v>
      </c>
      <c r="I248" s="9"/>
      <c r="J248" s="9"/>
      <c r="K248" s="9"/>
      <c r="L248" s="9"/>
      <c r="M248" s="9"/>
      <c r="N248" s="9"/>
      <c r="O248" s="9"/>
      <c r="P248" s="9"/>
    </row>
    <row r="249">
      <c r="A249" s="9"/>
      <c r="E249" s="9"/>
      <c r="F249" s="16" t="s">
        <v>3005</v>
      </c>
      <c r="G249" s="9"/>
      <c r="H249" s="16" t="s">
        <v>2831</v>
      </c>
      <c r="I249" s="9"/>
      <c r="J249" s="9"/>
      <c r="K249" s="9"/>
      <c r="L249" s="9"/>
      <c r="M249" s="9"/>
      <c r="N249" s="9"/>
      <c r="O249" s="9"/>
      <c r="P249" s="9"/>
    </row>
    <row r="250">
      <c r="A250" s="9"/>
      <c r="E250" s="9"/>
      <c r="F250" s="16" t="s">
        <v>3006</v>
      </c>
      <c r="H250" s="16" t="s">
        <v>3007</v>
      </c>
      <c r="I250" s="9"/>
      <c r="J250" s="9"/>
      <c r="K250" s="9"/>
      <c r="L250" s="9"/>
      <c r="M250" s="9"/>
      <c r="N250" s="9"/>
      <c r="O250" s="9"/>
      <c r="P250" s="9"/>
    </row>
    <row r="251">
      <c r="A251" s="9"/>
      <c r="E251" s="9"/>
      <c r="F251" s="147" t="s">
        <v>3008</v>
      </c>
      <c r="G251" s="9"/>
      <c r="H251" s="9"/>
      <c r="I251" s="9"/>
      <c r="J251" s="9"/>
      <c r="K251" s="9"/>
      <c r="L251" s="9"/>
      <c r="M251" s="9"/>
      <c r="N251" s="9"/>
      <c r="O251" s="9"/>
      <c r="P251" s="9"/>
    </row>
    <row r="252">
      <c r="A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</row>
    <row r="253">
      <c r="A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</row>
    <row r="254">
      <c r="A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</row>
    <row r="255">
      <c r="A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</row>
    <row r="256">
      <c r="A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</row>
    <row r="257">
      <c r="A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</row>
    <row r="258">
      <c r="A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</row>
    <row r="259">
      <c r="A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</row>
    <row r="260">
      <c r="A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</row>
    <row r="261">
      <c r="A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</row>
    <row r="262">
      <c r="A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</row>
    <row r="263">
      <c r="A263" s="3" t="s">
        <v>3009</v>
      </c>
      <c r="B263" s="4" t="s">
        <v>3010</v>
      </c>
      <c r="C263" s="31"/>
      <c r="D263" s="31"/>
      <c r="E263" s="6"/>
      <c r="F263" s="6"/>
      <c r="G263" s="6"/>
      <c r="H263" s="6"/>
      <c r="I263" s="6"/>
      <c r="J263" s="6"/>
      <c r="K263" s="6"/>
      <c r="L263" s="4" t="s">
        <v>2618</v>
      </c>
      <c r="M263" s="6"/>
      <c r="N263" s="6"/>
      <c r="O263" s="6"/>
      <c r="P263" s="6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</row>
    <row r="264">
      <c r="A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</row>
    <row r="265">
      <c r="A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</row>
    <row r="266">
      <c r="A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</row>
    <row r="267">
      <c r="A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</row>
    <row r="268">
      <c r="A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</row>
    <row r="269">
      <c r="A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</row>
    <row r="270">
      <c r="A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</row>
    <row r="271">
      <c r="A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</row>
    <row r="272">
      <c r="A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</row>
    <row r="273">
      <c r="A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</row>
    <row r="274">
      <c r="A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</row>
    <row r="275">
      <c r="A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</row>
    <row r="276">
      <c r="A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</row>
    <row r="277">
      <c r="A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</row>
    <row r="278">
      <c r="A278" s="3" t="s">
        <v>3011</v>
      </c>
      <c r="B278" s="31"/>
      <c r="C278" s="31"/>
      <c r="D278" s="38" t="s">
        <v>3012</v>
      </c>
      <c r="E278" s="6"/>
      <c r="F278" s="4" t="s">
        <v>3013</v>
      </c>
      <c r="G278" s="6"/>
      <c r="H278" s="6"/>
      <c r="I278" s="6"/>
      <c r="J278" s="4" t="s">
        <v>3014</v>
      </c>
      <c r="K278" s="4" t="s">
        <v>3015</v>
      </c>
      <c r="L278" s="4" t="s">
        <v>3016</v>
      </c>
      <c r="M278" s="6"/>
      <c r="N278" s="6"/>
      <c r="O278" s="6"/>
      <c r="P278" s="6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</row>
    <row r="279">
      <c r="A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</row>
    <row r="280">
      <c r="A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</row>
    <row r="281">
      <c r="A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</row>
    <row r="282">
      <c r="A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</row>
    <row r="283">
      <c r="A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</row>
    <row r="284">
      <c r="A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</row>
    <row r="285">
      <c r="A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</row>
    <row r="286">
      <c r="A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</row>
    <row r="287">
      <c r="A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</row>
    <row r="288">
      <c r="A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</row>
    <row r="289">
      <c r="A289" s="3" t="s">
        <v>3017</v>
      </c>
      <c r="B289" s="4" t="s">
        <v>3018</v>
      </c>
      <c r="C289" s="84" t="s">
        <v>3019</v>
      </c>
      <c r="D289" s="31"/>
      <c r="E289" s="6"/>
      <c r="F289" s="6"/>
      <c r="G289" s="6"/>
      <c r="H289" s="6"/>
      <c r="I289" s="6"/>
      <c r="J289" s="6"/>
      <c r="K289" s="6"/>
      <c r="L289" s="4" t="s">
        <v>2618</v>
      </c>
      <c r="M289" s="6"/>
      <c r="N289" s="6"/>
      <c r="O289" s="6"/>
      <c r="P289" s="6"/>
      <c r="Q289" s="6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</row>
    <row r="290">
      <c r="A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</row>
    <row r="291">
      <c r="A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</row>
    <row r="292">
      <c r="A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</row>
    <row r="293">
      <c r="A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</row>
    <row r="294">
      <c r="A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</row>
    <row r="295">
      <c r="A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</row>
    <row r="296">
      <c r="A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</row>
    <row r="297">
      <c r="A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</row>
    <row r="298">
      <c r="A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</row>
    <row r="299">
      <c r="A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</row>
    <row r="300">
      <c r="A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</row>
    <row r="301">
      <c r="A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</row>
    <row r="302">
      <c r="A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</row>
    <row r="303">
      <c r="A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</row>
    <row r="304">
      <c r="A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</row>
    <row r="305">
      <c r="A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</row>
    <row r="306">
      <c r="A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</row>
    <row r="307">
      <c r="A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</row>
    <row r="308">
      <c r="A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</row>
    <row r="309">
      <c r="A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</row>
    <row r="310">
      <c r="A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</row>
    <row r="311">
      <c r="A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</row>
    <row r="312">
      <c r="A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</row>
    <row r="313">
      <c r="A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</row>
    <row r="314"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</row>
    <row r="315"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</row>
    <row r="316"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</row>
    <row r="317"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</row>
    <row r="318"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</row>
    <row r="319"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</row>
    <row r="320"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</row>
    <row r="321"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</row>
    <row r="322"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</row>
    <row r="323"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</row>
    <row r="324"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</row>
    <row r="325"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</row>
    <row r="326"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</row>
    <row r="327"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</row>
    <row r="328"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</row>
    <row r="329"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</row>
    <row r="330"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</row>
    <row r="331"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</row>
    <row r="332"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</row>
    <row r="333"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</row>
    <row r="334"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</row>
    <row r="335"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</row>
    <row r="336"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</row>
    <row r="337"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</row>
    <row r="338"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</row>
    <row r="339"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</row>
    <row r="340"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</row>
    <row r="341"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</row>
    <row r="342"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</row>
    <row r="343"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</row>
    <row r="344"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</row>
    <row r="345"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</row>
    <row r="346"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</row>
    <row r="347"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</row>
    <row r="348"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</row>
    <row r="349"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</row>
    <row r="350"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</row>
    <row r="351"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</row>
    <row r="352"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</row>
    <row r="353"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</row>
    <row r="354"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</row>
    <row r="355"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</row>
    <row r="356"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</row>
    <row r="357"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</row>
    <row r="358"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</row>
    <row r="359"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</row>
    <row r="360"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</row>
    <row r="361"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</row>
    <row r="362"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</row>
    <row r="363"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</row>
    <row r="364"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</row>
    <row r="365"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</row>
    <row r="366"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</row>
    <row r="367"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</row>
    <row r="368"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</row>
    <row r="369"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</row>
    <row r="370"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</row>
    <row r="371"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</row>
    <row r="372"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</row>
    <row r="373"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</row>
    <row r="374"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</row>
    <row r="375"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</row>
    <row r="376"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</row>
    <row r="377"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</row>
    <row r="378"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</row>
  </sheetData>
  <hyperlinks>
    <hyperlink r:id="rId1" ref="D2"/>
    <hyperlink r:id="rId2" ref="D29"/>
    <hyperlink r:id="rId3" ref="C61"/>
    <hyperlink r:id="rId4" ref="D94"/>
    <hyperlink r:id="rId5" ref="D114"/>
    <hyperlink r:id="rId6" ref="D142"/>
    <hyperlink r:id="rId7" ref="D182"/>
    <hyperlink r:id="rId8" ref="D202"/>
    <hyperlink r:id="rId9" ref="D223"/>
    <hyperlink r:id="rId10" ref="D243"/>
    <hyperlink r:id="rId11" ref="D278"/>
    <hyperlink r:id="rId12" ref="C289"/>
  </hyperlinks>
  <drawing r:id="rId1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38"/>
    <col customWidth="1" min="2" max="2" width="8.5"/>
  </cols>
  <sheetData>
    <row r="1">
      <c r="A1" s="141" t="str">
        <f>IFERROR(__xludf.DUMMYFUNCTION("FILTER(Misgav!A:A, Misgav!A:A &lt;&gt; """")"),"Company")</f>
        <v>Company</v>
      </c>
      <c r="B1" s="141" t="str">
        <f>IFERROR(__xludf.DUMMYFUNCTION("FILTER(Misgav!L:L, Misgav!L:L &lt;&gt; """")"),"Response")</f>
        <v>Response</v>
      </c>
    </row>
    <row r="2">
      <c r="A2" s="92" t="str">
        <f>IFERROR(__xludf.DUMMYFUNCTION("""COMPUTED_VALUE"""),"Beta Milouot Innovation")</f>
        <v>Beta Milouot Innovation</v>
      </c>
      <c r="B2" s="92" t="str">
        <f>IFERROR(__xludf.DUMMYFUNCTION("""COMPUTED_VALUE"""),"Mostly wrong emails")</f>
        <v>Mostly wrong emails</v>
      </c>
    </row>
    <row r="3">
      <c r="A3" s="92" t="str">
        <f>IFERROR(__xludf.DUMMYFUNCTION("""COMPUTED_VALUE"""),"Novocure")</f>
        <v>Novocure</v>
      </c>
      <c r="B3" s="92" t="str">
        <f>IFERROR(__xludf.DUMMYFUNCTION("""COMPUTED_VALUE"""),"Lead Potential. Follow up on message forward.")</f>
        <v>Lead Potential. Follow up on message forward.</v>
      </c>
    </row>
    <row r="4">
      <c r="A4" s="92" t="str">
        <f>IFERROR(__xludf.DUMMYFUNCTION("""COMPUTED_VALUE"""),"Tortech Nano Fibers")</f>
        <v>Tortech Nano Fibers</v>
      </c>
      <c r="B4" s="92" t="str">
        <f>IFERROR(__xludf.DUMMYFUNCTION("""COMPUTED_VALUE"""),"No email addresses yet")</f>
        <v>No email addresses yet</v>
      </c>
    </row>
    <row r="5">
      <c r="A5" s="92" t="str">
        <f>IFERROR(__xludf.DUMMYFUNCTION("""COMPUTED_VALUE"""),"Strauss Group")</f>
        <v>Strauss Group</v>
      </c>
      <c r="B5" s="92" t="str">
        <f>IFERROR(__xludf.DUMMYFUNCTION("""COMPUTED_VALUE"""),"No email addresses yet")</f>
        <v>No email addresses yet</v>
      </c>
    </row>
    <row r="6">
      <c r="A6" s="92" t="str">
        <f>IFERROR(__xludf.DUMMYFUNCTION("""COMPUTED_VALUE"""),"Ricor Cryogenic and Vacuum Systems")</f>
        <v>Ricor Cryogenic and Vacuum Systems</v>
      </c>
      <c r="B6" s="92" t="str">
        <f>IFERROR(__xludf.DUMMYFUNCTION("""COMPUTED_VALUE"""),"No email addresses yet")</f>
        <v>No email addresses yet</v>
      </c>
    </row>
    <row r="7">
      <c r="A7" s="92" t="str">
        <f>IFERROR(__xludf.DUMMYFUNCTION("""COMPUTED_VALUE"""),"BeCapio")</f>
        <v>BeCapio</v>
      </c>
      <c r="B7" s="92" t="str">
        <f>IFERROR(__xludf.DUMMYFUNCTION("""COMPUTED_VALUE"""),"No email addresses yet")</f>
        <v>No email addresses yet</v>
      </c>
    </row>
    <row r="8">
      <c r="A8" s="92" t="str">
        <f>IFERROR(__xludf.DUMMYFUNCTION("""COMPUTED_VALUE"""),"Alpha Bio Tec. Dental Implants")</f>
        <v>Alpha Bio Tec. Dental Implants</v>
      </c>
      <c r="B8" s="92" t="str">
        <f>IFERROR(__xludf.DUMMYFUNCTION("""COMPUTED_VALUE"""),"Can't find them on Sales Navigator")</f>
        <v>Can't find them on Sales Navigator</v>
      </c>
    </row>
    <row r="9">
      <c r="A9" s="92" t="str">
        <f>IFERROR(__xludf.DUMMYFUNCTION("""COMPUTED_VALUE"""),"Boston Scientific")</f>
        <v>Boston Scientific</v>
      </c>
      <c r="B9" s="92" t="str">
        <f>IFERROR(__xludf.DUMMYFUNCTION("""COMPUTED_VALUE"""),"No email addresses yet")</f>
        <v>No email addresses yet</v>
      </c>
    </row>
    <row r="10">
      <c r="A10" s="92" t="str">
        <f>IFERROR(__xludf.DUMMYFUNCTION("""COMPUTED_VALUE"""),"Canopia by Palram")</f>
        <v>Canopia by Palram</v>
      </c>
      <c r="B10" s="92" t="str">
        <f>IFERROR(__xludf.DUMMYFUNCTION("""COMPUTED_VALUE"""),"No email addresses yet")</f>
        <v>No email addresses yet</v>
      </c>
    </row>
    <row r="11">
      <c r="A11" s="92" t="str">
        <f>IFERROR(__xludf.DUMMYFUNCTION("""COMPUTED_VALUE"""),"BMC Software")</f>
        <v>BMC Software</v>
      </c>
      <c r="B11" s="92" t="str">
        <f>IFERROR(__xludf.DUMMYFUNCTION("""COMPUTED_VALUE"""),"No email addresses yet")</f>
        <v>No email addresses yet</v>
      </c>
    </row>
    <row r="12">
      <c r="A12" s="92" t="str">
        <f>IFERROR(__xludf.DUMMYFUNCTION("""COMPUTED_VALUE"""),"Onto Innovation")</f>
        <v>Onto Innovation</v>
      </c>
      <c r="B12" s="92" t="str">
        <f>IFERROR(__xludf.DUMMYFUNCTION("""COMPUTED_VALUE"""),"No email addresses yet")</f>
        <v>No email addresses yet</v>
      </c>
    </row>
    <row r="13">
      <c r="A13" s="92" t="str">
        <f>IFERROR(__xludf.DUMMYFUNCTION("""COMPUTED_VALUE"""),"Biond Biologics")</f>
        <v>Biond Biologics</v>
      </c>
      <c r="B13" s="92" t="str">
        <f>IFERROR(__xludf.DUMMYFUNCTION("""COMPUTED_VALUE"""),"No email addresses yet")</f>
        <v>No email addresses yet</v>
      </c>
    </row>
    <row r="14">
      <c r="A14" s="92" t="str">
        <f>IFERROR(__xludf.DUMMYFUNCTION("""COMPUTED_VALUE"""),"Vivotrheads")</f>
        <v>Vivotrheads</v>
      </c>
      <c r="B14" s="92" t="str">
        <f>IFERROR(__xludf.DUMMYFUNCTION("""COMPUTED_VALUE"""),"Didn't research")</f>
        <v>Didn't research</v>
      </c>
    </row>
    <row r="15">
      <c r="A15" s="92" t="str">
        <f>IFERROR(__xludf.DUMMYFUNCTION("""COMPUTED_VALUE"""),"Troya")</f>
        <v>Troya</v>
      </c>
      <c r="B15" s="92" t="str">
        <f>IFERROR(__xludf.DUMMYFUNCTION("""COMPUTED_VALUE"""),"Couldn't find on Sales Navigator")</f>
        <v>Couldn't find on Sales Navigator</v>
      </c>
    </row>
    <row r="16">
      <c r="A16" s="92" t="str">
        <f>IFERROR(__xludf.DUMMYFUNCTION("""COMPUTED_VALUE"""),"CYOPS")</f>
        <v>CYOPS</v>
      </c>
      <c r="B16" s="92" t="str">
        <f>IFERROR(__xludf.DUMMYFUNCTION("""COMPUTED_VALUE"""),"Didn't research")</f>
        <v>Didn't research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17.13"/>
    <col customWidth="1" min="5" max="5" width="17.63"/>
    <col customWidth="1" min="6" max="6" width="20.5"/>
    <col customWidth="1" min="8" max="8" width="44.75"/>
    <col customWidth="1" min="11" max="11" width="17.63"/>
  </cols>
  <sheetData>
    <row r="1">
      <c r="A1" s="1" t="s">
        <v>0</v>
      </c>
      <c r="B1" s="1" t="s">
        <v>3020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958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13</v>
      </c>
      <c r="Q1" s="1" t="s">
        <v>15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>
      <c r="A2" s="3" t="s">
        <v>3021</v>
      </c>
      <c r="B2" s="6"/>
      <c r="C2" s="4" t="s">
        <v>3022</v>
      </c>
      <c r="D2" s="38" t="s">
        <v>3023</v>
      </c>
      <c r="E2" s="4" t="s">
        <v>3024</v>
      </c>
      <c r="F2" s="6"/>
      <c r="G2" s="6"/>
      <c r="H2" s="6"/>
      <c r="I2" s="6"/>
      <c r="J2" s="6"/>
      <c r="K2" s="4" t="s">
        <v>3025</v>
      </c>
      <c r="L2" s="4" t="s">
        <v>2500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>
      <c r="A3" s="9"/>
      <c r="B3" s="9"/>
      <c r="C3" s="9"/>
      <c r="D3" s="9"/>
      <c r="E3" s="9"/>
      <c r="F3" s="80" t="s">
        <v>3026</v>
      </c>
      <c r="G3" s="9"/>
      <c r="H3" s="16" t="s">
        <v>2971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ht="25.5" customHeight="1">
      <c r="A4" s="9"/>
      <c r="B4" s="9"/>
      <c r="C4" s="9"/>
      <c r="D4" s="9"/>
      <c r="E4" s="9"/>
      <c r="F4" s="150" t="s">
        <v>3027</v>
      </c>
      <c r="G4" s="9"/>
      <c r="H4" s="16" t="s">
        <v>3028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>
      <c r="A5" s="9"/>
      <c r="B5" s="9"/>
      <c r="C5" s="9"/>
      <c r="D5" s="9"/>
      <c r="E5" s="9"/>
      <c r="F5" s="16" t="s">
        <v>3029</v>
      </c>
      <c r="G5" s="9"/>
      <c r="H5" s="16" t="s">
        <v>3030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ht="36.0" customHeight="1">
      <c r="A6" s="9"/>
      <c r="B6" s="9"/>
      <c r="C6" s="9"/>
      <c r="D6" s="9"/>
      <c r="E6" s="9"/>
      <c r="F6" s="16" t="s">
        <v>3031</v>
      </c>
      <c r="G6" s="9"/>
      <c r="H6" s="16" t="s">
        <v>638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ht="31.5" customHeight="1">
      <c r="A7" s="9"/>
      <c r="B7" s="9"/>
      <c r="C7" s="9"/>
      <c r="D7" s="9"/>
      <c r="E7" s="9"/>
      <c r="F7" s="16" t="s">
        <v>3032</v>
      </c>
      <c r="G7" s="9"/>
      <c r="H7" s="16" t="s">
        <v>1793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ht="34.5" customHeight="1">
      <c r="A8" s="9"/>
      <c r="B8" s="9"/>
      <c r="C8" s="9"/>
      <c r="D8" s="9"/>
      <c r="E8" s="9"/>
      <c r="F8" s="16" t="s">
        <v>3033</v>
      </c>
      <c r="G8" s="9"/>
      <c r="H8" s="16" t="s">
        <v>3034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ht="27.0" customHeight="1">
      <c r="A9" s="9"/>
      <c r="B9" s="9"/>
      <c r="C9" s="9"/>
      <c r="D9" s="9"/>
      <c r="E9" s="9"/>
      <c r="F9" s="16" t="s">
        <v>3027</v>
      </c>
      <c r="G9" s="9"/>
      <c r="H9" s="16" t="s">
        <v>230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ht="26.25" customHeight="1">
      <c r="A10" s="9"/>
      <c r="B10" s="9"/>
      <c r="C10" s="9"/>
      <c r="D10" s="9"/>
      <c r="E10" s="9"/>
      <c r="F10" s="16" t="s">
        <v>3035</v>
      </c>
      <c r="G10" s="9"/>
      <c r="H10" s="16" t="s">
        <v>3036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ht="34.5" customHeight="1">
      <c r="A11" s="9"/>
      <c r="B11" s="9"/>
      <c r="C11" s="9"/>
      <c r="D11" s="9"/>
      <c r="E11" s="9"/>
      <c r="F11" s="16" t="s">
        <v>3037</v>
      </c>
      <c r="G11" s="9"/>
      <c r="H11" s="16" t="s">
        <v>3038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ht="34.5" customHeight="1">
      <c r="A12" s="9"/>
      <c r="B12" s="9"/>
      <c r="C12" s="9"/>
      <c r="D12" s="9"/>
      <c r="E12" s="9"/>
      <c r="F12" s="16" t="s">
        <v>3039</v>
      </c>
      <c r="G12" s="9"/>
      <c r="H12" s="16" t="s">
        <v>3040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>
      <c r="A13" s="9"/>
      <c r="B13" s="9"/>
      <c r="C13" s="9"/>
      <c r="D13" s="9"/>
      <c r="E13" s="9"/>
      <c r="F13" s="80" t="s">
        <v>3041</v>
      </c>
      <c r="G13" s="9"/>
      <c r="H13" s="16" t="s">
        <v>3042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ht="31.5" customHeight="1">
      <c r="A14" s="9"/>
      <c r="B14" s="9"/>
      <c r="C14" s="9"/>
      <c r="D14" s="9"/>
      <c r="E14" s="9"/>
      <c r="F14" s="150" t="s">
        <v>3043</v>
      </c>
      <c r="G14" s="9"/>
      <c r="H14" s="16" t="s">
        <v>3044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>
      <c r="A15" s="9"/>
      <c r="B15" s="9"/>
      <c r="C15" s="9"/>
      <c r="D15" s="9"/>
      <c r="E15" s="9"/>
      <c r="F15" s="16" t="s">
        <v>3045</v>
      </c>
      <c r="G15" s="9"/>
      <c r="H15" s="16" t="s">
        <v>3046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>
      <c r="A16" s="9"/>
      <c r="B16" s="9"/>
      <c r="C16" s="9"/>
      <c r="D16" s="9"/>
      <c r="E16" s="9"/>
      <c r="F16" s="16" t="s">
        <v>3047</v>
      </c>
      <c r="G16" s="9"/>
      <c r="H16" s="16" t="s">
        <v>887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>
      <c r="A17" s="9"/>
      <c r="B17" s="9"/>
      <c r="C17" s="9"/>
      <c r="D17" s="9"/>
      <c r="E17" s="9"/>
      <c r="F17" s="16" t="s">
        <v>3048</v>
      </c>
      <c r="G17" s="9"/>
      <c r="H17" s="16" t="s">
        <v>3040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>
      <c r="A18" s="9"/>
      <c r="B18" s="9"/>
      <c r="C18" s="9"/>
      <c r="D18" s="9"/>
      <c r="E18" s="9"/>
      <c r="F18" s="16" t="s">
        <v>3049</v>
      </c>
      <c r="G18" s="9"/>
      <c r="H18" s="16" t="s">
        <v>3050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>
      <c r="A19" s="9"/>
      <c r="B19" s="9"/>
      <c r="C19" s="9"/>
      <c r="D19" s="9"/>
      <c r="E19" s="9"/>
      <c r="F19" s="16" t="s">
        <v>3051</v>
      </c>
      <c r="G19" s="9"/>
      <c r="H19" s="16" t="s">
        <v>3052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>
      <c r="A20" s="16"/>
      <c r="B20" s="9"/>
      <c r="C20" s="9"/>
      <c r="D20" s="151"/>
      <c r="E20" s="16"/>
      <c r="F20" s="16" t="s">
        <v>3053</v>
      </c>
      <c r="G20" s="9"/>
      <c r="H20" s="16" t="s">
        <v>3054</v>
      </c>
      <c r="I20" s="9"/>
      <c r="J20" s="9"/>
      <c r="K20" s="16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>
      <c r="A21" s="16"/>
      <c r="B21" s="9"/>
      <c r="C21" s="9"/>
      <c r="D21" s="151"/>
      <c r="E21" s="16"/>
      <c r="F21" s="16" t="s">
        <v>3055</v>
      </c>
      <c r="G21" s="9"/>
      <c r="H21" s="16" t="s">
        <v>3056</v>
      </c>
      <c r="I21" s="9"/>
      <c r="J21" s="9"/>
      <c r="K21" s="16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>
      <c r="A22" s="16"/>
      <c r="B22" s="9"/>
      <c r="C22" s="9"/>
      <c r="D22" s="151"/>
      <c r="E22" s="16"/>
      <c r="F22" s="16" t="s">
        <v>3057</v>
      </c>
      <c r="G22" s="9"/>
      <c r="H22" s="16" t="s">
        <v>3058</v>
      </c>
      <c r="I22" s="9"/>
      <c r="J22" s="9"/>
      <c r="K22" s="16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>
      <c r="A23" s="16"/>
      <c r="B23" s="9"/>
      <c r="C23" s="9"/>
      <c r="D23" s="151"/>
      <c r="E23" s="16"/>
      <c r="F23" s="16" t="s">
        <v>3059</v>
      </c>
      <c r="G23" s="9"/>
      <c r="H23" s="16" t="s">
        <v>3042</v>
      </c>
      <c r="I23" s="9"/>
      <c r="J23" s="9"/>
      <c r="K23" s="16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>
      <c r="A24" s="16"/>
      <c r="B24" s="9"/>
      <c r="C24" s="9"/>
      <c r="D24" s="151"/>
      <c r="E24" s="16"/>
      <c r="F24" s="16" t="s">
        <v>3060</v>
      </c>
      <c r="G24" s="9"/>
      <c r="H24" s="16" t="s">
        <v>3061</v>
      </c>
      <c r="I24" s="9"/>
      <c r="J24" s="9"/>
      <c r="K24" s="16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>
      <c r="A25" s="16"/>
      <c r="B25" s="9"/>
      <c r="C25" s="9"/>
      <c r="D25" s="151"/>
      <c r="E25" s="16"/>
      <c r="F25" s="16" t="s">
        <v>3062</v>
      </c>
      <c r="G25" s="9"/>
      <c r="H25" s="16" t="s">
        <v>3061</v>
      </c>
      <c r="I25" s="9"/>
      <c r="J25" s="9"/>
      <c r="K25" s="16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>
      <c r="A26" s="16"/>
      <c r="B26" s="9"/>
      <c r="C26" s="9"/>
      <c r="D26" s="151"/>
      <c r="E26" s="16"/>
      <c r="F26" s="16" t="s">
        <v>3063</v>
      </c>
      <c r="G26" s="9"/>
      <c r="H26" s="16" t="s">
        <v>3042</v>
      </c>
      <c r="I26" s="9"/>
      <c r="J26" s="9"/>
      <c r="K26" s="16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>
      <c r="A27" s="16"/>
      <c r="B27" s="9"/>
      <c r="C27" s="9"/>
      <c r="D27" s="151"/>
      <c r="E27" s="16"/>
      <c r="F27" s="16"/>
      <c r="G27" s="9"/>
      <c r="H27" s="16"/>
      <c r="I27" s="9"/>
      <c r="J27" s="9"/>
      <c r="K27" s="16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>
      <c r="A28" s="3" t="s">
        <v>3064</v>
      </c>
      <c r="B28" s="75"/>
      <c r="C28" s="4" t="s">
        <v>3065</v>
      </c>
      <c r="D28" s="38" t="s">
        <v>3066</v>
      </c>
      <c r="E28" s="4" t="s">
        <v>3067</v>
      </c>
      <c r="F28" s="6"/>
      <c r="G28" s="6"/>
      <c r="H28" s="6"/>
      <c r="I28" s="6"/>
      <c r="J28" s="6"/>
      <c r="K28" s="4">
        <v>5.46664579E8</v>
      </c>
      <c r="L28" s="4" t="s">
        <v>2500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>
      <c r="A29" s="16" t="s">
        <v>3068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</row>
    <row r="48">
      <c r="A48" s="3" t="s">
        <v>3069</v>
      </c>
      <c r="B48" s="6"/>
      <c r="C48" s="4" t="s">
        <v>3022</v>
      </c>
      <c r="D48" s="38" t="s">
        <v>3070</v>
      </c>
      <c r="E48" s="6"/>
      <c r="F48" s="6"/>
      <c r="G48" s="6"/>
      <c r="H48" s="6"/>
      <c r="I48" s="6"/>
      <c r="J48" s="6"/>
      <c r="K48" s="4" t="s">
        <v>3071</v>
      </c>
      <c r="L48" s="4" t="s">
        <v>2500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</row>
    <row r="49">
      <c r="A49" s="9"/>
      <c r="B49" s="9"/>
      <c r="C49" s="9"/>
      <c r="D49" s="9"/>
      <c r="E49" s="9"/>
      <c r="F49" s="16" t="s">
        <v>3072</v>
      </c>
      <c r="H49" s="16" t="s">
        <v>3073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</row>
    <row r="50">
      <c r="A50" s="9"/>
      <c r="B50" s="9"/>
      <c r="C50" s="9"/>
      <c r="D50" s="9"/>
      <c r="E50" s="9"/>
      <c r="F50" s="16" t="s">
        <v>3074</v>
      </c>
      <c r="H50" s="16" t="s">
        <v>3075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</row>
    <row r="51">
      <c r="A51" s="9"/>
      <c r="B51" s="9"/>
      <c r="C51" s="9"/>
      <c r="D51" s="9"/>
      <c r="E51" s="9"/>
      <c r="F51" s="16" t="s">
        <v>3076</v>
      </c>
      <c r="H51" s="16" t="s">
        <v>2831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</row>
    <row r="52">
      <c r="A52" s="9"/>
      <c r="B52" s="9"/>
      <c r="C52" s="9"/>
      <c r="D52" s="9"/>
      <c r="E52" s="9"/>
      <c r="F52" s="16" t="s">
        <v>3077</v>
      </c>
      <c r="G52" s="9"/>
      <c r="H52" s="16" t="s">
        <v>3078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</row>
    <row r="53">
      <c r="A53" s="9"/>
      <c r="B53" s="9"/>
      <c r="C53" s="9"/>
      <c r="D53" s="9"/>
      <c r="E53" s="9"/>
      <c r="F53" s="16" t="s">
        <v>3079</v>
      </c>
      <c r="G53" s="9"/>
      <c r="H53" s="16" t="s">
        <v>283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</row>
    <row r="54">
      <c r="A54" s="9"/>
      <c r="B54" s="9"/>
      <c r="C54" s="9"/>
      <c r="D54" s="9"/>
      <c r="E54" s="9"/>
      <c r="F54" s="16" t="s">
        <v>3080</v>
      </c>
      <c r="G54" s="9"/>
      <c r="H54" s="16" t="s">
        <v>3081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</row>
    <row r="55">
      <c r="A55" s="9"/>
      <c r="B55" s="9"/>
      <c r="C55" s="9"/>
      <c r="D55" s="9"/>
      <c r="E55" s="9"/>
      <c r="F55" s="16" t="s">
        <v>3082</v>
      </c>
      <c r="G55" s="9"/>
      <c r="H55" s="16" t="s">
        <v>3083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</row>
    <row r="56">
      <c r="A56" s="9"/>
      <c r="B56" s="9"/>
      <c r="C56" s="9"/>
      <c r="D56" s="9"/>
      <c r="E56" s="9"/>
      <c r="F56" s="16" t="s">
        <v>3084</v>
      </c>
      <c r="G56" s="9"/>
      <c r="H56" s="16" t="s">
        <v>3085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</row>
    <row r="57">
      <c r="A57" s="9"/>
      <c r="B57" s="9"/>
      <c r="C57" s="9"/>
      <c r="D57" s="9"/>
      <c r="E57" s="9"/>
      <c r="F57" s="16" t="s">
        <v>3086</v>
      </c>
      <c r="G57" s="9"/>
      <c r="H57" s="16" t="s">
        <v>3087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</row>
    <row r="58">
      <c r="A58" s="9"/>
      <c r="B58" s="9"/>
      <c r="C58" s="9"/>
      <c r="D58" s="9"/>
      <c r="E58" s="9"/>
      <c r="F58" s="16" t="s">
        <v>3088</v>
      </c>
      <c r="G58" s="9"/>
      <c r="H58" s="16" t="s">
        <v>887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</row>
    <row r="59">
      <c r="A59" s="9"/>
      <c r="B59" s="9"/>
      <c r="C59" s="9"/>
      <c r="D59" s="9"/>
      <c r="E59" s="9"/>
      <c r="F59" s="16" t="s">
        <v>3089</v>
      </c>
      <c r="G59" s="9"/>
      <c r="H59" s="16" t="s">
        <v>638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</row>
    <row r="60">
      <c r="A60" s="9"/>
      <c r="B60" s="9"/>
      <c r="C60" s="9"/>
      <c r="D60" s="9"/>
      <c r="E60" s="9"/>
      <c r="F60" s="16" t="s">
        <v>3090</v>
      </c>
      <c r="G60" s="9"/>
      <c r="H60" s="16" t="s">
        <v>3091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>
      <c r="A61" s="9"/>
      <c r="B61" s="9"/>
      <c r="C61" s="9"/>
      <c r="D61" s="9"/>
      <c r="E61" s="9"/>
      <c r="F61" s="16" t="s">
        <v>3092</v>
      </c>
      <c r="G61" s="9"/>
      <c r="H61" s="16" t="s">
        <v>3093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62">
      <c r="A62" s="9"/>
      <c r="B62" s="9"/>
      <c r="C62" s="9"/>
      <c r="D62" s="9"/>
      <c r="E62" s="9"/>
      <c r="F62" s="16" t="s">
        <v>3094</v>
      </c>
      <c r="G62" s="9"/>
      <c r="H62" s="16" t="s">
        <v>3095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</row>
    <row r="63">
      <c r="A63" s="9"/>
      <c r="B63" s="9"/>
      <c r="C63" s="9"/>
      <c r="D63" s="9"/>
      <c r="E63" s="9"/>
      <c r="F63" s="61" t="s">
        <v>3096</v>
      </c>
      <c r="G63" s="9"/>
      <c r="H63" s="16" t="s">
        <v>3050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</row>
    <row r="64">
      <c r="A64" s="9"/>
      <c r="B64" s="9"/>
      <c r="C64" s="9"/>
      <c r="D64" s="9"/>
      <c r="E64" s="9"/>
      <c r="F64" s="16" t="s">
        <v>3097</v>
      </c>
      <c r="G64" s="9"/>
      <c r="H64" s="16" t="s">
        <v>2276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</row>
    <row r="68">
      <c r="A68" s="3" t="s">
        <v>3098</v>
      </c>
      <c r="B68" s="152" t="s">
        <v>3099</v>
      </c>
      <c r="C68" s="4" t="s">
        <v>3022</v>
      </c>
      <c r="D68" s="6"/>
      <c r="E68" s="4" t="s">
        <v>3100</v>
      </c>
      <c r="F68" s="6"/>
      <c r="G68" s="6"/>
      <c r="H68" s="6"/>
      <c r="I68" s="6"/>
      <c r="J68" s="6"/>
      <c r="K68" s="4" t="s">
        <v>3101</v>
      </c>
      <c r="L68" s="4" t="s">
        <v>2500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>
      <c r="A69" s="9"/>
      <c r="B69" s="9"/>
      <c r="C69" s="9"/>
      <c r="D69" s="9"/>
      <c r="E69" s="9"/>
      <c r="F69" s="16" t="s">
        <v>3102</v>
      </c>
      <c r="G69" s="9"/>
      <c r="H69" s="16" t="s">
        <v>3103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</row>
    <row r="70">
      <c r="A70" s="9"/>
      <c r="B70" s="9"/>
      <c r="C70" s="9"/>
      <c r="D70" s="9"/>
      <c r="E70" s="9"/>
      <c r="F70" s="16" t="s">
        <v>3104</v>
      </c>
      <c r="G70" s="9"/>
      <c r="H70" s="16" t="s">
        <v>1986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</row>
    <row r="88">
      <c r="A88" s="3" t="s">
        <v>3105</v>
      </c>
      <c r="B88" s="6"/>
      <c r="C88" s="4" t="s">
        <v>3022</v>
      </c>
      <c r="D88" s="38" t="s">
        <v>3106</v>
      </c>
      <c r="E88" s="4" t="s">
        <v>3107</v>
      </c>
      <c r="F88" s="6"/>
      <c r="G88" s="6"/>
      <c r="H88" s="6"/>
      <c r="I88" s="6"/>
      <c r="J88" s="6"/>
      <c r="K88" s="4" t="s">
        <v>3108</v>
      </c>
      <c r="L88" s="4" t="s">
        <v>2500</v>
      </c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>
      <c r="A89" s="9"/>
      <c r="B89" s="9"/>
      <c r="C89" s="9"/>
      <c r="D89" s="9"/>
      <c r="E89" s="9"/>
      <c r="F89" s="16" t="s">
        <v>3109</v>
      </c>
      <c r="G89" s="9"/>
      <c r="H89" s="16" t="s">
        <v>3110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</row>
    <row r="90">
      <c r="A90" s="9"/>
      <c r="B90" s="9"/>
      <c r="C90" s="9"/>
      <c r="D90" s="9"/>
      <c r="E90" s="9"/>
      <c r="F90" s="16" t="s">
        <v>3111</v>
      </c>
      <c r="G90" s="9"/>
      <c r="H90" s="16" t="s">
        <v>3112</v>
      </c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</row>
    <row r="91">
      <c r="A91" s="9"/>
      <c r="B91" s="9"/>
      <c r="C91" s="9"/>
      <c r="D91" s="9"/>
      <c r="E91" s="9"/>
      <c r="F91" s="16" t="s">
        <v>3113</v>
      </c>
      <c r="G91" s="9"/>
      <c r="H91" s="16" t="s">
        <v>3114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</row>
    <row r="92">
      <c r="A92" s="9"/>
      <c r="B92" s="9"/>
      <c r="C92" s="9"/>
      <c r="D92" s="9"/>
      <c r="E92" s="9"/>
      <c r="F92" s="16" t="s">
        <v>3115</v>
      </c>
      <c r="G92" s="9"/>
      <c r="H92" s="16" t="s">
        <v>3116</v>
      </c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</row>
    <row r="93">
      <c r="A93" s="9"/>
      <c r="B93" s="9"/>
      <c r="C93" s="9"/>
      <c r="D93" s="9"/>
      <c r="E93" s="9"/>
      <c r="F93" s="16" t="s">
        <v>3117</v>
      </c>
      <c r="G93" s="9"/>
      <c r="H93" s="16" t="s">
        <v>3118</v>
      </c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</row>
    <row r="94">
      <c r="A94" s="9"/>
      <c r="B94" s="9"/>
      <c r="C94" s="9"/>
      <c r="D94" s="9"/>
      <c r="E94" s="9"/>
      <c r="F94" s="16" t="s">
        <v>3119</v>
      </c>
      <c r="G94" s="9"/>
      <c r="H94" s="16" t="s">
        <v>3120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</row>
    <row r="95">
      <c r="A95" s="9"/>
      <c r="B95" s="9"/>
      <c r="C95" s="9"/>
      <c r="D95" s="9"/>
      <c r="E95" s="9"/>
      <c r="F95" s="16" t="s">
        <v>3121</v>
      </c>
      <c r="G95" s="9"/>
      <c r="H95" s="16" t="s">
        <v>3122</v>
      </c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</row>
    <row r="96">
      <c r="A96" s="9"/>
      <c r="B96" s="9"/>
      <c r="C96" s="9"/>
      <c r="D96" s="9"/>
      <c r="E96" s="9"/>
      <c r="F96" s="16" t="s">
        <v>3123</v>
      </c>
      <c r="G96" s="9"/>
      <c r="H96" s="16" t="s">
        <v>2313</v>
      </c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</row>
    <row r="97">
      <c r="A97" s="9"/>
      <c r="B97" s="9"/>
      <c r="C97" s="9"/>
      <c r="D97" s="9"/>
      <c r="E97" s="9"/>
      <c r="F97" s="16" t="s">
        <v>3124</v>
      </c>
      <c r="G97" s="9"/>
      <c r="H97" s="16" t="s">
        <v>3125</v>
      </c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</row>
    <row r="98">
      <c r="A98" s="9"/>
      <c r="B98" s="9"/>
      <c r="C98" s="9"/>
      <c r="D98" s="9"/>
      <c r="E98" s="9"/>
      <c r="F98" s="16" t="s">
        <v>3126</v>
      </c>
      <c r="G98" s="9"/>
      <c r="H98" s="16" t="s">
        <v>2525</v>
      </c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</row>
    <row r="99">
      <c r="A99" s="9"/>
      <c r="B99" s="9"/>
      <c r="C99" s="9"/>
      <c r="D99" s="9"/>
      <c r="E99" s="9"/>
      <c r="F99" s="16" t="s">
        <v>3127</v>
      </c>
      <c r="G99" s="9"/>
      <c r="H99" s="16" t="s">
        <v>938</v>
      </c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</row>
    <row r="100">
      <c r="A100" s="9"/>
      <c r="B100" s="9"/>
      <c r="C100" s="9"/>
      <c r="D100" s="9"/>
      <c r="E100" s="9"/>
      <c r="F100" s="16" t="s">
        <v>3128</v>
      </c>
      <c r="G100" s="9"/>
      <c r="H100" s="16" t="s">
        <v>3050</v>
      </c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</row>
    <row r="101">
      <c r="A101" s="9"/>
      <c r="B101" s="9"/>
      <c r="C101" s="9"/>
      <c r="D101" s="9"/>
      <c r="E101" s="9"/>
      <c r="F101" s="16" t="s">
        <v>3129</v>
      </c>
      <c r="G101" s="9"/>
      <c r="H101" s="16" t="s">
        <v>3130</v>
      </c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</row>
    <row r="102">
      <c r="A102" s="9"/>
      <c r="B102" s="9"/>
      <c r="C102" s="9"/>
      <c r="D102" s="9"/>
      <c r="E102" s="9"/>
      <c r="F102" s="16" t="s">
        <v>3131</v>
      </c>
      <c r="G102" s="9"/>
      <c r="H102" s="16" t="s">
        <v>3132</v>
      </c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</row>
    <row r="103">
      <c r="A103" s="9"/>
      <c r="B103" s="9"/>
      <c r="C103" s="9"/>
      <c r="D103" s="9"/>
      <c r="E103" s="9"/>
      <c r="F103" s="16" t="s">
        <v>3133</v>
      </c>
      <c r="G103" s="9"/>
      <c r="H103" s="16" t="s">
        <v>3134</v>
      </c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</row>
    <row r="104">
      <c r="A104" s="9"/>
      <c r="B104" s="9"/>
      <c r="C104" s="9"/>
      <c r="D104" s="9"/>
      <c r="E104" s="9"/>
      <c r="F104" s="16" t="s">
        <v>3135</v>
      </c>
      <c r="G104" s="9"/>
      <c r="H104" s="16" t="s">
        <v>1253</v>
      </c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</row>
    <row r="105">
      <c r="A105" s="9"/>
      <c r="B105" s="9"/>
      <c r="C105" s="9"/>
      <c r="D105" s="9"/>
      <c r="E105" s="9"/>
      <c r="F105" s="16" t="s">
        <v>3136</v>
      </c>
      <c r="G105" s="9"/>
      <c r="H105" s="16" t="s">
        <v>3137</v>
      </c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</row>
    <row r="106">
      <c r="A106" s="9"/>
      <c r="B106" s="9"/>
      <c r="C106" s="9"/>
      <c r="D106" s="9"/>
      <c r="E106" s="9"/>
      <c r="F106" s="16" t="s">
        <v>3138</v>
      </c>
      <c r="G106" s="9"/>
      <c r="H106" s="16" t="s">
        <v>3139</v>
      </c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</row>
    <row r="107">
      <c r="A107" s="9"/>
      <c r="B107" s="9"/>
      <c r="C107" s="9"/>
      <c r="D107" s="9"/>
      <c r="E107" s="9"/>
      <c r="F107" s="16" t="s">
        <v>3140</v>
      </c>
      <c r="G107" s="9"/>
      <c r="H107" s="16" t="s">
        <v>938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</row>
    <row r="108">
      <c r="A108" s="23"/>
      <c r="B108" s="10"/>
      <c r="C108" s="12"/>
      <c r="D108" s="105"/>
      <c r="E108" s="12"/>
      <c r="F108" s="149" t="s">
        <v>3141</v>
      </c>
      <c r="G108" s="10"/>
      <c r="H108" s="10"/>
      <c r="I108" s="10"/>
      <c r="J108" s="10"/>
      <c r="K108" s="12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>
      <c r="A109" s="3" t="s">
        <v>3142</v>
      </c>
      <c r="B109" s="6"/>
      <c r="C109" s="4" t="s">
        <v>3022</v>
      </c>
      <c r="D109" s="38" t="s">
        <v>3143</v>
      </c>
      <c r="E109" s="4" t="s">
        <v>3144</v>
      </c>
      <c r="F109" s="6"/>
      <c r="G109" s="6"/>
      <c r="H109" s="6"/>
      <c r="I109" s="6"/>
      <c r="J109" s="6"/>
      <c r="K109" s="4" t="s">
        <v>3145</v>
      </c>
      <c r="L109" s="4" t="s">
        <v>2500</v>
      </c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>
      <c r="A110" s="9"/>
      <c r="B110" s="9"/>
      <c r="C110" s="9"/>
      <c r="D110" s="9"/>
      <c r="E110" s="16" t="s">
        <v>3146</v>
      </c>
      <c r="F110" s="9"/>
      <c r="G110" s="9"/>
      <c r="H110" s="16" t="s">
        <v>246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</row>
    <row r="111">
      <c r="A111" s="9"/>
      <c r="B111" s="9"/>
      <c r="C111" s="9"/>
      <c r="D111" s="9"/>
      <c r="E111" s="16" t="s">
        <v>3147</v>
      </c>
      <c r="F111" s="9"/>
      <c r="G111" s="9"/>
      <c r="H111" s="16" t="s">
        <v>3148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</row>
    <row r="112">
      <c r="A112" s="9"/>
      <c r="B112" s="9"/>
      <c r="C112" s="9"/>
      <c r="D112" s="9"/>
      <c r="E112" s="16" t="s">
        <v>3149</v>
      </c>
      <c r="F112" s="9"/>
      <c r="G112" s="9"/>
      <c r="H112" s="16" t="s">
        <v>1609</v>
      </c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</row>
    <row r="113">
      <c r="A113" s="9"/>
      <c r="B113" s="9"/>
      <c r="C113" s="9"/>
      <c r="D113" s="9"/>
      <c r="E113" s="16" t="s">
        <v>3150</v>
      </c>
      <c r="F113" s="9"/>
      <c r="G113" s="9"/>
      <c r="H113" s="16" t="s">
        <v>3151</v>
      </c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</row>
    <row r="114">
      <c r="A114" s="9"/>
      <c r="B114" s="9"/>
      <c r="C114" s="9"/>
      <c r="D114" s="9"/>
      <c r="E114" s="16" t="s">
        <v>3152</v>
      </c>
      <c r="F114" s="9"/>
      <c r="G114" s="9"/>
      <c r="H114" s="16" t="s">
        <v>974</v>
      </c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</row>
    <row r="129">
      <c r="A129" s="3" t="s">
        <v>3153</v>
      </c>
      <c r="B129" s="6"/>
      <c r="C129" s="4" t="s">
        <v>3022</v>
      </c>
      <c r="D129" s="38" t="s">
        <v>3154</v>
      </c>
      <c r="E129" s="4" t="s">
        <v>3155</v>
      </c>
      <c r="F129" s="6"/>
      <c r="G129" s="6"/>
      <c r="H129" s="6"/>
      <c r="I129" s="6"/>
      <c r="J129" s="6"/>
      <c r="K129" s="4" t="s">
        <v>3156</v>
      </c>
      <c r="L129" s="4" t="s">
        <v>2500</v>
      </c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r="130">
      <c r="A130" s="9"/>
      <c r="B130" s="9"/>
      <c r="C130" s="9"/>
      <c r="D130" s="9"/>
      <c r="E130" s="9"/>
      <c r="F130" s="16" t="s">
        <v>3027</v>
      </c>
      <c r="G130" s="9"/>
      <c r="H130" s="16" t="s">
        <v>3028</v>
      </c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</row>
    <row r="131">
      <c r="A131" s="9"/>
      <c r="B131" s="9"/>
      <c r="C131" s="9"/>
      <c r="D131" s="9"/>
      <c r="E131" s="9"/>
      <c r="F131" s="16" t="s">
        <v>3157</v>
      </c>
      <c r="G131" s="9"/>
      <c r="H131" s="16" t="s">
        <v>887</v>
      </c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</row>
    <row r="132">
      <c r="A132" s="9"/>
      <c r="B132" s="9"/>
      <c r="C132" s="9"/>
      <c r="D132" s="9"/>
      <c r="E132" s="9"/>
      <c r="F132" s="16" t="s">
        <v>3158</v>
      </c>
      <c r="G132" s="9"/>
      <c r="H132" s="16" t="s">
        <v>638</v>
      </c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</row>
    <row r="133">
      <c r="A133" s="9"/>
      <c r="B133" s="9"/>
      <c r="C133" s="9"/>
      <c r="D133" s="9"/>
      <c r="E133" s="9"/>
      <c r="F133" s="16" t="s">
        <v>3159</v>
      </c>
      <c r="G133" s="9"/>
      <c r="H133" s="16" t="s">
        <v>1075</v>
      </c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</row>
    <row r="134">
      <c r="A134" s="9"/>
      <c r="B134" s="9"/>
      <c r="C134" s="9"/>
      <c r="D134" s="9"/>
      <c r="E134" s="9"/>
      <c r="F134" s="16" t="s">
        <v>3160</v>
      </c>
      <c r="G134" s="9"/>
      <c r="H134" s="16" t="s">
        <v>638</v>
      </c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</row>
    <row r="135">
      <c r="A135" s="9"/>
      <c r="B135" s="9"/>
      <c r="C135" s="9"/>
      <c r="D135" s="9"/>
      <c r="E135" s="9"/>
      <c r="F135" s="16" t="s">
        <v>3161</v>
      </c>
      <c r="G135" s="9"/>
      <c r="H135" s="16" t="s">
        <v>994</v>
      </c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</row>
    <row r="136">
      <c r="A136" s="9"/>
      <c r="B136" s="9"/>
      <c r="C136" s="9"/>
      <c r="D136" s="9"/>
      <c r="E136" s="9"/>
      <c r="F136" s="16" t="s">
        <v>3162</v>
      </c>
      <c r="G136" s="9"/>
      <c r="H136" s="16" t="s">
        <v>3163</v>
      </c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</row>
    <row r="137">
      <c r="A137" s="9"/>
      <c r="B137" s="9"/>
      <c r="C137" s="9"/>
      <c r="D137" s="9"/>
      <c r="E137" s="9"/>
      <c r="F137" s="16" t="s">
        <v>3049</v>
      </c>
      <c r="G137" s="9"/>
      <c r="H137" s="16" t="s">
        <v>3164</v>
      </c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</row>
    <row r="138">
      <c r="A138" s="9"/>
      <c r="B138" s="9"/>
      <c r="C138" s="9"/>
      <c r="D138" s="9"/>
      <c r="E138" s="9"/>
      <c r="F138" s="16" t="s">
        <v>3165</v>
      </c>
      <c r="G138" s="9"/>
      <c r="H138" s="16" t="s">
        <v>3166</v>
      </c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</row>
    <row r="139">
      <c r="A139" s="9"/>
      <c r="B139" s="9"/>
      <c r="C139" s="9"/>
      <c r="D139" s="9"/>
      <c r="E139" s="9"/>
      <c r="F139" s="16" t="s">
        <v>3167</v>
      </c>
      <c r="G139" s="9"/>
      <c r="H139" s="16" t="s">
        <v>246</v>
      </c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</row>
    <row r="140">
      <c r="A140" s="9"/>
      <c r="B140" s="9"/>
      <c r="C140" s="9"/>
      <c r="D140" s="9"/>
      <c r="E140" s="9"/>
      <c r="F140" s="16" t="s">
        <v>3161</v>
      </c>
      <c r="G140" s="9"/>
      <c r="H140" s="16" t="s">
        <v>994</v>
      </c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</row>
    <row r="141">
      <c r="A141" s="9"/>
      <c r="B141" s="9"/>
      <c r="C141" s="9"/>
      <c r="D141" s="9"/>
      <c r="E141" s="9"/>
      <c r="F141" s="16" t="s">
        <v>3168</v>
      </c>
      <c r="G141" s="9"/>
      <c r="H141" s="16" t="s">
        <v>191</v>
      </c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</row>
    <row r="142">
      <c r="A142" s="9"/>
      <c r="B142" s="9"/>
      <c r="C142" s="9"/>
      <c r="D142" s="9"/>
      <c r="E142" s="9"/>
      <c r="F142" s="16" t="s">
        <v>3169</v>
      </c>
      <c r="G142" s="9"/>
      <c r="H142" s="16" t="s">
        <v>3170</v>
      </c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</row>
    <row r="143">
      <c r="A143" s="9"/>
      <c r="B143" s="9"/>
      <c r="C143" s="9"/>
      <c r="D143" s="9"/>
      <c r="E143" s="9"/>
      <c r="F143" s="16" t="s">
        <v>3171</v>
      </c>
      <c r="G143" s="9"/>
      <c r="H143" s="16" t="s">
        <v>230</v>
      </c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</row>
    <row r="144">
      <c r="A144" s="9"/>
      <c r="B144" s="9"/>
      <c r="C144" s="9"/>
      <c r="D144" s="9"/>
      <c r="E144" s="9"/>
      <c r="F144" s="16" t="s">
        <v>3172</v>
      </c>
      <c r="G144" s="9"/>
      <c r="H144" s="16" t="s">
        <v>3173</v>
      </c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</row>
    <row r="145">
      <c r="A145" s="9"/>
      <c r="B145" s="9"/>
      <c r="C145" s="9"/>
      <c r="D145" s="9"/>
      <c r="E145" s="9"/>
      <c r="F145" s="16" t="s">
        <v>3174</v>
      </c>
      <c r="G145" s="9"/>
      <c r="H145" s="16" t="s">
        <v>3175</v>
      </c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</row>
    <row r="149">
      <c r="A149" s="95" t="s">
        <v>3176</v>
      </c>
      <c r="B149" s="6"/>
      <c r="C149" s="4" t="s">
        <v>3022</v>
      </c>
      <c r="D149" s="38" t="s">
        <v>3177</v>
      </c>
      <c r="E149" s="4" t="s">
        <v>3178</v>
      </c>
      <c r="F149" s="31"/>
      <c r="G149" s="6"/>
      <c r="H149" s="6"/>
      <c r="I149" s="6"/>
      <c r="J149" s="4" t="s">
        <v>3179</v>
      </c>
      <c r="K149" s="6"/>
      <c r="L149" s="4" t="s">
        <v>1812</v>
      </c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</row>
    <row r="150">
      <c r="A150" s="9"/>
      <c r="B150" s="9"/>
      <c r="C150" s="9"/>
      <c r="D150" s="9"/>
      <c r="E150" s="9"/>
      <c r="F150" s="16" t="s">
        <v>3180</v>
      </c>
      <c r="G150" s="9"/>
      <c r="H150" s="16" t="s">
        <v>246</v>
      </c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</row>
    <row r="151">
      <c r="A151" s="9"/>
      <c r="B151" s="9"/>
      <c r="C151" s="9"/>
      <c r="D151" s="9"/>
      <c r="E151" s="9"/>
      <c r="F151" s="16" t="s">
        <v>3181</v>
      </c>
      <c r="G151" s="9"/>
      <c r="H151" s="16" t="s">
        <v>3182</v>
      </c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</row>
    <row r="152">
      <c r="A152" s="9"/>
      <c r="B152" s="9"/>
      <c r="C152" s="9"/>
      <c r="D152" s="9"/>
      <c r="E152" s="9"/>
      <c r="F152" s="16" t="s">
        <v>3183</v>
      </c>
      <c r="G152" s="9"/>
      <c r="H152" s="16" t="s">
        <v>1880</v>
      </c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</row>
    <row r="153">
      <c r="A153" s="9"/>
      <c r="B153" s="9"/>
      <c r="C153" s="9"/>
      <c r="D153" s="9"/>
      <c r="E153" s="9"/>
      <c r="F153" s="16" t="s">
        <v>3184</v>
      </c>
      <c r="G153" s="9"/>
      <c r="H153" s="16" t="s">
        <v>3185</v>
      </c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</row>
    <row r="154">
      <c r="A154" s="9"/>
      <c r="B154" s="9"/>
      <c r="C154" s="9"/>
      <c r="D154" s="9"/>
      <c r="E154" s="9"/>
      <c r="F154" s="16" t="s">
        <v>3186</v>
      </c>
      <c r="G154" s="9"/>
      <c r="H154" s="16" t="s">
        <v>246</v>
      </c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</row>
    <row r="155">
      <c r="A155" s="9"/>
      <c r="B155" s="9"/>
      <c r="C155" s="9"/>
      <c r="D155" s="9"/>
      <c r="E155" s="9"/>
      <c r="F155" s="16" t="s">
        <v>3187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</row>
    <row r="169">
      <c r="A169" s="95" t="s">
        <v>3188</v>
      </c>
      <c r="B169" s="6"/>
      <c r="C169" s="4" t="s">
        <v>3022</v>
      </c>
      <c r="D169" s="38" t="s">
        <v>3189</v>
      </c>
      <c r="E169" s="4" t="s">
        <v>3190</v>
      </c>
      <c r="F169" s="6"/>
      <c r="G169" s="6"/>
      <c r="H169" s="6"/>
      <c r="I169" s="6"/>
      <c r="J169" s="6"/>
      <c r="K169" s="4" t="s">
        <v>3191</v>
      </c>
      <c r="L169" s="4" t="s">
        <v>2618</v>
      </c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</row>
    <row r="189">
      <c r="A189" s="95" t="s">
        <v>3192</v>
      </c>
      <c r="B189" s="6"/>
      <c r="C189" s="4" t="s">
        <v>3022</v>
      </c>
      <c r="D189" s="38" t="s">
        <v>3193</v>
      </c>
      <c r="E189" s="4" t="s">
        <v>3194</v>
      </c>
      <c r="F189" s="6"/>
      <c r="G189" s="6"/>
      <c r="H189" s="6"/>
      <c r="I189" s="6"/>
      <c r="J189" s="6"/>
      <c r="K189" s="4" t="s">
        <v>3195</v>
      </c>
      <c r="L189" s="4" t="s">
        <v>2618</v>
      </c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</row>
    <row r="209">
      <c r="A209" s="3" t="s">
        <v>3196</v>
      </c>
      <c r="B209" s="6"/>
      <c r="C209" s="4" t="s">
        <v>3022</v>
      </c>
      <c r="D209" s="38" t="s">
        <v>3197</v>
      </c>
      <c r="E209" s="4" t="s">
        <v>3198</v>
      </c>
      <c r="F209" s="6"/>
      <c r="G209" s="6"/>
      <c r="H209" s="4" t="s">
        <v>3199</v>
      </c>
      <c r="I209" s="6"/>
      <c r="J209" s="6"/>
      <c r="K209" s="6"/>
      <c r="L209" s="4" t="s">
        <v>2618</v>
      </c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</row>
    <row r="229">
      <c r="A229" s="3" t="s">
        <v>3200</v>
      </c>
      <c r="B229" s="6"/>
      <c r="C229" s="31"/>
      <c r="D229" s="38" t="s">
        <v>3201</v>
      </c>
      <c r="E229" s="4" t="s">
        <v>3202</v>
      </c>
      <c r="F229" s="6"/>
      <c r="G229" s="6"/>
      <c r="H229" s="6"/>
      <c r="I229" s="4" t="s">
        <v>3203</v>
      </c>
      <c r="J229" s="6"/>
      <c r="K229" s="6"/>
      <c r="L229" s="4" t="s">
        <v>2618</v>
      </c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</row>
    <row r="249">
      <c r="A249" s="3" t="s">
        <v>3204</v>
      </c>
      <c r="B249" s="6"/>
      <c r="C249" s="4" t="s">
        <v>3022</v>
      </c>
      <c r="D249" s="38" t="s">
        <v>3205</v>
      </c>
      <c r="E249" s="4" t="s">
        <v>3206</v>
      </c>
      <c r="F249" s="6"/>
      <c r="G249" s="6"/>
      <c r="H249" s="6"/>
      <c r="I249" s="4" t="s">
        <v>3207</v>
      </c>
      <c r="J249" s="31"/>
      <c r="K249" s="6"/>
      <c r="L249" s="4" t="s">
        <v>2618</v>
      </c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</row>
    <row r="269">
      <c r="A269" s="3" t="s">
        <v>3208</v>
      </c>
      <c r="B269" s="6"/>
      <c r="C269" s="4" t="s">
        <v>3022</v>
      </c>
      <c r="D269" s="38" t="s">
        <v>3209</v>
      </c>
      <c r="E269" s="4" t="s">
        <v>3210</v>
      </c>
      <c r="F269" s="6"/>
      <c r="G269" s="6"/>
      <c r="H269" s="6"/>
      <c r="I269" s="4" t="s">
        <v>3211</v>
      </c>
      <c r="J269" s="6"/>
      <c r="K269" s="6"/>
      <c r="L269" s="4" t="s">
        <v>2618</v>
      </c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</row>
    <row r="289">
      <c r="A289" s="3" t="s">
        <v>3212</v>
      </c>
      <c r="B289" s="6"/>
      <c r="C289" s="4" t="s">
        <v>3022</v>
      </c>
      <c r="D289" s="38" t="s">
        <v>3213</v>
      </c>
      <c r="E289" s="4" t="s">
        <v>3214</v>
      </c>
      <c r="F289" s="6"/>
      <c r="G289" s="6"/>
      <c r="H289" s="6"/>
      <c r="I289" s="4" t="s">
        <v>3215</v>
      </c>
      <c r="J289" s="6"/>
      <c r="K289" s="6"/>
      <c r="L289" s="4" t="s">
        <v>2618</v>
      </c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</row>
    <row r="298">
      <c r="A298" s="3" t="s">
        <v>3216</v>
      </c>
      <c r="B298" s="153" t="s">
        <v>3217</v>
      </c>
      <c r="C298" s="4" t="s">
        <v>3022</v>
      </c>
      <c r="D298" s="84" t="s">
        <v>3218</v>
      </c>
      <c r="E298" s="6"/>
      <c r="F298" s="6"/>
      <c r="G298" s="6"/>
      <c r="H298" s="6"/>
      <c r="I298" s="6"/>
      <c r="J298" s="6"/>
      <c r="K298" s="154" t="s">
        <v>3219</v>
      </c>
      <c r="L298" s="8" t="s">
        <v>2500</v>
      </c>
      <c r="M298" s="6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</row>
    <row r="299">
      <c r="A299" s="9"/>
      <c r="C299" s="9"/>
      <c r="E299" s="9"/>
      <c r="F299" s="16" t="s">
        <v>3220</v>
      </c>
      <c r="G299" s="61" t="s">
        <v>207</v>
      </c>
      <c r="H299" s="16" t="s">
        <v>2831</v>
      </c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</row>
    <row r="300">
      <c r="A300" s="9"/>
      <c r="C300" s="9"/>
      <c r="E300" s="9"/>
      <c r="F300" s="16" t="s">
        <v>3221</v>
      </c>
      <c r="G300" s="61" t="s">
        <v>2262</v>
      </c>
      <c r="H300" s="16" t="s">
        <v>3222</v>
      </c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</row>
    <row r="301">
      <c r="A301" s="9"/>
      <c r="C301" s="9"/>
      <c r="E301" s="9"/>
      <c r="F301" s="16" t="s">
        <v>3223</v>
      </c>
      <c r="G301" s="61" t="s">
        <v>967</v>
      </c>
      <c r="H301" s="16" t="s">
        <v>3224</v>
      </c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</row>
    <row r="302">
      <c r="A302" s="9"/>
      <c r="C302" s="9"/>
      <c r="E302" s="9"/>
      <c r="F302" s="16" t="s">
        <v>3225</v>
      </c>
      <c r="G302" s="61" t="s">
        <v>3226</v>
      </c>
      <c r="H302" s="16" t="s">
        <v>2947</v>
      </c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</row>
    <row r="303">
      <c r="A303" s="9"/>
      <c r="C303" s="9"/>
      <c r="E303" s="9"/>
      <c r="F303" s="16" t="s">
        <v>3227</v>
      </c>
      <c r="G303" s="61" t="s">
        <v>1765</v>
      </c>
      <c r="H303" s="16" t="s">
        <v>3228</v>
      </c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</row>
    <row r="304">
      <c r="A304" s="9"/>
      <c r="C304" s="9"/>
      <c r="E304" s="9"/>
      <c r="F304" s="16" t="s">
        <v>3229</v>
      </c>
      <c r="G304" s="61" t="s">
        <v>747</v>
      </c>
      <c r="H304" s="16" t="s">
        <v>3230</v>
      </c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</row>
    <row r="305">
      <c r="A305" s="9"/>
      <c r="C305" s="9"/>
      <c r="E305" s="9"/>
      <c r="F305" s="16" t="s">
        <v>3231</v>
      </c>
      <c r="G305" s="61" t="s">
        <v>3232</v>
      </c>
      <c r="H305" s="16" t="s">
        <v>3116</v>
      </c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</row>
    <row r="306">
      <c r="A306" s="9"/>
      <c r="C306" s="9"/>
      <c r="E306" s="9"/>
      <c r="F306" s="16" t="s">
        <v>3233</v>
      </c>
      <c r="G306" s="61" t="s">
        <v>3234</v>
      </c>
      <c r="H306" s="16" t="s">
        <v>3235</v>
      </c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</row>
    <row r="307">
      <c r="A307" s="9"/>
      <c r="C307" s="9"/>
      <c r="E307" s="9"/>
      <c r="F307" s="16" t="s">
        <v>3236</v>
      </c>
      <c r="G307" s="61" t="s">
        <v>2080</v>
      </c>
      <c r="H307" s="16" t="s">
        <v>3228</v>
      </c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</row>
    <row r="308">
      <c r="A308" s="9"/>
      <c r="C308" s="9"/>
      <c r="E308" s="9"/>
      <c r="F308" s="16" t="s">
        <v>3237</v>
      </c>
      <c r="G308" s="61" t="s">
        <v>1560</v>
      </c>
      <c r="H308" s="16" t="s">
        <v>3238</v>
      </c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</row>
    <row r="309">
      <c r="A309" s="9"/>
      <c r="C309" s="9"/>
      <c r="E309" s="9"/>
      <c r="F309" s="16" t="s">
        <v>3239</v>
      </c>
      <c r="G309" s="61" t="s">
        <v>986</v>
      </c>
      <c r="H309" s="16" t="s">
        <v>3240</v>
      </c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</row>
    <row r="310">
      <c r="A310" s="9"/>
      <c r="C310" s="9"/>
      <c r="E310" s="9"/>
      <c r="F310" s="16" t="s">
        <v>3241</v>
      </c>
      <c r="G310" s="61" t="s">
        <v>436</v>
      </c>
      <c r="H310" s="16" t="s">
        <v>3242</v>
      </c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</row>
    <row r="311">
      <c r="A311" s="9"/>
      <c r="C311" s="9"/>
      <c r="E311" s="9"/>
      <c r="F311" s="16" t="s">
        <v>3243</v>
      </c>
      <c r="G311" s="61" t="s">
        <v>3244</v>
      </c>
      <c r="H311" s="16" t="s">
        <v>3245</v>
      </c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</row>
    <row r="312">
      <c r="A312" s="9"/>
      <c r="C312" s="9"/>
      <c r="E312" s="9"/>
      <c r="F312" s="16" t="s">
        <v>3246</v>
      </c>
      <c r="G312" s="61" t="s">
        <v>3247</v>
      </c>
      <c r="H312" s="16" t="s">
        <v>3248</v>
      </c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</row>
    <row r="313">
      <c r="A313" s="9"/>
      <c r="C313" s="9"/>
      <c r="E313" s="9"/>
      <c r="F313" s="16" t="s">
        <v>3249</v>
      </c>
      <c r="G313" s="61" t="s">
        <v>3250</v>
      </c>
      <c r="H313" s="16" t="s">
        <v>3251</v>
      </c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</row>
    <row r="314">
      <c r="A314" s="9"/>
      <c r="C314" s="9"/>
      <c r="E314" s="9"/>
      <c r="F314" s="16" t="s">
        <v>3252</v>
      </c>
      <c r="G314" s="61" t="s">
        <v>1736</v>
      </c>
      <c r="H314" s="16" t="s">
        <v>3253</v>
      </c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</row>
    <row r="315">
      <c r="A315" s="9"/>
      <c r="C315" s="9"/>
      <c r="E315" s="9"/>
      <c r="F315" s="16" t="s">
        <v>3254</v>
      </c>
      <c r="G315" s="61" t="s">
        <v>374</v>
      </c>
      <c r="H315" s="16" t="s">
        <v>3255</v>
      </c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</row>
    <row r="316">
      <c r="A316" s="9"/>
      <c r="C316" s="9"/>
      <c r="E316" s="9"/>
      <c r="F316" s="16" t="s">
        <v>3256</v>
      </c>
      <c r="G316" s="61" t="s">
        <v>21</v>
      </c>
      <c r="H316" s="16" t="s">
        <v>2205</v>
      </c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</row>
    <row r="317">
      <c r="A317" s="9"/>
      <c r="C317" s="9"/>
      <c r="E317" s="9"/>
      <c r="F317" s="16" t="s">
        <v>3257</v>
      </c>
      <c r="G317" s="61" t="s">
        <v>1681</v>
      </c>
      <c r="H317" s="16" t="s">
        <v>3258</v>
      </c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</row>
    <row r="318">
      <c r="A318" s="12"/>
      <c r="B318" s="28"/>
      <c r="C318" s="12"/>
      <c r="D318" s="28"/>
      <c r="E318" s="10"/>
      <c r="F318" s="12" t="s">
        <v>3259</v>
      </c>
      <c r="G318" s="13" t="s">
        <v>627</v>
      </c>
      <c r="H318" s="12" t="s">
        <v>3260</v>
      </c>
      <c r="I318" s="10"/>
      <c r="J318" s="10"/>
      <c r="K318" s="10"/>
      <c r="L318" s="10"/>
      <c r="M318" s="10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</row>
    <row r="319">
      <c r="A319" s="12"/>
      <c r="B319" s="28"/>
      <c r="C319" s="12"/>
      <c r="D319" s="28"/>
      <c r="E319" s="10"/>
      <c r="F319" s="106" t="s">
        <v>3261</v>
      </c>
      <c r="G319" s="107" t="s">
        <v>453</v>
      </c>
      <c r="H319" s="106" t="s">
        <v>3262</v>
      </c>
      <c r="I319" s="10"/>
      <c r="J319" s="12" t="s">
        <v>3263</v>
      </c>
      <c r="K319" s="10"/>
      <c r="L319" s="10"/>
      <c r="M319" s="10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</row>
    <row r="320">
      <c r="A320" s="12"/>
      <c r="B320" s="28"/>
      <c r="C320" s="12"/>
      <c r="D320" s="28"/>
      <c r="E320" s="10"/>
      <c r="F320" s="12" t="s">
        <v>3264</v>
      </c>
      <c r="G320" s="13" t="s">
        <v>425</v>
      </c>
      <c r="H320" s="12" t="s">
        <v>3251</v>
      </c>
      <c r="I320" s="10"/>
      <c r="J320" s="10"/>
      <c r="K320" s="10"/>
      <c r="L320" s="10"/>
      <c r="M320" s="10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</row>
    <row r="321">
      <c r="A321" s="12"/>
      <c r="B321" s="28"/>
      <c r="C321" s="12"/>
      <c r="D321" s="28"/>
      <c r="E321" s="10"/>
      <c r="F321" s="12" t="s">
        <v>3265</v>
      </c>
      <c r="G321" s="13" t="s">
        <v>545</v>
      </c>
      <c r="H321" s="12" t="s">
        <v>3266</v>
      </c>
      <c r="I321" s="10"/>
      <c r="J321" s="10"/>
      <c r="K321" s="10"/>
      <c r="L321" s="10"/>
      <c r="M321" s="10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</row>
    <row r="322"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</row>
    <row r="323">
      <c r="A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</row>
    <row r="326">
      <c r="A326" s="16" t="s">
        <v>3267</v>
      </c>
      <c r="B326" s="16" t="s">
        <v>3268</v>
      </c>
      <c r="C326" s="16" t="s">
        <v>3022</v>
      </c>
      <c r="D326" s="9"/>
      <c r="E326" s="9"/>
      <c r="F326" s="16" t="s">
        <v>3269</v>
      </c>
      <c r="G326" s="9"/>
      <c r="H326" s="16" t="s">
        <v>3270</v>
      </c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</row>
    <row r="327">
      <c r="A327" s="9"/>
      <c r="B327" s="9"/>
      <c r="C327" s="9"/>
      <c r="D327" s="9"/>
      <c r="E327" s="9"/>
      <c r="F327" s="16" t="s">
        <v>3271</v>
      </c>
      <c r="G327" s="9"/>
      <c r="H327" s="16" t="s">
        <v>3272</v>
      </c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</row>
    <row r="328">
      <c r="A328" s="9"/>
      <c r="B328" s="9"/>
      <c r="C328" s="9"/>
      <c r="D328" s="9"/>
      <c r="E328" s="9"/>
      <c r="F328" s="16" t="s">
        <v>3273</v>
      </c>
      <c r="G328" s="9"/>
      <c r="H328" s="16" t="s">
        <v>3274</v>
      </c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</row>
    <row r="329">
      <c r="A329" s="9"/>
      <c r="B329" s="9"/>
      <c r="C329" s="9"/>
      <c r="D329" s="9"/>
      <c r="E329" s="9"/>
      <c r="F329" s="16" t="s">
        <v>3275</v>
      </c>
      <c r="G329" s="9"/>
      <c r="H329" s="16" t="s">
        <v>3276</v>
      </c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</row>
    <row r="330">
      <c r="A330" s="9"/>
      <c r="B330" s="9"/>
      <c r="C330" s="9"/>
      <c r="D330" s="9"/>
      <c r="E330" s="9"/>
      <c r="F330" s="16" t="s">
        <v>3277</v>
      </c>
      <c r="G330" s="9"/>
      <c r="H330" s="16" t="s">
        <v>1609</v>
      </c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</row>
    <row r="331">
      <c r="A331" s="9"/>
      <c r="B331" s="9"/>
      <c r="C331" s="9"/>
      <c r="D331" s="9"/>
      <c r="E331" s="9"/>
      <c r="F331" s="16" t="s">
        <v>3278</v>
      </c>
      <c r="G331" s="9"/>
      <c r="H331" s="16" t="s">
        <v>1216</v>
      </c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</row>
    <row r="332">
      <c r="A332" s="9"/>
      <c r="B332" s="9"/>
      <c r="C332" s="9"/>
      <c r="D332" s="9"/>
      <c r="E332" s="9"/>
      <c r="F332" s="16" t="s">
        <v>3279</v>
      </c>
      <c r="G332" s="9"/>
      <c r="H332" s="16" t="s">
        <v>3280</v>
      </c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</row>
    <row r="333">
      <c r="A333" s="9"/>
      <c r="B333" s="9"/>
      <c r="C333" s="9"/>
      <c r="D333" s="9"/>
      <c r="E333" s="9"/>
      <c r="F333" s="16" t="s">
        <v>3281</v>
      </c>
      <c r="G333" s="9"/>
      <c r="H333" s="16" t="s">
        <v>3282</v>
      </c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</row>
    <row r="334">
      <c r="A334" s="9"/>
      <c r="B334" s="9"/>
      <c r="C334" s="9"/>
      <c r="D334" s="9"/>
      <c r="E334" s="9"/>
      <c r="F334" s="16" t="s">
        <v>3283</v>
      </c>
      <c r="G334" s="9"/>
      <c r="H334" s="16" t="s">
        <v>3284</v>
      </c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</row>
    <row r="335">
      <c r="A335" s="9"/>
      <c r="B335" s="9"/>
      <c r="C335" s="9"/>
      <c r="D335" s="9"/>
      <c r="E335" s="9"/>
      <c r="F335" s="16" t="s">
        <v>3285</v>
      </c>
      <c r="G335" s="9"/>
      <c r="H335" s="16" t="s">
        <v>3286</v>
      </c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</row>
    <row r="336">
      <c r="A336" s="9"/>
      <c r="B336" s="9"/>
      <c r="C336" s="9"/>
      <c r="D336" s="9"/>
      <c r="E336" s="9"/>
      <c r="F336" s="16" t="s">
        <v>3287</v>
      </c>
      <c r="G336" s="9"/>
      <c r="H336" s="16" t="s">
        <v>3288</v>
      </c>
      <c r="I336" s="9"/>
      <c r="J336" s="16" t="s">
        <v>3289</v>
      </c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</row>
    <row r="337">
      <c r="A337" s="9"/>
      <c r="B337" s="9"/>
      <c r="C337" s="9"/>
      <c r="D337" s="9"/>
      <c r="E337" s="9"/>
      <c r="F337" s="16" t="s">
        <v>3290</v>
      </c>
      <c r="G337" s="9"/>
      <c r="H337" s="16" t="s">
        <v>3291</v>
      </c>
      <c r="I337" s="9"/>
      <c r="J337" s="9"/>
      <c r="K337" s="9"/>
      <c r="L337" s="9"/>
      <c r="M337" s="16" t="s">
        <v>114</v>
      </c>
      <c r="N337" s="111">
        <v>45967.0</v>
      </c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</row>
    <row r="338">
      <c r="A338" s="9"/>
      <c r="B338" s="9"/>
      <c r="C338" s="9"/>
      <c r="D338" s="9"/>
      <c r="E338" s="9"/>
      <c r="F338" s="16" t="s">
        <v>3292</v>
      </c>
      <c r="G338" s="9"/>
      <c r="H338" s="16" t="s">
        <v>3293</v>
      </c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</row>
    <row r="339">
      <c r="A339" s="9"/>
      <c r="B339" s="9"/>
      <c r="C339" s="9"/>
      <c r="D339" s="9"/>
      <c r="E339" s="9"/>
      <c r="F339" s="16" t="s">
        <v>3294</v>
      </c>
      <c r="G339" s="9"/>
      <c r="H339" s="16" t="s">
        <v>3295</v>
      </c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</row>
    <row r="340">
      <c r="A340" s="9"/>
      <c r="B340" s="9"/>
      <c r="C340" s="9"/>
      <c r="D340" s="9"/>
      <c r="E340" s="9"/>
      <c r="F340" s="16" t="s">
        <v>3296</v>
      </c>
      <c r="G340" s="9"/>
      <c r="H340" s="16" t="s">
        <v>1070</v>
      </c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</row>
    <row r="341">
      <c r="A341" s="9"/>
      <c r="B341" s="9"/>
      <c r="C341" s="9"/>
      <c r="D341" s="9"/>
      <c r="E341" s="9"/>
      <c r="F341" s="16" t="s">
        <v>3297</v>
      </c>
      <c r="G341" s="9"/>
      <c r="H341" s="16" t="s">
        <v>3298</v>
      </c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</row>
    <row r="342">
      <c r="A342" s="9"/>
      <c r="B342" s="9"/>
      <c r="C342" s="9"/>
      <c r="D342" s="9"/>
      <c r="E342" s="9"/>
      <c r="F342" s="16" t="s">
        <v>3299</v>
      </c>
      <c r="G342" s="9"/>
      <c r="H342" s="16" t="s">
        <v>983</v>
      </c>
      <c r="I342" s="9"/>
      <c r="J342" s="16" t="s">
        <v>3300</v>
      </c>
      <c r="K342" s="9"/>
      <c r="L342" s="9"/>
      <c r="M342" s="16" t="s">
        <v>114</v>
      </c>
      <c r="N342" s="16" t="s">
        <v>1672</v>
      </c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</row>
    <row r="343">
      <c r="A343" s="9"/>
      <c r="B343" s="9"/>
      <c r="C343" s="9"/>
      <c r="D343" s="9"/>
      <c r="E343" s="9"/>
      <c r="F343" s="16" t="s">
        <v>3301</v>
      </c>
      <c r="G343" s="9"/>
      <c r="H343" s="16" t="s">
        <v>3302</v>
      </c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</row>
    <row r="100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</row>
    <row r="1007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</row>
    <row r="1008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</row>
    <row r="1009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</row>
  </sheetData>
  <hyperlinks>
    <hyperlink r:id="rId1" ref="D2"/>
    <hyperlink r:id="rId2" ref="F3"/>
    <hyperlink r:id="rId3" ref="F13"/>
    <hyperlink r:id="rId4" ref="D28"/>
    <hyperlink r:id="rId5" ref="D48"/>
    <hyperlink r:id="rId6" ref="D88"/>
    <hyperlink r:id="rId7" ref="D109"/>
    <hyperlink r:id="rId8" ref="D129"/>
    <hyperlink r:id="rId9" ref="D149"/>
    <hyperlink r:id="rId10" ref="D169"/>
    <hyperlink r:id="rId11" ref="D189"/>
    <hyperlink r:id="rId12" ref="D209"/>
    <hyperlink r:id="rId13" ref="D229"/>
    <hyperlink r:id="rId14" ref="D249"/>
    <hyperlink r:id="rId15" ref="D269"/>
    <hyperlink r:id="rId16" ref="D289"/>
    <hyperlink r:id="rId17" ref="D298"/>
  </hyperlinks>
  <drawing r:id="rId18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1" t="str">
        <f>IFERROR(__xludf.DUMMYFUNCTION("FILTER(Matam!A:A, Matam!A:A &lt;&gt; """")"),"Company")</f>
        <v>Company</v>
      </c>
      <c r="B1" s="141" t="str">
        <f>IFERROR(__xludf.DUMMYFUNCTION("FILTER(Matam!L:L, Matam!L:L &lt;&gt; """")"),"Response")</f>
        <v>Response</v>
      </c>
    </row>
    <row r="2">
      <c r="A2" s="92" t="str">
        <f>IFERROR(__xludf.DUMMYFUNCTION("""COMPUTED_VALUE"""),"Cyfox")</f>
        <v>Cyfox</v>
      </c>
      <c r="B2" s="92" t="str">
        <f>IFERROR(__xludf.DUMMYFUNCTION("""COMPUTED_VALUE"""),"No email addresses yet")</f>
        <v>No email addresses yet</v>
      </c>
    </row>
    <row r="3">
      <c r="A3" s="92" t="str">
        <f>IFERROR(__xludf.DUMMYFUNCTION("""COMPUTED_VALUE"""),"Fast Simon")</f>
        <v>Fast Simon</v>
      </c>
      <c r="B3" s="92" t="str">
        <f>IFERROR(__xludf.DUMMYFUNCTION("""COMPUTED_VALUE"""),"No email addresses yet")</f>
        <v>No email addresses yet</v>
      </c>
    </row>
    <row r="4">
      <c r="A4" s="92" t="str">
        <f>IFERROR(__xludf.DUMMYFUNCTION("""COMPUTED_VALUE"""),"Not sure if relevant")</f>
        <v>Not sure if relevant</v>
      </c>
      <c r="B4" s="92" t="str">
        <f>IFERROR(__xludf.DUMMYFUNCTION("""COMPUTED_VALUE"""),"No email addresses yet")</f>
        <v>No email addresses yet</v>
      </c>
    </row>
    <row r="5">
      <c r="A5" s="92" t="str">
        <f>IFERROR(__xludf.DUMMYFUNCTION("""COMPUTED_VALUE"""),"Intuitive")</f>
        <v>Intuitive</v>
      </c>
      <c r="B5" s="92" t="str">
        <f>IFERROR(__xludf.DUMMYFUNCTION("""COMPUTED_VALUE"""),"No email addresses yet")</f>
        <v>No email addresses yet</v>
      </c>
    </row>
    <row r="6">
      <c r="A6" s="92" t="str">
        <f>IFERROR(__xludf.DUMMYFUNCTION("""COMPUTED_VALUE"""),"Alma")</f>
        <v>Alma</v>
      </c>
      <c r="B6" s="92" t="str">
        <f>IFERROR(__xludf.DUMMYFUNCTION("""COMPUTED_VALUE"""),"No email addresses yet")</f>
        <v>No email addresses yet</v>
      </c>
    </row>
    <row r="7">
      <c r="A7" s="92" t="str">
        <f>IFERROR(__xludf.DUMMYFUNCTION("""COMPUTED_VALUE"""),"Keysight Technologies")</f>
        <v>Keysight Technologies</v>
      </c>
      <c r="B7" s="92" t="str">
        <f>IFERROR(__xludf.DUMMYFUNCTION("""COMPUTED_VALUE"""),"No email addresses yet")</f>
        <v>No email addresses yet</v>
      </c>
    </row>
    <row r="8">
      <c r="A8" s="92" t="str">
        <f>IFERROR(__xludf.DUMMYFUNCTION("""COMPUTED_VALUE"""),"Axilion")</f>
        <v>Axilion</v>
      </c>
      <c r="B8" s="92" t="str">
        <f>IFERROR(__xludf.DUMMYFUNCTION("""COMPUTED_VALUE"""),"No email addresses yet")</f>
        <v>No email addresses yet</v>
      </c>
    </row>
    <row r="9">
      <c r="A9" s="92" t="str">
        <f>IFERROR(__xludf.DUMMYFUNCTION("""COMPUTED_VALUE"""),"Cybonet Or PineApp/PineSec")</f>
        <v>Cybonet Or PineApp/PineSec</v>
      </c>
      <c r="B9" s="92" t="str">
        <f>IFERROR(__xludf.DUMMYFUNCTION("""COMPUTED_VALUE"""),"No email addresses")</f>
        <v>No email addresses</v>
      </c>
    </row>
    <row r="10">
      <c r="A10" s="92" t="str">
        <f>IFERROR(__xludf.DUMMYFUNCTION("""COMPUTED_VALUE"""),"קבוצת חיפה")</f>
        <v>קבוצת חיפה</v>
      </c>
      <c r="B10" s="92" t="str">
        <f>IFERROR(__xludf.DUMMYFUNCTION("""COMPUTED_VALUE"""),"Didn't research")</f>
        <v>Didn't research</v>
      </c>
    </row>
    <row r="11">
      <c r="A11" s="92" t="str">
        <f>IFERROR(__xludf.DUMMYFUNCTION("""COMPUTED_VALUE"""),"קבוצת קוראל")</f>
        <v>קבוצת קוראל</v>
      </c>
      <c r="B11" s="92" t="str">
        <f>IFERROR(__xludf.DUMMYFUNCTION("""COMPUTED_VALUE"""),"Didn't research")</f>
        <v>Didn't research</v>
      </c>
    </row>
    <row r="12">
      <c r="A12" s="92" t="str">
        <f>IFERROR(__xludf.DUMMYFUNCTION("""COMPUTED_VALUE"""),"צמנסקי בן שחר")</f>
        <v>צמנסקי בן שחר</v>
      </c>
      <c r="B12" s="92" t="str">
        <f>IFERROR(__xludf.DUMMYFUNCTION("""COMPUTED_VALUE"""),"Didn't research")</f>
        <v>Didn't research</v>
      </c>
    </row>
    <row r="13">
      <c r="A13" s="92" t="str">
        <f>IFERROR(__xludf.DUMMYFUNCTION("""COMPUTED_VALUE"""),"SaviceII")</f>
        <v>SaviceII</v>
      </c>
      <c r="B13" s="92" t="str">
        <f>IFERROR(__xludf.DUMMYFUNCTION("""COMPUTED_VALUE"""),"Didn't research")</f>
        <v>Didn't research</v>
      </c>
    </row>
    <row r="14">
      <c r="A14" s="92" t="str">
        <f>IFERROR(__xludf.DUMMYFUNCTION("""COMPUTED_VALUE"""),"Remedy Cell")</f>
        <v>Remedy Cell</v>
      </c>
      <c r="B14" s="92" t="str">
        <f>IFERROR(__xludf.DUMMYFUNCTION("""COMPUTED_VALUE"""),"Didn't research")</f>
        <v>Didn't research</v>
      </c>
    </row>
    <row r="15">
      <c r="A15" s="92" t="str">
        <f>IFERROR(__xludf.DUMMYFUNCTION("""COMPUTED_VALUE"""),"Izieng")</f>
        <v>Izieng</v>
      </c>
      <c r="B15" s="92" t="str">
        <f>IFERROR(__xludf.DUMMYFUNCTION("""COMPUTED_VALUE"""),"Didn't research")</f>
        <v>Didn't research</v>
      </c>
    </row>
    <row r="16">
      <c r="A16" s="92" t="str">
        <f>IFERROR(__xludf.DUMMYFUNCTION("""COMPUTED_VALUE"""),"wideops")</f>
        <v>wideops</v>
      </c>
      <c r="B16" s="92" t="str">
        <f>IFERROR(__xludf.DUMMYFUNCTION("""COMPUTED_VALUE"""),"Didn't research")</f>
        <v>Didn't research</v>
      </c>
    </row>
    <row r="17">
      <c r="A17" s="92" t="str">
        <f>IFERROR(__xludf.DUMMYFUNCTION("""COMPUTED_VALUE"""),"candence")</f>
        <v>candence</v>
      </c>
      <c r="B17" s="92" t="str">
        <f>IFERROR(__xludf.DUMMYFUNCTION("""COMPUTED_VALUE"""),"No email addresses yet")</f>
        <v>No email addresses yet</v>
      </c>
    </row>
    <row r="18">
      <c r="A18" s="92" t="str">
        <f>IFERROR(__xludf.DUMMYFUNCTION("""COMPUTED_VALUE"""),"Qualitest")</f>
        <v>Qualitest</v>
      </c>
    </row>
    <row r="19">
      <c r="A19" s="92" t="str">
        <f>IFERROR(__xludf.DUMMYFUNCTION("""COMPUTED_VALUE"""),"INSIGHTEC")</f>
        <v>INSIGHTEC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0"/>
    <col customWidth="1" min="2" max="2" width="26.0"/>
  </cols>
  <sheetData>
    <row r="1">
      <c r="A1" s="91" t="str">
        <f>IFERROR(__xludf.DUMMYFUNCTION("FILTER(Tefen!A:A, Tefen!A:A &lt;&gt; """")
"),"Company")</f>
        <v>Company</v>
      </c>
      <c r="B1" s="91" t="str">
        <f>IFERROR(__xludf.DUMMYFUNCTION("FILTER(Tefen!L:L, Tefen!L:L &lt;&gt; """")
"),"Response")</f>
        <v>Response</v>
      </c>
    </row>
    <row r="2">
      <c r="A2" s="9" t="str">
        <f>IFERROR(__xludf.DUMMYFUNCTION("""COMPUTED_VALUE"""),"Equashield")</f>
        <v>Equashield</v>
      </c>
      <c r="B2" s="9" t="str">
        <f>IFERROR(__xludf.DUMMYFUNCTION("""COMPUTED_VALUE"""),"Reached out several times, they flagged us to IT")</f>
        <v>Reached out several times, they flagged us to IT</v>
      </c>
    </row>
    <row r="3">
      <c r="A3" s="9" t="str">
        <f>IFERROR(__xludf.DUMMYFUNCTION("""COMPUTED_VALUE"""),"3BY")</f>
        <v>3BY</v>
      </c>
      <c r="B3" s="9" t="str">
        <f>IFERROR(__xludf.DUMMYFUNCTION("""COMPUTED_VALUE"""),"No response ")</f>
        <v>No response </v>
      </c>
    </row>
    <row r="4">
      <c r="A4" s="9" t="str">
        <f>IFERROR(__xludf.DUMMYFUNCTION("""COMPUTED_VALUE"""),"BMK")</f>
        <v>BMK</v>
      </c>
      <c r="B4" s="9" t="str">
        <f>IFERROR(__xludf.DUMMYFUNCTION("""COMPUTED_VALUE"""),"No response ")</f>
        <v>No response </v>
      </c>
    </row>
    <row r="5">
      <c r="A5" s="9" t="str">
        <f>IFERROR(__xludf.DUMMYFUNCTION("""COMPUTED_VALUE"""),"Paxis")</f>
        <v>Paxis</v>
      </c>
      <c r="B5" s="9" t="str">
        <f>IFERROR(__xludf.DUMMYFUNCTION("""COMPUTED_VALUE"""),"They will reach out if needed ")</f>
        <v>They will reach out if needed </v>
      </c>
    </row>
    <row r="6">
      <c r="A6" s="9" t="str">
        <f>IFERROR(__xludf.DUMMYFUNCTION("""COMPUTED_VALUE"""),"Techjet Aerofoils")</f>
        <v>Techjet Aerofoils</v>
      </c>
      <c r="B6" s="9" t="str">
        <f>IFERROR(__xludf.DUMMYFUNCTION("""COMPUTED_VALUE"""),"We met with them on Zoom. Followed up. No response. Followed up again on June 5. ")</f>
        <v>We met with them on Zoom. Followed up. No response. Followed up again on June 5. </v>
      </c>
    </row>
    <row r="7">
      <c r="A7" s="9" t="str">
        <f>IFERROR(__xludf.DUMMYFUNCTION("""COMPUTED_VALUE"""),"KP Electronic Systems Ltd.")</f>
        <v>KP Electronic Systems Ltd.</v>
      </c>
      <c r="B7" s="9" t="str">
        <f>IFERROR(__xludf.DUMMYFUNCTION("""COMPUTED_VALUE"""),"Not relevant. In house.")</f>
        <v>Not relevant. In house.</v>
      </c>
    </row>
    <row r="8">
      <c r="A8" s="9" t="str">
        <f>IFERROR(__xludf.DUMMYFUNCTION("""COMPUTED_VALUE"""),"CryoR Cryogenics Research")</f>
        <v>CryoR Cryogenics Research</v>
      </c>
      <c r="B8" s="9" t="str">
        <f>IFERROR(__xludf.DUMMYFUNCTION("""COMPUTED_VALUE"""),"Not relevant ")</f>
        <v>Not relevant </v>
      </c>
    </row>
    <row r="9">
      <c r="A9" s="9" t="str">
        <f>IFERROR(__xludf.DUMMYFUNCTION("""COMPUTED_VALUE"""),"Inquera ")</f>
        <v>Inquera </v>
      </c>
      <c r="B9" s="9" t="str">
        <f>IFERROR(__xludf.DUMMYFUNCTION("""COMPUTED_VALUE"""),"No response ")</f>
        <v>No response </v>
      </c>
    </row>
    <row r="10">
      <c r="A10" s="9" t="str">
        <f>IFERROR(__xludf.DUMMYFUNCTION("""COMPUTED_VALUE"""),"Western Digital")</f>
        <v>Western Digital</v>
      </c>
      <c r="B10" s="9" t="str">
        <f>IFERROR(__xludf.DUMMYFUNCTION("""COMPUTED_VALUE"""),"No response ")</f>
        <v>No response </v>
      </c>
    </row>
    <row r="11">
      <c r="A11" s="9" t="str">
        <f>IFERROR(__xludf.DUMMYFUNCTION("""COMPUTED_VALUE"""),"StePac PPC")</f>
        <v>StePac PPC</v>
      </c>
      <c r="B11" s="9" t="str">
        <f>IFERROR(__xludf.DUMMYFUNCTION("""COMPUTED_VALUE"""),"Hot lead. Followup.")</f>
        <v>Hot lead. Followup.</v>
      </c>
    </row>
    <row r="12">
      <c r="A12" s="9" t="str">
        <f>IFERROR(__xludf.DUMMYFUNCTION("""COMPUTED_VALUE"""),"Plasan")</f>
        <v>Plasan</v>
      </c>
      <c r="B12" s="9" t="str">
        <f>IFERROR(__xludf.DUMMYFUNCTION("""COMPUTED_VALUE"""),"Hot lead. Follow up.")</f>
        <v>Hot lead. Follow up.</v>
      </c>
    </row>
    <row r="13">
      <c r="A13" s="9" t="str">
        <f>IFERROR(__xludf.DUMMYFUNCTION("""COMPUTED_VALUE"""),"MTL 3D")</f>
        <v>MTL 3D</v>
      </c>
      <c r="B13" s="9" t="str">
        <f>IFERROR(__xludf.DUMMYFUNCTION("""COMPUTED_VALUE"""),"Not relevant ")</f>
        <v>Not relevant </v>
      </c>
    </row>
    <row r="14">
      <c r="A14" s="9" t="str">
        <f>IFERROR(__xludf.DUMMYFUNCTION("""COMPUTED_VALUE"""),"Bermad")</f>
        <v>Bermad</v>
      </c>
      <c r="B14" s="9" t="str">
        <f>IFERROR(__xludf.DUMMYFUNCTION("""COMPUTED_VALUE"""),"Were in touch and then ghosted. Warmish lead.")</f>
        <v>Were in touch and then ghosted. Warmish lead.</v>
      </c>
    </row>
    <row r="15">
      <c r="A15" s="9"/>
      <c r="B15" s="9"/>
    </row>
    <row r="16">
      <c r="A16" s="9"/>
      <c r="B16" s="9"/>
    </row>
    <row r="17">
      <c r="A17" s="9"/>
      <c r="B17" s="9"/>
    </row>
    <row r="18">
      <c r="A18" s="9"/>
      <c r="B18" s="9"/>
    </row>
    <row r="19">
      <c r="A19" s="9"/>
      <c r="B19" s="9"/>
    </row>
    <row r="20">
      <c r="A20" s="9"/>
      <c r="B20" s="9"/>
    </row>
    <row r="21">
      <c r="A21" s="9"/>
      <c r="B21" s="9"/>
    </row>
    <row r="22">
      <c r="A22" s="9"/>
      <c r="B22" s="9"/>
    </row>
    <row r="23">
      <c r="A23" s="9"/>
      <c r="B23" s="9"/>
    </row>
    <row r="24">
      <c r="A24" s="9"/>
      <c r="B24" s="9"/>
    </row>
    <row r="25">
      <c r="A25" s="9"/>
      <c r="B25" s="9"/>
    </row>
    <row r="26">
      <c r="A26" s="9"/>
      <c r="B26" s="9"/>
    </row>
    <row r="27">
      <c r="A27" s="9"/>
      <c r="B27" s="9"/>
    </row>
    <row r="28">
      <c r="A28" s="9"/>
      <c r="B28" s="9"/>
    </row>
    <row r="29">
      <c r="A29" s="9"/>
      <c r="B29" s="9"/>
    </row>
    <row r="30">
      <c r="A30" s="9"/>
      <c r="B30" s="9"/>
    </row>
    <row r="31">
      <c r="A31" s="9"/>
      <c r="B31" s="9"/>
    </row>
    <row r="32">
      <c r="A32" s="9"/>
      <c r="B32" s="9"/>
    </row>
    <row r="33">
      <c r="A33" s="9"/>
      <c r="B33" s="9"/>
    </row>
    <row r="34">
      <c r="A34" s="9"/>
      <c r="B34" s="9"/>
    </row>
    <row r="35">
      <c r="A35" s="9"/>
      <c r="B35" s="9"/>
    </row>
    <row r="36">
      <c r="A36" s="9"/>
      <c r="B36" s="9"/>
    </row>
    <row r="37">
      <c r="A37" s="9"/>
      <c r="B37" s="9"/>
    </row>
    <row r="38">
      <c r="A38" s="9"/>
      <c r="B38" s="9"/>
    </row>
    <row r="39">
      <c r="A39" s="9"/>
      <c r="B39" s="9"/>
    </row>
    <row r="40">
      <c r="A40" s="9"/>
      <c r="B40" s="9"/>
    </row>
    <row r="41">
      <c r="A41" s="9"/>
      <c r="B41" s="9"/>
    </row>
    <row r="42">
      <c r="A42" s="9"/>
      <c r="B42" s="9"/>
    </row>
    <row r="43">
      <c r="A43" s="9"/>
      <c r="B43" s="9"/>
    </row>
    <row r="44">
      <c r="A44" s="9"/>
      <c r="B44" s="9"/>
    </row>
    <row r="45">
      <c r="A45" s="9"/>
      <c r="B45" s="9"/>
    </row>
    <row r="46">
      <c r="A46" s="9"/>
      <c r="B46" s="9"/>
    </row>
    <row r="47">
      <c r="A47" s="9"/>
      <c r="B47" s="9"/>
    </row>
    <row r="48">
      <c r="A48" s="9"/>
      <c r="B48" s="9"/>
    </row>
    <row r="49">
      <c r="A49" s="9"/>
      <c r="B49" s="9"/>
    </row>
    <row r="50">
      <c r="A50" s="9"/>
      <c r="B50" s="9"/>
    </row>
    <row r="51">
      <c r="A51" s="9"/>
      <c r="B51" s="9"/>
    </row>
    <row r="52">
      <c r="A52" s="9"/>
      <c r="B52" s="9"/>
    </row>
    <row r="53">
      <c r="A53" s="9"/>
      <c r="B53" s="9"/>
    </row>
    <row r="54">
      <c r="A54" s="9"/>
      <c r="B54" s="9"/>
    </row>
    <row r="55">
      <c r="A55" s="9"/>
      <c r="B55" s="9"/>
    </row>
    <row r="56">
      <c r="A56" s="9"/>
      <c r="B56" s="9"/>
    </row>
    <row r="57">
      <c r="A57" s="9"/>
      <c r="B57" s="9"/>
    </row>
    <row r="58">
      <c r="A58" s="9"/>
      <c r="B58" s="9"/>
    </row>
    <row r="59">
      <c r="A59" s="9"/>
      <c r="B59" s="9"/>
    </row>
    <row r="60">
      <c r="A60" s="9"/>
      <c r="B60" s="9"/>
    </row>
    <row r="61">
      <c r="A61" s="9"/>
      <c r="B61" s="9"/>
    </row>
    <row r="62">
      <c r="A62" s="9"/>
      <c r="B62" s="9"/>
    </row>
    <row r="63">
      <c r="A63" s="9"/>
      <c r="B63" s="9"/>
    </row>
    <row r="64">
      <c r="A64" s="9"/>
      <c r="B64" s="9"/>
    </row>
    <row r="65">
      <c r="A65" s="9"/>
      <c r="B65" s="9"/>
    </row>
    <row r="66">
      <c r="A66" s="9"/>
      <c r="B66" s="9"/>
    </row>
    <row r="67">
      <c r="A67" s="9"/>
      <c r="B67" s="9"/>
    </row>
    <row r="68">
      <c r="A68" s="9"/>
      <c r="B68" s="9"/>
    </row>
    <row r="69">
      <c r="A69" s="9"/>
      <c r="B69" s="9"/>
    </row>
    <row r="70">
      <c r="A70" s="9"/>
      <c r="B70" s="9"/>
    </row>
    <row r="71">
      <c r="A71" s="9"/>
      <c r="B71" s="9"/>
    </row>
    <row r="72">
      <c r="A72" s="9"/>
      <c r="B72" s="9"/>
    </row>
    <row r="73">
      <c r="A73" s="9"/>
      <c r="B73" s="9"/>
    </row>
    <row r="74">
      <c r="A74" s="9"/>
      <c r="B74" s="9"/>
    </row>
    <row r="75">
      <c r="A75" s="9"/>
      <c r="B75" s="9"/>
    </row>
    <row r="76">
      <c r="A76" s="9"/>
      <c r="B76" s="9"/>
    </row>
    <row r="77">
      <c r="A77" s="9"/>
      <c r="B77" s="9"/>
    </row>
    <row r="78">
      <c r="A78" s="9"/>
      <c r="B78" s="9"/>
    </row>
    <row r="79">
      <c r="A79" s="9"/>
      <c r="B79" s="9"/>
    </row>
    <row r="80">
      <c r="A80" s="9"/>
      <c r="B80" s="9"/>
    </row>
    <row r="81">
      <c r="A81" s="9"/>
      <c r="B81" s="9"/>
    </row>
    <row r="82">
      <c r="A82" s="9"/>
      <c r="B82" s="9"/>
    </row>
    <row r="83">
      <c r="A83" s="9"/>
      <c r="B83" s="9"/>
    </row>
    <row r="84">
      <c r="A84" s="9"/>
      <c r="B84" s="9"/>
    </row>
    <row r="85">
      <c r="A85" s="9"/>
      <c r="B85" s="9"/>
    </row>
    <row r="86">
      <c r="A86" s="9"/>
      <c r="B86" s="9"/>
    </row>
    <row r="87">
      <c r="A87" s="9"/>
      <c r="B87" s="9"/>
    </row>
    <row r="88">
      <c r="A88" s="9"/>
      <c r="B88" s="9"/>
    </row>
    <row r="89">
      <c r="A89" s="9"/>
      <c r="B89" s="9"/>
    </row>
    <row r="90">
      <c r="A90" s="9"/>
      <c r="B90" s="9"/>
    </row>
    <row r="91">
      <c r="A91" s="9"/>
      <c r="B91" s="9"/>
    </row>
    <row r="92">
      <c r="A92" s="9"/>
      <c r="B92" s="9"/>
    </row>
    <row r="93">
      <c r="A93" s="9"/>
      <c r="B93" s="9"/>
    </row>
    <row r="94">
      <c r="A94" s="9"/>
      <c r="B94" s="9"/>
    </row>
    <row r="95">
      <c r="A95" s="9"/>
      <c r="B95" s="9"/>
    </row>
    <row r="96">
      <c r="A96" s="9"/>
      <c r="B96" s="9"/>
    </row>
    <row r="97">
      <c r="A97" s="9"/>
      <c r="B97" s="9"/>
    </row>
    <row r="98">
      <c r="A98" s="9"/>
      <c r="B98" s="9"/>
    </row>
    <row r="99">
      <c r="A99" s="9"/>
      <c r="B99" s="9"/>
    </row>
    <row r="100">
      <c r="A100" s="9"/>
      <c r="B100" s="9"/>
    </row>
    <row r="101">
      <c r="A101" s="9"/>
      <c r="B101" s="9"/>
    </row>
    <row r="102">
      <c r="A102" s="9"/>
      <c r="B102" s="9"/>
    </row>
    <row r="103">
      <c r="A103" s="9"/>
      <c r="B103" s="9"/>
    </row>
    <row r="104">
      <c r="A104" s="9"/>
      <c r="B104" s="9"/>
    </row>
    <row r="105">
      <c r="A105" s="9"/>
      <c r="B105" s="9"/>
    </row>
    <row r="106">
      <c r="A106" s="9"/>
      <c r="B106" s="9"/>
    </row>
    <row r="107">
      <c r="A107" s="9"/>
      <c r="B107" s="9"/>
    </row>
    <row r="108">
      <c r="A108" s="9"/>
      <c r="B108" s="9"/>
    </row>
    <row r="109">
      <c r="A109" s="9"/>
      <c r="B109" s="9"/>
    </row>
    <row r="110">
      <c r="A110" s="9"/>
      <c r="B110" s="9"/>
    </row>
    <row r="111">
      <c r="A111" s="9"/>
      <c r="B111" s="9"/>
    </row>
    <row r="112">
      <c r="A112" s="9"/>
      <c r="B112" s="9"/>
    </row>
    <row r="113">
      <c r="A113" s="9"/>
      <c r="B113" s="9"/>
    </row>
    <row r="114">
      <c r="A114" s="9"/>
      <c r="B114" s="9"/>
    </row>
    <row r="115">
      <c r="A115" s="9"/>
      <c r="B115" s="9"/>
    </row>
    <row r="116">
      <c r="A116" s="9"/>
      <c r="B116" s="9"/>
    </row>
    <row r="117">
      <c r="A117" s="9"/>
      <c r="B117" s="9"/>
    </row>
    <row r="118">
      <c r="A118" s="9"/>
      <c r="B118" s="9"/>
    </row>
    <row r="119">
      <c r="A119" s="9"/>
      <c r="B119" s="9"/>
    </row>
    <row r="120">
      <c r="A120" s="9"/>
      <c r="B120" s="9"/>
    </row>
    <row r="121">
      <c r="A121" s="9"/>
      <c r="B121" s="9"/>
    </row>
    <row r="122">
      <c r="A122" s="9"/>
      <c r="B122" s="9"/>
    </row>
    <row r="123">
      <c r="A123" s="9"/>
      <c r="B123" s="9"/>
    </row>
    <row r="124">
      <c r="A124" s="9"/>
      <c r="B124" s="9"/>
    </row>
    <row r="125">
      <c r="A125" s="9"/>
      <c r="B125" s="9"/>
    </row>
    <row r="126">
      <c r="A126" s="9"/>
      <c r="B126" s="9"/>
    </row>
    <row r="127">
      <c r="A127" s="9"/>
      <c r="B127" s="9"/>
    </row>
    <row r="128">
      <c r="A128" s="9"/>
      <c r="B128" s="9"/>
    </row>
    <row r="129">
      <c r="A129" s="9"/>
      <c r="B129" s="9"/>
    </row>
    <row r="130">
      <c r="A130" s="9"/>
      <c r="B130" s="9"/>
    </row>
    <row r="131">
      <c r="A131" s="9"/>
      <c r="B131" s="9"/>
    </row>
    <row r="132">
      <c r="A132" s="9"/>
      <c r="B132" s="9"/>
    </row>
    <row r="133">
      <c r="A133" s="9"/>
      <c r="B133" s="9"/>
    </row>
    <row r="134">
      <c r="A134" s="9"/>
      <c r="B134" s="9"/>
    </row>
    <row r="135">
      <c r="A135" s="9"/>
      <c r="B135" s="9"/>
    </row>
    <row r="136">
      <c r="A136" s="9"/>
      <c r="B136" s="9"/>
    </row>
    <row r="137">
      <c r="A137" s="9"/>
      <c r="B137" s="9"/>
    </row>
    <row r="138">
      <c r="A138" s="9"/>
      <c r="B138" s="9"/>
    </row>
    <row r="139">
      <c r="A139" s="9"/>
      <c r="B139" s="9"/>
    </row>
    <row r="140">
      <c r="A140" s="9"/>
      <c r="B140" s="9"/>
    </row>
    <row r="141">
      <c r="A141" s="9"/>
      <c r="B141" s="9"/>
    </row>
    <row r="142">
      <c r="A142" s="9"/>
      <c r="B142" s="9"/>
    </row>
    <row r="143">
      <c r="A143" s="9"/>
      <c r="B143" s="9"/>
    </row>
    <row r="144">
      <c r="A144" s="9"/>
      <c r="B144" s="9"/>
    </row>
    <row r="145">
      <c r="A145" s="9"/>
      <c r="B145" s="9"/>
    </row>
    <row r="146">
      <c r="A146" s="9"/>
      <c r="B146" s="9"/>
    </row>
    <row r="147">
      <c r="A147" s="9"/>
      <c r="B147" s="9"/>
    </row>
    <row r="148">
      <c r="A148" s="9"/>
      <c r="B148" s="9"/>
    </row>
    <row r="149">
      <c r="A149" s="9"/>
      <c r="B149" s="9"/>
    </row>
    <row r="150">
      <c r="A150" s="9"/>
      <c r="B150" s="9"/>
    </row>
    <row r="151">
      <c r="A151" s="9"/>
      <c r="B151" s="9"/>
    </row>
    <row r="152">
      <c r="A152" s="9"/>
      <c r="B152" s="9"/>
    </row>
    <row r="153">
      <c r="A153" s="9"/>
      <c r="B153" s="9"/>
    </row>
    <row r="154">
      <c r="A154" s="9"/>
      <c r="B154" s="9"/>
    </row>
    <row r="155">
      <c r="A155" s="9"/>
      <c r="B155" s="9"/>
    </row>
    <row r="156">
      <c r="A156" s="9"/>
      <c r="B156" s="9"/>
    </row>
    <row r="157">
      <c r="A157" s="9"/>
      <c r="B157" s="9"/>
    </row>
    <row r="158">
      <c r="A158" s="9"/>
      <c r="B158" s="9"/>
    </row>
    <row r="159">
      <c r="A159" s="9"/>
      <c r="B159" s="9"/>
    </row>
    <row r="160">
      <c r="A160" s="9"/>
      <c r="B160" s="9"/>
    </row>
    <row r="161">
      <c r="A161" s="9"/>
      <c r="B161" s="9"/>
    </row>
    <row r="162">
      <c r="A162" s="9"/>
      <c r="B162" s="9"/>
    </row>
    <row r="163">
      <c r="A163" s="9"/>
      <c r="B163" s="9"/>
    </row>
    <row r="164">
      <c r="A164" s="9"/>
      <c r="B164" s="9"/>
    </row>
    <row r="165">
      <c r="A165" s="9"/>
      <c r="B165" s="9"/>
    </row>
    <row r="166">
      <c r="A166" s="9"/>
      <c r="B166" s="9"/>
    </row>
    <row r="167">
      <c r="A167" s="9"/>
      <c r="B167" s="9"/>
    </row>
    <row r="168">
      <c r="A168" s="9"/>
      <c r="B168" s="9"/>
    </row>
    <row r="169">
      <c r="A169" s="9"/>
      <c r="B169" s="9"/>
    </row>
    <row r="170">
      <c r="A170" s="9"/>
      <c r="B170" s="9"/>
    </row>
    <row r="171">
      <c r="A171" s="9"/>
      <c r="B171" s="9"/>
    </row>
    <row r="172">
      <c r="A172" s="9"/>
      <c r="B172" s="9"/>
    </row>
    <row r="173">
      <c r="A173" s="9"/>
      <c r="B173" s="9"/>
    </row>
    <row r="174">
      <c r="A174" s="9"/>
      <c r="B174" s="9"/>
    </row>
    <row r="175">
      <c r="A175" s="9"/>
      <c r="B175" s="9"/>
    </row>
    <row r="176">
      <c r="A176" s="9"/>
      <c r="B176" s="9"/>
    </row>
    <row r="177">
      <c r="A177" s="9"/>
      <c r="B177" s="9"/>
    </row>
    <row r="178">
      <c r="A178" s="9"/>
      <c r="B178" s="9"/>
    </row>
    <row r="179">
      <c r="A179" s="9"/>
      <c r="B179" s="9"/>
    </row>
    <row r="180">
      <c r="A180" s="9"/>
      <c r="B180" s="9"/>
    </row>
    <row r="181">
      <c r="A181" s="9"/>
      <c r="B181" s="9"/>
    </row>
    <row r="182">
      <c r="A182" s="9"/>
      <c r="B182" s="9"/>
    </row>
    <row r="183">
      <c r="A183" s="9"/>
      <c r="B183" s="9"/>
    </row>
    <row r="184">
      <c r="A184" s="9"/>
      <c r="B184" s="9"/>
    </row>
    <row r="185">
      <c r="A185" s="9"/>
      <c r="B185" s="9"/>
    </row>
    <row r="186">
      <c r="A186" s="9"/>
      <c r="B186" s="9"/>
    </row>
    <row r="187">
      <c r="A187" s="9"/>
      <c r="B187" s="9"/>
    </row>
    <row r="188">
      <c r="A188" s="9"/>
      <c r="B188" s="9"/>
    </row>
    <row r="189">
      <c r="A189" s="9"/>
      <c r="B189" s="9"/>
    </row>
    <row r="190">
      <c r="A190" s="9"/>
      <c r="B190" s="9"/>
    </row>
    <row r="191">
      <c r="A191" s="9"/>
      <c r="B191" s="9"/>
    </row>
    <row r="192">
      <c r="A192" s="9"/>
      <c r="B192" s="9"/>
    </row>
    <row r="193">
      <c r="A193" s="9"/>
      <c r="B193" s="9"/>
    </row>
    <row r="194">
      <c r="A194" s="9"/>
      <c r="B194" s="9"/>
    </row>
    <row r="195">
      <c r="A195" s="9"/>
      <c r="B195" s="9"/>
    </row>
    <row r="196">
      <c r="A196" s="9"/>
      <c r="B196" s="9"/>
    </row>
    <row r="197">
      <c r="A197" s="9"/>
      <c r="B197" s="9"/>
    </row>
    <row r="198">
      <c r="A198" s="9"/>
      <c r="B198" s="9"/>
    </row>
    <row r="199">
      <c r="A199" s="9"/>
      <c r="B199" s="9"/>
    </row>
    <row r="200">
      <c r="A200" s="9"/>
      <c r="B200" s="9"/>
    </row>
    <row r="201">
      <c r="A201" s="9"/>
      <c r="B201" s="9"/>
    </row>
    <row r="202">
      <c r="A202" s="92" t="str">
        <f>Tefen!A:A</f>
        <v/>
      </c>
    </row>
    <row r="203">
      <c r="A203" s="92" t="str">
        <f>Tefen!A:A</f>
        <v/>
      </c>
    </row>
    <row r="204">
      <c r="A204" s="92" t="str">
        <f>Tefen!A:A</f>
        <v/>
      </c>
    </row>
    <row r="205">
      <c r="A205" s="92" t="str">
        <f>Tefen!A:A</f>
        <v/>
      </c>
    </row>
    <row r="206">
      <c r="A206" s="92" t="str">
        <f>Tefen!A:A</f>
        <v/>
      </c>
    </row>
    <row r="207">
      <c r="A207" s="92" t="str">
        <f>Tefen!A:A</f>
        <v/>
      </c>
    </row>
    <row r="208">
      <c r="A208" s="92" t="str">
        <f>Tefen!A:A</f>
        <v/>
      </c>
    </row>
    <row r="209">
      <c r="A209" s="92" t="str">
        <f>Tefen!A:A</f>
        <v/>
      </c>
    </row>
    <row r="210">
      <c r="A210" s="92" t="str">
        <f>Tefen!A:A</f>
        <v/>
      </c>
    </row>
    <row r="211">
      <c r="A211" s="92" t="str">
        <f>Tefen!A:A</f>
        <v/>
      </c>
    </row>
    <row r="212">
      <c r="A212" s="92" t="str">
        <f>Tefen!A:A</f>
        <v/>
      </c>
    </row>
    <row r="213">
      <c r="A213" s="92" t="str">
        <f>Tefen!A:A</f>
        <v/>
      </c>
    </row>
    <row r="214">
      <c r="A214" s="92" t="str">
        <f>Tefen!A:A</f>
        <v/>
      </c>
    </row>
    <row r="215">
      <c r="A215" s="92" t="str">
        <f>Tefen!A:A</f>
        <v/>
      </c>
    </row>
    <row r="216">
      <c r="A216" s="92" t="str">
        <f>Tefen!A:A</f>
        <v/>
      </c>
    </row>
    <row r="217">
      <c r="A217" s="92" t="str">
        <f>Tefen!A:A</f>
        <v/>
      </c>
    </row>
    <row r="218">
      <c r="A218" s="92" t="str">
        <f>Tefen!A:A</f>
        <v/>
      </c>
    </row>
    <row r="219">
      <c r="A219" s="92" t="str">
        <f>Tefen!A:A</f>
        <v/>
      </c>
    </row>
    <row r="220">
      <c r="A220" s="92" t="str">
        <f>Tefen!A:A</f>
        <v/>
      </c>
    </row>
    <row r="221">
      <c r="A221" s="92" t="str">
        <f>Tefen!A:A</f>
        <v/>
      </c>
    </row>
    <row r="222">
      <c r="A222" s="92" t="str">
        <f>Tefen!A:A</f>
        <v/>
      </c>
    </row>
    <row r="223">
      <c r="A223" s="92" t="str">
        <f>Tefen!A:A</f>
        <v/>
      </c>
    </row>
    <row r="224">
      <c r="A224" s="92" t="str">
        <f>Tefen!A:A</f>
        <v/>
      </c>
    </row>
    <row r="225">
      <c r="A225" s="92" t="str">
        <f>Tefen!A:A</f>
        <v/>
      </c>
    </row>
    <row r="226">
      <c r="A226" s="92" t="str">
        <f>Tefen!A:A</f>
        <v/>
      </c>
    </row>
    <row r="227">
      <c r="A227" s="92" t="str">
        <f>Tefen!A:A</f>
        <v/>
      </c>
    </row>
    <row r="228">
      <c r="A228" s="92" t="str">
        <f>Tefen!A:A</f>
        <v/>
      </c>
    </row>
    <row r="229">
      <c r="A229" s="92" t="str">
        <f>Tefen!A:A</f>
        <v>MTL 3D</v>
      </c>
    </row>
    <row r="230">
      <c r="A230" s="92" t="str">
        <f>Tefen!A:A</f>
        <v/>
      </c>
    </row>
    <row r="231">
      <c r="A231" s="92" t="str">
        <f>Tefen!A:A</f>
        <v/>
      </c>
    </row>
    <row r="232">
      <c r="A232" s="92" t="str">
        <f>Tefen!A:A</f>
        <v/>
      </c>
    </row>
    <row r="233">
      <c r="A233" s="92" t="str">
        <f>Tefen!A:A</f>
        <v/>
      </c>
    </row>
    <row r="234">
      <c r="A234" s="92" t="str">
        <f>Tefen!A:A</f>
        <v/>
      </c>
    </row>
    <row r="235">
      <c r="A235" s="92" t="str">
        <f>Tefen!A:A</f>
        <v/>
      </c>
    </row>
    <row r="236">
      <c r="A236" s="92" t="str">
        <f>Tefen!A:A</f>
        <v/>
      </c>
    </row>
    <row r="237">
      <c r="A237" s="92" t="str">
        <f>Tefen!A:A</f>
        <v/>
      </c>
    </row>
    <row r="238">
      <c r="A238" s="92" t="str">
        <f>Tefen!A:A</f>
        <v>Bermad</v>
      </c>
    </row>
    <row r="239">
      <c r="A239" s="92" t="str">
        <f>Tefen!A:A</f>
        <v/>
      </c>
    </row>
    <row r="240">
      <c r="A240" s="92" t="str">
        <f>Tefen!A:A</f>
        <v/>
      </c>
    </row>
    <row r="241">
      <c r="A241" s="92" t="str">
        <f>Tefen!A:A</f>
        <v/>
      </c>
    </row>
    <row r="242">
      <c r="A242" s="92" t="str">
        <f>Tefen!A:A</f>
        <v/>
      </c>
    </row>
    <row r="243">
      <c r="A243" s="92" t="str">
        <f>Tefen!A:A</f>
        <v/>
      </c>
    </row>
    <row r="244">
      <c r="A244" s="92" t="str">
        <f>Tefen!A:A</f>
        <v/>
      </c>
    </row>
    <row r="245">
      <c r="A245" s="92" t="str">
        <f>Tefen!A:A</f>
        <v/>
      </c>
    </row>
    <row r="246">
      <c r="A246" s="92" t="str">
        <f>Tefen!A:A</f>
        <v/>
      </c>
    </row>
    <row r="247">
      <c r="A247" s="92" t="str">
        <f>Tefen!A:A</f>
        <v/>
      </c>
    </row>
    <row r="248">
      <c r="A248" s="92" t="str">
        <f>Tefen!A:A</f>
        <v/>
      </c>
    </row>
    <row r="249">
      <c r="A249" s="92" t="str">
        <f>Tefen!A:A</f>
        <v/>
      </c>
    </row>
    <row r="250">
      <c r="A250" s="92" t="str">
        <f>Tefen!A:A</f>
        <v/>
      </c>
    </row>
    <row r="251">
      <c r="A251" s="92" t="str">
        <f>Tefen!A:A</f>
        <v/>
      </c>
    </row>
    <row r="252">
      <c r="A252" s="92" t="str">
        <f>Tefen!A:A</f>
        <v/>
      </c>
    </row>
    <row r="253">
      <c r="A253" s="92" t="str">
        <f>Tefen!A:A</f>
        <v/>
      </c>
    </row>
    <row r="254">
      <c r="A254" s="92" t="str">
        <f>Tefen!A:A</f>
        <v/>
      </c>
    </row>
    <row r="255">
      <c r="A255" s="92" t="str">
        <f>Tefen!A:A</f>
        <v/>
      </c>
    </row>
    <row r="256">
      <c r="A256" s="92" t="str">
        <f>Tefen!A:A</f>
        <v/>
      </c>
    </row>
    <row r="257">
      <c r="A257" s="92" t="str">
        <f>Tefen!A:A</f>
        <v/>
      </c>
    </row>
    <row r="258">
      <c r="A258" s="92" t="str">
        <f>Tefen!A:A</f>
        <v/>
      </c>
    </row>
    <row r="259">
      <c r="A259" s="92" t="str">
        <f>Tefen!A:A</f>
        <v/>
      </c>
    </row>
    <row r="260">
      <c r="A260" s="92" t="str">
        <f>Tefen!A:A</f>
        <v/>
      </c>
    </row>
    <row r="261">
      <c r="A261" s="92" t="str">
        <f>Tefen!A:A</f>
        <v/>
      </c>
    </row>
    <row r="262">
      <c r="A262" s="92" t="str">
        <f>Tefen!A:A</f>
        <v/>
      </c>
    </row>
    <row r="263">
      <c r="A263" s="92" t="str">
        <f>Tefen!A:A</f>
        <v/>
      </c>
    </row>
    <row r="264">
      <c r="A264" s="92" t="str">
        <f>Tefen!A:A</f>
        <v/>
      </c>
    </row>
    <row r="265">
      <c r="A265" s="92" t="str">
        <f>Tefen!A:A</f>
        <v/>
      </c>
    </row>
    <row r="266">
      <c r="A266" s="92" t="str">
        <f>Tefen!A:A</f>
        <v/>
      </c>
    </row>
    <row r="267">
      <c r="A267" s="92" t="str">
        <f>Tefen!A:A</f>
        <v/>
      </c>
    </row>
    <row r="268">
      <c r="A268" s="92" t="str">
        <f>Tefen!A:A</f>
        <v/>
      </c>
    </row>
    <row r="269">
      <c r="A269" s="92" t="str">
        <f>Tefen!A:A</f>
        <v/>
      </c>
    </row>
    <row r="270">
      <c r="A270" s="92" t="str">
        <f>Tefen!A:A</f>
        <v/>
      </c>
    </row>
    <row r="271">
      <c r="A271" s="92" t="str">
        <f>Tefen!A:A</f>
        <v/>
      </c>
    </row>
    <row r="272">
      <c r="A272" s="92" t="str">
        <f>Tefen!A:A</f>
        <v/>
      </c>
    </row>
    <row r="273">
      <c r="A273" s="92" t="str">
        <f>Tefen!A:A</f>
        <v/>
      </c>
    </row>
    <row r="274">
      <c r="A274" s="92" t="str">
        <f>Tefen!A:A</f>
        <v/>
      </c>
    </row>
    <row r="275">
      <c r="A275" s="92" t="str">
        <f>Tefen!A:A</f>
        <v/>
      </c>
    </row>
    <row r="276">
      <c r="A276" s="92" t="str">
        <f>Tefen!A:A</f>
        <v/>
      </c>
    </row>
    <row r="277">
      <c r="A277" s="92" t="str">
        <f>Tefen!A:A</f>
        <v/>
      </c>
    </row>
    <row r="278">
      <c r="A278" s="92" t="str">
        <f>Tefen!A:A</f>
        <v/>
      </c>
    </row>
    <row r="279">
      <c r="A279" s="92" t="str">
        <f>Tefen!A:A</f>
        <v/>
      </c>
    </row>
    <row r="280">
      <c r="A280" s="92" t="str">
        <f>Tefen!A:A</f>
        <v/>
      </c>
    </row>
    <row r="281">
      <c r="A281" s="92" t="str">
        <f>Tefen!A:A</f>
        <v/>
      </c>
    </row>
    <row r="282">
      <c r="A282" s="92" t="str">
        <f>Tefen!A:A</f>
        <v/>
      </c>
    </row>
    <row r="283">
      <c r="A283" s="92" t="str">
        <f>Tefen!A:A</f>
        <v/>
      </c>
    </row>
    <row r="284">
      <c r="A284" s="92" t="str">
        <f>Tefen!A:A</f>
        <v/>
      </c>
    </row>
    <row r="285">
      <c r="A285" s="92" t="str">
        <f>Tefen!A:A</f>
        <v/>
      </c>
    </row>
    <row r="286">
      <c r="A286" s="92" t="str">
        <f>Tefen!A:A</f>
        <v/>
      </c>
    </row>
    <row r="287">
      <c r="A287" s="92" t="str">
        <f>Tefen!A:A</f>
        <v/>
      </c>
    </row>
    <row r="288">
      <c r="A288" s="92" t="str">
        <f>Tefen!A:A</f>
        <v/>
      </c>
    </row>
    <row r="289">
      <c r="A289" s="92" t="str">
        <f>Tefen!A:A</f>
        <v/>
      </c>
    </row>
    <row r="290">
      <c r="A290" s="92" t="str">
        <f>Tefen!A:A</f>
        <v/>
      </c>
    </row>
    <row r="291">
      <c r="A291" s="92" t="str">
        <f>Tefen!A:A</f>
        <v/>
      </c>
    </row>
    <row r="292">
      <c r="A292" s="92" t="str">
        <f>Tefen!A:A</f>
        <v/>
      </c>
    </row>
    <row r="293">
      <c r="A293" s="92" t="str">
        <f>Tefen!A:A</f>
        <v/>
      </c>
    </row>
    <row r="294">
      <c r="A294" s="92" t="str">
        <f>Tefen!A:A</f>
        <v/>
      </c>
    </row>
    <row r="295">
      <c r="A295" s="92" t="str">
        <f>Tefen!A:A</f>
        <v/>
      </c>
    </row>
    <row r="296">
      <c r="A296" s="92" t="str">
        <f>Tefen!A:A</f>
        <v/>
      </c>
    </row>
    <row r="297">
      <c r="A297" s="92" t="str">
        <f>Tefen!A:A</f>
        <v/>
      </c>
    </row>
    <row r="298">
      <c r="A298" s="92" t="str">
        <f>Tefen!A:A</f>
        <v/>
      </c>
    </row>
    <row r="299">
      <c r="A299" s="92" t="str">
        <f>Tefen!A:A</f>
        <v/>
      </c>
    </row>
    <row r="300">
      <c r="A300" s="92" t="str">
        <f>Tefen!A:A</f>
        <v/>
      </c>
    </row>
    <row r="301">
      <c r="A301" s="92" t="str">
        <f>Tefen!A:A</f>
        <v/>
      </c>
    </row>
    <row r="302">
      <c r="A302" s="92" t="str">
        <f>Tefen!A:A</f>
        <v/>
      </c>
    </row>
    <row r="303">
      <c r="A303" s="92" t="str">
        <f>Tefen!A:A</f>
        <v/>
      </c>
    </row>
    <row r="304">
      <c r="A304" s="92" t="str">
        <f>Tefen!A:A</f>
        <v/>
      </c>
    </row>
    <row r="305">
      <c r="A305" s="92" t="str">
        <f>Tefen!A:A</f>
        <v/>
      </c>
    </row>
    <row r="306">
      <c r="A306" s="92" t="str">
        <f>Tefen!A:A</f>
        <v/>
      </c>
    </row>
    <row r="307">
      <c r="A307" s="92" t="str">
        <f>Tefen!A:A</f>
        <v/>
      </c>
    </row>
    <row r="308">
      <c r="A308" s="92" t="str">
        <f>Tefen!A:A</f>
        <v/>
      </c>
    </row>
    <row r="309">
      <c r="A309" s="92" t="str">
        <f>Tefen!A:A</f>
        <v/>
      </c>
    </row>
    <row r="310">
      <c r="A310" s="92" t="str">
        <f>Tefen!A:A</f>
        <v/>
      </c>
    </row>
    <row r="311">
      <c r="A311" s="92" t="str">
        <f>Tefen!A:A</f>
        <v/>
      </c>
    </row>
    <row r="312">
      <c r="A312" s="92" t="str">
        <f>Tefen!A:A</f>
        <v/>
      </c>
    </row>
    <row r="313">
      <c r="A313" s="92" t="str">
        <f>Tefen!A:A</f>
        <v/>
      </c>
    </row>
    <row r="314">
      <c r="A314" s="92" t="str">
        <f>Tefen!A:A</f>
        <v/>
      </c>
    </row>
    <row r="315">
      <c r="A315" s="92" t="str">
        <f>Tefen!A:A</f>
        <v/>
      </c>
    </row>
    <row r="316">
      <c r="A316" s="92" t="str">
        <f>Tefen!A:A</f>
        <v/>
      </c>
    </row>
    <row r="317">
      <c r="A317" s="92" t="str">
        <f>Tefen!A:A</f>
        <v/>
      </c>
    </row>
    <row r="318">
      <c r="A318" s="92" t="str">
        <f>Tefen!A:A</f>
        <v/>
      </c>
    </row>
    <row r="319">
      <c r="A319" s="92" t="str">
        <f>Tefen!A:A</f>
        <v/>
      </c>
    </row>
    <row r="320">
      <c r="A320" s="92" t="str">
        <f>Tefen!A:A</f>
        <v/>
      </c>
    </row>
    <row r="321">
      <c r="A321" s="92" t="str">
        <f>Tefen!A:A</f>
        <v/>
      </c>
    </row>
    <row r="322">
      <c r="A322" s="92" t="str">
        <f>Tefen!A:A</f>
        <v/>
      </c>
    </row>
    <row r="323">
      <c r="A323" s="92" t="str">
        <f>Tefen!A:A</f>
        <v/>
      </c>
    </row>
    <row r="324">
      <c r="A324" s="92" t="str">
        <f>Tefen!A:A</f>
        <v/>
      </c>
    </row>
    <row r="325">
      <c r="A325" s="92" t="str">
        <f>Tefen!A:A</f>
        <v/>
      </c>
    </row>
    <row r="326">
      <c r="A326" s="92" t="str">
        <f>Tefen!A:A</f>
        <v/>
      </c>
    </row>
    <row r="327">
      <c r="A327" s="92" t="str">
        <f>Tefen!A:A</f>
        <v/>
      </c>
    </row>
    <row r="328">
      <c r="A328" s="92" t="str">
        <f>Tefen!A:A</f>
        <v/>
      </c>
    </row>
    <row r="329">
      <c r="A329" s="92" t="str">
        <f>Tefen!A:A</f>
        <v/>
      </c>
    </row>
    <row r="330">
      <c r="A330" s="92" t="str">
        <f>Tefen!A:A</f>
        <v/>
      </c>
    </row>
    <row r="331">
      <c r="A331" s="92" t="str">
        <f>Tefen!A:A</f>
        <v/>
      </c>
    </row>
    <row r="332">
      <c r="A332" s="92" t="str">
        <f>Tefen!A:A</f>
        <v/>
      </c>
    </row>
    <row r="333">
      <c r="A333" s="92" t="str">
        <f>Tefen!A:A</f>
        <v/>
      </c>
    </row>
    <row r="334">
      <c r="A334" s="92" t="str">
        <f>Tefen!A:A</f>
        <v/>
      </c>
    </row>
    <row r="335">
      <c r="A335" s="92" t="str">
        <f>Tefen!A:A</f>
        <v/>
      </c>
    </row>
    <row r="336">
      <c r="A336" s="92" t="str">
        <f>Tefen!A:A</f>
        <v/>
      </c>
    </row>
    <row r="337">
      <c r="A337" s="92" t="str">
        <f>Tefen!A:A</f>
        <v/>
      </c>
    </row>
    <row r="338">
      <c r="A338" s="92" t="str">
        <f>Tefen!A:A</f>
        <v/>
      </c>
    </row>
    <row r="339">
      <c r="A339" s="92" t="str">
        <f>Tefen!A:A</f>
        <v/>
      </c>
    </row>
    <row r="340">
      <c r="A340" s="92" t="str">
        <f>Tefen!A:A</f>
        <v/>
      </c>
    </row>
    <row r="341">
      <c r="A341" s="92" t="str">
        <f>Tefen!A:A</f>
        <v/>
      </c>
    </row>
    <row r="342">
      <c r="A342" s="92" t="str">
        <f>Tefen!A:A</f>
        <v/>
      </c>
    </row>
    <row r="343">
      <c r="A343" s="92" t="str">
        <f>Tefen!A:A</f>
        <v/>
      </c>
    </row>
    <row r="344">
      <c r="A344" s="92" t="str">
        <f>Tefen!A:A</f>
        <v/>
      </c>
    </row>
    <row r="345">
      <c r="A345" s="92" t="str">
        <f>Tefen!A:A</f>
        <v/>
      </c>
    </row>
    <row r="346">
      <c r="A346" s="92" t="str">
        <f>Tefen!A:A</f>
        <v/>
      </c>
    </row>
    <row r="347">
      <c r="A347" s="92" t="str">
        <f>Tefen!A:A</f>
        <v/>
      </c>
    </row>
    <row r="348">
      <c r="A348" s="92" t="str">
        <f>Tefen!A:A</f>
        <v/>
      </c>
    </row>
    <row r="349">
      <c r="A349" s="92" t="str">
        <f>Tefen!A:A</f>
        <v/>
      </c>
    </row>
    <row r="350">
      <c r="A350" s="92" t="str">
        <f>Tefen!A:A</f>
        <v/>
      </c>
    </row>
    <row r="351">
      <c r="A351" s="92" t="str">
        <f>Tefen!A:A</f>
        <v/>
      </c>
    </row>
    <row r="352">
      <c r="A352" s="92" t="str">
        <f>Tefen!A:A</f>
        <v/>
      </c>
    </row>
    <row r="353">
      <c r="A353" s="92" t="str">
        <f>Tefen!A:A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3.75"/>
    <col customWidth="1" min="2" max="2" width="36.38"/>
    <col customWidth="1" min="3" max="3" width="15.63"/>
    <col customWidth="1" min="4" max="4" width="31.13"/>
    <col customWidth="1" min="5" max="5" width="41.63"/>
    <col customWidth="1" min="6" max="6" width="23.0"/>
    <col customWidth="1" min="7" max="8" width="36.75"/>
    <col customWidth="1" hidden="1" min="9" max="9" width="11.25"/>
    <col customWidth="1" min="10" max="10" width="35.13"/>
    <col customWidth="1" min="11" max="11" width="14.25"/>
    <col customWidth="1" min="12" max="12" width="42.13"/>
    <col customWidth="1" min="13" max="13" width="22.75"/>
    <col customWidth="1" min="15" max="15" width="17.88"/>
  </cols>
  <sheetData>
    <row r="1">
      <c r="A1" s="1" t="s">
        <v>0</v>
      </c>
      <c r="B1" s="1" t="s">
        <v>1</v>
      </c>
      <c r="C1" s="1" t="s">
        <v>2</v>
      </c>
      <c r="D1" s="1" t="s">
        <v>955</v>
      </c>
      <c r="E1" s="1" t="s">
        <v>956</v>
      </c>
      <c r="F1" s="1" t="s">
        <v>5</v>
      </c>
      <c r="G1" s="1" t="s">
        <v>6</v>
      </c>
      <c r="H1" s="1" t="s">
        <v>7</v>
      </c>
      <c r="I1" s="1" t="s">
        <v>957</v>
      </c>
      <c r="J1" s="1" t="s">
        <v>958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13</v>
      </c>
      <c r="Q1" s="1" t="s">
        <v>15</v>
      </c>
      <c r="R1" s="1" t="s">
        <v>13</v>
      </c>
    </row>
    <row r="2">
      <c r="A2" s="3" t="s">
        <v>959</v>
      </c>
      <c r="B2" s="74" t="s">
        <v>960</v>
      </c>
      <c r="C2" s="4" t="s">
        <v>961</v>
      </c>
      <c r="D2" s="38" t="s">
        <v>962</v>
      </c>
      <c r="E2" s="4" t="s">
        <v>963</v>
      </c>
      <c r="F2" s="31"/>
      <c r="G2" s="31"/>
      <c r="H2" s="31"/>
      <c r="I2" s="31"/>
      <c r="J2" s="4"/>
      <c r="K2" s="4" t="s">
        <v>964</v>
      </c>
      <c r="L2" s="8" t="s">
        <v>965</v>
      </c>
      <c r="N2" s="28"/>
      <c r="O2" s="31"/>
      <c r="P2" s="31"/>
      <c r="Q2" s="31"/>
      <c r="R2" s="31"/>
    </row>
    <row r="3">
      <c r="A3" s="88"/>
      <c r="F3" s="16" t="s">
        <v>966</v>
      </c>
      <c r="G3" s="61" t="s">
        <v>967</v>
      </c>
      <c r="H3" s="16" t="s">
        <v>968</v>
      </c>
      <c r="J3" s="16" t="s">
        <v>969</v>
      </c>
      <c r="L3" s="16"/>
      <c r="M3" s="16" t="s">
        <v>26</v>
      </c>
      <c r="N3" s="16" t="s">
        <v>657</v>
      </c>
    </row>
    <row r="4">
      <c r="A4" s="93"/>
      <c r="B4" s="93"/>
      <c r="F4" s="16" t="s">
        <v>970</v>
      </c>
      <c r="G4" s="61" t="s">
        <v>971</v>
      </c>
      <c r="H4" s="16" t="s">
        <v>246</v>
      </c>
      <c r="J4" s="16" t="s">
        <v>972</v>
      </c>
      <c r="L4" s="16"/>
      <c r="M4" s="16" t="s">
        <v>26</v>
      </c>
      <c r="N4" s="16" t="s">
        <v>657</v>
      </c>
    </row>
    <row r="5">
      <c r="A5" s="93"/>
      <c r="F5" s="16" t="s">
        <v>973</v>
      </c>
      <c r="G5" s="61" t="s">
        <v>97</v>
      </c>
      <c r="H5" s="16" t="s">
        <v>974</v>
      </c>
      <c r="J5" s="20" t="s">
        <v>975</v>
      </c>
      <c r="L5" s="16"/>
      <c r="M5" s="16" t="s">
        <v>26</v>
      </c>
      <c r="N5" s="16" t="s">
        <v>657</v>
      </c>
    </row>
    <row r="6">
      <c r="A6" s="93"/>
      <c r="F6" s="16" t="s">
        <v>976</v>
      </c>
      <c r="G6" s="61" t="s">
        <v>747</v>
      </c>
      <c r="H6" s="16" t="s">
        <v>977</v>
      </c>
      <c r="I6" s="9"/>
      <c r="J6" s="20" t="s">
        <v>978</v>
      </c>
      <c r="L6" s="16"/>
      <c r="M6" s="16" t="s">
        <v>26</v>
      </c>
      <c r="N6" s="16" t="s">
        <v>657</v>
      </c>
    </row>
    <row r="7">
      <c r="A7" s="93"/>
      <c r="F7" s="16" t="s">
        <v>979</v>
      </c>
      <c r="G7" s="61" t="s">
        <v>292</v>
      </c>
      <c r="H7" s="16" t="s">
        <v>974</v>
      </c>
      <c r="I7" s="9"/>
      <c r="J7" s="20" t="s">
        <v>980</v>
      </c>
      <c r="L7" s="16"/>
      <c r="M7" s="16" t="s">
        <v>26</v>
      </c>
      <c r="N7" s="16" t="s">
        <v>657</v>
      </c>
    </row>
    <row r="8">
      <c r="A8" s="93"/>
      <c r="F8" s="16" t="s">
        <v>981</v>
      </c>
      <c r="G8" s="61" t="s">
        <v>982</v>
      </c>
      <c r="H8" s="16" t="s">
        <v>983</v>
      </c>
      <c r="I8" s="9"/>
      <c r="J8" s="20" t="s">
        <v>984</v>
      </c>
      <c r="L8" s="16"/>
      <c r="M8" s="16" t="s">
        <v>26</v>
      </c>
      <c r="N8" s="16" t="s">
        <v>657</v>
      </c>
    </row>
    <row r="9">
      <c r="A9" s="93"/>
      <c r="F9" s="16" t="s">
        <v>985</v>
      </c>
      <c r="G9" s="61" t="s">
        <v>986</v>
      </c>
      <c r="H9" s="16" t="s">
        <v>204</v>
      </c>
      <c r="I9" s="9"/>
      <c r="J9" s="20" t="s">
        <v>987</v>
      </c>
      <c r="L9" s="16"/>
      <c r="M9" s="16" t="s">
        <v>26</v>
      </c>
      <c r="N9" s="16" t="s">
        <v>657</v>
      </c>
    </row>
    <row r="10">
      <c r="A10" s="93"/>
      <c r="F10" s="16" t="s">
        <v>988</v>
      </c>
      <c r="G10" s="61" t="s">
        <v>989</v>
      </c>
      <c r="H10" s="16" t="s">
        <v>990</v>
      </c>
      <c r="I10" s="9"/>
      <c r="J10" s="20" t="s">
        <v>991</v>
      </c>
      <c r="L10" s="16"/>
      <c r="M10" s="16" t="s">
        <v>26</v>
      </c>
      <c r="N10" s="16" t="s">
        <v>657</v>
      </c>
    </row>
    <row r="11">
      <c r="A11" s="93"/>
      <c r="F11" s="16" t="s">
        <v>992</v>
      </c>
      <c r="G11" s="61" t="s">
        <v>993</v>
      </c>
      <c r="H11" s="16" t="s">
        <v>994</v>
      </c>
      <c r="I11" s="9"/>
      <c r="J11" s="20" t="s">
        <v>995</v>
      </c>
      <c r="L11" s="16"/>
      <c r="M11" s="16" t="s">
        <v>26</v>
      </c>
      <c r="N11" s="16" t="s">
        <v>657</v>
      </c>
    </row>
    <row r="12">
      <c r="A12" s="93"/>
      <c r="F12" s="16" t="s">
        <v>996</v>
      </c>
      <c r="G12" s="61" t="s">
        <v>997</v>
      </c>
      <c r="H12" s="16" t="s">
        <v>560</v>
      </c>
      <c r="I12" s="9"/>
      <c r="J12" s="20" t="s">
        <v>998</v>
      </c>
      <c r="L12" s="16"/>
      <c r="M12" s="16" t="s">
        <v>26</v>
      </c>
      <c r="N12" s="16" t="s">
        <v>657</v>
      </c>
    </row>
    <row r="13">
      <c r="A13" s="93"/>
      <c r="F13" s="16" t="s">
        <v>999</v>
      </c>
      <c r="G13" s="61" t="s">
        <v>821</v>
      </c>
      <c r="H13" s="16" t="s">
        <v>1000</v>
      </c>
      <c r="I13" s="9"/>
      <c r="J13" s="20" t="s">
        <v>1001</v>
      </c>
      <c r="L13" s="16"/>
      <c r="M13" s="16" t="s">
        <v>114</v>
      </c>
      <c r="N13" s="16" t="s">
        <v>657</v>
      </c>
      <c r="O13" s="31"/>
    </row>
    <row r="14">
      <c r="A14" s="93"/>
      <c r="F14" s="16" t="s">
        <v>1002</v>
      </c>
      <c r="G14" s="61" t="s">
        <v>46</v>
      </c>
      <c r="H14" s="16" t="s">
        <v>1003</v>
      </c>
      <c r="I14" s="9"/>
      <c r="J14" s="20" t="s">
        <v>1004</v>
      </c>
      <c r="L14" s="8"/>
      <c r="M14" s="8" t="s">
        <v>1005</v>
      </c>
      <c r="N14" s="16" t="s">
        <v>657</v>
      </c>
    </row>
    <row r="15">
      <c r="A15" s="93"/>
      <c r="F15" s="16" t="s">
        <v>1006</v>
      </c>
      <c r="G15" s="61" t="s">
        <v>761</v>
      </c>
      <c r="H15" s="16" t="s">
        <v>60</v>
      </c>
      <c r="I15" s="9"/>
      <c r="J15" s="20" t="s">
        <v>1007</v>
      </c>
      <c r="L15" s="16"/>
      <c r="M15" s="16" t="s">
        <v>26</v>
      </c>
      <c r="N15" s="16" t="s">
        <v>657</v>
      </c>
    </row>
    <row r="16">
      <c r="A16" s="93"/>
      <c r="F16" s="16" t="s">
        <v>1008</v>
      </c>
      <c r="G16" s="61" t="s">
        <v>1009</v>
      </c>
      <c r="H16" s="16" t="s">
        <v>1010</v>
      </c>
      <c r="I16" s="9"/>
      <c r="J16" s="20" t="s">
        <v>1011</v>
      </c>
      <c r="L16" s="16"/>
      <c r="M16" s="16" t="s">
        <v>26</v>
      </c>
      <c r="N16" s="16" t="s">
        <v>657</v>
      </c>
    </row>
    <row r="17">
      <c r="A17" s="93"/>
      <c r="D17" s="16"/>
      <c r="F17" s="16" t="s">
        <v>1012</v>
      </c>
      <c r="G17" s="61" t="s">
        <v>436</v>
      </c>
      <c r="H17" s="16" t="s">
        <v>1013</v>
      </c>
      <c r="I17" s="9"/>
      <c r="J17" s="16" t="s">
        <v>1014</v>
      </c>
      <c r="L17" s="16"/>
      <c r="M17" s="16" t="s">
        <v>26</v>
      </c>
      <c r="N17" s="16" t="s">
        <v>657</v>
      </c>
    </row>
    <row r="18">
      <c r="A18" s="94"/>
      <c r="B18" s="12"/>
      <c r="C18" s="12"/>
      <c r="D18" s="28"/>
      <c r="E18" s="28"/>
      <c r="F18" s="12" t="s">
        <v>1015</v>
      </c>
      <c r="G18" s="13" t="s">
        <v>207</v>
      </c>
      <c r="H18" s="12" t="s">
        <v>1016</v>
      </c>
      <c r="I18" s="10"/>
      <c r="J18" s="20" t="s">
        <v>1017</v>
      </c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</row>
    <row r="19">
      <c r="A19" s="94"/>
      <c r="B19" s="12"/>
      <c r="C19" s="12"/>
      <c r="D19" s="28"/>
      <c r="E19" s="28"/>
      <c r="F19" s="12" t="s">
        <v>1018</v>
      </c>
      <c r="G19" s="13" t="s">
        <v>1019</v>
      </c>
      <c r="H19" s="12" t="s">
        <v>1020</v>
      </c>
      <c r="I19" s="10"/>
      <c r="J19" s="12" t="s">
        <v>1021</v>
      </c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</row>
    <row r="20">
      <c r="A20" s="94"/>
      <c r="B20" s="12"/>
      <c r="C20" s="12"/>
      <c r="D20" s="28"/>
      <c r="E20" s="28"/>
      <c r="F20" s="12" t="s">
        <v>1022</v>
      </c>
      <c r="G20" s="13" t="s">
        <v>1023</v>
      </c>
      <c r="H20" s="12" t="s">
        <v>1024</v>
      </c>
      <c r="I20" s="10"/>
      <c r="J20" s="20" t="s">
        <v>1025</v>
      </c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</row>
    <row r="21">
      <c r="A21" s="94"/>
      <c r="B21" s="12"/>
      <c r="C21" s="12"/>
      <c r="D21" s="28"/>
      <c r="E21" s="28"/>
      <c r="F21" s="12" t="s">
        <v>1026</v>
      </c>
      <c r="G21" s="13" t="s">
        <v>68</v>
      </c>
      <c r="H21" s="12" t="s">
        <v>175</v>
      </c>
      <c r="I21" s="10"/>
      <c r="J21" s="12" t="s">
        <v>1027</v>
      </c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</row>
    <row r="22">
      <c r="A22" s="94"/>
      <c r="B22" s="12"/>
      <c r="C22" s="12"/>
      <c r="D22" s="28"/>
      <c r="E22" s="28"/>
      <c r="F22" s="12" t="s">
        <v>1028</v>
      </c>
      <c r="G22" s="13" t="s">
        <v>1029</v>
      </c>
      <c r="H22" s="10"/>
      <c r="I22" s="10"/>
      <c r="J22" s="12" t="s">
        <v>1030</v>
      </c>
      <c r="K22" s="28"/>
      <c r="L22" s="28"/>
      <c r="M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</row>
    <row r="23">
      <c r="A23" s="94"/>
      <c r="B23" s="12"/>
      <c r="C23" s="12"/>
      <c r="D23" s="28"/>
      <c r="E23" s="28"/>
      <c r="F23" s="12" t="s">
        <v>1031</v>
      </c>
      <c r="G23" s="13" t="s">
        <v>1032</v>
      </c>
      <c r="H23" s="10"/>
      <c r="I23" s="10"/>
      <c r="J23" s="12" t="s">
        <v>1033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</row>
    <row r="24">
      <c r="A24" s="94"/>
      <c r="B24" s="12"/>
      <c r="C24" s="12"/>
      <c r="D24" s="28"/>
      <c r="E24" s="28"/>
      <c r="F24" s="16" t="s">
        <v>1034</v>
      </c>
      <c r="G24" s="61" t="s">
        <v>1035</v>
      </c>
      <c r="J24" s="16" t="s">
        <v>1036</v>
      </c>
      <c r="K24" s="28"/>
      <c r="L24" s="8"/>
      <c r="M24" s="8" t="s">
        <v>1037</v>
      </c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</row>
    <row r="25">
      <c r="A25" s="94"/>
      <c r="B25" s="12"/>
      <c r="C25" s="12"/>
      <c r="D25" s="12"/>
      <c r="E25" s="28"/>
      <c r="F25" s="28"/>
      <c r="G25" s="10"/>
      <c r="H25" s="10"/>
      <c r="I25" s="10"/>
      <c r="J25" s="10"/>
      <c r="K25" s="12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</row>
    <row r="26">
      <c r="A26" s="94"/>
      <c r="B26" s="12"/>
      <c r="C26" s="12"/>
      <c r="D26" s="12"/>
      <c r="E26" s="28"/>
      <c r="F26" s="28"/>
      <c r="G26" s="10"/>
      <c r="H26" s="10"/>
      <c r="I26" s="10"/>
      <c r="J26" s="10"/>
      <c r="K26" s="12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</row>
    <row r="27">
      <c r="A27" s="95" t="s">
        <v>1038</v>
      </c>
      <c r="B27" s="74" t="s">
        <v>1039</v>
      </c>
      <c r="C27" s="4" t="s">
        <v>961</v>
      </c>
      <c r="D27" s="38" t="s">
        <v>1040</v>
      </c>
      <c r="E27" s="31"/>
      <c r="F27" s="31"/>
      <c r="G27" s="6"/>
      <c r="H27" s="6"/>
      <c r="I27" s="6"/>
      <c r="J27" s="6"/>
      <c r="K27" s="4" t="s">
        <v>1041</v>
      </c>
      <c r="L27" s="8" t="s">
        <v>227</v>
      </c>
      <c r="M27" s="31"/>
      <c r="N27" s="31"/>
      <c r="O27" s="31"/>
      <c r="P27" s="31"/>
      <c r="Q27" s="31"/>
      <c r="R27" s="31"/>
      <c r="S27" s="31"/>
      <c r="T27" s="31"/>
    </row>
    <row r="28">
      <c r="F28" s="16" t="s">
        <v>1042</v>
      </c>
      <c r="G28" s="61" t="s">
        <v>207</v>
      </c>
      <c r="H28" s="16" t="s">
        <v>246</v>
      </c>
      <c r="J28" s="20"/>
    </row>
    <row r="29">
      <c r="F29" s="16" t="s">
        <v>1043</v>
      </c>
      <c r="G29" s="61" t="s">
        <v>856</v>
      </c>
      <c r="H29" s="16" t="s">
        <v>1044</v>
      </c>
      <c r="J29" s="16" t="s">
        <v>1045</v>
      </c>
      <c r="L29" s="16"/>
      <c r="M29" s="16" t="s">
        <v>26</v>
      </c>
      <c r="N29" s="16" t="s">
        <v>657</v>
      </c>
      <c r="O29" s="16" t="s">
        <v>26</v>
      </c>
      <c r="P29" s="16" t="s">
        <v>1046</v>
      </c>
    </row>
    <row r="30">
      <c r="F30" s="16" t="s">
        <v>1047</v>
      </c>
      <c r="G30" s="61" t="s">
        <v>207</v>
      </c>
      <c r="H30" s="16" t="s">
        <v>1048</v>
      </c>
      <c r="J30" s="16" t="s">
        <v>1049</v>
      </c>
      <c r="L30" s="16"/>
      <c r="M30" s="16" t="s">
        <v>26</v>
      </c>
      <c r="N30" s="16" t="s">
        <v>657</v>
      </c>
      <c r="O30" s="16" t="s">
        <v>26</v>
      </c>
      <c r="P30" s="16" t="s">
        <v>1046</v>
      </c>
    </row>
    <row r="31">
      <c r="F31" s="16" t="s">
        <v>1050</v>
      </c>
      <c r="G31" s="61" t="s">
        <v>393</v>
      </c>
      <c r="H31" s="16" t="s">
        <v>230</v>
      </c>
      <c r="J31" s="16" t="s">
        <v>1051</v>
      </c>
      <c r="L31" s="12"/>
      <c r="M31" s="4" t="s">
        <v>114</v>
      </c>
      <c r="N31" s="16" t="s">
        <v>657</v>
      </c>
      <c r="O31" s="6"/>
      <c r="P31" s="9"/>
    </row>
    <row r="32">
      <c r="F32" s="16" t="s">
        <v>1052</v>
      </c>
      <c r="G32" s="61" t="s">
        <v>1053</v>
      </c>
      <c r="H32" s="16"/>
      <c r="J32" s="16" t="s">
        <v>1054</v>
      </c>
      <c r="L32" s="16"/>
      <c r="M32" s="16" t="s">
        <v>26</v>
      </c>
      <c r="N32" s="16" t="s">
        <v>657</v>
      </c>
      <c r="O32" s="16" t="s">
        <v>26</v>
      </c>
      <c r="P32" s="16" t="s">
        <v>1046</v>
      </c>
    </row>
    <row r="33">
      <c r="A33" s="96"/>
      <c r="B33" s="28"/>
      <c r="C33" s="28"/>
      <c r="D33" s="96"/>
      <c r="E33" s="97"/>
      <c r="F33" s="12" t="s">
        <v>979</v>
      </c>
      <c r="G33" s="13" t="s">
        <v>292</v>
      </c>
      <c r="H33" s="12" t="s">
        <v>974</v>
      </c>
      <c r="J33" s="20" t="s">
        <v>1055</v>
      </c>
      <c r="K33" s="96"/>
      <c r="L33" s="12"/>
      <c r="M33" s="4" t="s">
        <v>114</v>
      </c>
      <c r="N33" s="16" t="s">
        <v>657</v>
      </c>
      <c r="O33" s="6"/>
      <c r="P33" s="16"/>
      <c r="Q33" s="98"/>
    </row>
    <row r="34">
      <c r="A34" s="96"/>
      <c r="B34" s="28"/>
      <c r="C34" s="28"/>
      <c r="D34" s="96"/>
      <c r="E34" s="97"/>
      <c r="F34" s="12" t="s">
        <v>1056</v>
      </c>
      <c r="G34" s="13" t="s">
        <v>1057</v>
      </c>
      <c r="H34" s="12" t="s">
        <v>1058</v>
      </c>
      <c r="I34" s="12"/>
      <c r="J34" s="20" t="s">
        <v>1059</v>
      </c>
      <c r="K34" s="96"/>
      <c r="L34" s="16"/>
      <c r="M34" s="4" t="s">
        <v>114</v>
      </c>
      <c r="N34" s="16" t="s">
        <v>657</v>
      </c>
      <c r="O34" s="6"/>
      <c r="P34" s="12"/>
      <c r="Q34" s="98"/>
    </row>
    <row r="35">
      <c r="A35" s="96"/>
      <c r="B35" s="28"/>
      <c r="C35" s="28"/>
      <c r="D35" s="96"/>
      <c r="E35" s="97"/>
      <c r="F35" s="12" t="s">
        <v>1060</v>
      </c>
      <c r="G35" s="13" t="s">
        <v>1061</v>
      </c>
      <c r="H35" s="12"/>
      <c r="I35" s="12"/>
      <c r="J35" s="12" t="s">
        <v>1062</v>
      </c>
      <c r="K35" s="96"/>
      <c r="L35" s="16"/>
      <c r="M35" s="16" t="s">
        <v>26</v>
      </c>
      <c r="N35" s="16" t="s">
        <v>657</v>
      </c>
      <c r="O35" s="16" t="s">
        <v>26</v>
      </c>
      <c r="P35" s="16" t="s">
        <v>1046</v>
      </c>
      <c r="Q35" s="98"/>
    </row>
    <row r="36">
      <c r="A36" s="96"/>
      <c r="B36" s="28"/>
      <c r="C36" s="28"/>
      <c r="D36" s="96"/>
      <c r="E36" s="97"/>
      <c r="F36" s="28"/>
      <c r="G36" s="13"/>
      <c r="H36" s="12"/>
      <c r="I36" s="12"/>
      <c r="J36" s="12"/>
      <c r="K36" s="96"/>
      <c r="L36" s="28"/>
      <c r="M36" s="28"/>
      <c r="N36" s="28"/>
      <c r="O36" s="28"/>
      <c r="P36" s="98"/>
      <c r="Q36" s="98"/>
    </row>
    <row r="37">
      <c r="A37" s="96"/>
      <c r="B37" s="28"/>
      <c r="C37" s="28"/>
      <c r="D37" s="96"/>
      <c r="E37" s="97"/>
      <c r="F37" s="28"/>
      <c r="G37" s="13"/>
      <c r="H37" s="12"/>
      <c r="I37" s="12"/>
      <c r="J37" s="12"/>
      <c r="K37" s="96"/>
      <c r="L37" s="28"/>
      <c r="M37" s="28"/>
      <c r="N37" s="28"/>
      <c r="O37" s="28"/>
      <c r="P37" s="98"/>
      <c r="Q37" s="98"/>
    </row>
    <row r="38" ht="36.0" customHeight="1">
      <c r="A38" s="99" t="s">
        <v>1063</v>
      </c>
      <c r="B38" s="100" t="s">
        <v>1064</v>
      </c>
      <c r="C38" s="101" t="s">
        <v>1065</v>
      </c>
      <c r="D38" s="102" t="s">
        <v>1066</v>
      </c>
      <c r="E38" s="101" t="s">
        <v>1067</v>
      </c>
      <c r="F38" s="103"/>
      <c r="G38" s="103"/>
      <c r="H38" s="103"/>
      <c r="I38" s="103"/>
      <c r="J38" s="101"/>
      <c r="K38" s="103"/>
      <c r="L38" s="49" t="s">
        <v>1068</v>
      </c>
      <c r="M38" s="101" t="s">
        <v>26</v>
      </c>
      <c r="N38" s="101" t="s">
        <v>776</v>
      </c>
      <c r="O38" s="103"/>
      <c r="P38" s="103"/>
      <c r="Q38" s="103"/>
      <c r="R38" s="103"/>
      <c r="S38" s="103"/>
      <c r="T38" s="103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</row>
    <row r="39">
      <c r="F39" s="12" t="s">
        <v>1069</v>
      </c>
      <c r="G39" s="13" t="s">
        <v>982</v>
      </c>
      <c r="H39" s="12" t="s">
        <v>1070</v>
      </c>
      <c r="I39" s="66" t="s">
        <v>1071</v>
      </c>
      <c r="J39" s="12" t="s">
        <v>1072</v>
      </c>
      <c r="L39" s="16"/>
      <c r="M39" s="16" t="s">
        <v>26</v>
      </c>
      <c r="N39" s="16" t="s">
        <v>776</v>
      </c>
      <c r="O39" s="16" t="s">
        <v>26</v>
      </c>
      <c r="P39" s="16" t="s">
        <v>1046</v>
      </c>
    </row>
    <row r="40">
      <c r="F40" s="16" t="s">
        <v>1073</v>
      </c>
      <c r="G40" s="61" t="s">
        <v>1074</v>
      </c>
      <c r="H40" s="16" t="s">
        <v>1075</v>
      </c>
      <c r="I40" s="16"/>
      <c r="J40" s="20" t="s">
        <v>1076</v>
      </c>
      <c r="L40" s="16"/>
      <c r="M40" s="16" t="s">
        <v>1077</v>
      </c>
      <c r="N40" s="6"/>
    </row>
    <row r="41">
      <c r="F41" s="16" t="s">
        <v>1078</v>
      </c>
      <c r="G41" s="61" t="s">
        <v>1079</v>
      </c>
      <c r="H41" s="16" t="s">
        <v>1080</v>
      </c>
      <c r="I41" s="80" t="s">
        <v>1081</v>
      </c>
      <c r="J41" s="16" t="s">
        <v>1082</v>
      </c>
      <c r="L41" s="16"/>
      <c r="M41" s="16" t="s">
        <v>26</v>
      </c>
      <c r="N41" s="16" t="s">
        <v>776</v>
      </c>
      <c r="O41" s="16" t="s">
        <v>26</v>
      </c>
      <c r="P41" s="16" t="s">
        <v>1046</v>
      </c>
    </row>
    <row r="42">
      <c r="F42" s="16" t="s">
        <v>1083</v>
      </c>
      <c r="G42" s="61" t="s">
        <v>742</v>
      </c>
      <c r="H42" s="16" t="s">
        <v>1084</v>
      </c>
      <c r="I42" s="80" t="s">
        <v>1085</v>
      </c>
      <c r="J42" s="12" t="s">
        <v>1086</v>
      </c>
      <c r="L42" s="16"/>
      <c r="M42" s="16" t="s">
        <v>26</v>
      </c>
      <c r="N42" s="16" t="s">
        <v>776</v>
      </c>
      <c r="O42" s="16" t="s">
        <v>26</v>
      </c>
      <c r="P42" s="16" t="s">
        <v>1046</v>
      </c>
      <c r="Q42" s="8" t="s">
        <v>483</v>
      </c>
      <c r="R42" s="16" t="s">
        <v>1046</v>
      </c>
    </row>
    <row r="43">
      <c r="F43" s="16" t="s">
        <v>1087</v>
      </c>
      <c r="G43" s="61" t="s">
        <v>40</v>
      </c>
      <c r="H43" s="16" t="s">
        <v>1088</v>
      </c>
      <c r="I43" s="80" t="s">
        <v>1089</v>
      </c>
      <c r="J43" s="20" t="s">
        <v>1090</v>
      </c>
      <c r="L43" s="16"/>
      <c r="M43" s="16" t="s">
        <v>26</v>
      </c>
      <c r="N43" s="16" t="s">
        <v>776</v>
      </c>
      <c r="O43" s="16" t="s">
        <v>26</v>
      </c>
      <c r="P43" s="16" t="s">
        <v>1046</v>
      </c>
    </row>
    <row r="44">
      <c r="F44" s="16" t="s">
        <v>1091</v>
      </c>
      <c r="G44" s="61" t="s">
        <v>1092</v>
      </c>
      <c r="H44" s="16" t="s">
        <v>1093</v>
      </c>
      <c r="I44" s="80" t="s">
        <v>1094</v>
      </c>
      <c r="J44" s="20" t="s">
        <v>1095</v>
      </c>
      <c r="L44" s="16"/>
      <c r="M44" s="16" t="s">
        <v>26</v>
      </c>
      <c r="N44" s="16" t="s">
        <v>776</v>
      </c>
      <c r="O44" s="16" t="s">
        <v>26</v>
      </c>
      <c r="P44" s="16" t="s">
        <v>1046</v>
      </c>
    </row>
    <row r="45">
      <c r="A45" s="23"/>
      <c r="B45" s="12"/>
      <c r="C45" s="12"/>
      <c r="D45" s="105"/>
      <c r="E45" s="12"/>
      <c r="F45" s="12" t="s">
        <v>1096</v>
      </c>
      <c r="G45" s="10"/>
      <c r="H45" s="12" t="s">
        <v>1097</v>
      </c>
      <c r="I45" s="10"/>
      <c r="J45" s="12" t="s">
        <v>1098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</row>
    <row r="46">
      <c r="A46" s="23"/>
      <c r="B46" s="12"/>
      <c r="C46" s="12"/>
      <c r="D46" s="105"/>
      <c r="E46" s="12"/>
      <c r="F46" s="12" t="s">
        <v>1099</v>
      </c>
      <c r="G46" s="10"/>
      <c r="H46" s="12" t="s">
        <v>1100</v>
      </c>
      <c r="I46" s="10"/>
      <c r="J46" s="12" t="s">
        <v>1101</v>
      </c>
      <c r="K46" s="28"/>
      <c r="L46" s="12"/>
      <c r="M46" s="12" t="s">
        <v>26</v>
      </c>
      <c r="N46" s="16" t="s">
        <v>776</v>
      </c>
      <c r="O46" s="16" t="s">
        <v>26</v>
      </c>
      <c r="P46" s="16" t="s">
        <v>1046</v>
      </c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</row>
    <row r="47">
      <c r="A47" s="23"/>
      <c r="B47" s="12"/>
      <c r="C47" s="12"/>
      <c r="D47" s="105"/>
      <c r="E47" s="12"/>
      <c r="F47" s="12" t="s">
        <v>1102</v>
      </c>
      <c r="G47" s="13" t="s">
        <v>1103</v>
      </c>
      <c r="H47" s="12" t="s">
        <v>1104</v>
      </c>
      <c r="I47" s="12"/>
      <c r="J47" s="12" t="s">
        <v>1105</v>
      </c>
      <c r="K47" s="28"/>
      <c r="L47" s="12"/>
      <c r="M47" s="12" t="s">
        <v>26</v>
      </c>
      <c r="N47" s="16" t="s">
        <v>776</v>
      </c>
      <c r="O47" s="16" t="s">
        <v>26</v>
      </c>
      <c r="P47" s="16" t="s">
        <v>1046</v>
      </c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</row>
    <row r="48">
      <c r="A48" s="23"/>
      <c r="B48" s="12"/>
      <c r="C48" s="12"/>
      <c r="D48" s="105"/>
      <c r="E48" s="12"/>
      <c r="F48" s="106" t="s">
        <v>1106</v>
      </c>
      <c r="G48" s="107" t="s">
        <v>1107</v>
      </c>
      <c r="H48" s="106" t="s">
        <v>1108</v>
      </c>
      <c r="I48" s="10"/>
      <c r="J48" s="17" t="s">
        <v>1109</v>
      </c>
      <c r="K48" s="28"/>
      <c r="L48" s="12"/>
      <c r="M48" s="12" t="s">
        <v>26</v>
      </c>
      <c r="N48" s="16" t="s">
        <v>776</v>
      </c>
      <c r="O48" s="16" t="s">
        <v>26</v>
      </c>
      <c r="P48" s="16" t="s">
        <v>1046</v>
      </c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</row>
    <row r="49">
      <c r="A49" s="23"/>
      <c r="B49" s="12"/>
      <c r="C49" s="12"/>
      <c r="D49" s="105"/>
      <c r="E49" s="12"/>
      <c r="F49" s="106" t="s">
        <v>1110</v>
      </c>
      <c r="G49" s="107" t="s">
        <v>1111</v>
      </c>
      <c r="H49" s="106" t="s">
        <v>1108</v>
      </c>
      <c r="I49" s="10"/>
      <c r="J49" s="12" t="s">
        <v>1112</v>
      </c>
      <c r="K49" s="28"/>
      <c r="L49" s="12"/>
      <c r="M49" s="12" t="s">
        <v>26</v>
      </c>
      <c r="N49" s="16" t="s">
        <v>776</v>
      </c>
      <c r="O49" s="16" t="s">
        <v>26</v>
      </c>
      <c r="P49" s="16" t="s">
        <v>1046</v>
      </c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</row>
    <row r="50">
      <c r="A50" s="23"/>
      <c r="B50" s="12"/>
      <c r="C50" s="12"/>
      <c r="D50" s="105"/>
      <c r="E50" s="12"/>
      <c r="F50" s="106" t="s">
        <v>1113</v>
      </c>
      <c r="G50" s="107" t="s">
        <v>92</v>
      </c>
      <c r="H50" s="106" t="s">
        <v>1114</v>
      </c>
      <c r="I50" s="10"/>
      <c r="J50" s="12" t="s">
        <v>1115</v>
      </c>
      <c r="K50" s="28"/>
      <c r="L50" s="12"/>
      <c r="M50" s="12" t="s">
        <v>26</v>
      </c>
      <c r="N50" s="16" t="s">
        <v>776</v>
      </c>
      <c r="O50" s="16" t="s">
        <v>26</v>
      </c>
      <c r="P50" s="16" t="s">
        <v>1046</v>
      </c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</row>
    <row r="51">
      <c r="A51" s="23"/>
      <c r="B51" s="12"/>
      <c r="C51" s="12"/>
      <c r="D51" s="105"/>
      <c r="E51" s="12"/>
      <c r="F51" s="12" t="s">
        <v>1116</v>
      </c>
      <c r="G51" s="13" t="s">
        <v>1117</v>
      </c>
      <c r="H51" s="12" t="s">
        <v>1118</v>
      </c>
      <c r="I51" s="10"/>
      <c r="J51" s="12" t="s">
        <v>1119</v>
      </c>
      <c r="K51" s="28"/>
      <c r="L51" s="12"/>
      <c r="M51" s="12" t="s">
        <v>26</v>
      </c>
      <c r="N51" s="16" t="s">
        <v>776</v>
      </c>
      <c r="O51" s="16" t="s">
        <v>26</v>
      </c>
      <c r="P51" s="16" t="s">
        <v>1046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</row>
    <row r="52">
      <c r="A52" s="23"/>
      <c r="B52" s="12"/>
      <c r="C52" s="12"/>
      <c r="D52" s="105"/>
      <c r="E52" s="12"/>
      <c r="F52" s="16" t="s">
        <v>1120</v>
      </c>
      <c r="G52" s="13" t="s">
        <v>1121</v>
      </c>
      <c r="H52" s="12" t="s">
        <v>1122</v>
      </c>
      <c r="I52" s="10"/>
      <c r="J52" s="12" t="s">
        <v>1123</v>
      </c>
      <c r="K52" s="28"/>
      <c r="L52" s="12"/>
      <c r="M52" s="12" t="s">
        <v>26</v>
      </c>
      <c r="N52" s="16" t="s">
        <v>776</v>
      </c>
      <c r="O52" s="16" t="s">
        <v>26</v>
      </c>
      <c r="P52" s="16" t="s">
        <v>1046</v>
      </c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</row>
    <row r="53">
      <c r="A53" s="23"/>
      <c r="B53" s="12"/>
      <c r="C53" s="12"/>
      <c r="D53" s="105"/>
      <c r="E53" s="12"/>
      <c r="F53" s="12" t="s">
        <v>1124</v>
      </c>
      <c r="G53" s="13" t="s">
        <v>1125</v>
      </c>
      <c r="H53" s="12" t="s">
        <v>1126</v>
      </c>
      <c r="I53" s="10"/>
      <c r="J53" s="12" t="s">
        <v>1127</v>
      </c>
      <c r="K53" s="28"/>
      <c r="L53" s="12"/>
      <c r="M53" s="12" t="s">
        <v>26</v>
      </c>
      <c r="N53" s="16" t="s">
        <v>776</v>
      </c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</row>
    <row r="54">
      <c r="A54" s="23"/>
      <c r="B54" s="12"/>
      <c r="C54" s="12"/>
      <c r="D54" s="105"/>
      <c r="E54" s="12"/>
      <c r="F54" s="12" t="s">
        <v>1128</v>
      </c>
      <c r="G54" s="13" t="s">
        <v>1129</v>
      </c>
      <c r="H54" s="12" t="s">
        <v>1130</v>
      </c>
      <c r="I54" s="10"/>
      <c r="J54" s="12" t="s">
        <v>1131</v>
      </c>
      <c r="K54" s="28"/>
      <c r="L54" s="12"/>
      <c r="M54" s="12" t="s">
        <v>26</v>
      </c>
      <c r="N54" s="16" t="s">
        <v>776</v>
      </c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</row>
    <row r="55">
      <c r="A55" s="23"/>
      <c r="B55" s="12"/>
      <c r="C55" s="12"/>
      <c r="D55" s="105"/>
      <c r="E55" s="12"/>
      <c r="F55" s="12" t="s">
        <v>1132</v>
      </c>
      <c r="G55" s="13" t="s">
        <v>1133</v>
      </c>
      <c r="H55" s="12" t="s">
        <v>1134</v>
      </c>
      <c r="I55" s="10"/>
      <c r="J55" s="12" t="s">
        <v>1135</v>
      </c>
      <c r="K55" s="28"/>
      <c r="L55" s="12"/>
      <c r="M55" s="12" t="s">
        <v>26</v>
      </c>
      <c r="N55" s="16" t="s">
        <v>776</v>
      </c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</row>
    <row r="56">
      <c r="A56" s="23"/>
      <c r="B56" s="12"/>
      <c r="C56" s="12"/>
      <c r="D56" s="105"/>
      <c r="E56" s="12"/>
      <c r="F56" s="12" t="s">
        <v>1136</v>
      </c>
      <c r="G56" s="13" t="s">
        <v>501</v>
      </c>
      <c r="H56" s="12" t="s">
        <v>1137</v>
      </c>
      <c r="I56" s="10"/>
      <c r="J56" s="12" t="s">
        <v>1138</v>
      </c>
      <c r="K56" s="28"/>
      <c r="L56" s="12"/>
      <c r="M56" s="12" t="s">
        <v>26</v>
      </c>
      <c r="N56" s="16" t="s">
        <v>776</v>
      </c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</row>
    <row r="57">
      <c r="A57" s="23"/>
      <c r="B57" s="12"/>
      <c r="C57" s="12"/>
      <c r="D57" s="105"/>
      <c r="E57" s="12"/>
      <c r="F57" s="12" t="s">
        <v>1139</v>
      </c>
      <c r="G57" s="13" t="s">
        <v>986</v>
      </c>
      <c r="H57" s="12" t="s">
        <v>118</v>
      </c>
      <c r="I57" s="10"/>
      <c r="J57" s="12" t="s">
        <v>1140</v>
      </c>
      <c r="K57" s="28"/>
      <c r="L57" s="12"/>
      <c r="M57" s="12" t="s">
        <v>26</v>
      </c>
      <c r="N57" s="16" t="s">
        <v>776</v>
      </c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</row>
    <row r="58">
      <c r="A58" s="23"/>
      <c r="B58" s="12"/>
      <c r="C58" s="12"/>
      <c r="D58" s="105"/>
      <c r="E58" s="12"/>
      <c r="F58" s="12" t="s">
        <v>1141</v>
      </c>
      <c r="G58" s="13" t="s">
        <v>1142</v>
      </c>
      <c r="H58" s="12" t="s">
        <v>1143</v>
      </c>
      <c r="I58" s="10"/>
      <c r="J58" s="12" t="s">
        <v>1144</v>
      </c>
      <c r="K58" s="28"/>
      <c r="L58" s="12"/>
      <c r="M58" s="12" t="s">
        <v>26</v>
      </c>
      <c r="N58" s="16" t="s">
        <v>776</v>
      </c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</row>
    <row r="59" ht="34.5" customHeight="1">
      <c r="A59" s="108"/>
      <c r="B59" s="41"/>
      <c r="C59" s="40"/>
      <c r="D59" s="109"/>
      <c r="E59" s="40"/>
      <c r="F59" s="40" t="s">
        <v>1145</v>
      </c>
      <c r="G59" s="44"/>
      <c r="H59" s="40" t="s">
        <v>1146</v>
      </c>
      <c r="I59" s="44"/>
      <c r="J59" s="40" t="s">
        <v>1147</v>
      </c>
      <c r="K59" s="28"/>
      <c r="L59" s="12"/>
      <c r="M59" s="8" t="s">
        <v>1148</v>
      </c>
      <c r="N59" s="8" t="s">
        <v>1149</v>
      </c>
      <c r="O59" s="89"/>
      <c r="P59" s="89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</row>
    <row r="60" ht="34.5" customHeight="1">
      <c r="A60" s="99" t="s">
        <v>1150</v>
      </c>
      <c r="B60" s="100" t="s">
        <v>1151</v>
      </c>
      <c r="C60" s="101" t="s">
        <v>961</v>
      </c>
      <c r="D60" s="102" t="s">
        <v>1152</v>
      </c>
      <c r="E60" s="101" t="s">
        <v>1153</v>
      </c>
      <c r="F60" s="103"/>
      <c r="G60" s="110"/>
      <c r="H60" s="110"/>
      <c r="I60" s="110"/>
      <c r="J60" s="110"/>
      <c r="K60" s="31"/>
      <c r="L60" s="8" t="s">
        <v>1154</v>
      </c>
      <c r="M60" s="4" t="s">
        <v>26</v>
      </c>
      <c r="N60" s="4" t="s">
        <v>1149</v>
      </c>
      <c r="O60" s="31"/>
      <c r="P60" s="31"/>
      <c r="Q60" s="31"/>
      <c r="R60" s="31"/>
      <c r="S60" s="31"/>
      <c r="T60" s="31"/>
    </row>
    <row r="61">
      <c r="A61" s="28"/>
      <c r="B61" s="28"/>
      <c r="C61" s="28"/>
      <c r="D61" s="28"/>
      <c r="E61" s="28"/>
      <c r="F61" s="12" t="s">
        <v>1155</v>
      </c>
      <c r="G61" s="13" t="s">
        <v>40</v>
      </c>
      <c r="H61" s="12" t="s">
        <v>1156</v>
      </c>
      <c r="I61" s="28"/>
      <c r="J61" s="20" t="s">
        <v>1157</v>
      </c>
      <c r="K61" s="28"/>
      <c r="L61" s="12"/>
      <c r="M61" s="12" t="s">
        <v>114</v>
      </c>
      <c r="N61" s="4" t="s">
        <v>776</v>
      </c>
      <c r="O61" s="31"/>
      <c r="P61" s="96"/>
      <c r="Q61" s="96"/>
      <c r="R61" s="28"/>
    </row>
    <row r="62">
      <c r="A62" s="28"/>
      <c r="B62" s="28"/>
      <c r="C62" s="28"/>
      <c r="D62" s="28"/>
      <c r="E62" s="28"/>
      <c r="F62" s="12" t="s">
        <v>1158</v>
      </c>
      <c r="G62" s="13" t="s">
        <v>997</v>
      </c>
      <c r="H62" s="12" t="s">
        <v>968</v>
      </c>
      <c r="I62" s="28"/>
      <c r="J62" s="20" t="s">
        <v>1159</v>
      </c>
      <c r="K62" s="28"/>
      <c r="L62" s="12"/>
      <c r="M62" s="12" t="s">
        <v>114</v>
      </c>
      <c r="N62" s="4" t="s">
        <v>776</v>
      </c>
      <c r="O62" s="31"/>
      <c r="P62" s="96"/>
      <c r="Q62" s="96"/>
      <c r="R62" s="28"/>
    </row>
    <row r="63">
      <c r="A63" s="28"/>
      <c r="B63" s="28"/>
      <c r="C63" s="28"/>
      <c r="D63" s="28"/>
      <c r="E63" s="28"/>
      <c r="F63" s="12" t="s">
        <v>1160</v>
      </c>
      <c r="G63" s="13" t="s">
        <v>1161</v>
      </c>
      <c r="H63" s="12" t="s">
        <v>1162</v>
      </c>
      <c r="I63" s="28"/>
      <c r="J63" s="20" t="s">
        <v>1163</v>
      </c>
      <c r="K63" s="28"/>
      <c r="L63" s="12"/>
      <c r="M63" s="12" t="s">
        <v>114</v>
      </c>
      <c r="N63" s="4" t="s">
        <v>776</v>
      </c>
      <c r="O63" s="31"/>
      <c r="P63" s="28"/>
      <c r="Q63" s="28"/>
      <c r="R63" s="28"/>
    </row>
    <row r="64">
      <c r="F64" s="16" t="s">
        <v>1164</v>
      </c>
      <c r="G64" s="61" t="s">
        <v>1165</v>
      </c>
      <c r="H64" s="16" t="s">
        <v>1166</v>
      </c>
      <c r="J64" s="20" t="s">
        <v>1167</v>
      </c>
      <c r="M64" s="16" t="s">
        <v>114</v>
      </c>
      <c r="N64" s="16" t="s">
        <v>1046</v>
      </c>
    </row>
    <row r="65">
      <c r="A65" s="23"/>
      <c r="B65" s="12"/>
      <c r="C65" s="12"/>
      <c r="D65" s="12"/>
      <c r="E65" s="28"/>
      <c r="F65" s="12" t="s">
        <v>1168</v>
      </c>
      <c r="G65" s="13" t="s">
        <v>1169</v>
      </c>
      <c r="H65" s="12" t="s">
        <v>1170</v>
      </c>
      <c r="I65" s="10"/>
      <c r="J65" s="20" t="s">
        <v>1171</v>
      </c>
      <c r="K65" s="12"/>
      <c r="L65" s="28"/>
      <c r="M65" s="10"/>
      <c r="N65" s="10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</row>
    <row r="66">
      <c r="A66" s="23"/>
      <c r="B66" s="12"/>
      <c r="C66" s="12"/>
      <c r="D66" s="12"/>
      <c r="E66" s="28"/>
      <c r="F66" s="12" t="s">
        <v>1172</v>
      </c>
      <c r="G66" s="13" t="s">
        <v>72</v>
      </c>
      <c r="H66" s="12" t="s">
        <v>1173</v>
      </c>
      <c r="I66" s="10"/>
      <c r="J66" s="20" t="s">
        <v>1174</v>
      </c>
      <c r="K66" s="12"/>
      <c r="L66" s="28"/>
      <c r="M66" s="10"/>
      <c r="N66" s="10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</row>
    <row r="67">
      <c r="A67" s="23"/>
      <c r="B67" s="12"/>
      <c r="C67" s="12"/>
      <c r="D67" s="12"/>
      <c r="E67" s="28"/>
      <c r="F67" s="12" t="s">
        <v>1175</v>
      </c>
      <c r="G67" s="13" t="s">
        <v>1176</v>
      </c>
      <c r="H67" s="12" t="s">
        <v>1177</v>
      </c>
      <c r="I67" s="10"/>
      <c r="J67" s="20" t="s">
        <v>1178</v>
      </c>
      <c r="K67" s="12"/>
      <c r="L67" s="28"/>
      <c r="M67" s="10"/>
      <c r="N67" s="10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</row>
    <row r="68">
      <c r="A68" s="23"/>
      <c r="B68" s="12"/>
      <c r="C68" s="12"/>
      <c r="D68" s="12"/>
      <c r="E68" s="28"/>
      <c r="F68" s="12" t="s">
        <v>1179</v>
      </c>
      <c r="G68" s="13" t="s">
        <v>1180</v>
      </c>
      <c r="H68" s="12" t="s">
        <v>175</v>
      </c>
      <c r="I68" s="10"/>
      <c r="J68" s="20" t="s">
        <v>1181</v>
      </c>
      <c r="K68" s="12"/>
      <c r="L68" s="28"/>
      <c r="M68" s="10"/>
      <c r="N68" s="10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</row>
    <row r="69">
      <c r="A69" s="23"/>
      <c r="B69" s="12"/>
      <c r="C69" s="12"/>
      <c r="D69" s="12"/>
      <c r="E69" s="28"/>
      <c r="F69" s="12" t="s">
        <v>1182</v>
      </c>
      <c r="G69" s="13" t="s">
        <v>1183</v>
      </c>
      <c r="H69" s="12" t="s">
        <v>477</v>
      </c>
      <c r="I69" s="10"/>
      <c r="J69" s="20" t="s">
        <v>1184</v>
      </c>
      <c r="K69" s="12"/>
      <c r="L69" s="28"/>
      <c r="M69" s="10"/>
      <c r="N69" s="10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</row>
    <row r="70">
      <c r="A70" s="23"/>
      <c r="B70" s="12"/>
      <c r="C70" s="12"/>
      <c r="D70" s="12"/>
      <c r="E70" s="28"/>
      <c r="F70" s="12" t="s">
        <v>1185</v>
      </c>
      <c r="G70" s="13" t="s">
        <v>1186</v>
      </c>
      <c r="H70" s="12" t="s">
        <v>1187</v>
      </c>
      <c r="I70" s="10"/>
      <c r="J70" s="20" t="s">
        <v>1188</v>
      </c>
      <c r="K70" s="12"/>
      <c r="L70" s="28"/>
      <c r="M70" s="10"/>
      <c r="N70" s="10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</row>
    <row r="71">
      <c r="A71" s="23"/>
      <c r="B71" s="12"/>
      <c r="C71" s="12"/>
      <c r="D71" s="12"/>
      <c r="E71" s="28"/>
      <c r="F71" s="12" t="s">
        <v>1189</v>
      </c>
      <c r="G71" s="13" t="s">
        <v>1190</v>
      </c>
      <c r="H71" s="12" t="s">
        <v>1191</v>
      </c>
      <c r="I71" s="10"/>
      <c r="J71" s="20" t="s">
        <v>1192</v>
      </c>
      <c r="K71" s="12"/>
      <c r="L71" s="28"/>
      <c r="M71" s="10"/>
      <c r="N71" s="10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</row>
    <row r="72">
      <c r="A72" s="23"/>
      <c r="B72" s="12"/>
      <c r="C72" s="12"/>
      <c r="D72" s="12"/>
      <c r="E72" s="28"/>
      <c r="F72" s="12" t="s">
        <v>1193</v>
      </c>
      <c r="G72" s="13" t="s">
        <v>1194</v>
      </c>
      <c r="H72" s="12" t="s">
        <v>1195</v>
      </c>
      <c r="I72" s="10"/>
      <c r="J72" s="20" t="s">
        <v>1196</v>
      </c>
      <c r="K72" s="12"/>
      <c r="L72" s="28"/>
      <c r="M72" s="10"/>
      <c r="N72" s="10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</row>
    <row r="73">
      <c r="A73" s="23"/>
      <c r="B73" s="12"/>
      <c r="C73" s="12"/>
      <c r="D73" s="12"/>
      <c r="E73" s="28"/>
      <c r="F73" s="12" t="s">
        <v>1197</v>
      </c>
      <c r="G73" s="13" t="s">
        <v>305</v>
      </c>
      <c r="H73" s="12" t="s">
        <v>1198</v>
      </c>
      <c r="I73" s="10"/>
      <c r="J73" s="20" t="s">
        <v>1199</v>
      </c>
      <c r="K73" s="12"/>
      <c r="L73" s="28"/>
      <c r="M73" s="10"/>
      <c r="N73" s="10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</row>
    <row r="74">
      <c r="A74" s="23"/>
      <c r="B74" s="12"/>
      <c r="C74" s="12"/>
      <c r="D74" s="12"/>
      <c r="E74" s="28"/>
      <c r="F74" s="12" t="s">
        <v>1200</v>
      </c>
      <c r="G74" s="13" t="s">
        <v>1201</v>
      </c>
      <c r="H74" s="12" t="s">
        <v>1202</v>
      </c>
      <c r="I74" s="10"/>
      <c r="J74" s="20" t="s">
        <v>1203</v>
      </c>
      <c r="K74" s="12"/>
      <c r="L74" s="28"/>
      <c r="M74" s="10"/>
      <c r="N74" s="10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</row>
    <row r="75">
      <c r="A75" s="23"/>
      <c r="B75" s="12"/>
      <c r="C75" s="12"/>
      <c r="D75" s="12"/>
      <c r="E75" s="28"/>
      <c r="F75" s="12" t="s">
        <v>1204</v>
      </c>
      <c r="G75" s="13" t="s">
        <v>1205</v>
      </c>
      <c r="H75" s="12" t="s">
        <v>1206</v>
      </c>
      <c r="I75" s="10"/>
      <c r="J75" s="20" t="s">
        <v>1207</v>
      </c>
      <c r="K75" s="12"/>
      <c r="L75" s="28"/>
      <c r="M75" s="10"/>
      <c r="N75" s="10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</row>
    <row r="76">
      <c r="A76" s="23"/>
      <c r="B76" s="12"/>
      <c r="C76" s="12"/>
      <c r="D76" s="12"/>
      <c r="E76" s="28"/>
      <c r="F76" s="12" t="s">
        <v>1208</v>
      </c>
      <c r="G76" s="13" t="s">
        <v>1209</v>
      </c>
      <c r="H76" s="12" t="s">
        <v>1210</v>
      </c>
      <c r="I76" s="10"/>
      <c r="J76" s="20" t="s">
        <v>1211</v>
      </c>
      <c r="K76" s="12"/>
      <c r="L76" s="28"/>
      <c r="M76" s="10"/>
      <c r="N76" s="10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</row>
    <row r="77">
      <c r="A77" s="23"/>
      <c r="B77" s="12"/>
      <c r="C77" s="12"/>
      <c r="D77" s="12"/>
      <c r="E77" s="28"/>
      <c r="F77" s="12" t="s">
        <v>1212</v>
      </c>
      <c r="G77" s="13" t="s">
        <v>602</v>
      </c>
      <c r="H77" s="12" t="s">
        <v>1213</v>
      </c>
      <c r="I77" s="10"/>
      <c r="J77" s="20" t="s">
        <v>1214</v>
      </c>
      <c r="K77" s="12"/>
      <c r="L77" s="28"/>
      <c r="M77" s="10"/>
      <c r="N77" s="10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</row>
    <row r="78">
      <c r="A78" s="23"/>
      <c r="B78" s="12"/>
      <c r="C78" s="12"/>
      <c r="D78" s="12"/>
      <c r="E78" s="28"/>
      <c r="F78" s="106" t="s">
        <v>1215</v>
      </c>
      <c r="G78" s="107" t="s">
        <v>393</v>
      </c>
      <c r="H78" s="106" t="s">
        <v>1216</v>
      </c>
      <c r="I78" s="10"/>
      <c r="J78" s="20" t="s">
        <v>1217</v>
      </c>
      <c r="K78" s="12"/>
      <c r="L78" s="28"/>
      <c r="M78" s="10"/>
      <c r="N78" s="10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</row>
    <row r="79">
      <c r="A79" s="23"/>
      <c r="B79" s="12"/>
      <c r="C79" s="12"/>
      <c r="D79" s="12"/>
      <c r="E79" s="28"/>
      <c r="F79" s="12" t="s">
        <v>1218</v>
      </c>
      <c r="G79" s="13" t="s">
        <v>1219</v>
      </c>
      <c r="H79" s="12" t="s">
        <v>1220</v>
      </c>
      <c r="I79" s="10"/>
      <c r="J79" s="20" t="s">
        <v>1221</v>
      </c>
      <c r="K79" s="12"/>
      <c r="L79" s="28"/>
      <c r="M79" s="10"/>
      <c r="N79" s="10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</row>
    <row r="80">
      <c r="A80" s="23"/>
      <c r="B80" s="12"/>
      <c r="C80" s="12"/>
      <c r="D80" s="12"/>
      <c r="E80" s="28"/>
      <c r="F80" s="12" t="s">
        <v>1222</v>
      </c>
      <c r="G80" s="13" t="s">
        <v>1223</v>
      </c>
      <c r="H80" s="12" t="s">
        <v>1224</v>
      </c>
      <c r="I80" s="10"/>
      <c r="J80" s="20" t="s">
        <v>1225</v>
      </c>
      <c r="K80" s="12"/>
      <c r="L80" s="28"/>
      <c r="M80" s="10"/>
      <c r="N80" s="10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</row>
    <row r="81">
      <c r="A81" s="23"/>
      <c r="B81" s="12"/>
      <c r="C81" s="12"/>
      <c r="D81" s="12"/>
      <c r="E81" s="28"/>
      <c r="F81" s="12" t="s">
        <v>1226</v>
      </c>
      <c r="G81" s="13" t="s">
        <v>349</v>
      </c>
      <c r="H81" s="12" t="s">
        <v>1227</v>
      </c>
      <c r="I81" s="10"/>
      <c r="J81" s="20" t="s">
        <v>1228</v>
      </c>
      <c r="K81" s="12"/>
      <c r="L81" s="28"/>
      <c r="M81" s="10"/>
      <c r="N81" s="10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</row>
    <row r="82">
      <c r="A82" s="23"/>
      <c r="B82" s="12"/>
      <c r="C82" s="12"/>
      <c r="D82" s="12"/>
      <c r="E82" s="28"/>
      <c r="F82" s="12" t="s">
        <v>1229</v>
      </c>
      <c r="G82" s="13" t="s">
        <v>1230</v>
      </c>
      <c r="H82" s="12" t="s">
        <v>1231</v>
      </c>
      <c r="I82" s="10"/>
      <c r="J82" s="20" t="s">
        <v>1232</v>
      </c>
      <c r="K82" s="12"/>
      <c r="L82" s="28"/>
      <c r="M82" s="10"/>
      <c r="N82" s="10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</row>
    <row r="83">
      <c r="A83" s="23"/>
      <c r="B83" s="12"/>
      <c r="C83" s="12"/>
      <c r="D83" s="12"/>
      <c r="E83" s="28"/>
      <c r="F83" s="12" t="s">
        <v>1233</v>
      </c>
      <c r="G83" s="13" t="s">
        <v>1234</v>
      </c>
      <c r="H83" s="12" t="s">
        <v>1235</v>
      </c>
      <c r="I83" s="10"/>
      <c r="J83" s="20" t="s">
        <v>1236</v>
      </c>
      <c r="K83" s="12"/>
      <c r="L83" s="28"/>
      <c r="M83" s="10"/>
      <c r="N83" s="10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</row>
    <row r="84">
      <c r="A84" s="23"/>
      <c r="B84" s="12"/>
      <c r="C84" s="12"/>
      <c r="D84" s="12"/>
      <c r="E84" s="28"/>
      <c r="F84" s="12" t="s">
        <v>1237</v>
      </c>
      <c r="G84" s="13" t="s">
        <v>207</v>
      </c>
      <c r="H84" s="12" t="s">
        <v>1238</v>
      </c>
      <c r="I84" s="10"/>
      <c r="J84" s="20" t="s">
        <v>1239</v>
      </c>
      <c r="K84" s="12"/>
      <c r="L84" s="28"/>
      <c r="M84" s="10"/>
      <c r="N84" s="10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</row>
    <row r="85">
      <c r="A85" s="23"/>
      <c r="B85" s="12"/>
      <c r="C85" s="12"/>
      <c r="D85" s="12"/>
      <c r="E85" s="28"/>
      <c r="F85" s="12" t="s">
        <v>1240</v>
      </c>
      <c r="G85" s="13" t="s">
        <v>1241</v>
      </c>
      <c r="H85" s="12" t="s">
        <v>1242</v>
      </c>
      <c r="I85" s="10"/>
      <c r="J85" s="20" t="s">
        <v>1243</v>
      </c>
      <c r="K85" s="12"/>
      <c r="L85" s="28"/>
      <c r="M85" s="10"/>
      <c r="N85" s="10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</row>
    <row r="86">
      <c r="A86" s="23"/>
      <c r="B86" s="12"/>
      <c r="C86" s="12"/>
      <c r="D86" s="12"/>
      <c r="E86" s="28"/>
      <c r="F86" s="12" t="s">
        <v>1244</v>
      </c>
      <c r="G86" s="13" t="s">
        <v>1245</v>
      </c>
      <c r="H86" s="12" t="s">
        <v>1246</v>
      </c>
      <c r="I86" s="10"/>
      <c r="J86" s="20" t="s">
        <v>1247</v>
      </c>
      <c r="K86" s="12"/>
      <c r="L86" s="28"/>
      <c r="M86" s="10"/>
      <c r="N86" s="10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</row>
    <row r="87">
      <c r="A87" s="23"/>
      <c r="B87" s="12"/>
      <c r="C87" s="12"/>
      <c r="D87" s="12"/>
      <c r="E87" s="28"/>
      <c r="F87" s="106" t="s">
        <v>1248</v>
      </c>
      <c r="G87" s="107" t="s">
        <v>1079</v>
      </c>
      <c r="H87" s="106" t="s">
        <v>1249</v>
      </c>
      <c r="I87" s="10"/>
      <c r="J87" s="12" t="s">
        <v>1250</v>
      </c>
      <c r="K87" s="12"/>
      <c r="L87" s="12"/>
      <c r="M87" s="12" t="s">
        <v>114</v>
      </c>
      <c r="N87" s="4" t="s">
        <v>776</v>
      </c>
      <c r="O87" s="31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</row>
    <row r="88">
      <c r="A88" s="23"/>
      <c r="B88" s="12"/>
      <c r="C88" s="12"/>
      <c r="D88" s="12"/>
      <c r="E88" s="28"/>
      <c r="F88" s="106" t="s">
        <v>1251</v>
      </c>
      <c r="G88" s="107" t="s">
        <v>1252</v>
      </c>
      <c r="H88" s="106" t="s">
        <v>1253</v>
      </c>
      <c r="I88" s="10"/>
      <c r="J88" s="12" t="s">
        <v>1254</v>
      </c>
      <c r="K88" s="12"/>
      <c r="L88" s="12"/>
      <c r="M88" s="12" t="s">
        <v>114</v>
      </c>
      <c r="N88" s="4" t="s">
        <v>776</v>
      </c>
      <c r="O88" s="31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</row>
    <row r="89">
      <c r="A89" s="23"/>
      <c r="B89" s="12"/>
      <c r="C89" s="12"/>
      <c r="D89" s="12"/>
      <c r="E89" s="28"/>
      <c r="F89" s="106" t="s">
        <v>1255</v>
      </c>
      <c r="G89" s="107" t="s">
        <v>104</v>
      </c>
      <c r="H89" s="106" t="s">
        <v>1256</v>
      </c>
      <c r="I89" s="10"/>
      <c r="J89" s="12" t="s">
        <v>1257</v>
      </c>
      <c r="K89" s="12"/>
      <c r="L89" s="12"/>
      <c r="M89" s="12" t="s">
        <v>114</v>
      </c>
      <c r="N89" s="4" t="s">
        <v>776</v>
      </c>
      <c r="O89" s="31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</row>
    <row r="90">
      <c r="A90" s="23"/>
      <c r="B90" s="12"/>
      <c r="C90" s="12"/>
      <c r="D90" s="12"/>
      <c r="E90" s="28"/>
      <c r="F90" s="106" t="s">
        <v>1258</v>
      </c>
      <c r="G90" s="107" t="s">
        <v>1121</v>
      </c>
      <c r="H90" s="106" t="s">
        <v>1259</v>
      </c>
      <c r="I90" s="10"/>
      <c r="J90" s="12" t="s">
        <v>1260</v>
      </c>
      <c r="K90" s="12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</row>
    <row r="91">
      <c r="A91" s="23"/>
      <c r="B91" s="12"/>
      <c r="C91" s="12"/>
      <c r="D91" s="12"/>
      <c r="E91" s="28"/>
      <c r="F91" s="106" t="s">
        <v>1261</v>
      </c>
      <c r="G91" s="107" t="s">
        <v>97</v>
      </c>
      <c r="H91" s="106" t="s">
        <v>1253</v>
      </c>
      <c r="I91" s="10"/>
      <c r="J91" s="12" t="s">
        <v>1262</v>
      </c>
      <c r="K91" s="12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</row>
    <row r="92">
      <c r="A92" s="23"/>
      <c r="B92" s="12"/>
      <c r="C92" s="12"/>
      <c r="D92" s="12"/>
      <c r="E92" s="28"/>
      <c r="F92" s="106" t="s">
        <v>1263</v>
      </c>
      <c r="G92" s="107" t="s">
        <v>1264</v>
      </c>
      <c r="H92" s="106" t="s">
        <v>1265</v>
      </c>
      <c r="I92" s="10"/>
      <c r="J92" s="20" t="s">
        <v>1266</v>
      </c>
      <c r="K92" s="12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</row>
    <row r="93">
      <c r="A93" s="23"/>
      <c r="B93" s="12"/>
      <c r="C93" s="12"/>
      <c r="D93" s="12"/>
      <c r="E93" s="28"/>
      <c r="F93" s="106" t="s">
        <v>1267</v>
      </c>
      <c r="G93" s="107" t="s">
        <v>761</v>
      </c>
      <c r="H93" s="106" t="s">
        <v>1253</v>
      </c>
      <c r="I93" s="10"/>
      <c r="J93" s="20" t="s">
        <v>1268</v>
      </c>
      <c r="K93" s="12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</row>
    <row r="94">
      <c r="A94" s="23"/>
      <c r="B94" s="12"/>
      <c r="C94" s="12"/>
      <c r="D94" s="12"/>
      <c r="E94" s="28"/>
      <c r="F94" s="106" t="s">
        <v>1269</v>
      </c>
      <c r="G94" s="107" t="s">
        <v>1270</v>
      </c>
      <c r="H94" s="106" t="s">
        <v>1271</v>
      </c>
      <c r="I94" s="10"/>
      <c r="J94" s="20" t="s">
        <v>1272</v>
      </c>
      <c r="K94" s="12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</row>
    <row r="95">
      <c r="A95" s="23"/>
      <c r="B95" s="12"/>
      <c r="C95" s="12"/>
      <c r="D95" s="12"/>
      <c r="E95" s="28"/>
      <c r="F95" s="106" t="s">
        <v>1273</v>
      </c>
      <c r="G95" s="107" t="s">
        <v>1274</v>
      </c>
      <c r="H95" s="106" t="s">
        <v>1275</v>
      </c>
      <c r="I95" s="10"/>
      <c r="J95" s="20" t="s">
        <v>1276</v>
      </c>
      <c r="K95" s="12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</row>
    <row r="96">
      <c r="A96" s="23"/>
      <c r="B96" s="12"/>
      <c r="C96" s="12"/>
      <c r="D96" s="12"/>
      <c r="E96" s="28"/>
      <c r="F96" s="106" t="s">
        <v>1277</v>
      </c>
      <c r="G96" s="107" t="s">
        <v>492</v>
      </c>
      <c r="H96" s="106" t="s">
        <v>1278</v>
      </c>
      <c r="I96" s="10"/>
      <c r="J96" s="20" t="s">
        <v>1279</v>
      </c>
      <c r="K96" s="12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</row>
    <row r="97">
      <c r="A97" s="23"/>
      <c r="B97" s="12"/>
      <c r="C97" s="12"/>
      <c r="D97" s="12"/>
      <c r="E97" s="28"/>
      <c r="F97" s="28"/>
      <c r="G97" s="10"/>
      <c r="H97" s="10"/>
      <c r="I97" s="10"/>
      <c r="J97" s="10"/>
      <c r="K97" s="12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</row>
    <row r="98">
      <c r="A98" s="23"/>
      <c r="B98" s="12"/>
      <c r="C98" s="12"/>
      <c r="D98" s="12"/>
      <c r="E98" s="28"/>
      <c r="F98" s="28"/>
      <c r="G98" s="10"/>
      <c r="H98" s="10"/>
      <c r="I98" s="10"/>
      <c r="J98" s="10"/>
      <c r="K98" s="12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</row>
    <row r="99">
      <c r="A99" s="3" t="s">
        <v>1280</v>
      </c>
      <c r="B99" s="74" t="s">
        <v>1281</v>
      </c>
      <c r="C99" s="4" t="s">
        <v>961</v>
      </c>
      <c r="D99" s="84" t="s">
        <v>1282</v>
      </c>
      <c r="E99" s="31"/>
      <c r="F99" s="31"/>
      <c r="G99" s="6"/>
      <c r="H99" s="6"/>
      <c r="I99" s="6"/>
      <c r="J99" s="6"/>
      <c r="K99" s="4" t="s">
        <v>1283</v>
      </c>
      <c r="L99" s="8" t="s">
        <v>227</v>
      </c>
      <c r="M99" s="31"/>
      <c r="N99" s="31"/>
      <c r="O99" s="31"/>
      <c r="P99" s="31"/>
      <c r="Q99" s="31"/>
      <c r="R99" s="31"/>
      <c r="S99" s="31"/>
      <c r="T99" s="31"/>
    </row>
    <row r="100">
      <c r="F100" s="16" t="s">
        <v>1284</v>
      </c>
      <c r="G100" s="61" t="s">
        <v>1194</v>
      </c>
      <c r="H100" s="16" t="s">
        <v>1285</v>
      </c>
      <c r="J100" s="20" t="s">
        <v>1286</v>
      </c>
      <c r="L100" s="16"/>
      <c r="M100" s="16" t="s">
        <v>114</v>
      </c>
      <c r="N100" s="4" t="s">
        <v>776</v>
      </c>
      <c r="O100" s="31"/>
    </row>
    <row r="101">
      <c r="F101" s="16" t="s">
        <v>1287</v>
      </c>
      <c r="G101" s="61" t="s">
        <v>1288</v>
      </c>
      <c r="H101" s="16" t="s">
        <v>822</v>
      </c>
      <c r="J101" s="20" t="s">
        <v>1289</v>
      </c>
      <c r="L101" s="16"/>
      <c r="M101" s="16" t="s">
        <v>114</v>
      </c>
      <c r="N101" s="4" t="s">
        <v>776</v>
      </c>
      <c r="O101" s="31"/>
    </row>
    <row r="102">
      <c r="A102" s="28"/>
      <c r="B102" s="28"/>
      <c r="C102" s="28"/>
      <c r="D102" s="28"/>
      <c r="E102" s="28"/>
      <c r="F102" s="12" t="s">
        <v>1290</v>
      </c>
      <c r="G102" s="13" t="s">
        <v>821</v>
      </c>
      <c r="H102" s="12" t="s">
        <v>983</v>
      </c>
      <c r="I102" s="28"/>
      <c r="J102" s="12" t="s">
        <v>1291</v>
      </c>
      <c r="K102" s="28"/>
      <c r="L102" s="16"/>
      <c r="M102" s="16" t="s">
        <v>26</v>
      </c>
      <c r="N102" s="16" t="s">
        <v>776</v>
      </c>
      <c r="O102" s="12" t="s">
        <v>26</v>
      </c>
      <c r="P102" s="12" t="s">
        <v>1046</v>
      </c>
      <c r="Q102" s="28"/>
      <c r="R102" s="28"/>
    </row>
    <row r="103">
      <c r="A103" s="28"/>
      <c r="B103" s="28"/>
      <c r="C103" s="28"/>
      <c r="D103" s="28"/>
      <c r="E103" s="28"/>
      <c r="F103" s="12" t="s">
        <v>1292</v>
      </c>
      <c r="G103" s="13" t="s">
        <v>1293</v>
      </c>
      <c r="H103" s="12" t="s">
        <v>1294</v>
      </c>
      <c r="I103" s="28"/>
      <c r="J103" s="12" t="s">
        <v>1295</v>
      </c>
      <c r="K103" s="28"/>
      <c r="L103" s="16"/>
      <c r="M103" s="16" t="s">
        <v>26</v>
      </c>
      <c r="N103" s="16" t="s">
        <v>776</v>
      </c>
      <c r="O103" s="12" t="s">
        <v>26</v>
      </c>
      <c r="P103" s="12" t="s">
        <v>1046</v>
      </c>
      <c r="Q103" s="28"/>
      <c r="R103" s="28"/>
    </row>
    <row r="104">
      <c r="A104" s="28"/>
      <c r="B104" s="28"/>
      <c r="C104" s="28"/>
      <c r="D104" s="28"/>
      <c r="E104" s="28"/>
      <c r="F104" s="12" t="s">
        <v>1296</v>
      </c>
      <c r="G104" s="13" t="s">
        <v>501</v>
      </c>
      <c r="H104" s="12" t="s">
        <v>1297</v>
      </c>
      <c r="I104" s="28"/>
      <c r="J104" s="20" t="s">
        <v>1298</v>
      </c>
      <c r="K104" s="28"/>
      <c r="L104" s="16"/>
      <c r="M104" s="16" t="s">
        <v>114</v>
      </c>
      <c r="N104" s="4" t="s">
        <v>776</v>
      </c>
      <c r="O104" s="6"/>
      <c r="P104" s="10"/>
      <c r="Q104" s="28"/>
      <c r="R104" s="28"/>
    </row>
    <row r="105">
      <c r="A105" s="23"/>
      <c r="B105" s="12"/>
      <c r="C105" s="12"/>
      <c r="D105" s="105"/>
      <c r="E105" s="12"/>
      <c r="F105" s="106" t="s">
        <v>1299</v>
      </c>
      <c r="G105" s="107" t="s">
        <v>1133</v>
      </c>
      <c r="H105" s="106" t="s">
        <v>1013</v>
      </c>
      <c r="I105" s="28"/>
      <c r="J105" s="12" t="s">
        <v>1300</v>
      </c>
      <c r="K105" s="12"/>
      <c r="L105" s="16"/>
      <c r="M105" s="16" t="s">
        <v>26</v>
      </c>
      <c r="N105" s="16" t="s">
        <v>776</v>
      </c>
      <c r="O105" s="12" t="s">
        <v>26</v>
      </c>
      <c r="P105" s="12" t="s">
        <v>1046</v>
      </c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</row>
    <row r="106">
      <c r="A106" s="23"/>
      <c r="B106" s="12"/>
      <c r="C106" s="12"/>
      <c r="D106" s="105"/>
      <c r="E106" s="12"/>
      <c r="F106" s="106" t="s">
        <v>1301</v>
      </c>
      <c r="G106" s="107" t="s">
        <v>1302</v>
      </c>
      <c r="H106" s="106" t="s">
        <v>1253</v>
      </c>
      <c r="I106" s="28"/>
      <c r="J106" s="12" t="s">
        <v>1303</v>
      </c>
      <c r="K106" s="12"/>
      <c r="L106" s="16"/>
      <c r="M106" s="16" t="s">
        <v>26</v>
      </c>
      <c r="N106" s="16" t="s">
        <v>776</v>
      </c>
      <c r="O106" s="12" t="s">
        <v>26</v>
      </c>
      <c r="P106" s="12" t="s">
        <v>1046</v>
      </c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</row>
    <row r="107">
      <c r="A107" s="23"/>
      <c r="B107" s="12"/>
      <c r="C107" s="12"/>
      <c r="D107" s="105"/>
      <c r="E107" s="12"/>
      <c r="F107" s="106" t="s">
        <v>1304</v>
      </c>
      <c r="G107" s="107" t="s">
        <v>1305</v>
      </c>
      <c r="H107" s="106" t="s">
        <v>1306</v>
      </c>
      <c r="I107" s="28"/>
      <c r="J107" s="12" t="s">
        <v>1307</v>
      </c>
      <c r="K107" s="12"/>
      <c r="L107" s="16"/>
      <c r="M107" s="16" t="s">
        <v>114</v>
      </c>
      <c r="N107" s="4" t="s">
        <v>776</v>
      </c>
      <c r="O107" s="6"/>
      <c r="P107" s="10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</row>
    <row r="108">
      <c r="A108" s="23"/>
      <c r="B108" s="12"/>
      <c r="C108" s="12"/>
      <c r="D108" s="105"/>
      <c r="E108" s="12"/>
      <c r="F108" s="106" t="s">
        <v>1308</v>
      </c>
      <c r="G108" s="107" t="s">
        <v>1309</v>
      </c>
      <c r="H108" s="106" t="s">
        <v>1310</v>
      </c>
      <c r="I108" s="28"/>
      <c r="J108" s="12" t="s">
        <v>1311</v>
      </c>
      <c r="K108" s="12"/>
      <c r="L108" s="16"/>
      <c r="M108" s="16" t="s">
        <v>26</v>
      </c>
      <c r="N108" s="16" t="s">
        <v>776</v>
      </c>
      <c r="O108" s="12" t="s">
        <v>26</v>
      </c>
      <c r="P108" s="12" t="s">
        <v>1046</v>
      </c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</row>
    <row r="109">
      <c r="A109" s="23"/>
      <c r="B109" s="12"/>
      <c r="C109" s="12"/>
      <c r="D109" s="105"/>
      <c r="E109" s="12"/>
      <c r="F109" s="106" t="s">
        <v>1312</v>
      </c>
      <c r="G109" s="107" t="s">
        <v>1313</v>
      </c>
      <c r="H109" s="106" t="s">
        <v>1314</v>
      </c>
      <c r="I109" s="28"/>
      <c r="J109" s="12" t="s">
        <v>1315</v>
      </c>
      <c r="K109" s="12"/>
      <c r="L109" s="12"/>
      <c r="M109" s="12" t="s">
        <v>114</v>
      </c>
      <c r="N109" s="4" t="s">
        <v>776</v>
      </c>
      <c r="O109" s="6"/>
      <c r="P109" s="10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</row>
    <row r="110">
      <c r="A110" s="23"/>
      <c r="B110" s="12"/>
      <c r="C110" s="12"/>
      <c r="D110" s="105"/>
      <c r="E110" s="12"/>
      <c r="F110" s="106" t="s">
        <v>1316</v>
      </c>
      <c r="G110" s="107" t="s">
        <v>1317</v>
      </c>
      <c r="H110" s="106" t="s">
        <v>1253</v>
      </c>
      <c r="I110" s="28"/>
      <c r="J110" s="12" t="s">
        <v>1318</v>
      </c>
      <c r="K110" s="12"/>
      <c r="L110" s="12"/>
      <c r="M110" s="12" t="s">
        <v>26</v>
      </c>
      <c r="N110" s="16" t="s">
        <v>776</v>
      </c>
      <c r="O110" s="12" t="s">
        <v>26</v>
      </c>
      <c r="P110" s="12" t="s">
        <v>1046</v>
      </c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</row>
    <row r="111">
      <c r="A111" s="23"/>
      <c r="B111" s="12"/>
      <c r="C111" s="12"/>
      <c r="D111" s="105"/>
      <c r="E111" s="12"/>
      <c r="F111" s="106" t="s">
        <v>1319</v>
      </c>
      <c r="G111" s="107" t="s">
        <v>1320</v>
      </c>
      <c r="H111" s="106" t="s">
        <v>1253</v>
      </c>
      <c r="I111" s="28"/>
      <c r="J111" s="12" t="s">
        <v>1321</v>
      </c>
      <c r="K111" s="12"/>
      <c r="L111" s="12"/>
      <c r="M111" s="12" t="s">
        <v>114</v>
      </c>
      <c r="N111" s="4" t="s">
        <v>776</v>
      </c>
      <c r="O111" s="6"/>
      <c r="P111" s="10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</row>
    <row r="112">
      <c r="A112" s="23"/>
      <c r="B112" s="12"/>
      <c r="C112" s="12"/>
      <c r="D112" s="105"/>
      <c r="E112" s="12"/>
      <c r="F112" s="106" t="s">
        <v>1322</v>
      </c>
      <c r="G112" s="107" t="s">
        <v>1323</v>
      </c>
      <c r="H112" s="106" t="s">
        <v>1324</v>
      </c>
      <c r="I112" s="28"/>
      <c r="J112" s="12" t="s">
        <v>1325</v>
      </c>
      <c r="K112" s="12"/>
      <c r="L112" s="12"/>
      <c r="M112" s="12" t="s">
        <v>26</v>
      </c>
      <c r="N112" s="16" t="s">
        <v>776</v>
      </c>
      <c r="O112" s="12" t="s">
        <v>26</v>
      </c>
      <c r="P112" s="12" t="s">
        <v>1046</v>
      </c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</row>
    <row r="113">
      <c r="A113" s="23"/>
      <c r="B113" s="12"/>
      <c r="C113" s="12"/>
      <c r="D113" s="105"/>
      <c r="E113" s="12"/>
      <c r="F113" s="12" t="s">
        <v>1326</v>
      </c>
      <c r="G113" s="12" t="s">
        <v>1327</v>
      </c>
      <c r="H113" s="12"/>
      <c r="I113" s="28"/>
      <c r="J113" s="12"/>
      <c r="K113" s="12" t="s">
        <v>1328</v>
      </c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</row>
    <row r="114">
      <c r="A114" s="23"/>
      <c r="B114" s="12"/>
      <c r="C114" s="12"/>
      <c r="D114" s="105"/>
      <c r="E114" s="12"/>
      <c r="F114" s="10"/>
      <c r="G114" s="10"/>
      <c r="H114" s="10"/>
      <c r="I114" s="28"/>
      <c r="J114" s="12"/>
      <c r="K114" s="12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</row>
    <row r="115">
      <c r="A115" s="3" t="s">
        <v>1329</v>
      </c>
      <c r="B115" s="74" t="s">
        <v>1330</v>
      </c>
      <c r="C115" s="4" t="s">
        <v>1331</v>
      </c>
      <c r="D115" s="38" t="s">
        <v>1332</v>
      </c>
      <c r="E115" s="4" t="s">
        <v>1333</v>
      </c>
      <c r="F115" s="31"/>
      <c r="G115" s="31"/>
      <c r="H115" s="31"/>
      <c r="I115" s="31"/>
      <c r="J115" s="4"/>
      <c r="K115" s="4" t="s">
        <v>1334</v>
      </c>
      <c r="L115" s="8" t="s">
        <v>227</v>
      </c>
      <c r="M115" s="4" t="s">
        <v>1335</v>
      </c>
      <c r="N115" s="4" t="s">
        <v>776</v>
      </c>
      <c r="O115" s="31"/>
      <c r="P115" s="31"/>
      <c r="Q115" s="31"/>
      <c r="R115" s="31"/>
      <c r="S115" s="31"/>
      <c r="T115" s="31"/>
    </row>
    <row r="116">
      <c r="F116" s="12" t="s">
        <v>1336</v>
      </c>
      <c r="G116" s="13" t="s">
        <v>769</v>
      </c>
      <c r="H116" s="12" t="s">
        <v>1337</v>
      </c>
      <c r="J116" s="12" t="s">
        <v>1338</v>
      </c>
      <c r="L116" s="16"/>
      <c r="M116" s="16" t="s">
        <v>26</v>
      </c>
      <c r="N116" s="16" t="s">
        <v>776</v>
      </c>
      <c r="O116" s="16" t="s">
        <v>26</v>
      </c>
      <c r="P116" s="16" t="s">
        <v>1339</v>
      </c>
    </row>
    <row r="117">
      <c r="F117" s="16" t="s">
        <v>1340</v>
      </c>
      <c r="G117" s="61" t="s">
        <v>1341</v>
      </c>
      <c r="H117" s="16" t="s">
        <v>1342</v>
      </c>
      <c r="J117" s="12" t="s">
        <v>1343</v>
      </c>
      <c r="L117" s="16"/>
      <c r="M117" s="16" t="s">
        <v>26</v>
      </c>
      <c r="N117" s="16" t="s">
        <v>776</v>
      </c>
      <c r="O117" s="16" t="s">
        <v>26</v>
      </c>
      <c r="P117" s="16" t="s">
        <v>1339</v>
      </c>
    </row>
    <row r="118">
      <c r="F118" s="16" t="s">
        <v>1344</v>
      </c>
      <c r="G118" s="61" t="s">
        <v>1345</v>
      </c>
      <c r="H118" s="16" t="s">
        <v>671</v>
      </c>
      <c r="J118" s="12" t="s">
        <v>1346</v>
      </c>
      <c r="L118" s="16"/>
      <c r="M118" s="16" t="s">
        <v>26</v>
      </c>
      <c r="N118" s="16" t="s">
        <v>776</v>
      </c>
      <c r="O118" s="16" t="s">
        <v>26</v>
      </c>
      <c r="P118" s="16" t="s">
        <v>1339</v>
      </c>
    </row>
    <row r="119">
      <c r="A119" s="23"/>
      <c r="B119" s="12"/>
      <c r="C119" s="12"/>
      <c r="D119" s="28"/>
      <c r="E119" s="28"/>
      <c r="F119" s="16" t="s">
        <v>1347</v>
      </c>
      <c r="G119" s="61" t="s">
        <v>1348</v>
      </c>
      <c r="H119" s="16" t="s">
        <v>1349</v>
      </c>
      <c r="J119" s="12" t="s">
        <v>1350</v>
      </c>
      <c r="K119" s="28"/>
      <c r="L119" s="16"/>
      <c r="M119" s="16" t="s">
        <v>26</v>
      </c>
      <c r="N119" s="16" t="s">
        <v>776</v>
      </c>
      <c r="O119" s="16" t="s">
        <v>26</v>
      </c>
      <c r="P119" s="16" t="s">
        <v>1339</v>
      </c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</row>
    <row r="120">
      <c r="A120" s="23"/>
      <c r="B120" s="12"/>
      <c r="C120" s="12"/>
      <c r="D120" s="12"/>
      <c r="E120" s="28"/>
      <c r="F120" s="106" t="s">
        <v>1351</v>
      </c>
      <c r="G120" s="107" t="s">
        <v>1352</v>
      </c>
      <c r="H120" s="106" t="s">
        <v>1353</v>
      </c>
      <c r="I120" s="10"/>
      <c r="J120" s="12" t="s">
        <v>1354</v>
      </c>
      <c r="K120" s="12"/>
      <c r="L120" s="16"/>
      <c r="M120" s="16" t="s">
        <v>26</v>
      </c>
      <c r="N120" s="16" t="s">
        <v>776</v>
      </c>
      <c r="O120" s="16" t="s">
        <v>26</v>
      </c>
      <c r="P120" s="16" t="s">
        <v>1339</v>
      </c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</row>
    <row r="121">
      <c r="A121" s="3" t="s">
        <v>1355</v>
      </c>
      <c r="B121" s="74" t="s">
        <v>1356</v>
      </c>
      <c r="C121" s="4" t="s">
        <v>961</v>
      </c>
      <c r="D121" s="84" t="s">
        <v>1357</v>
      </c>
      <c r="E121" s="4" t="s">
        <v>1358</v>
      </c>
      <c r="F121" s="31"/>
      <c r="G121" s="6"/>
      <c r="H121" s="6"/>
      <c r="I121" s="6"/>
      <c r="J121" s="6"/>
      <c r="K121" s="4" t="s">
        <v>1359</v>
      </c>
      <c r="L121" s="8" t="s">
        <v>1360</v>
      </c>
      <c r="M121" s="4" t="s">
        <v>114</v>
      </c>
      <c r="N121" s="31"/>
      <c r="O121" s="31"/>
      <c r="P121" s="31"/>
      <c r="Q121" s="31"/>
      <c r="R121" s="31"/>
      <c r="S121" s="31"/>
      <c r="T121" s="31"/>
    </row>
    <row r="122">
      <c r="F122" s="16" t="s">
        <v>1361</v>
      </c>
      <c r="G122" s="61" t="s">
        <v>1362</v>
      </c>
      <c r="H122" s="16" t="s">
        <v>1363</v>
      </c>
      <c r="J122" s="16" t="s">
        <v>1364</v>
      </c>
      <c r="M122" s="16" t="s">
        <v>26</v>
      </c>
      <c r="N122" s="16" t="s">
        <v>1365</v>
      </c>
    </row>
    <row r="123">
      <c r="F123" s="16" t="s">
        <v>1366</v>
      </c>
      <c r="G123" s="61" t="s">
        <v>1367</v>
      </c>
      <c r="H123" s="16" t="s">
        <v>671</v>
      </c>
      <c r="J123" s="12" t="s">
        <v>1368</v>
      </c>
      <c r="M123" s="16" t="s">
        <v>26</v>
      </c>
      <c r="N123" s="16" t="s">
        <v>1365</v>
      </c>
      <c r="O123" s="8" t="s">
        <v>483</v>
      </c>
      <c r="P123" s="111">
        <v>45843.0</v>
      </c>
      <c r="Q123" s="8" t="s">
        <v>1369</v>
      </c>
    </row>
    <row r="124">
      <c r="F124" s="16" t="s">
        <v>1370</v>
      </c>
      <c r="G124" s="61" t="s">
        <v>97</v>
      </c>
      <c r="H124" s="16" t="s">
        <v>118</v>
      </c>
      <c r="J124" s="16" t="s">
        <v>1371</v>
      </c>
      <c r="M124" s="4" t="s">
        <v>114</v>
      </c>
      <c r="N124" s="10"/>
    </row>
    <row r="125">
      <c r="A125" s="23"/>
      <c r="B125" s="12"/>
      <c r="C125" s="12"/>
      <c r="D125" s="12"/>
      <c r="E125" s="28"/>
      <c r="F125" s="12" t="s">
        <v>1372</v>
      </c>
      <c r="G125" s="13" t="s">
        <v>1373</v>
      </c>
      <c r="H125" s="12" t="s">
        <v>1374</v>
      </c>
      <c r="I125" s="10"/>
      <c r="J125" s="12" t="s">
        <v>1375</v>
      </c>
      <c r="K125" s="12"/>
      <c r="L125" s="28"/>
      <c r="M125" s="4" t="s">
        <v>1077</v>
      </c>
      <c r="N125" s="12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</row>
    <row r="126">
      <c r="A126" s="23"/>
      <c r="B126" s="12"/>
      <c r="C126" s="12"/>
      <c r="D126" s="12"/>
      <c r="E126" s="28"/>
      <c r="F126" s="12" t="s">
        <v>1376</v>
      </c>
      <c r="G126" s="13" t="s">
        <v>1103</v>
      </c>
      <c r="H126" s="12" t="s">
        <v>1377</v>
      </c>
      <c r="I126" s="10"/>
      <c r="J126" s="12" t="s">
        <v>1378</v>
      </c>
      <c r="K126" s="12"/>
      <c r="L126" s="28"/>
      <c r="M126" s="4" t="s">
        <v>114</v>
      </c>
      <c r="N126" s="10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</row>
    <row r="127">
      <c r="A127" s="23"/>
      <c r="B127" s="12"/>
      <c r="C127" s="12"/>
      <c r="D127" s="12"/>
      <c r="E127" s="28"/>
      <c r="F127" s="12" t="s">
        <v>1379</v>
      </c>
      <c r="G127" s="13" t="s">
        <v>436</v>
      </c>
      <c r="H127" s="12" t="s">
        <v>1380</v>
      </c>
      <c r="I127" s="10"/>
      <c r="J127" s="12" t="s">
        <v>1381</v>
      </c>
      <c r="K127" s="12"/>
      <c r="L127" s="28"/>
      <c r="M127" s="4" t="s">
        <v>114</v>
      </c>
      <c r="N127" s="10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</row>
    <row r="128">
      <c r="A128" s="3" t="s">
        <v>1382</v>
      </c>
      <c r="B128" s="4"/>
      <c r="C128" s="4" t="s">
        <v>961</v>
      </c>
      <c r="D128" s="84" t="s">
        <v>1383</v>
      </c>
      <c r="E128" s="31"/>
      <c r="F128" s="31"/>
      <c r="G128" s="6"/>
      <c r="H128" s="6"/>
      <c r="I128" s="6"/>
      <c r="J128" s="6"/>
      <c r="K128" s="4" t="s">
        <v>1384</v>
      </c>
      <c r="L128" s="8" t="s">
        <v>1385</v>
      </c>
      <c r="M128" s="31"/>
      <c r="N128" s="31"/>
      <c r="O128" s="31"/>
      <c r="P128" s="31"/>
      <c r="Q128" s="31"/>
      <c r="R128" s="31"/>
      <c r="S128" s="31"/>
      <c r="T128" s="31"/>
    </row>
    <row r="129">
      <c r="F129" s="16" t="s">
        <v>1386</v>
      </c>
      <c r="G129" s="61" t="s">
        <v>1387</v>
      </c>
      <c r="H129" s="16" t="s">
        <v>1388</v>
      </c>
      <c r="J129" s="16"/>
    </row>
    <row r="130">
      <c r="F130" s="16" t="s">
        <v>1389</v>
      </c>
      <c r="G130" s="61" t="s">
        <v>1390</v>
      </c>
      <c r="H130" s="16" t="s">
        <v>1391</v>
      </c>
      <c r="J130" s="16"/>
    </row>
    <row r="131">
      <c r="F131" s="16" t="s">
        <v>1392</v>
      </c>
      <c r="G131" s="61" t="s">
        <v>1393</v>
      </c>
      <c r="H131" s="16" t="s">
        <v>1394</v>
      </c>
      <c r="J131" s="16"/>
    </row>
    <row r="132">
      <c r="F132" s="16" t="s">
        <v>1395</v>
      </c>
      <c r="G132" s="61" t="s">
        <v>1396</v>
      </c>
      <c r="H132" s="16" t="s">
        <v>1397</v>
      </c>
      <c r="J132" s="16"/>
    </row>
    <row r="133">
      <c r="F133" s="16" t="s">
        <v>1398</v>
      </c>
      <c r="G133" s="61" t="s">
        <v>1230</v>
      </c>
      <c r="H133" s="16" t="s">
        <v>1399</v>
      </c>
      <c r="J133" s="16"/>
    </row>
    <row r="134">
      <c r="A134" s="3" t="s">
        <v>1400</v>
      </c>
      <c r="B134" s="4"/>
      <c r="C134" s="4" t="s">
        <v>961</v>
      </c>
      <c r="D134" s="84" t="s">
        <v>1401</v>
      </c>
      <c r="E134" s="4" t="s">
        <v>1402</v>
      </c>
      <c r="F134" s="31"/>
      <c r="G134" s="31"/>
      <c r="H134" s="31"/>
      <c r="I134" s="4"/>
      <c r="J134" s="4"/>
      <c r="K134" s="31"/>
      <c r="L134" s="8" t="s">
        <v>1403</v>
      </c>
      <c r="M134" s="31"/>
      <c r="N134" s="31"/>
      <c r="O134" s="31"/>
      <c r="P134" s="31"/>
      <c r="Q134" s="31"/>
      <c r="R134" s="31"/>
      <c r="S134" s="31"/>
      <c r="T134" s="31"/>
    </row>
    <row r="135">
      <c r="F135" s="12" t="s">
        <v>1404</v>
      </c>
      <c r="G135" s="112" t="s">
        <v>1103</v>
      </c>
      <c r="H135" s="113" t="s">
        <v>246</v>
      </c>
      <c r="I135" s="10"/>
      <c r="J135" s="9"/>
    </row>
    <row r="136">
      <c r="F136" s="12" t="s">
        <v>1405</v>
      </c>
      <c r="G136" s="13" t="s">
        <v>1406</v>
      </c>
      <c r="H136" s="12" t="s">
        <v>1407</v>
      </c>
      <c r="J136" s="16"/>
    </row>
    <row r="139">
      <c r="A139" s="3" t="s">
        <v>1408</v>
      </c>
      <c r="B139" s="4"/>
      <c r="C139" s="4" t="s">
        <v>1065</v>
      </c>
      <c r="D139" s="38" t="s">
        <v>1409</v>
      </c>
      <c r="E139" s="4" t="s">
        <v>1410</v>
      </c>
      <c r="F139" s="31"/>
      <c r="G139" s="31"/>
      <c r="H139" s="31"/>
      <c r="I139" s="31"/>
      <c r="J139" s="31"/>
      <c r="K139" s="4" t="s">
        <v>1411</v>
      </c>
      <c r="L139" s="8" t="s">
        <v>1412</v>
      </c>
      <c r="M139" s="4" t="s">
        <v>26</v>
      </c>
      <c r="N139" s="4" t="s">
        <v>1149</v>
      </c>
      <c r="O139" s="31"/>
      <c r="P139" s="31"/>
      <c r="Q139" s="31"/>
    </row>
    <row r="140">
      <c r="F140" s="16" t="s">
        <v>1413</v>
      </c>
      <c r="H140" s="16" t="s">
        <v>1414</v>
      </c>
      <c r="J140" s="16" t="s">
        <v>1415</v>
      </c>
      <c r="M140" s="16" t="s">
        <v>1077</v>
      </c>
      <c r="N140" s="12" t="s">
        <v>1149</v>
      </c>
    </row>
    <row r="141">
      <c r="F141" s="16" t="s">
        <v>1416</v>
      </c>
      <c r="H141" s="16" t="s">
        <v>1417</v>
      </c>
      <c r="J141" s="16" t="s">
        <v>1418</v>
      </c>
      <c r="M141" s="16" t="s">
        <v>26</v>
      </c>
      <c r="N141" s="12" t="s">
        <v>1149</v>
      </c>
      <c r="O141" s="16" t="s">
        <v>26</v>
      </c>
      <c r="P141" s="16" t="s">
        <v>1339</v>
      </c>
    </row>
    <row r="142">
      <c r="F142" s="16" t="s">
        <v>1419</v>
      </c>
      <c r="H142" s="16" t="s">
        <v>1420</v>
      </c>
      <c r="J142" s="16" t="s">
        <v>1421</v>
      </c>
      <c r="M142" s="16" t="s">
        <v>26</v>
      </c>
      <c r="N142" s="12" t="s">
        <v>1149</v>
      </c>
      <c r="O142" s="16" t="s">
        <v>26</v>
      </c>
      <c r="P142" s="16" t="s">
        <v>1339</v>
      </c>
    </row>
    <row r="143">
      <c r="F143" s="16" t="s">
        <v>1422</v>
      </c>
      <c r="H143" s="12" t="s">
        <v>1423</v>
      </c>
      <c r="J143" s="16" t="s">
        <v>1424</v>
      </c>
      <c r="M143" s="16" t="s">
        <v>26</v>
      </c>
      <c r="N143" s="12" t="s">
        <v>1149</v>
      </c>
      <c r="O143" s="16" t="s">
        <v>26</v>
      </c>
      <c r="P143" s="16" t="s">
        <v>1339</v>
      </c>
    </row>
    <row r="144">
      <c r="F144" s="16" t="s">
        <v>1425</v>
      </c>
      <c r="H144" s="16" t="s">
        <v>1426</v>
      </c>
      <c r="J144" s="16" t="s">
        <v>1427</v>
      </c>
      <c r="M144" s="16" t="s">
        <v>1077</v>
      </c>
      <c r="N144" s="12" t="s">
        <v>1149</v>
      </c>
      <c r="O144" s="9"/>
      <c r="P144" s="9"/>
    </row>
    <row r="145">
      <c r="F145" s="16" t="s">
        <v>1428</v>
      </c>
      <c r="H145" s="16" t="s">
        <v>175</v>
      </c>
      <c r="J145" s="16" t="s">
        <v>1429</v>
      </c>
      <c r="M145" s="16" t="s">
        <v>26</v>
      </c>
      <c r="N145" s="12" t="s">
        <v>1149</v>
      </c>
      <c r="O145" s="16" t="s">
        <v>26</v>
      </c>
      <c r="P145" s="16" t="s">
        <v>1339</v>
      </c>
    </row>
    <row r="146">
      <c r="F146" s="16" t="s">
        <v>1430</v>
      </c>
      <c r="H146" s="16" t="s">
        <v>1431</v>
      </c>
      <c r="J146" s="16" t="s">
        <v>1432</v>
      </c>
      <c r="M146" s="16" t="s">
        <v>26</v>
      </c>
      <c r="N146" s="12" t="s">
        <v>1433</v>
      </c>
      <c r="O146" s="16" t="s">
        <v>26</v>
      </c>
      <c r="P146" s="16" t="s">
        <v>1339</v>
      </c>
    </row>
    <row r="147">
      <c r="F147" s="16" t="s">
        <v>1434</v>
      </c>
      <c r="H147" s="16" t="s">
        <v>60</v>
      </c>
      <c r="J147" s="16" t="s">
        <v>1435</v>
      </c>
      <c r="M147" s="16" t="s">
        <v>26</v>
      </c>
      <c r="N147" s="12" t="s">
        <v>1433</v>
      </c>
      <c r="O147" s="16" t="s">
        <v>26</v>
      </c>
      <c r="P147" s="16" t="s">
        <v>1339</v>
      </c>
    </row>
    <row r="148">
      <c r="F148" s="16" t="s">
        <v>1436</v>
      </c>
      <c r="H148" s="16" t="s">
        <v>1437</v>
      </c>
      <c r="J148" s="16" t="s">
        <v>1438</v>
      </c>
      <c r="M148" s="16" t="s">
        <v>26</v>
      </c>
      <c r="N148" s="12" t="s">
        <v>1433</v>
      </c>
      <c r="O148" s="16" t="s">
        <v>26</v>
      </c>
      <c r="P148" s="16" t="s">
        <v>1339</v>
      </c>
    </row>
    <row r="149">
      <c r="F149" s="16" t="s">
        <v>1439</v>
      </c>
      <c r="H149" s="16" t="s">
        <v>1440</v>
      </c>
      <c r="J149" s="8" t="s">
        <v>1441</v>
      </c>
      <c r="M149" s="16" t="s">
        <v>26</v>
      </c>
      <c r="N149" s="12" t="s">
        <v>1149</v>
      </c>
      <c r="O149" s="16" t="s">
        <v>26</v>
      </c>
      <c r="P149" s="16" t="s">
        <v>1339</v>
      </c>
    </row>
    <row r="150">
      <c r="F150" s="16" t="s">
        <v>1442</v>
      </c>
      <c r="H150" s="16" t="s">
        <v>1443</v>
      </c>
      <c r="J150" s="16" t="s">
        <v>1444</v>
      </c>
      <c r="M150" s="16" t="s">
        <v>1077</v>
      </c>
      <c r="N150" s="12" t="s">
        <v>1433</v>
      </c>
      <c r="O150" s="9"/>
      <c r="P150" s="9"/>
    </row>
    <row r="151">
      <c r="F151" s="16" t="s">
        <v>1445</v>
      </c>
      <c r="H151" s="16" t="s">
        <v>1446</v>
      </c>
      <c r="J151" s="16" t="s">
        <v>1447</v>
      </c>
      <c r="M151" s="16" t="s">
        <v>26</v>
      </c>
      <c r="N151" s="12" t="s">
        <v>1433</v>
      </c>
      <c r="O151" s="16" t="s">
        <v>26</v>
      </c>
      <c r="P151" s="16" t="s">
        <v>1339</v>
      </c>
    </row>
    <row r="152">
      <c r="F152" s="16" t="s">
        <v>1448</v>
      </c>
      <c r="H152" s="16" t="s">
        <v>1449</v>
      </c>
      <c r="J152" s="8" t="s">
        <v>1450</v>
      </c>
      <c r="M152" s="16" t="s">
        <v>26</v>
      </c>
      <c r="N152" s="12" t="s">
        <v>1433</v>
      </c>
      <c r="O152" s="16" t="s">
        <v>26</v>
      </c>
      <c r="P152" s="16" t="s">
        <v>1339</v>
      </c>
    </row>
    <row r="153">
      <c r="F153" s="16" t="s">
        <v>1451</v>
      </c>
      <c r="H153" s="16" t="s">
        <v>1452</v>
      </c>
      <c r="J153" s="16" t="s">
        <v>1453</v>
      </c>
      <c r="M153" s="16" t="s">
        <v>26</v>
      </c>
      <c r="N153" s="12" t="s">
        <v>1433</v>
      </c>
      <c r="O153" s="16" t="s">
        <v>26</v>
      </c>
      <c r="P153" s="16" t="s">
        <v>1339</v>
      </c>
    </row>
    <row r="154">
      <c r="F154" s="16" t="s">
        <v>1454</v>
      </c>
      <c r="H154" s="16" t="s">
        <v>1455</v>
      </c>
      <c r="J154" s="16" t="s">
        <v>1456</v>
      </c>
      <c r="M154" s="16" t="s">
        <v>26</v>
      </c>
      <c r="N154" s="12" t="s">
        <v>1433</v>
      </c>
      <c r="O154" s="16" t="s">
        <v>26</v>
      </c>
      <c r="P154" s="16" t="s">
        <v>1339</v>
      </c>
    </row>
    <row r="155">
      <c r="F155" s="16" t="s">
        <v>1457</v>
      </c>
      <c r="H155" s="16" t="s">
        <v>1458</v>
      </c>
      <c r="J155" s="16" t="s">
        <v>1459</v>
      </c>
      <c r="M155" s="16" t="s">
        <v>1077</v>
      </c>
      <c r="O155" s="9"/>
      <c r="P155" s="9"/>
    </row>
    <row r="156">
      <c r="F156" s="16" t="s">
        <v>1460</v>
      </c>
      <c r="H156" s="16" t="s">
        <v>1461</v>
      </c>
      <c r="J156" s="16" t="s">
        <v>1462</v>
      </c>
      <c r="M156" s="16" t="s">
        <v>26</v>
      </c>
      <c r="N156" s="12" t="s">
        <v>1433</v>
      </c>
      <c r="O156" s="9"/>
      <c r="P156" s="9"/>
    </row>
    <row r="157">
      <c r="F157" s="16" t="s">
        <v>1463</v>
      </c>
      <c r="H157" s="16" t="s">
        <v>1464</v>
      </c>
      <c r="J157" s="16" t="s">
        <v>1465</v>
      </c>
      <c r="M157" s="9"/>
      <c r="O157" s="9"/>
      <c r="P157" s="9"/>
    </row>
    <row r="158">
      <c r="F158" s="61" t="s">
        <v>1466</v>
      </c>
      <c r="H158" s="16" t="s">
        <v>1467</v>
      </c>
    </row>
    <row r="159">
      <c r="F159" s="9"/>
      <c r="G159" s="9"/>
    </row>
    <row r="160">
      <c r="F160" s="9"/>
      <c r="G160" s="9"/>
    </row>
    <row r="161">
      <c r="F161" s="9"/>
      <c r="G161" s="9"/>
    </row>
    <row r="162">
      <c r="F162" s="9"/>
      <c r="G162" s="9"/>
    </row>
    <row r="163">
      <c r="F163" s="9"/>
      <c r="G163" s="9"/>
    </row>
    <row r="164">
      <c r="F164" s="9"/>
      <c r="G164" s="9"/>
    </row>
    <row r="165">
      <c r="F165" s="9"/>
      <c r="G165" s="9"/>
    </row>
    <row r="166">
      <c r="F166" s="9"/>
      <c r="G166" s="9"/>
      <c r="H166" s="12" t="s">
        <v>1468</v>
      </c>
    </row>
  </sheetData>
  <hyperlinks>
    <hyperlink r:id="rId1" ref="D2"/>
    <hyperlink r:id="rId2" ref="D27"/>
    <hyperlink r:id="rId3" ref="D38"/>
    <hyperlink r:id="rId4" ref="I39"/>
    <hyperlink r:id="rId5" ref="I41"/>
    <hyperlink r:id="rId6" ref="I42"/>
    <hyperlink r:id="rId7" ref="I43"/>
    <hyperlink r:id="rId8" ref="I44"/>
    <hyperlink r:id="rId9" ref="D60"/>
    <hyperlink r:id="rId10" ref="D99"/>
    <hyperlink r:id="rId11" ref="D115"/>
    <hyperlink r:id="rId12" ref="D121"/>
    <hyperlink r:id="rId13" ref="D128"/>
    <hyperlink r:id="rId14" ref="D134"/>
    <hyperlink r:id="rId15" ref="D139"/>
  </hyperlinks>
  <drawing r:id="rId1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5"/>
    <col customWidth="1" min="2" max="2" width="66.25"/>
  </cols>
  <sheetData>
    <row r="1">
      <c r="A1" s="6" t="str">
        <f>IFERROR(__xludf.DUMMYFUNCTION("FILTER(Karmiel!A:A, Karmiel!A:A &lt;&gt; """")"),"Company")</f>
        <v>Company</v>
      </c>
      <c r="B1" s="6" t="str">
        <f>IFERROR(__xludf.DUMMYFUNCTION("FILTER(Karmiel!L:L, Karmiel!L:L &lt;&gt; """")"),"Response")</f>
        <v>Response</v>
      </c>
      <c r="C1" s="9"/>
    </row>
    <row r="2">
      <c r="A2" s="9" t="str">
        <f>IFERROR(__xludf.DUMMYFUNCTION("""COMPUTED_VALUE"""),"Volta Belting Technology ")</f>
        <v>Volta Belting Technology </v>
      </c>
      <c r="B2" s="9" t="str">
        <f>IFERROR(__xludf.DUMMYFUNCTION("""COMPUTED_VALUE"""),"Followed up but haven't responded. Follow up again. Warm lead. Followed up again.  He responsded sending us to someone else.")</f>
        <v>Followed up but haven't responded. Follow up again. Warm lead. Followed up again.  He responsded sending us to someone else.</v>
      </c>
      <c r="C2" s="9"/>
    </row>
    <row r="3">
      <c r="A3" s="9" t="str">
        <f>IFERROR(__xludf.DUMMYFUNCTION("""COMPUTED_VALUE"""),"Klil קליל")</f>
        <v>Klil קליל</v>
      </c>
      <c r="B3" s="9" t="str">
        <f>IFERROR(__xludf.DUMMYFUNCTION("""COMPUTED_VALUE"""),"No response ")</f>
        <v>No response </v>
      </c>
      <c r="C3" s="9"/>
    </row>
    <row r="4">
      <c r="A4" s="9" t="str">
        <f>IFERROR(__xludf.DUMMYFUNCTION("""COMPUTED_VALUE"""),"Protalix")</f>
        <v>Protalix</v>
      </c>
      <c r="B4" s="9" t="str">
        <f>IFERROR(__xludf.DUMMYFUNCTION("""COMPUTED_VALUE"""),"Met. Not relevant.")</f>
        <v>Met. Not relevant.</v>
      </c>
      <c r="C4" s="9"/>
    </row>
    <row r="5">
      <c r="A5" s="9" t="str">
        <f>IFERROR(__xludf.DUMMYFUNCTION("""COMPUTED_VALUE"""),"TDK Lambda Israel subdiary of TDK coproration")</f>
        <v>TDK Lambda Israel subdiary of TDK coproration</v>
      </c>
      <c r="B5" s="9" t="str">
        <f>IFERROR(__xludf.DUMMYFUNCTION("""COMPUTED_VALUE"""),"Wrong email addresses ")</f>
        <v>Wrong email addresses </v>
      </c>
      <c r="C5" s="9"/>
    </row>
    <row r="6">
      <c r="A6" s="9" t="str">
        <f>IFERROR(__xludf.DUMMYFUNCTION("""COMPUTED_VALUE"""),"USR Electronic Systems")</f>
        <v>USR Electronic Systems</v>
      </c>
      <c r="B6" s="9" t="str">
        <f>IFERROR(__xludf.DUMMYFUNCTION("""COMPUTED_VALUE"""),"No response ")</f>
        <v>No response </v>
      </c>
      <c r="C6" s="9"/>
    </row>
    <row r="7">
      <c r="A7" s="9" t="str">
        <f>IFERROR(__xludf.DUMMYFUNCTION("""COMPUTED_VALUE"""),"Xorcom")</f>
        <v>Xorcom</v>
      </c>
      <c r="B7" s="9" t="str">
        <f>IFERROR(__xludf.DUMMYFUNCTION("""COMPUTED_VALUE"""),"No response ")</f>
        <v>No response </v>
      </c>
      <c r="C7" s="9"/>
    </row>
    <row r="8">
      <c r="A8" s="9" t="str">
        <f>IFERROR(__xludf.DUMMYFUNCTION("""COMPUTED_VALUE"""),"Fibioseq")</f>
        <v>Fibioseq</v>
      </c>
      <c r="B8" s="9" t="str">
        <f>IFERROR(__xludf.DUMMYFUNCTION("""COMPUTED_VALUE"""),"Forwarded to mankal. Still no response. i followed up with him. ")</f>
        <v>Forwarded to mankal. Still no response. i followed up with him. </v>
      </c>
      <c r="C8" s="9"/>
    </row>
    <row r="9">
      <c r="A9" s="9" t="str">
        <f>IFERROR(__xludf.DUMMYFUNCTION("""COMPUTED_VALUE"""),"Elbit System Israel")</f>
        <v>Elbit System Israel</v>
      </c>
      <c r="B9" s="9" t="str">
        <f>IFERROR(__xludf.DUMMYFUNCTION("""COMPUTED_VALUE"""),"Not relevant")</f>
        <v>Not relevant</v>
      </c>
      <c r="C9" s="9"/>
    </row>
    <row r="10">
      <c r="A10" s="9" t="str">
        <f>IFERROR(__xludf.DUMMYFUNCTION("""COMPUTED_VALUE"""),"Shachak Lift ")</f>
        <v>Shachak Lift </v>
      </c>
      <c r="B10" s="9" t="str">
        <f>IFERROR(__xludf.DUMMYFUNCTION("""COMPUTED_VALUE"""),"Too small")</f>
        <v>Too small</v>
      </c>
      <c r="C10" s="9"/>
    </row>
    <row r="11">
      <c r="A11" s="9" t="str">
        <f>IFERROR(__xludf.DUMMYFUNCTION("""COMPUTED_VALUE"""),"MTC Industries &amp; Research")</f>
        <v>MTC Industries &amp; Research</v>
      </c>
      <c r="B11" s="9" t="str">
        <f>IFERROR(__xludf.DUMMYFUNCTION("""COMPUTED_VALUE"""),"Sent second email ")</f>
        <v>Sent second email </v>
      </c>
      <c r="C11" s="9"/>
    </row>
    <row r="12">
      <c r="A12" s="9"/>
      <c r="B12" s="9"/>
      <c r="C12" s="9"/>
    </row>
    <row r="13">
      <c r="A13" s="9"/>
      <c r="B13" s="9"/>
      <c r="C13" s="9"/>
    </row>
    <row r="14">
      <c r="A14" s="9"/>
      <c r="B14" s="9"/>
      <c r="C14" s="9"/>
    </row>
    <row r="15">
      <c r="A15" s="9"/>
      <c r="B15" s="9"/>
      <c r="C15" s="9"/>
    </row>
    <row r="16">
      <c r="A16" s="9"/>
      <c r="B16" s="9"/>
      <c r="C16" s="9"/>
    </row>
    <row r="17">
      <c r="A17" s="9"/>
      <c r="B17" s="9"/>
      <c r="C17" s="9"/>
    </row>
    <row r="18">
      <c r="A18" s="9"/>
      <c r="B18" s="9"/>
      <c r="C18" s="9"/>
    </row>
    <row r="19">
      <c r="A19" s="9"/>
      <c r="B19" s="9"/>
      <c r="C19" s="9"/>
    </row>
    <row r="20">
      <c r="A20" s="9"/>
      <c r="B20" s="9"/>
      <c r="C20" s="9"/>
    </row>
    <row r="21">
      <c r="A21" s="9"/>
      <c r="B21" s="9"/>
      <c r="C21" s="9"/>
    </row>
    <row r="22">
      <c r="A22" s="9"/>
      <c r="B22" s="9"/>
      <c r="C22" s="9"/>
    </row>
    <row r="23">
      <c r="A23" s="9"/>
      <c r="B23" s="9"/>
      <c r="C23" s="9"/>
    </row>
    <row r="24">
      <c r="A24" s="9"/>
      <c r="B24" s="9"/>
      <c r="C24" s="9"/>
    </row>
    <row r="25">
      <c r="A25" s="9"/>
      <c r="B25" s="9"/>
      <c r="C25" s="9"/>
    </row>
    <row r="26">
      <c r="A26" s="9"/>
      <c r="B26" s="9"/>
      <c r="C26" s="9"/>
    </row>
    <row r="27">
      <c r="A27" s="9"/>
      <c r="B27" s="9"/>
      <c r="C27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7.13"/>
    <col customWidth="1" min="2" max="2" width="26.88"/>
    <col customWidth="1" min="3" max="3" width="15.63"/>
    <col customWidth="1" min="4" max="4" width="42.0"/>
    <col customWidth="1" min="5" max="5" width="30.0"/>
    <col customWidth="1" min="6" max="6" width="35.13"/>
    <col customWidth="1" min="7" max="7" width="18.63"/>
    <col customWidth="1" min="8" max="8" width="23.38"/>
    <col customWidth="1" min="9" max="9" width="38.13"/>
    <col customWidth="1" min="10" max="10" width="3.88"/>
    <col customWidth="1" min="11" max="11" width="14.13"/>
    <col customWidth="1" min="12" max="12" width="21.13"/>
    <col customWidth="1" min="13" max="13" width="17.88"/>
  </cols>
  <sheetData>
    <row r="1">
      <c r="A1" s="114" t="s">
        <v>0</v>
      </c>
      <c r="B1" s="114" t="s">
        <v>1469</v>
      </c>
      <c r="C1" s="114" t="s">
        <v>2</v>
      </c>
      <c r="D1" s="114" t="s">
        <v>955</v>
      </c>
      <c r="E1" s="114" t="s">
        <v>956</v>
      </c>
      <c r="F1" s="114" t="s">
        <v>5</v>
      </c>
      <c r="G1" s="114" t="s">
        <v>6</v>
      </c>
      <c r="H1" s="114" t="s">
        <v>7</v>
      </c>
      <c r="I1" s="114" t="s">
        <v>1470</v>
      </c>
      <c r="J1" s="114" t="s">
        <v>1471</v>
      </c>
      <c r="K1" s="114" t="s">
        <v>10</v>
      </c>
      <c r="L1" s="114" t="s">
        <v>11</v>
      </c>
      <c r="M1" s="114" t="s">
        <v>12</v>
      </c>
      <c r="N1" s="114" t="s">
        <v>13</v>
      </c>
      <c r="O1" s="114" t="s">
        <v>14</v>
      </c>
      <c r="P1" s="114" t="s">
        <v>13</v>
      </c>
      <c r="Q1" s="114" t="s">
        <v>15</v>
      </c>
      <c r="R1" s="114" t="s">
        <v>13</v>
      </c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</row>
    <row r="2">
      <c r="A2" s="99" t="s">
        <v>1472</v>
      </c>
      <c r="B2" s="100" t="s">
        <v>1473</v>
      </c>
      <c r="C2" s="101" t="s">
        <v>1474</v>
      </c>
      <c r="D2" s="102" t="s">
        <v>1475</v>
      </c>
      <c r="E2" s="115" t="s">
        <v>1476</v>
      </c>
      <c r="F2" s="110"/>
      <c r="G2" s="110"/>
      <c r="H2" s="103"/>
      <c r="I2" s="103"/>
      <c r="J2" s="103"/>
      <c r="K2" s="116" t="s">
        <v>1477</v>
      </c>
      <c r="L2" s="49" t="s">
        <v>418</v>
      </c>
      <c r="M2" s="103"/>
      <c r="N2" s="103"/>
      <c r="O2" s="103"/>
      <c r="P2" s="103"/>
      <c r="Q2" s="103"/>
      <c r="R2" s="103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</row>
    <row r="3">
      <c r="A3" s="104"/>
      <c r="B3" s="104"/>
      <c r="C3" s="104"/>
      <c r="D3" s="43"/>
      <c r="E3" s="43"/>
      <c r="F3" s="117" t="s">
        <v>1478</v>
      </c>
      <c r="G3" s="118" t="s">
        <v>563</v>
      </c>
      <c r="H3" s="117" t="s">
        <v>1479</v>
      </c>
      <c r="I3" s="117" t="s">
        <v>1480</v>
      </c>
      <c r="K3" s="104"/>
      <c r="L3" s="117"/>
      <c r="M3" s="117" t="s">
        <v>26</v>
      </c>
      <c r="N3" s="119">
        <v>45812.0</v>
      </c>
      <c r="O3" s="117" t="s">
        <v>26</v>
      </c>
      <c r="P3" s="117" t="s">
        <v>1481</v>
      </c>
      <c r="Q3" s="43"/>
      <c r="R3" s="43"/>
      <c r="S3" s="43"/>
      <c r="T3" s="43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</row>
    <row r="4">
      <c r="A4" s="120"/>
      <c r="B4" s="43"/>
      <c r="C4" s="43"/>
      <c r="D4" s="43"/>
      <c r="E4" s="43"/>
      <c r="F4" s="117" t="s">
        <v>1482</v>
      </c>
      <c r="G4" s="118" t="s">
        <v>769</v>
      </c>
      <c r="H4" s="117" t="s">
        <v>1483</v>
      </c>
      <c r="I4" s="117" t="s">
        <v>1484</v>
      </c>
      <c r="K4" s="104"/>
      <c r="L4" s="117"/>
      <c r="M4" s="117" t="s">
        <v>26</v>
      </c>
      <c r="N4" s="119">
        <v>45812.0</v>
      </c>
      <c r="O4" s="117" t="s">
        <v>26</v>
      </c>
      <c r="P4" s="117" t="s">
        <v>1481</v>
      </c>
      <c r="Q4" s="43"/>
      <c r="R4" s="43"/>
      <c r="S4" s="43"/>
      <c r="T4" s="43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</row>
    <row r="5">
      <c r="A5" s="120"/>
      <c r="B5" s="43"/>
      <c r="C5" s="43"/>
      <c r="D5" s="43"/>
      <c r="E5" s="43"/>
      <c r="F5" s="117" t="s">
        <v>1485</v>
      </c>
      <c r="G5" s="118" t="s">
        <v>1396</v>
      </c>
      <c r="H5" s="117" t="s">
        <v>1479</v>
      </c>
      <c r="I5" s="117" t="s">
        <v>1486</v>
      </c>
      <c r="K5" s="104"/>
      <c r="L5" s="117"/>
      <c r="M5" s="117" t="s">
        <v>26</v>
      </c>
      <c r="N5" s="119">
        <v>45812.0</v>
      </c>
      <c r="O5" s="117" t="s">
        <v>26</v>
      </c>
      <c r="P5" s="117" t="s">
        <v>1481</v>
      </c>
      <c r="Q5" s="43"/>
      <c r="R5" s="43"/>
      <c r="S5" s="43"/>
      <c r="T5" s="43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</row>
    <row r="6">
      <c r="A6" s="120"/>
      <c r="B6" s="43"/>
      <c r="C6" s="43"/>
      <c r="D6" s="43"/>
      <c r="E6" s="43"/>
      <c r="F6" s="117" t="s">
        <v>1487</v>
      </c>
      <c r="G6" s="118" t="s">
        <v>1488</v>
      </c>
      <c r="H6" s="117" t="s">
        <v>1489</v>
      </c>
      <c r="I6" s="117" t="s">
        <v>1490</v>
      </c>
      <c r="K6" s="104"/>
      <c r="L6" s="117"/>
      <c r="M6" s="117" t="s">
        <v>114</v>
      </c>
      <c r="N6" s="119">
        <v>45812.0</v>
      </c>
      <c r="O6" s="110"/>
      <c r="P6" s="43"/>
      <c r="Q6" s="43"/>
      <c r="R6" s="43"/>
      <c r="S6" s="43"/>
      <c r="T6" s="43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</row>
    <row r="7">
      <c r="A7" s="120"/>
      <c r="B7" s="43"/>
      <c r="C7" s="43"/>
      <c r="D7" s="43"/>
      <c r="E7" s="43"/>
      <c r="F7" s="117" t="s">
        <v>1491</v>
      </c>
      <c r="G7" s="118" t="s">
        <v>1492</v>
      </c>
      <c r="H7" s="117" t="s">
        <v>1493</v>
      </c>
      <c r="I7" s="117" t="s">
        <v>1494</v>
      </c>
      <c r="K7" s="104"/>
      <c r="L7" s="117"/>
      <c r="M7" s="117" t="s">
        <v>114</v>
      </c>
      <c r="N7" s="119">
        <v>45812.0</v>
      </c>
      <c r="O7" s="110"/>
      <c r="P7" s="43"/>
      <c r="Q7" s="43"/>
      <c r="R7" s="43"/>
      <c r="S7" s="43"/>
      <c r="T7" s="43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</row>
    <row r="8">
      <c r="A8" s="120"/>
      <c r="B8" s="43"/>
      <c r="C8" s="43"/>
      <c r="D8" s="43"/>
      <c r="E8" s="43"/>
      <c r="F8" s="117" t="s">
        <v>1495</v>
      </c>
      <c r="G8" s="118" t="s">
        <v>501</v>
      </c>
      <c r="H8" s="117" t="s">
        <v>246</v>
      </c>
      <c r="I8" s="117" t="s">
        <v>1496</v>
      </c>
      <c r="K8" s="104"/>
      <c r="L8" s="117"/>
      <c r="M8" s="117" t="s">
        <v>26</v>
      </c>
      <c r="N8" s="119">
        <v>45812.0</v>
      </c>
      <c r="O8" s="117" t="s">
        <v>26</v>
      </c>
      <c r="P8" s="117" t="s">
        <v>1481</v>
      </c>
      <c r="Q8" s="43"/>
      <c r="R8" s="43"/>
      <c r="S8" s="43"/>
      <c r="T8" s="43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</row>
    <row r="9" ht="34.5" customHeight="1">
      <c r="A9" s="120"/>
      <c r="B9" s="43"/>
      <c r="C9" s="43"/>
      <c r="D9" s="43"/>
      <c r="E9" s="43"/>
      <c r="F9" s="117" t="s">
        <v>1497</v>
      </c>
      <c r="G9" s="118" t="s">
        <v>83</v>
      </c>
      <c r="H9" s="117" t="s">
        <v>1479</v>
      </c>
      <c r="I9" s="16" t="s">
        <v>1498</v>
      </c>
      <c r="K9" s="104"/>
      <c r="L9" s="117"/>
      <c r="M9" s="117" t="s">
        <v>114</v>
      </c>
      <c r="N9" s="119">
        <v>45812.0</v>
      </c>
      <c r="O9" s="43"/>
      <c r="P9" s="43"/>
      <c r="Q9" s="43"/>
      <c r="R9" s="43"/>
      <c r="S9" s="43"/>
      <c r="T9" s="43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</row>
    <row r="10" ht="33.75" customHeight="1">
      <c r="A10" s="120"/>
      <c r="B10" s="43"/>
      <c r="C10" s="43"/>
      <c r="D10" s="43"/>
      <c r="E10" s="43"/>
      <c r="F10" s="117" t="s">
        <v>1499</v>
      </c>
      <c r="G10" s="118" t="s">
        <v>40</v>
      </c>
      <c r="H10" s="117" t="s">
        <v>1500</v>
      </c>
      <c r="I10" s="117" t="s">
        <v>1501</v>
      </c>
      <c r="K10" s="104"/>
      <c r="L10" s="117"/>
      <c r="M10" s="117" t="s">
        <v>26</v>
      </c>
      <c r="N10" s="119">
        <v>45812.0</v>
      </c>
      <c r="O10" s="101" t="s">
        <v>114</v>
      </c>
      <c r="P10" s="117" t="s">
        <v>1481</v>
      </c>
      <c r="Q10" s="43"/>
      <c r="R10" s="43"/>
      <c r="S10" s="43"/>
      <c r="T10" s="43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</row>
    <row r="11" ht="27.0" customHeight="1">
      <c r="A11" s="120"/>
      <c r="B11" s="43"/>
      <c r="C11" s="43"/>
      <c r="D11" s="43"/>
      <c r="E11" s="43"/>
      <c r="F11" s="117" t="s">
        <v>1502</v>
      </c>
      <c r="G11" s="118" t="s">
        <v>349</v>
      </c>
      <c r="H11" s="117" t="s">
        <v>1503</v>
      </c>
      <c r="I11" s="117" t="s">
        <v>1504</v>
      </c>
      <c r="K11" s="104"/>
      <c r="L11" s="117"/>
      <c r="M11" s="117" t="s">
        <v>114</v>
      </c>
      <c r="N11" s="119">
        <v>45812.0</v>
      </c>
      <c r="O11" s="43"/>
      <c r="P11" s="43"/>
      <c r="Q11" s="43"/>
      <c r="R11" s="43"/>
      <c r="S11" s="43"/>
      <c r="T11" s="43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</row>
    <row r="12">
      <c r="A12" s="120"/>
      <c r="B12" s="43"/>
      <c r="C12" s="43"/>
      <c r="D12" s="43"/>
      <c r="E12" s="43"/>
      <c r="F12" s="117" t="s">
        <v>1505</v>
      </c>
      <c r="G12" s="118" t="s">
        <v>1092</v>
      </c>
      <c r="H12" s="117" t="s">
        <v>1506</v>
      </c>
      <c r="I12" s="117" t="s">
        <v>1507</v>
      </c>
      <c r="K12" s="104"/>
      <c r="L12" s="117"/>
      <c r="M12" s="117" t="s">
        <v>114</v>
      </c>
      <c r="N12" s="119">
        <v>45812.0</v>
      </c>
      <c r="O12" s="43"/>
      <c r="P12" s="43"/>
      <c r="Q12" s="43"/>
      <c r="R12" s="43"/>
      <c r="S12" s="43"/>
      <c r="T12" s="43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</row>
    <row r="13" ht="31.5" customHeight="1">
      <c r="A13" s="120"/>
      <c r="B13" s="43"/>
      <c r="C13" s="43"/>
      <c r="D13" s="43"/>
      <c r="E13" s="43"/>
      <c r="F13" s="117" t="s">
        <v>1508</v>
      </c>
      <c r="G13" s="118" t="s">
        <v>1509</v>
      </c>
      <c r="H13" s="117" t="s">
        <v>1510</v>
      </c>
      <c r="I13" s="117" t="s">
        <v>1511</v>
      </c>
      <c r="K13" s="104"/>
      <c r="L13" s="117"/>
      <c r="M13" s="117" t="s">
        <v>26</v>
      </c>
      <c r="N13" s="119">
        <v>45812.0</v>
      </c>
      <c r="O13" s="117" t="s">
        <v>26</v>
      </c>
      <c r="P13" s="117" t="s">
        <v>1481</v>
      </c>
      <c r="Q13" s="43"/>
      <c r="R13" s="43"/>
      <c r="S13" s="43"/>
      <c r="T13" s="43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</row>
    <row r="14">
      <c r="A14" s="120"/>
      <c r="B14" s="43"/>
      <c r="C14" s="43"/>
      <c r="D14" s="43"/>
      <c r="E14" s="43"/>
      <c r="F14" s="117" t="s">
        <v>1512</v>
      </c>
      <c r="G14" s="118" t="s">
        <v>92</v>
      </c>
      <c r="H14" s="117" t="s">
        <v>1513</v>
      </c>
      <c r="I14" s="117" t="s">
        <v>1514</v>
      </c>
      <c r="K14" s="104"/>
      <c r="L14" s="117"/>
      <c r="M14" s="117" t="s">
        <v>114</v>
      </c>
      <c r="N14" s="119">
        <v>45812.0</v>
      </c>
      <c r="O14" s="43"/>
      <c r="P14" s="43"/>
      <c r="Q14" s="43"/>
      <c r="R14" s="43"/>
      <c r="S14" s="43"/>
      <c r="T14" s="43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</row>
    <row r="15" ht="45.0" customHeight="1">
      <c r="A15" s="120"/>
      <c r="B15" s="43"/>
      <c r="C15" s="43"/>
      <c r="D15" s="43"/>
      <c r="E15" s="43"/>
      <c r="F15" s="117" t="s">
        <v>1515</v>
      </c>
      <c r="G15" s="118" t="s">
        <v>1516</v>
      </c>
      <c r="H15" s="117" t="s">
        <v>22</v>
      </c>
      <c r="I15" s="117" t="s">
        <v>1517</v>
      </c>
      <c r="K15" s="104"/>
      <c r="L15" s="117"/>
      <c r="M15" s="117" t="s">
        <v>114</v>
      </c>
      <c r="N15" s="119">
        <v>45812.0</v>
      </c>
      <c r="O15" s="43"/>
      <c r="P15" s="43"/>
      <c r="Q15" s="43"/>
      <c r="R15" s="43"/>
      <c r="S15" s="43"/>
      <c r="T15" s="43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</row>
    <row r="16">
      <c r="A16" s="121"/>
      <c r="B16" s="43"/>
      <c r="C16" s="43"/>
      <c r="D16" s="43"/>
      <c r="E16" s="43"/>
      <c r="F16" s="117" t="s">
        <v>1518</v>
      </c>
      <c r="G16" s="118" t="s">
        <v>1519</v>
      </c>
      <c r="H16" s="117" t="s">
        <v>98</v>
      </c>
      <c r="I16" s="117" t="s">
        <v>1520</v>
      </c>
      <c r="K16" s="104"/>
      <c r="L16" s="117"/>
      <c r="M16" s="117" t="s">
        <v>114</v>
      </c>
      <c r="N16" s="119">
        <v>45812.0</v>
      </c>
      <c r="O16" s="43"/>
      <c r="P16" s="43"/>
      <c r="Q16" s="43"/>
      <c r="R16" s="43"/>
      <c r="S16" s="43"/>
      <c r="T16" s="43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</row>
    <row r="17">
      <c r="A17" s="121"/>
      <c r="B17" s="43"/>
      <c r="C17" s="43"/>
      <c r="D17" s="43"/>
      <c r="E17" s="43"/>
      <c r="F17" s="122" t="s">
        <v>1521</v>
      </c>
      <c r="G17" s="118" t="s">
        <v>1522</v>
      </c>
      <c r="H17" s="117" t="s">
        <v>1523</v>
      </c>
      <c r="I17" s="117" t="s">
        <v>1524</v>
      </c>
      <c r="K17" s="104"/>
      <c r="L17" s="117"/>
      <c r="M17" s="117" t="s">
        <v>114</v>
      </c>
      <c r="N17" s="119">
        <v>45812.0</v>
      </c>
      <c r="O17" s="43"/>
      <c r="P17" s="43"/>
      <c r="Q17" s="43"/>
      <c r="R17" s="43"/>
      <c r="S17" s="43"/>
      <c r="T17" s="43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</row>
    <row r="18">
      <c r="A18" s="121"/>
      <c r="B18" s="43"/>
      <c r="C18" s="43"/>
      <c r="D18" s="43"/>
      <c r="E18" s="43"/>
      <c r="F18" s="123" t="s">
        <v>1525</v>
      </c>
      <c r="G18" s="118" t="s">
        <v>1032</v>
      </c>
      <c r="H18" s="117" t="s">
        <v>1526</v>
      </c>
      <c r="I18" s="117" t="s">
        <v>1527</v>
      </c>
      <c r="K18" s="104"/>
      <c r="L18" s="117"/>
      <c r="M18" s="117" t="s">
        <v>114</v>
      </c>
      <c r="N18" s="119">
        <v>45812.0</v>
      </c>
      <c r="O18" s="43"/>
      <c r="P18" s="43"/>
      <c r="Q18" s="43"/>
      <c r="R18" s="43"/>
      <c r="S18" s="43"/>
      <c r="T18" s="43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</row>
    <row r="19">
      <c r="A19" s="108"/>
      <c r="B19" s="40"/>
      <c r="C19" s="40"/>
      <c r="D19" s="44"/>
      <c r="E19" s="40"/>
      <c r="F19" s="40" t="s">
        <v>1528</v>
      </c>
      <c r="G19" s="41" t="s">
        <v>457</v>
      </c>
      <c r="H19" s="44"/>
      <c r="I19" s="40" t="s">
        <v>1529</v>
      </c>
      <c r="K19" s="124"/>
      <c r="L19" s="40"/>
      <c r="M19" s="40" t="s">
        <v>26</v>
      </c>
      <c r="N19" s="125">
        <v>45844.0</v>
      </c>
      <c r="O19" s="40" t="s">
        <v>114</v>
      </c>
      <c r="P19" s="40" t="s">
        <v>224</v>
      </c>
      <c r="Q19" s="44"/>
      <c r="R19" s="44"/>
      <c r="S19" s="44"/>
      <c r="T19" s="44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</row>
    <row r="20">
      <c r="A20" s="108"/>
      <c r="B20" s="40"/>
      <c r="C20" s="40"/>
      <c r="D20" s="44"/>
      <c r="E20" s="40"/>
      <c r="F20" s="40" t="s">
        <v>1530</v>
      </c>
      <c r="G20" s="41" t="s">
        <v>742</v>
      </c>
      <c r="H20" s="40" t="s">
        <v>655</v>
      </c>
      <c r="I20" s="40" t="s">
        <v>1531</v>
      </c>
      <c r="K20" s="124"/>
      <c r="L20" s="40"/>
      <c r="M20" s="40" t="s">
        <v>26</v>
      </c>
      <c r="N20" s="125">
        <v>45844.0</v>
      </c>
      <c r="O20" s="117" t="s">
        <v>26</v>
      </c>
      <c r="P20" s="117" t="s">
        <v>1481</v>
      </c>
      <c r="Q20" s="44"/>
      <c r="R20" s="44"/>
      <c r="S20" s="44"/>
      <c r="T20" s="44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</row>
    <row r="21">
      <c r="A21" s="108"/>
      <c r="B21" s="40"/>
      <c r="C21" s="40"/>
      <c r="D21" s="44"/>
      <c r="E21" s="40"/>
      <c r="F21" s="40" t="s">
        <v>1532</v>
      </c>
      <c r="G21" s="41" t="s">
        <v>1533</v>
      </c>
      <c r="H21" s="40" t="s">
        <v>1534</v>
      </c>
      <c r="I21" s="40" t="s">
        <v>1535</v>
      </c>
      <c r="K21" s="124"/>
      <c r="L21" s="40"/>
      <c r="M21" s="40" t="s">
        <v>26</v>
      </c>
      <c r="N21" s="125">
        <v>45844.0</v>
      </c>
      <c r="O21" s="117" t="s">
        <v>26</v>
      </c>
      <c r="P21" s="117" t="s">
        <v>1481</v>
      </c>
      <c r="Q21" s="44"/>
      <c r="R21" s="44"/>
      <c r="S21" s="44"/>
      <c r="T21" s="44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</row>
    <row r="22">
      <c r="A22" s="108"/>
      <c r="B22" s="40"/>
      <c r="C22" s="40"/>
      <c r="D22" s="44"/>
      <c r="E22" s="40"/>
      <c r="F22" s="44"/>
      <c r="G22" s="44"/>
      <c r="H22" s="126"/>
      <c r="I22" s="44"/>
      <c r="K22" s="124"/>
      <c r="L22" s="44"/>
      <c r="M22" s="44"/>
      <c r="N22" s="44"/>
      <c r="O22" s="44"/>
      <c r="P22" s="44"/>
      <c r="Q22" s="44"/>
      <c r="R22" s="44"/>
      <c r="S22" s="44"/>
      <c r="T22" s="44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</row>
    <row r="23">
      <c r="A23" s="108"/>
      <c r="B23" s="40"/>
      <c r="C23" s="40"/>
      <c r="D23" s="44"/>
      <c r="E23" s="40"/>
      <c r="F23" s="44"/>
      <c r="G23" s="44"/>
      <c r="H23" s="126"/>
      <c r="I23" s="44"/>
      <c r="K23" s="124"/>
      <c r="L23" s="44"/>
      <c r="M23" s="44"/>
      <c r="N23" s="44"/>
      <c r="O23" s="44"/>
      <c r="P23" s="44"/>
      <c r="Q23" s="44"/>
      <c r="R23" s="44"/>
      <c r="S23" s="44"/>
      <c r="T23" s="44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</row>
    <row r="24" ht="33.75" customHeight="1">
      <c r="A24" s="99" t="s">
        <v>1536</v>
      </c>
      <c r="B24" s="100" t="s">
        <v>1537</v>
      </c>
      <c r="C24" s="101" t="s">
        <v>1474</v>
      </c>
      <c r="D24" s="115" t="s">
        <v>1538</v>
      </c>
      <c r="E24" s="101" t="s">
        <v>1539</v>
      </c>
      <c r="F24" s="110"/>
      <c r="G24" s="110"/>
      <c r="H24" s="103"/>
      <c r="I24" s="110"/>
      <c r="K24" s="101" t="s">
        <v>1540</v>
      </c>
      <c r="L24" s="49" t="s">
        <v>1541</v>
      </c>
      <c r="M24" s="101" t="s">
        <v>114</v>
      </c>
      <c r="N24" s="110"/>
      <c r="O24" s="110"/>
      <c r="P24" s="110"/>
      <c r="Q24" s="110"/>
      <c r="R24" s="43"/>
      <c r="S24" s="43"/>
      <c r="T24" s="43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</row>
    <row r="25">
      <c r="A25" s="108"/>
      <c r="B25" s="40"/>
      <c r="C25" s="40"/>
      <c r="D25" s="44"/>
      <c r="E25" s="40"/>
      <c r="F25" s="40" t="s">
        <v>1542</v>
      </c>
      <c r="G25" s="118" t="s">
        <v>78</v>
      </c>
      <c r="H25" s="40" t="s">
        <v>1543</v>
      </c>
      <c r="I25" s="40" t="s">
        <v>1544</v>
      </c>
      <c r="K25" s="124"/>
      <c r="L25" s="44"/>
      <c r="M25" s="40" t="s">
        <v>1545</v>
      </c>
      <c r="N25" s="40" t="s">
        <v>1546</v>
      </c>
      <c r="O25" s="44"/>
      <c r="P25" s="44"/>
      <c r="Q25" s="44"/>
      <c r="R25" s="44"/>
      <c r="S25" s="44"/>
      <c r="T25" s="44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</row>
    <row r="26">
      <c r="A26" s="108"/>
      <c r="B26" s="40"/>
      <c r="C26" s="40"/>
      <c r="D26" s="44"/>
      <c r="E26" s="40"/>
      <c r="F26" s="40" t="s">
        <v>1547</v>
      </c>
      <c r="G26" s="118" t="s">
        <v>349</v>
      </c>
      <c r="H26" s="40" t="s">
        <v>1548</v>
      </c>
      <c r="I26" s="40" t="s">
        <v>1549</v>
      </c>
      <c r="K26" s="124"/>
      <c r="L26" s="44"/>
      <c r="M26" s="40" t="s">
        <v>26</v>
      </c>
      <c r="N26" s="40" t="s">
        <v>1546</v>
      </c>
      <c r="O26" s="44"/>
      <c r="P26" s="44"/>
      <c r="Q26" s="44"/>
      <c r="R26" s="44"/>
      <c r="S26" s="44"/>
      <c r="T26" s="44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</row>
    <row r="27">
      <c r="A27" s="108"/>
      <c r="B27" s="40"/>
      <c r="C27" s="40"/>
      <c r="D27" s="44"/>
      <c r="E27" s="40"/>
      <c r="F27" s="40" t="s">
        <v>1550</v>
      </c>
      <c r="G27" s="118" t="s">
        <v>1169</v>
      </c>
      <c r="H27" s="40" t="s">
        <v>1551</v>
      </c>
      <c r="I27" s="40" t="s">
        <v>1552</v>
      </c>
      <c r="K27" s="124"/>
      <c r="L27" s="44"/>
      <c r="M27" s="40" t="s">
        <v>1545</v>
      </c>
      <c r="N27" s="40" t="s">
        <v>1149</v>
      </c>
      <c r="O27" s="44"/>
      <c r="P27" s="44"/>
      <c r="Q27" s="44"/>
      <c r="R27" s="44"/>
      <c r="S27" s="44"/>
      <c r="T27" s="44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</row>
    <row r="28">
      <c r="A28" s="108"/>
      <c r="B28" s="40"/>
      <c r="C28" s="40"/>
      <c r="D28" s="44"/>
      <c r="E28" s="40"/>
      <c r="F28" s="40" t="s">
        <v>1553</v>
      </c>
      <c r="G28" s="118" t="s">
        <v>677</v>
      </c>
      <c r="H28" s="40" t="s">
        <v>1554</v>
      </c>
      <c r="I28" s="40" t="s">
        <v>1555</v>
      </c>
      <c r="K28" s="124"/>
      <c r="L28" s="44"/>
      <c r="M28" s="40" t="s">
        <v>1545</v>
      </c>
      <c r="N28" s="40" t="s">
        <v>1546</v>
      </c>
      <c r="O28" s="44"/>
      <c r="P28" s="44"/>
      <c r="Q28" s="44"/>
      <c r="R28" s="44"/>
      <c r="S28" s="44"/>
      <c r="T28" s="44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</row>
    <row r="29">
      <c r="A29" s="108"/>
      <c r="B29" s="40"/>
      <c r="C29" s="40"/>
      <c r="D29" s="44"/>
      <c r="E29" s="40"/>
      <c r="F29" s="40" t="s">
        <v>1556</v>
      </c>
      <c r="G29" s="118" t="s">
        <v>1557</v>
      </c>
      <c r="H29" s="40" t="s">
        <v>974</v>
      </c>
      <c r="I29" s="40" t="s">
        <v>1558</v>
      </c>
      <c r="K29" s="124"/>
      <c r="L29" s="44"/>
      <c r="M29" s="40" t="s">
        <v>1545</v>
      </c>
      <c r="N29" s="40" t="s">
        <v>1546</v>
      </c>
      <c r="O29" s="44"/>
      <c r="P29" s="44"/>
      <c r="Q29" s="44"/>
      <c r="R29" s="44"/>
      <c r="S29" s="44"/>
      <c r="T29" s="44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</row>
    <row r="30">
      <c r="A30" s="108"/>
      <c r="B30" s="40"/>
      <c r="C30" s="40"/>
      <c r="D30" s="44"/>
      <c r="E30" s="40"/>
      <c r="F30" s="40" t="s">
        <v>1559</v>
      </c>
      <c r="G30" s="118" t="s">
        <v>1560</v>
      </c>
      <c r="H30" s="40" t="s">
        <v>54</v>
      </c>
      <c r="I30" s="40" t="s">
        <v>1561</v>
      </c>
      <c r="K30" s="124"/>
      <c r="L30" s="44"/>
      <c r="M30" s="44"/>
      <c r="N30" s="44"/>
      <c r="O30" s="44"/>
      <c r="P30" s="44"/>
      <c r="Q30" s="44"/>
      <c r="R30" s="44"/>
      <c r="S30" s="44"/>
      <c r="T30" s="44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</row>
    <row r="31">
      <c r="A31" s="108"/>
      <c r="B31" s="40"/>
      <c r="C31" s="40"/>
      <c r="D31" s="44"/>
      <c r="E31" s="40"/>
      <c r="F31" s="40" t="s">
        <v>1562</v>
      </c>
      <c r="G31" s="118" t="s">
        <v>1563</v>
      </c>
      <c r="H31" s="40" t="s">
        <v>950</v>
      </c>
      <c r="I31" s="40" t="s">
        <v>1564</v>
      </c>
      <c r="K31" s="124"/>
      <c r="L31" s="44"/>
      <c r="M31" s="44"/>
      <c r="N31" s="44"/>
      <c r="O31" s="44"/>
      <c r="P31" s="44"/>
      <c r="Q31" s="44"/>
      <c r="R31" s="44"/>
      <c r="S31" s="44"/>
      <c r="T31" s="44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</row>
    <row r="32">
      <c r="A32" s="108"/>
      <c r="B32" s="40"/>
      <c r="C32" s="40"/>
      <c r="D32" s="44"/>
      <c r="E32" s="40"/>
      <c r="F32" s="40" t="s">
        <v>1565</v>
      </c>
      <c r="G32" s="118" t="s">
        <v>1566</v>
      </c>
      <c r="H32" s="40" t="s">
        <v>118</v>
      </c>
      <c r="I32" s="40" t="s">
        <v>1567</v>
      </c>
      <c r="K32" s="124"/>
      <c r="L32" s="44"/>
      <c r="M32" s="44"/>
      <c r="N32" s="44"/>
      <c r="O32" s="44"/>
      <c r="P32" s="44"/>
      <c r="Q32" s="44"/>
      <c r="R32" s="44"/>
      <c r="S32" s="44"/>
      <c r="T32" s="44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</row>
    <row r="33">
      <c r="A33" s="108"/>
      <c r="B33" s="40"/>
      <c r="C33" s="40"/>
      <c r="D33" s="44"/>
      <c r="E33" s="40"/>
      <c r="F33" s="40" t="s">
        <v>1568</v>
      </c>
      <c r="G33" s="118" t="s">
        <v>766</v>
      </c>
      <c r="H33" s="40" t="s">
        <v>1569</v>
      </c>
      <c r="I33" s="40" t="s">
        <v>1570</v>
      </c>
      <c r="K33" s="124"/>
      <c r="L33" s="44"/>
      <c r="M33" s="40" t="s">
        <v>1545</v>
      </c>
      <c r="N33" s="40" t="s">
        <v>1546</v>
      </c>
      <c r="O33" s="44"/>
      <c r="P33" s="44"/>
      <c r="Q33" s="44"/>
      <c r="R33" s="44"/>
      <c r="S33" s="44"/>
      <c r="T33" s="44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</row>
    <row r="34">
      <c r="A34" s="108"/>
      <c r="B34" s="40"/>
      <c r="C34" s="40"/>
      <c r="D34" s="44"/>
      <c r="E34" s="40"/>
      <c r="F34" s="40" t="s">
        <v>1571</v>
      </c>
      <c r="G34" s="118" t="s">
        <v>742</v>
      </c>
      <c r="H34" s="40" t="s">
        <v>1572</v>
      </c>
      <c r="I34" s="40" t="s">
        <v>1573</v>
      </c>
      <c r="K34" s="124"/>
      <c r="L34" s="44"/>
      <c r="M34" s="44"/>
      <c r="N34" s="44"/>
      <c r="O34" s="44"/>
      <c r="P34" s="44"/>
      <c r="Q34" s="44"/>
      <c r="R34" s="44"/>
      <c r="S34" s="44"/>
      <c r="T34" s="44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</row>
    <row r="35">
      <c r="A35" s="108"/>
      <c r="B35" s="40"/>
      <c r="C35" s="40"/>
      <c r="D35" s="44"/>
      <c r="E35" s="40"/>
      <c r="F35" s="40" t="s">
        <v>1574</v>
      </c>
      <c r="G35" s="118" t="s">
        <v>982</v>
      </c>
      <c r="H35" s="40" t="s">
        <v>950</v>
      </c>
      <c r="I35" s="40" t="s">
        <v>1575</v>
      </c>
      <c r="K35" s="124"/>
      <c r="L35" s="44"/>
      <c r="M35" s="44"/>
      <c r="N35" s="44"/>
      <c r="O35" s="44"/>
      <c r="P35" s="44"/>
      <c r="Q35" s="44"/>
      <c r="R35" s="44"/>
      <c r="S35" s="44"/>
      <c r="T35" s="44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</row>
    <row r="36">
      <c r="A36" s="108"/>
      <c r="B36" s="40"/>
      <c r="C36" s="40"/>
      <c r="D36" s="44"/>
      <c r="E36" s="40"/>
      <c r="F36" s="40" t="s">
        <v>1576</v>
      </c>
      <c r="G36" s="118" t="s">
        <v>83</v>
      </c>
      <c r="H36" s="40" t="s">
        <v>1577</v>
      </c>
      <c r="I36" s="40" t="s">
        <v>1578</v>
      </c>
      <c r="K36" s="124"/>
      <c r="L36" s="44"/>
      <c r="M36" s="44"/>
      <c r="N36" s="44"/>
      <c r="O36" s="44"/>
      <c r="P36" s="44"/>
      <c r="Q36" s="44"/>
      <c r="R36" s="44"/>
      <c r="S36" s="44"/>
      <c r="T36" s="44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</row>
    <row r="37">
      <c r="A37" s="108"/>
      <c r="B37" s="40"/>
      <c r="C37" s="40"/>
      <c r="D37" s="44"/>
      <c r="E37" s="40"/>
      <c r="F37" s="40" t="s">
        <v>1579</v>
      </c>
      <c r="G37" s="118" t="s">
        <v>1580</v>
      </c>
      <c r="H37" s="40" t="s">
        <v>1581</v>
      </c>
      <c r="I37" s="40" t="s">
        <v>1582</v>
      </c>
      <c r="K37" s="124"/>
      <c r="L37" s="44"/>
      <c r="M37" s="44"/>
      <c r="N37" s="44"/>
      <c r="O37" s="44"/>
      <c r="P37" s="44"/>
      <c r="Q37" s="44"/>
      <c r="R37" s="44"/>
      <c r="S37" s="44"/>
      <c r="T37" s="44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</row>
    <row r="38">
      <c r="A38" s="108"/>
      <c r="B38" s="40"/>
      <c r="C38" s="40"/>
      <c r="D38" s="44"/>
      <c r="E38" s="40"/>
      <c r="F38" s="40" t="s">
        <v>1583</v>
      </c>
      <c r="G38" s="118" t="s">
        <v>1584</v>
      </c>
      <c r="H38" s="40" t="s">
        <v>1585</v>
      </c>
      <c r="I38" s="40" t="s">
        <v>1586</v>
      </c>
      <c r="K38" s="124"/>
      <c r="L38" s="44"/>
      <c r="M38" s="44"/>
      <c r="N38" s="44"/>
      <c r="O38" s="44"/>
      <c r="P38" s="44"/>
      <c r="Q38" s="44"/>
      <c r="R38" s="44"/>
      <c r="S38" s="44"/>
      <c r="T38" s="44"/>
      <c r="U38" s="126"/>
      <c r="V38" s="126"/>
      <c r="W38" s="126"/>
      <c r="X38" s="126"/>
      <c r="Y38" s="126"/>
      <c r="Z38" s="126"/>
      <c r="AA38" s="126"/>
      <c r="AB38" s="126"/>
      <c r="AC38" s="126"/>
      <c r="AD38" s="126"/>
      <c r="AE38" s="126"/>
    </row>
    <row r="39">
      <c r="A39" s="108"/>
      <c r="B39" s="40"/>
      <c r="C39" s="40"/>
      <c r="D39" s="44"/>
      <c r="E39" s="40"/>
      <c r="F39" s="40" t="s">
        <v>1587</v>
      </c>
      <c r="G39" s="118" t="s">
        <v>1588</v>
      </c>
      <c r="H39" s="40" t="s">
        <v>1589</v>
      </c>
      <c r="I39" s="40" t="s">
        <v>1590</v>
      </c>
      <c r="K39" s="124"/>
      <c r="L39" s="44"/>
      <c r="M39" s="44"/>
      <c r="N39" s="44"/>
      <c r="O39" s="44"/>
      <c r="P39" s="44"/>
      <c r="Q39" s="44"/>
      <c r="R39" s="44"/>
      <c r="S39" s="44"/>
      <c r="T39" s="44"/>
      <c r="U39" s="126"/>
      <c r="V39" s="126"/>
      <c r="W39" s="126"/>
      <c r="X39" s="126"/>
      <c r="Y39" s="126"/>
      <c r="Z39" s="126"/>
      <c r="AA39" s="126"/>
      <c r="AB39" s="126"/>
      <c r="AC39" s="126"/>
      <c r="AD39" s="126"/>
      <c r="AE39" s="126"/>
    </row>
    <row r="40">
      <c r="A40" s="108"/>
      <c r="B40" s="40"/>
      <c r="C40" s="40"/>
      <c r="D40" s="44"/>
      <c r="E40" s="40"/>
      <c r="F40" s="40" t="s">
        <v>1591</v>
      </c>
      <c r="G40" s="118" t="s">
        <v>1309</v>
      </c>
      <c r="H40" s="40" t="s">
        <v>1592</v>
      </c>
      <c r="I40" s="40" t="s">
        <v>1593</v>
      </c>
      <c r="K40" s="124"/>
      <c r="L40" s="44"/>
      <c r="M40" s="44"/>
      <c r="N40" s="44"/>
      <c r="O40" s="44"/>
      <c r="P40" s="44"/>
      <c r="Q40" s="44"/>
      <c r="R40" s="44"/>
      <c r="S40" s="44"/>
      <c r="T40" s="44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</row>
    <row r="41">
      <c r="A41" s="108"/>
      <c r="B41" s="40"/>
      <c r="C41" s="40"/>
      <c r="D41" s="44"/>
      <c r="E41" s="40"/>
      <c r="F41" s="40" t="s">
        <v>1594</v>
      </c>
      <c r="G41" s="118" t="s">
        <v>1595</v>
      </c>
      <c r="H41" s="40" t="s">
        <v>1596</v>
      </c>
      <c r="I41" s="40" t="s">
        <v>1597</v>
      </c>
      <c r="K41" s="124"/>
      <c r="L41" s="44"/>
      <c r="M41" s="44"/>
      <c r="N41" s="44"/>
      <c r="O41" s="44"/>
      <c r="P41" s="44"/>
      <c r="Q41" s="44"/>
      <c r="R41" s="44"/>
      <c r="S41" s="44"/>
      <c r="T41" s="44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</row>
    <row r="42">
      <c r="A42" s="108"/>
      <c r="B42" s="40"/>
      <c r="C42" s="40"/>
      <c r="D42" s="44"/>
      <c r="E42" s="40"/>
      <c r="F42" s="40" t="s">
        <v>1598</v>
      </c>
      <c r="G42" s="118" t="s">
        <v>1599</v>
      </c>
      <c r="H42" s="40" t="s">
        <v>1600</v>
      </c>
      <c r="I42" s="40" t="s">
        <v>1601</v>
      </c>
      <c r="K42" s="124"/>
      <c r="L42" s="44"/>
      <c r="M42" s="44"/>
      <c r="N42" s="44"/>
      <c r="O42" s="44"/>
      <c r="P42" s="44"/>
      <c r="Q42" s="44"/>
      <c r="R42" s="44"/>
      <c r="S42" s="44"/>
      <c r="T42" s="44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</row>
    <row r="43">
      <c r="A43" s="108"/>
      <c r="B43" s="40"/>
      <c r="C43" s="40"/>
      <c r="D43" s="44"/>
      <c r="E43" s="40"/>
      <c r="F43" s="40" t="s">
        <v>1602</v>
      </c>
      <c r="G43" s="118" t="s">
        <v>627</v>
      </c>
      <c r="H43" s="40" t="s">
        <v>283</v>
      </c>
      <c r="I43" s="40" t="s">
        <v>1603</v>
      </c>
      <c r="K43" s="124"/>
      <c r="L43" s="44"/>
      <c r="M43" s="44"/>
      <c r="N43" s="44"/>
      <c r="O43" s="44"/>
      <c r="P43" s="44"/>
      <c r="Q43" s="44"/>
      <c r="R43" s="44"/>
      <c r="S43" s="44"/>
      <c r="T43" s="44"/>
      <c r="U43" s="126"/>
      <c r="V43" s="126"/>
      <c r="W43" s="126"/>
      <c r="X43" s="126"/>
      <c r="Y43" s="126"/>
      <c r="Z43" s="126"/>
      <c r="AA43" s="126"/>
      <c r="AB43" s="126"/>
      <c r="AC43" s="126"/>
      <c r="AD43" s="126"/>
      <c r="AE43" s="126"/>
    </row>
    <row r="44">
      <c r="A44" s="108"/>
      <c r="B44" s="40"/>
      <c r="C44" s="40"/>
      <c r="D44" s="44"/>
      <c r="E44" s="40"/>
      <c r="F44" s="40" t="s">
        <v>1604</v>
      </c>
      <c r="G44" s="118" t="s">
        <v>1605</v>
      </c>
      <c r="H44" s="40" t="s">
        <v>1606</v>
      </c>
      <c r="I44" s="40" t="s">
        <v>1607</v>
      </c>
      <c r="K44" s="124"/>
      <c r="L44" s="44"/>
      <c r="M44" s="44"/>
      <c r="N44" s="44"/>
      <c r="O44" s="44"/>
      <c r="P44" s="44"/>
      <c r="Q44" s="44"/>
      <c r="R44" s="44"/>
      <c r="S44" s="44"/>
      <c r="T44" s="44"/>
      <c r="U44" s="126"/>
      <c r="V44" s="126"/>
      <c r="W44" s="126"/>
      <c r="X44" s="126"/>
      <c r="Y44" s="126"/>
      <c r="Z44" s="126"/>
      <c r="AA44" s="126"/>
      <c r="AB44" s="126"/>
      <c r="AC44" s="126"/>
      <c r="AD44" s="126"/>
      <c r="AE44" s="126"/>
    </row>
    <row r="45">
      <c r="A45" s="108"/>
      <c r="B45" s="40"/>
      <c r="C45" s="40"/>
      <c r="D45" s="44"/>
      <c r="E45" s="40"/>
      <c r="F45" s="40" t="s">
        <v>1608</v>
      </c>
      <c r="G45" s="118" t="s">
        <v>97</v>
      </c>
      <c r="H45" s="40" t="s">
        <v>1609</v>
      </c>
      <c r="I45" s="40" t="s">
        <v>1610</v>
      </c>
      <c r="K45" s="124"/>
      <c r="L45" s="44"/>
      <c r="M45" s="44"/>
      <c r="N45" s="44"/>
      <c r="O45" s="44"/>
      <c r="P45" s="44"/>
      <c r="Q45" s="44"/>
      <c r="R45" s="44"/>
      <c r="S45" s="44"/>
      <c r="T45" s="44"/>
      <c r="U45" s="126"/>
      <c r="V45" s="126"/>
      <c r="W45" s="126"/>
      <c r="X45" s="126"/>
      <c r="Y45" s="126"/>
      <c r="Z45" s="126"/>
      <c r="AA45" s="126"/>
      <c r="AB45" s="126"/>
      <c r="AC45" s="126"/>
      <c r="AD45" s="126"/>
      <c r="AE45" s="126"/>
    </row>
    <row r="46">
      <c r="A46" s="108"/>
      <c r="B46" s="40"/>
      <c r="C46" s="40"/>
      <c r="D46" s="44"/>
      <c r="E46" s="40"/>
      <c r="F46" s="40" t="s">
        <v>1611</v>
      </c>
      <c r="G46" s="118" t="s">
        <v>59</v>
      </c>
      <c r="H46" s="40" t="s">
        <v>1612</v>
      </c>
      <c r="I46" s="17" t="s">
        <v>1613</v>
      </c>
      <c r="K46" s="124"/>
      <c r="L46" s="44"/>
      <c r="M46" s="44"/>
      <c r="N46" s="44"/>
      <c r="O46" s="44"/>
      <c r="P46" s="44"/>
      <c r="Q46" s="44"/>
      <c r="R46" s="44"/>
      <c r="S46" s="44"/>
      <c r="T46" s="44"/>
      <c r="U46" s="126"/>
      <c r="V46" s="126"/>
      <c r="W46" s="126"/>
      <c r="X46" s="126"/>
      <c r="Y46" s="126"/>
      <c r="Z46" s="126"/>
      <c r="AA46" s="126"/>
      <c r="AB46" s="126"/>
      <c r="AC46" s="126"/>
      <c r="AD46" s="126"/>
      <c r="AE46" s="126"/>
    </row>
    <row r="47">
      <c r="A47" s="108"/>
      <c r="B47" s="40"/>
      <c r="C47" s="40"/>
      <c r="D47" s="44"/>
      <c r="E47" s="40"/>
      <c r="F47" s="40" t="s">
        <v>1614</v>
      </c>
      <c r="G47" s="118" t="s">
        <v>1615</v>
      </c>
      <c r="H47" s="40" t="s">
        <v>1616</v>
      </c>
      <c r="I47" s="40" t="s">
        <v>1617</v>
      </c>
      <c r="K47" s="124"/>
      <c r="L47" s="44"/>
      <c r="M47" s="44"/>
      <c r="N47" s="44"/>
      <c r="O47" s="44"/>
      <c r="P47" s="44"/>
      <c r="Q47" s="44"/>
      <c r="R47" s="44"/>
      <c r="S47" s="44"/>
      <c r="T47" s="44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</row>
    <row r="48">
      <c r="A48" s="99" t="s">
        <v>1618</v>
      </c>
      <c r="B48" s="127" t="s">
        <v>1619</v>
      </c>
      <c r="C48" s="101" t="s">
        <v>1474</v>
      </c>
      <c r="D48" s="84" t="s">
        <v>1620</v>
      </c>
      <c r="E48" s="101" t="s">
        <v>1621</v>
      </c>
      <c r="F48" s="110"/>
      <c r="G48" s="103"/>
      <c r="H48" s="110"/>
      <c r="I48" s="101"/>
      <c r="K48" s="101" t="s">
        <v>1622</v>
      </c>
      <c r="L48" s="49" t="s">
        <v>1623</v>
      </c>
      <c r="M48" s="110"/>
      <c r="N48" s="110"/>
      <c r="O48" s="110"/>
      <c r="P48" s="110"/>
      <c r="Q48" s="110"/>
      <c r="R48" s="43"/>
      <c r="S48" s="43"/>
      <c r="T48" s="43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</row>
    <row r="49">
      <c r="A49" s="128"/>
      <c r="B49" s="43"/>
      <c r="C49" s="43"/>
      <c r="D49" s="43"/>
      <c r="E49" s="43"/>
      <c r="F49" s="117" t="s">
        <v>1624</v>
      </c>
      <c r="G49" s="118" t="s">
        <v>1625</v>
      </c>
      <c r="H49" s="117" t="s">
        <v>1626</v>
      </c>
      <c r="I49" s="40" t="s">
        <v>1627</v>
      </c>
      <c r="K49" s="104"/>
      <c r="L49" s="43"/>
      <c r="M49" s="117" t="s">
        <v>26</v>
      </c>
      <c r="N49" s="117" t="s">
        <v>1433</v>
      </c>
      <c r="O49" s="43"/>
      <c r="P49" s="43"/>
      <c r="Q49" s="43"/>
      <c r="R49" s="43"/>
      <c r="S49" s="43"/>
      <c r="T49" s="43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</row>
    <row r="50">
      <c r="A50" s="121"/>
      <c r="B50" s="43"/>
      <c r="C50" s="43"/>
      <c r="D50" s="43"/>
      <c r="E50" s="43"/>
      <c r="F50" s="122" t="s">
        <v>1628</v>
      </c>
      <c r="G50" s="118" t="s">
        <v>1629</v>
      </c>
      <c r="H50" s="117" t="s">
        <v>1630</v>
      </c>
      <c r="I50" s="40" t="s">
        <v>1631</v>
      </c>
      <c r="K50" s="104"/>
      <c r="L50" s="43"/>
      <c r="M50" s="117" t="s">
        <v>26</v>
      </c>
      <c r="N50" s="117" t="s">
        <v>1433</v>
      </c>
      <c r="O50" s="43"/>
      <c r="P50" s="43"/>
      <c r="Q50" s="43"/>
      <c r="R50" s="43"/>
      <c r="S50" s="43"/>
      <c r="T50" s="43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</row>
    <row r="51" ht="29.25" customHeight="1">
      <c r="A51" s="121"/>
      <c r="B51" s="43"/>
      <c r="C51" s="43"/>
      <c r="D51" s="43"/>
      <c r="E51" s="43"/>
      <c r="F51" s="123" t="s">
        <v>1632</v>
      </c>
      <c r="G51" s="118" t="s">
        <v>1633</v>
      </c>
      <c r="H51" s="117" t="s">
        <v>1634</v>
      </c>
      <c r="I51" s="40" t="s">
        <v>1635</v>
      </c>
      <c r="K51" s="104"/>
      <c r="L51" s="43"/>
      <c r="M51" s="117" t="s">
        <v>26</v>
      </c>
      <c r="N51" s="117" t="s">
        <v>26</v>
      </c>
      <c r="O51" s="43"/>
      <c r="P51" s="43"/>
      <c r="Q51" s="43"/>
      <c r="R51" s="43"/>
      <c r="S51" s="43"/>
      <c r="T51" s="43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</row>
    <row r="52" ht="42.75" customHeight="1">
      <c r="A52" s="121"/>
      <c r="B52" s="43"/>
      <c r="C52" s="43"/>
      <c r="D52" s="43"/>
      <c r="E52" s="43"/>
      <c r="F52" s="117" t="s">
        <v>1636</v>
      </c>
      <c r="G52" s="118" t="s">
        <v>1637</v>
      </c>
      <c r="H52" s="117" t="s">
        <v>1638</v>
      </c>
      <c r="I52" s="40" t="s">
        <v>1639</v>
      </c>
      <c r="K52" s="104"/>
      <c r="L52" s="43"/>
      <c r="M52" s="43"/>
      <c r="N52" s="43"/>
      <c r="O52" s="43"/>
      <c r="P52" s="43"/>
      <c r="Q52" s="43"/>
      <c r="R52" s="43"/>
      <c r="S52" s="43"/>
      <c r="T52" s="43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</row>
    <row r="53" ht="44.25" customHeight="1">
      <c r="A53" s="121"/>
      <c r="B53" s="43"/>
      <c r="C53" s="43"/>
      <c r="D53" s="43"/>
      <c r="E53" s="43"/>
      <c r="F53" s="117" t="s">
        <v>1640</v>
      </c>
      <c r="G53" s="118" t="s">
        <v>1641</v>
      </c>
      <c r="H53" s="117" t="s">
        <v>241</v>
      </c>
      <c r="I53" s="40" t="s">
        <v>1642</v>
      </c>
      <c r="K53" s="104"/>
      <c r="L53" s="43"/>
      <c r="M53" s="117" t="s">
        <v>26</v>
      </c>
      <c r="N53" s="117" t="s">
        <v>1433</v>
      </c>
      <c r="O53" s="43"/>
      <c r="P53" s="43"/>
      <c r="Q53" s="43"/>
      <c r="R53" s="43"/>
      <c r="S53" s="43"/>
      <c r="T53" s="43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</row>
    <row r="54" ht="39.75" customHeight="1">
      <c r="A54" s="121"/>
      <c r="B54" s="43"/>
      <c r="C54" s="43"/>
      <c r="D54" s="43"/>
      <c r="E54" s="43"/>
      <c r="F54" s="117" t="s">
        <v>1643</v>
      </c>
      <c r="G54" s="118" t="s">
        <v>203</v>
      </c>
      <c r="H54" s="117" t="s">
        <v>1630</v>
      </c>
      <c r="I54" s="40" t="s">
        <v>1644</v>
      </c>
      <c r="K54" s="104"/>
      <c r="L54" s="43"/>
      <c r="M54" s="117" t="s">
        <v>26</v>
      </c>
      <c r="N54" s="117" t="s">
        <v>1433</v>
      </c>
      <c r="O54" s="43"/>
      <c r="P54" s="43"/>
      <c r="Q54" s="43"/>
      <c r="R54" s="43"/>
      <c r="S54" s="43"/>
      <c r="T54" s="43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</row>
    <row r="55" ht="51.75" customHeight="1">
      <c r="A55" s="121"/>
      <c r="B55" s="43"/>
      <c r="C55" s="43"/>
      <c r="D55" s="43"/>
      <c r="E55" s="43"/>
      <c r="F55" s="117" t="s">
        <v>1645</v>
      </c>
      <c r="G55" s="118" t="s">
        <v>130</v>
      </c>
      <c r="H55" s="117" t="s">
        <v>31</v>
      </c>
      <c r="I55" s="40" t="s">
        <v>1646</v>
      </c>
      <c r="K55" s="104"/>
      <c r="L55" s="43"/>
      <c r="M55" s="117" t="s">
        <v>26</v>
      </c>
      <c r="N55" s="117" t="s">
        <v>1433</v>
      </c>
      <c r="O55" s="43"/>
      <c r="P55" s="43"/>
      <c r="Q55" s="43"/>
      <c r="R55" s="43"/>
      <c r="S55" s="43"/>
      <c r="T55" s="43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</row>
    <row r="56" ht="39.0" customHeight="1">
      <c r="A56" s="121"/>
      <c r="B56" s="43"/>
      <c r="C56" s="43"/>
      <c r="D56" s="43"/>
      <c r="E56" s="43"/>
      <c r="F56" s="117" t="s">
        <v>1647</v>
      </c>
      <c r="G56" s="118" t="s">
        <v>249</v>
      </c>
      <c r="H56" s="117" t="s">
        <v>1648</v>
      </c>
      <c r="I56" s="40" t="s">
        <v>1649</v>
      </c>
      <c r="K56" s="104"/>
      <c r="L56" s="43"/>
      <c r="M56" s="117" t="s">
        <v>26</v>
      </c>
      <c r="N56" s="117" t="s">
        <v>1433</v>
      </c>
      <c r="O56" s="43"/>
      <c r="P56" s="43"/>
      <c r="Q56" s="43"/>
      <c r="R56" s="43"/>
      <c r="S56" s="43"/>
      <c r="T56" s="43"/>
      <c r="U56" s="104"/>
      <c r="V56" s="104"/>
      <c r="W56" s="104"/>
      <c r="X56" s="104"/>
      <c r="Y56" s="104"/>
      <c r="Z56" s="104"/>
      <c r="AA56" s="104"/>
      <c r="AB56" s="104"/>
      <c r="AC56" s="104"/>
      <c r="AD56" s="104"/>
      <c r="AE56" s="104"/>
    </row>
    <row r="57" ht="42.0" customHeight="1">
      <c r="A57" s="121"/>
      <c r="B57" s="43"/>
      <c r="C57" s="43"/>
      <c r="D57" s="43"/>
      <c r="E57" s="43"/>
      <c r="F57" s="117" t="s">
        <v>1650</v>
      </c>
      <c r="G57" s="118" t="s">
        <v>1651</v>
      </c>
      <c r="H57" s="117" t="s">
        <v>1075</v>
      </c>
      <c r="I57" s="40" t="s">
        <v>1652</v>
      </c>
      <c r="K57" s="104"/>
      <c r="L57" s="43"/>
      <c r="M57" s="117" t="s">
        <v>114</v>
      </c>
      <c r="N57" s="117" t="s">
        <v>1433</v>
      </c>
      <c r="O57" s="43"/>
      <c r="P57" s="43"/>
      <c r="Q57" s="43"/>
      <c r="R57" s="43"/>
      <c r="S57" s="43"/>
      <c r="T57" s="43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</row>
    <row r="58">
      <c r="A58" s="121"/>
      <c r="B58" s="43"/>
      <c r="C58" s="43"/>
      <c r="D58" s="43"/>
      <c r="E58" s="43"/>
      <c r="F58" s="117" t="s">
        <v>1653</v>
      </c>
      <c r="G58" s="118" t="s">
        <v>59</v>
      </c>
      <c r="H58" s="117" t="s">
        <v>1654</v>
      </c>
      <c r="I58" s="40" t="s">
        <v>1655</v>
      </c>
      <c r="K58" s="104"/>
      <c r="L58" s="43"/>
      <c r="M58" s="117" t="s">
        <v>26</v>
      </c>
      <c r="N58" s="117" t="s">
        <v>1433</v>
      </c>
      <c r="O58" s="43"/>
      <c r="P58" s="43"/>
      <c r="Q58" s="43"/>
      <c r="R58" s="43"/>
      <c r="S58" s="43"/>
      <c r="T58" s="43"/>
      <c r="U58" s="104"/>
      <c r="V58" s="104"/>
      <c r="W58" s="104"/>
      <c r="X58" s="104"/>
      <c r="Y58" s="104"/>
      <c r="Z58" s="104"/>
      <c r="AA58" s="104"/>
      <c r="AB58" s="104"/>
      <c r="AC58" s="104"/>
      <c r="AD58" s="104"/>
      <c r="AE58" s="104"/>
    </row>
    <row r="59">
      <c r="A59" s="121"/>
      <c r="B59" s="43"/>
      <c r="C59" s="43"/>
      <c r="D59" s="43"/>
      <c r="E59" s="43"/>
      <c r="F59" s="129" t="s">
        <v>1656</v>
      </c>
      <c r="G59" s="118" t="s">
        <v>1657</v>
      </c>
      <c r="H59" s="117" t="s">
        <v>1658</v>
      </c>
      <c r="I59" s="40" t="s">
        <v>1659</v>
      </c>
      <c r="K59" s="104"/>
      <c r="L59" s="43"/>
      <c r="M59" s="117" t="s">
        <v>26</v>
      </c>
      <c r="N59" s="117" t="s">
        <v>1433</v>
      </c>
      <c r="O59" s="43"/>
      <c r="P59" s="43"/>
      <c r="Q59" s="43"/>
      <c r="R59" s="43"/>
      <c r="S59" s="43"/>
      <c r="T59" s="43"/>
      <c r="U59" s="104"/>
      <c r="V59" s="104"/>
      <c r="W59" s="104"/>
      <c r="X59" s="104"/>
      <c r="Y59" s="104"/>
      <c r="Z59" s="104"/>
      <c r="AA59" s="104"/>
      <c r="AB59" s="104"/>
      <c r="AC59" s="104"/>
      <c r="AD59" s="104"/>
      <c r="AE59" s="104"/>
    </row>
    <row r="60" ht="45.75" customHeight="1">
      <c r="A60" s="130"/>
      <c r="B60" s="44"/>
      <c r="C60" s="44"/>
      <c r="D60" s="44"/>
      <c r="E60" s="44"/>
      <c r="F60" s="123" t="s">
        <v>1660</v>
      </c>
      <c r="G60" s="118" t="s">
        <v>1661</v>
      </c>
      <c r="H60" s="40" t="s">
        <v>1662</v>
      </c>
      <c r="I60" s="12" t="s">
        <v>1663</v>
      </c>
      <c r="K60" s="126"/>
      <c r="L60" s="44"/>
      <c r="M60" s="117" t="s">
        <v>26</v>
      </c>
      <c r="N60" s="117" t="s">
        <v>1433</v>
      </c>
      <c r="O60" s="44"/>
      <c r="P60" s="44"/>
      <c r="Q60" s="44"/>
      <c r="R60" s="44"/>
      <c r="S60" s="44"/>
      <c r="T60" s="44"/>
      <c r="U60" s="126"/>
      <c r="V60" s="126"/>
      <c r="W60" s="126"/>
      <c r="X60" s="126"/>
      <c r="Y60" s="126"/>
      <c r="Z60" s="126"/>
      <c r="AA60" s="126"/>
      <c r="AB60" s="126"/>
      <c r="AC60" s="126"/>
      <c r="AD60" s="126"/>
      <c r="AE60" s="126"/>
    </row>
    <row r="61" ht="49.5" customHeight="1">
      <c r="A61" s="130"/>
      <c r="B61" s="44"/>
      <c r="C61" s="44"/>
      <c r="D61" s="44"/>
      <c r="E61" s="44"/>
      <c r="F61" s="40" t="s">
        <v>1664</v>
      </c>
      <c r="G61" s="118" t="s">
        <v>1665</v>
      </c>
      <c r="H61" s="40" t="s">
        <v>1666</v>
      </c>
      <c r="I61" s="131" t="s">
        <v>1667</v>
      </c>
      <c r="K61" s="126"/>
      <c r="L61" s="44"/>
      <c r="M61" s="117" t="s">
        <v>26</v>
      </c>
      <c r="N61" s="117" t="s">
        <v>1433</v>
      </c>
      <c r="O61" s="44"/>
      <c r="P61" s="44"/>
      <c r="Q61" s="44"/>
      <c r="R61" s="44"/>
      <c r="S61" s="44"/>
      <c r="T61" s="44"/>
      <c r="U61" s="126"/>
      <c r="V61" s="126"/>
      <c r="W61" s="126"/>
      <c r="X61" s="126"/>
      <c r="Y61" s="126"/>
      <c r="Z61" s="126"/>
      <c r="AA61" s="126"/>
      <c r="AB61" s="126"/>
      <c r="AC61" s="126"/>
      <c r="AD61" s="126"/>
      <c r="AE61" s="126"/>
    </row>
    <row r="62" ht="53.25" customHeight="1">
      <c r="A62" s="130"/>
      <c r="B62" s="44"/>
      <c r="C62" s="44"/>
      <c r="D62" s="44"/>
      <c r="E62" s="44"/>
      <c r="F62" s="40" t="s">
        <v>1668</v>
      </c>
      <c r="G62" s="118" t="s">
        <v>1669</v>
      </c>
      <c r="H62" s="40" t="s">
        <v>1670</v>
      </c>
      <c r="I62" s="40" t="s">
        <v>1671</v>
      </c>
      <c r="K62" s="126"/>
      <c r="L62" s="44"/>
      <c r="M62" s="40" t="s">
        <v>114</v>
      </c>
      <c r="N62" s="40" t="s">
        <v>1672</v>
      </c>
      <c r="O62" s="44"/>
      <c r="P62" s="44"/>
      <c r="Q62" s="44"/>
      <c r="R62" s="44"/>
      <c r="S62" s="44"/>
      <c r="T62" s="44"/>
      <c r="U62" s="126"/>
      <c r="V62" s="126"/>
      <c r="W62" s="126"/>
      <c r="X62" s="126"/>
      <c r="Y62" s="126"/>
      <c r="Z62" s="126"/>
      <c r="AA62" s="126"/>
      <c r="AB62" s="126"/>
      <c r="AC62" s="126"/>
      <c r="AD62" s="126"/>
      <c r="AE62" s="126"/>
    </row>
    <row r="63" ht="36.0" customHeight="1">
      <c r="A63" s="130"/>
      <c r="B63" s="44"/>
      <c r="C63" s="44"/>
      <c r="D63" s="44"/>
      <c r="E63" s="44"/>
      <c r="F63" s="40" t="s">
        <v>1673</v>
      </c>
      <c r="G63" s="118" t="s">
        <v>1674</v>
      </c>
      <c r="H63" s="40" t="s">
        <v>1675</v>
      </c>
      <c r="I63" s="40" t="s">
        <v>1676</v>
      </c>
      <c r="K63" s="126"/>
      <c r="L63" s="44"/>
      <c r="M63" s="117" t="s">
        <v>26</v>
      </c>
      <c r="N63" s="40" t="s">
        <v>1672</v>
      </c>
      <c r="O63" s="44"/>
      <c r="P63" s="44"/>
      <c r="Q63" s="44"/>
      <c r="R63" s="44"/>
      <c r="S63" s="44"/>
      <c r="T63" s="44"/>
      <c r="U63" s="126"/>
      <c r="V63" s="126"/>
      <c r="W63" s="126"/>
      <c r="X63" s="126"/>
      <c r="Y63" s="126"/>
      <c r="Z63" s="126"/>
      <c r="AA63" s="126"/>
      <c r="AB63" s="126"/>
      <c r="AC63" s="126"/>
      <c r="AD63" s="126"/>
      <c r="AE63" s="126"/>
    </row>
    <row r="64">
      <c r="A64" s="130"/>
      <c r="B64" s="44"/>
      <c r="C64" s="44"/>
      <c r="D64" s="44"/>
      <c r="E64" s="44"/>
      <c r="F64" s="40" t="s">
        <v>1677</v>
      </c>
      <c r="G64" s="118" t="s">
        <v>769</v>
      </c>
      <c r="H64" s="40" t="s">
        <v>1678</v>
      </c>
      <c r="I64" s="40" t="s">
        <v>1679</v>
      </c>
      <c r="K64" s="126"/>
      <c r="L64" s="44"/>
      <c r="M64" s="44"/>
      <c r="N64" s="44"/>
      <c r="O64" s="44"/>
      <c r="P64" s="44"/>
      <c r="Q64" s="44"/>
      <c r="R64" s="44"/>
      <c r="S64" s="44"/>
      <c r="T64" s="44"/>
      <c r="U64" s="126"/>
      <c r="V64" s="126"/>
      <c r="W64" s="126"/>
      <c r="X64" s="126"/>
      <c r="Y64" s="126"/>
      <c r="Z64" s="126"/>
      <c r="AA64" s="126"/>
      <c r="AB64" s="126"/>
      <c r="AC64" s="126"/>
      <c r="AD64" s="126"/>
      <c r="AE64" s="126"/>
    </row>
    <row r="65" ht="39.75" customHeight="1">
      <c r="A65" s="130"/>
      <c r="B65" s="44"/>
      <c r="C65" s="44"/>
      <c r="D65" s="44"/>
      <c r="E65" s="44"/>
      <c r="F65" s="40" t="s">
        <v>1680</v>
      </c>
      <c r="G65" s="118" t="s">
        <v>1681</v>
      </c>
      <c r="H65" s="40" t="s">
        <v>1682</v>
      </c>
      <c r="I65" s="40" t="s">
        <v>1683</v>
      </c>
      <c r="K65" s="126"/>
      <c r="L65" s="44"/>
      <c r="M65" s="44"/>
      <c r="N65" s="44"/>
      <c r="O65" s="44"/>
      <c r="P65" s="44"/>
      <c r="Q65" s="44"/>
      <c r="R65" s="44"/>
      <c r="S65" s="44"/>
      <c r="T65" s="44"/>
      <c r="U65" s="126"/>
      <c r="V65" s="126"/>
      <c r="W65" s="126"/>
      <c r="X65" s="126"/>
      <c r="Y65" s="126"/>
      <c r="Z65" s="126"/>
      <c r="AA65" s="126"/>
      <c r="AB65" s="126"/>
      <c r="AC65" s="126"/>
      <c r="AD65" s="126"/>
      <c r="AE65" s="126"/>
    </row>
    <row r="66">
      <c r="A66" s="130"/>
      <c r="B66" s="44"/>
      <c r="C66" s="44"/>
      <c r="D66" s="44"/>
      <c r="E66" s="44"/>
      <c r="F66" s="40" t="s">
        <v>1684</v>
      </c>
      <c r="G66" s="118" t="s">
        <v>92</v>
      </c>
      <c r="H66" s="40" t="s">
        <v>1685</v>
      </c>
      <c r="I66" s="40" t="s">
        <v>1686</v>
      </c>
      <c r="K66" s="126"/>
      <c r="L66" s="44"/>
      <c r="M66" s="44"/>
      <c r="N66" s="44"/>
      <c r="O66" s="44"/>
      <c r="P66" s="44"/>
      <c r="Q66" s="44"/>
      <c r="R66" s="44"/>
      <c r="S66" s="44"/>
      <c r="T66" s="44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</row>
    <row r="67" ht="41.25" customHeight="1">
      <c r="A67" s="130"/>
      <c r="B67" s="44"/>
      <c r="C67" s="44"/>
      <c r="D67" s="44"/>
      <c r="E67" s="44"/>
      <c r="F67" s="123" t="s">
        <v>1687</v>
      </c>
      <c r="G67" s="118" t="s">
        <v>1053</v>
      </c>
      <c r="H67" s="40" t="s">
        <v>1688</v>
      </c>
      <c r="I67" s="40" t="s">
        <v>1689</v>
      </c>
      <c r="K67" s="126"/>
      <c r="L67" s="44"/>
      <c r="M67" s="44"/>
      <c r="N67" s="44"/>
      <c r="O67" s="44"/>
      <c r="P67" s="44"/>
      <c r="Q67" s="44"/>
      <c r="R67" s="44"/>
      <c r="S67" s="44"/>
      <c r="T67" s="44"/>
      <c r="U67" s="126"/>
      <c r="V67" s="126"/>
      <c r="W67" s="126"/>
      <c r="X67" s="126"/>
      <c r="Y67" s="126"/>
      <c r="Z67" s="126"/>
      <c r="AA67" s="126"/>
      <c r="AB67" s="126"/>
      <c r="AC67" s="126"/>
      <c r="AD67" s="126"/>
      <c r="AE67" s="126"/>
    </row>
    <row r="68">
      <c r="A68" s="130"/>
      <c r="B68" s="44"/>
      <c r="C68" s="44"/>
      <c r="D68" s="44"/>
      <c r="E68" s="44"/>
      <c r="F68" s="40" t="s">
        <v>1690</v>
      </c>
      <c r="G68" s="118" t="s">
        <v>1691</v>
      </c>
      <c r="H68" s="40" t="s">
        <v>1692</v>
      </c>
      <c r="I68" s="40" t="s">
        <v>1693</v>
      </c>
      <c r="K68" s="126"/>
      <c r="L68" s="44"/>
      <c r="M68" s="44"/>
      <c r="N68" s="44"/>
      <c r="O68" s="44"/>
      <c r="P68" s="44"/>
      <c r="Q68" s="44"/>
      <c r="R68" s="44"/>
      <c r="S68" s="44"/>
      <c r="T68" s="44"/>
      <c r="U68" s="126"/>
      <c r="V68" s="126"/>
      <c r="W68" s="126"/>
      <c r="X68" s="126"/>
      <c r="Y68" s="126"/>
      <c r="Z68" s="126"/>
      <c r="AA68" s="126"/>
      <c r="AB68" s="126"/>
      <c r="AC68" s="126"/>
      <c r="AD68" s="126"/>
      <c r="AE68" s="126"/>
    </row>
    <row r="69">
      <c r="A69" s="130"/>
      <c r="B69" s="44"/>
      <c r="C69" s="44"/>
      <c r="D69" s="44"/>
      <c r="E69" s="44"/>
      <c r="F69" s="44"/>
      <c r="G69" s="44"/>
      <c r="H69" s="126"/>
      <c r="I69" s="126"/>
      <c r="K69" s="126"/>
      <c r="L69" s="44"/>
      <c r="M69" s="44"/>
      <c r="N69" s="44"/>
      <c r="O69" s="44"/>
      <c r="P69" s="44"/>
      <c r="Q69" s="44"/>
      <c r="R69" s="44"/>
      <c r="S69" s="44"/>
      <c r="T69" s="44"/>
      <c r="U69" s="126"/>
      <c r="V69" s="126"/>
      <c r="W69" s="126"/>
      <c r="X69" s="126"/>
      <c r="Y69" s="126"/>
      <c r="Z69" s="126"/>
      <c r="AA69" s="126"/>
      <c r="AB69" s="126"/>
      <c r="AC69" s="126"/>
      <c r="AD69" s="126"/>
      <c r="AE69" s="126"/>
    </row>
    <row r="70">
      <c r="A70" s="130"/>
      <c r="B70" s="44"/>
      <c r="C70" s="44"/>
      <c r="D70" s="44"/>
      <c r="E70" s="44"/>
      <c r="F70" s="44"/>
      <c r="G70" s="44"/>
      <c r="H70" s="126"/>
      <c r="I70" s="126"/>
      <c r="K70" s="126"/>
      <c r="L70" s="44"/>
      <c r="M70" s="44"/>
      <c r="N70" s="44"/>
      <c r="O70" s="44"/>
      <c r="P70" s="44"/>
      <c r="Q70" s="44"/>
      <c r="R70" s="44"/>
      <c r="S70" s="44"/>
      <c r="T70" s="44"/>
      <c r="U70" s="126"/>
      <c r="V70" s="126"/>
      <c r="W70" s="126"/>
      <c r="X70" s="126"/>
      <c r="Y70" s="126"/>
      <c r="Z70" s="126"/>
      <c r="AA70" s="126"/>
      <c r="AB70" s="126"/>
      <c r="AC70" s="126"/>
      <c r="AD70" s="126"/>
      <c r="AE70" s="126"/>
    </row>
    <row r="71">
      <c r="A71" s="99" t="s">
        <v>1694</v>
      </c>
      <c r="B71" s="100" t="s">
        <v>1695</v>
      </c>
      <c r="C71" s="101" t="s">
        <v>1474</v>
      </c>
      <c r="D71" s="102" t="s">
        <v>1696</v>
      </c>
      <c r="E71" s="110"/>
      <c r="F71" s="110"/>
      <c r="G71" s="110"/>
      <c r="H71" s="103"/>
      <c r="I71" s="103"/>
      <c r="K71" s="103"/>
      <c r="L71" s="49" t="s">
        <v>1541</v>
      </c>
      <c r="M71" s="110"/>
      <c r="N71" s="110"/>
      <c r="O71" s="110"/>
      <c r="P71" s="110"/>
      <c r="Q71" s="110"/>
      <c r="R71" s="43"/>
      <c r="S71" s="43"/>
      <c r="T71" s="43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</row>
    <row r="72">
      <c r="A72" s="108"/>
      <c r="B72" s="44"/>
      <c r="C72" s="44"/>
      <c r="D72" s="44"/>
      <c r="E72" s="40"/>
      <c r="F72" s="40" t="s">
        <v>1697</v>
      </c>
      <c r="G72" s="61" t="s">
        <v>1698</v>
      </c>
      <c r="H72" s="40" t="s">
        <v>1699</v>
      </c>
      <c r="I72" s="40" t="s">
        <v>1700</v>
      </c>
      <c r="K72" s="124"/>
      <c r="L72" s="40"/>
      <c r="M72" s="40" t="s">
        <v>114</v>
      </c>
      <c r="N72" s="40" t="s">
        <v>1546</v>
      </c>
      <c r="O72" s="44"/>
      <c r="P72" s="44"/>
      <c r="Q72" s="44"/>
      <c r="R72" s="44"/>
      <c r="S72" s="44"/>
      <c r="T72" s="44"/>
      <c r="U72" s="126"/>
      <c r="V72" s="126"/>
      <c r="W72" s="126"/>
      <c r="X72" s="126"/>
      <c r="Y72" s="126"/>
      <c r="Z72" s="126"/>
      <c r="AA72" s="126"/>
      <c r="AB72" s="126"/>
      <c r="AC72" s="126"/>
      <c r="AD72" s="126"/>
      <c r="AE72" s="126"/>
    </row>
    <row r="73">
      <c r="A73" s="108"/>
      <c r="B73" s="44"/>
      <c r="C73" s="44"/>
      <c r="D73" s="44"/>
      <c r="E73" s="40"/>
      <c r="F73" s="40" t="s">
        <v>1701</v>
      </c>
      <c r="G73" s="61" t="s">
        <v>1702</v>
      </c>
      <c r="H73" s="40" t="s">
        <v>1703</v>
      </c>
      <c r="I73" s="40" t="s">
        <v>1704</v>
      </c>
      <c r="K73" s="124"/>
      <c r="L73" s="40"/>
      <c r="M73" s="40" t="s">
        <v>114</v>
      </c>
      <c r="N73" s="40" t="s">
        <v>1546</v>
      </c>
      <c r="O73" s="44"/>
      <c r="P73" s="44"/>
      <c r="Q73" s="44"/>
      <c r="R73" s="44"/>
      <c r="S73" s="44"/>
      <c r="T73" s="44"/>
      <c r="U73" s="126"/>
      <c r="V73" s="126"/>
      <c r="W73" s="126"/>
      <c r="X73" s="126"/>
      <c r="Y73" s="126"/>
      <c r="Z73" s="126"/>
      <c r="AA73" s="126"/>
      <c r="AB73" s="126"/>
      <c r="AC73" s="126"/>
      <c r="AD73" s="126"/>
      <c r="AE73" s="126"/>
    </row>
    <row r="74">
      <c r="A74" s="108"/>
      <c r="B74" s="44"/>
      <c r="C74" s="44"/>
      <c r="D74" s="44"/>
      <c r="E74" s="40"/>
      <c r="F74" s="40" t="s">
        <v>1705</v>
      </c>
      <c r="G74" s="61" t="s">
        <v>174</v>
      </c>
      <c r="H74" s="40" t="s">
        <v>974</v>
      </c>
      <c r="I74" s="40" t="s">
        <v>1706</v>
      </c>
      <c r="K74" s="124"/>
      <c r="M74" s="40" t="s">
        <v>26</v>
      </c>
      <c r="N74" s="40" t="s">
        <v>1707</v>
      </c>
      <c r="O74" s="44"/>
      <c r="P74" s="44"/>
      <c r="Q74" s="44"/>
      <c r="R74" s="44"/>
      <c r="S74" s="44"/>
      <c r="T74" s="44"/>
      <c r="U74" s="126"/>
      <c r="V74" s="126"/>
      <c r="W74" s="126"/>
      <c r="X74" s="126"/>
      <c r="Y74" s="126"/>
      <c r="Z74" s="126"/>
      <c r="AA74" s="126"/>
      <c r="AB74" s="126"/>
      <c r="AC74" s="126"/>
      <c r="AD74" s="126"/>
      <c r="AE74" s="126"/>
    </row>
    <row r="75">
      <c r="A75" s="108"/>
      <c r="B75" s="44"/>
      <c r="C75" s="44"/>
      <c r="D75" s="44"/>
      <c r="E75" s="40"/>
      <c r="F75" s="40" t="s">
        <v>1708</v>
      </c>
      <c r="G75" s="61" t="s">
        <v>1709</v>
      </c>
      <c r="H75" s="40" t="s">
        <v>983</v>
      </c>
      <c r="I75" s="40" t="s">
        <v>1710</v>
      </c>
      <c r="K75" s="124"/>
      <c r="L75" s="44"/>
      <c r="M75" s="40" t="s">
        <v>114</v>
      </c>
      <c r="N75" s="40" t="s">
        <v>1711</v>
      </c>
      <c r="O75" s="44"/>
      <c r="P75" s="44"/>
      <c r="Q75" s="44"/>
      <c r="R75" s="44"/>
      <c r="S75" s="44"/>
      <c r="T75" s="44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</row>
    <row r="76">
      <c r="A76" s="108"/>
      <c r="B76" s="44"/>
      <c r="C76" s="44"/>
      <c r="D76" s="44"/>
      <c r="E76" s="40"/>
      <c r="F76" s="40" t="s">
        <v>1712</v>
      </c>
      <c r="G76" s="61" t="s">
        <v>736</v>
      </c>
      <c r="H76" s="40" t="s">
        <v>1713</v>
      </c>
      <c r="I76" s="40" t="s">
        <v>1714</v>
      </c>
      <c r="K76" s="124"/>
      <c r="L76" s="44"/>
      <c r="M76" s="40" t="s">
        <v>114</v>
      </c>
      <c r="N76" s="40" t="s">
        <v>1711</v>
      </c>
      <c r="O76" s="44"/>
      <c r="P76" s="44"/>
      <c r="Q76" s="44"/>
      <c r="R76" s="44"/>
      <c r="S76" s="44"/>
      <c r="T76" s="44"/>
      <c r="U76" s="126"/>
      <c r="V76" s="126"/>
      <c r="W76" s="126"/>
      <c r="X76" s="126"/>
      <c r="Y76" s="126"/>
      <c r="Z76" s="126"/>
      <c r="AA76" s="126"/>
      <c r="AB76" s="126"/>
      <c r="AC76" s="126"/>
      <c r="AD76" s="126"/>
      <c r="AE76" s="126"/>
    </row>
    <row r="77">
      <c r="A77" s="108"/>
      <c r="B77" s="44"/>
      <c r="C77" s="44"/>
      <c r="D77" s="44"/>
      <c r="E77" s="40"/>
      <c r="F77" s="40" t="s">
        <v>1715</v>
      </c>
      <c r="G77" s="61" t="s">
        <v>1716</v>
      </c>
      <c r="H77" s="40" t="s">
        <v>1717</v>
      </c>
      <c r="I77" s="40" t="s">
        <v>1718</v>
      </c>
      <c r="K77" s="124"/>
      <c r="L77" s="44"/>
      <c r="M77" s="40" t="s">
        <v>114</v>
      </c>
      <c r="N77" s="40" t="s">
        <v>1339</v>
      </c>
      <c r="O77" s="44"/>
      <c r="P77" s="44"/>
      <c r="Q77" s="44"/>
      <c r="R77" s="44"/>
      <c r="S77" s="44"/>
      <c r="T77" s="44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</row>
    <row r="78">
      <c r="A78" s="108"/>
      <c r="B78" s="44"/>
      <c r="C78" s="44"/>
      <c r="D78" s="44"/>
      <c r="E78" s="40"/>
      <c r="F78" s="40" t="s">
        <v>1719</v>
      </c>
      <c r="G78" s="61" t="s">
        <v>335</v>
      </c>
      <c r="H78" s="40" t="s">
        <v>283</v>
      </c>
      <c r="I78" s="40" t="s">
        <v>1720</v>
      </c>
      <c r="K78" s="124"/>
      <c r="L78" s="44"/>
      <c r="M78" s="44"/>
      <c r="N78" s="44"/>
      <c r="O78" s="44"/>
      <c r="P78" s="44"/>
      <c r="Q78" s="44"/>
      <c r="R78" s="44"/>
      <c r="S78" s="44"/>
      <c r="T78" s="44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</row>
    <row r="79">
      <c r="A79" s="108"/>
      <c r="B79" s="44"/>
      <c r="C79" s="44"/>
      <c r="D79" s="44"/>
      <c r="E79" s="40"/>
      <c r="F79" s="40" t="s">
        <v>1721</v>
      </c>
      <c r="G79" s="61" t="s">
        <v>1057</v>
      </c>
      <c r="H79" s="40" t="s">
        <v>1722</v>
      </c>
      <c r="I79" s="40" t="s">
        <v>1723</v>
      </c>
      <c r="K79" s="124"/>
      <c r="L79" s="44"/>
      <c r="M79" s="44"/>
      <c r="N79" s="44"/>
      <c r="O79" s="44"/>
      <c r="P79" s="44"/>
      <c r="Q79" s="44"/>
      <c r="R79" s="44"/>
      <c r="S79" s="44"/>
      <c r="T79" s="44"/>
      <c r="U79" s="126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</row>
    <row r="80">
      <c r="A80" s="108"/>
      <c r="B80" s="44"/>
      <c r="C80" s="44"/>
      <c r="D80" s="44"/>
      <c r="E80" s="40"/>
      <c r="F80" s="40" t="s">
        <v>1724</v>
      </c>
      <c r="G80" s="61" t="s">
        <v>1725</v>
      </c>
      <c r="H80" s="40" t="s">
        <v>1726</v>
      </c>
      <c r="I80" s="40" t="s">
        <v>1727</v>
      </c>
      <c r="K80" s="124"/>
      <c r="L80" s="44"/>
      <c r="M80" s="44"/>
      <c r="N80" s="44"/>
      <c r="O80" s="44"/>
      <c r="P80" s="44"/>
      <c r="Q80" s="44"/>
      <c r="R80" s="44"/>
      <c r="S80" s="44"/>
      <c r="T80" s="44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  <c r="AE80" s="126"/>
    </row>
    <row r="81">
      <c r="A81" s="108"/>
      <c r="B81" s="44"/>
      <c r="C81" s="44"/>
      <c r="D81" s="44"/>
      <c r="E81" s="40"/>
      <c r="F81" s="40" t="s">
        <v>1728</v>
      </c>
      <c r="G81" s="61" t="s">
        <v>1557</v>
      </c>
      <c r="H81" s="40" t="s">
        <v>1729</v>
      </c>
      <c r="I81" s="40" t="s">
        <v>1730</v>
      </c>
      <c r="K81" s="124"/>
      <c r="L81" s="44"/>
      <c r="M81" s="44"/>
      <c r="N81" s="44"/>
      <c r="O81" s="44"/>
      <c r="P81" s="44"/>
      <c r="Q81" s="44"/>
      <c r="R81" s="44"/>
      <c r="S81" s="44"/>
      <c r="T81" s="44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</row>
    <row r="82">
      <c r="A82" s="108"/>
      <c r="B82" s="44"/>
      <c r="C82" s="44"/>
      <c r="D82" s="44"/>
      <c r="E82" s="40"/>
      <c r="F82" s="40" t="s">
        <v>1731</v>
      </c>
      <c r="G82" s="61" t="s">
        <v>1732</v>
      </c>
      <c r="H82" s="40" t="s">
        <v>1733</v>
      </c>
      <c r="I82" s="40" t="s">
        <v>1734</v>
      </c>
      <c r="K82" s="40"/>
      <c r="L82" s="44"/>
      <c r="M82" s="44"/>
      <c r="N82" s="44"/>
      <c r="O82" s="44"/>
      <c r="P82" s="44"/>
      <c r="Q82" s="44"/>
      <c r="R82" s="44"/>
      <c r="S82" s="44"/>
      <c r="T82" s="44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</row>
    <row r="83">
      <c r="A83" s="108"/>
      <c r="B83" s="44"/>
      <c r="C83" s="44"/>
      <c r="D83" s="44"/>
      <c r="E83" s="40"/>
      <c r="F83" s="40" t="s">
        <v>1735</v>
      </c>
      <c r="G83" s="61" t="s">
        <v>1736</v>
      </c>
      <c r="H83" s="40" t="s">
        <v>1737</v>
      </c>
      <c r="I83" s="40" t="s">
        <v>1738</v>
      </c>
      <c r="K83" s="40"/>
      <c r="L83" s="44"/>
      <c r="M83" s="44"/>
      <c r="N83" s="44"/>
      <c r="O83" s="44"/>
      <c r="P83" s="44"/>
      <c r="Q83" s="44"/>
      <c r="R83" s="44"/>
      <c r="S83" s="44"/>
      <c r="T83" s="44"/>
      <c r="U83" s="126"/>
      <c r="V83" s="126"/>
      <c r="W83" s="126"/>
      <c r="X83" s="126"/>
      <c r="Y83" s="126"/>
      <c r="Z83" s="126"/>
      <c r="AA83" s="126"/>
      <c r="AB83" s="126"/>
      <c r="AC83" s="126"/>
      <c r="AD83" s="126"/>
      <c r="AE83" s="126"/>
    </row>
    <row r="84">
      <c r="A84" s="108"/>
      <c r="B84" s="44"/>
      <c r="C84" s="44"/>
      <c r="D84" s="44"/>
      <c r="E84" s="40"/>
      <c r="F84" s="40" t="s">
        <v>1739</v>
      </c>
      <c r="G84" s="61" t="s">
        <v>1740</v>
      </c>
      <c r="H84" s="40" t="s">
        <v>1741</v>
      </c>
      <c r="I84" s="40" t="s">
        <v>1742</v>
      </c>
      <c r="K84" s="40"/>
      <c r="L84" s="44"/>
      <c r="M84" s="44"/>
      <c r="N84" s="44"/>
      <c r="O84" s="44"/>
      <c r="P84" s="44"/>
      <c r="Q84" s="44"/>
      <c r="R84" s="44"/>
      <c r="S84" s="44"/>
      <c r="T84" s="44"/>
      <c r="U84" s="126"/>
      <c r="V84" s="126"/>
      <c r="W84" s="126"/>
      <c r="X84" s="126"/>
      <c r="Y84" s="126"/>
      <c r="Z84" s="126"/>
      <c r="AA84" s="126"/>
      <c r="AB84" s="126"/>
      <c r="AC84" s="126"/>
      <c r="AD84" s="126"/>
      <c r="AE84" s="126"/>
    </row>
    <row r="85">
      <c r="A85" s="108"/>
      <c r="B85" s="44"/>
      <c r="C85" s="44"/>
      <c r="D85" s="44"/>
      <c r="E85" s="40"/>
      <c r="F85" s="40" t="s">
        <v>1743</v>
      </c>
      <c r="G85" s="61" t="s">
        <v>1744</v>
      </c>
      <c r="H85" s="40" t="s">
        <v>118</v>
      </c>
      <c r="I85" s="40" t="s">
        <v>1745</v>
      </c>
      <c r="K85" s="40"/>
      <c r="L85" s="44"/>
      <c r="M85" s="44"/>
      <c r="N85" s="44"/>
      <c r="O85" s="44"/>
      <c r="P85" s="44"/>
      <c r="Q85" s="44"/>
      <c r="R85" s="44"/>
      <c r="S85" s="44"/>
      <c r="T85" s="44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  <c r="AE85" s="126"/>
    </row>
    <row r="86">
      <c r="A86" s="108"/>
      <c r="B86" s="44"/>
      <c r="C86" s="44"/>
      <c r="D86" s="44"/>
      <c r="E86" s="40"/>
      <c r="F86" s="40" t="s">
        <v>1746</v>
      </c>
      <c r="G86" s="61" t="s">
        <v>761</v>
      </c>
      <c r="H86" s="40" t="s">
        <v>1747</v>
      </c>
      <c r="I86" s="40" t="s">
        <v>1748</v>
      </c>
      <c r="K86" s="40"/>
      <c r="L86" s="44"/>
      <c r="M86" s="44"/>
      <c r="N86" s="44"/>
      <c r="O86" s="44"/>
      <c r="P86" s="44"/>
      <c r="Q86" s="44"/>
      <c r="R86" s="44"/>
      <c r="S86" s="44"/>
      <c r="T86" s="44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</row>
    <row r="87">
      <c r="A87" s="108"/>
      <c r="B87" s="44"/>
      <c r="C87" s="44"/>
      <c r="D87" s="44"/>
      <c r="E87" s="40"/>
      <c r="F87" s="40" t="s">
        <v>1749</v>
      </c>
      <c r="G87" s="61" t="s">
        <v>588</v>
      </c>
      <c r="H87" s="40" t="s">
        <v>1750</v>
      </c>
      <c r="I87" s="40" t="s">
        <v>1751</v>
      </c>
      <c r="K87" s="40"/>
      <c r="L87" s="44"/>
      <c r="M87" s="44"/>
      <c r="N87" s="44"/>
      <c r="O87" s="44"/>
      <c r="P87" s="44"/>
      <c r="Q87" s="44"/>
      <c r="R87" s="44"/>
      <c r="S87" s="44"/>
      <c r="T87" s="44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  <c r="AE87" s="126"/>
    </row>
    <row r="88">
      <c r="A88" s="108"/>
      <c r="B88" s="44"/>
      <c r="C88" s="44"/>
      <c r="D88" s="44"/>
      <c r="E88" s="40"/>
      <c r="F88" s="40" t="s">
        <v>1752</v>
      </c>
      <c r="G88" s="61" t="s">
        <v>1753</v>
      </c>
      <c r="H88" s="40" t="s">
        <v>1754</v>
      </c>
      <c r="I88" s="40" t="s">
        <v>1755</v>
      </c>
      <c r="K88" s="40"/>
      <c r="L88" s="44"/>
      <c r="M88" s="44"/>
      <c r="N88" s="44"/>
      <c r="O88" s="44"/>
      <c r="P88" s="44"/>
      <c r="Q88" s="44"/>
      <c r="R88" s="44"/>
      <c r="S88" s="44"/>
      <c r="T88" s="44"/>
      <c r="U88" s="126"/>
      <c r="V88" s="126"/>
      <c r="W88" s="126"/>
      <c r="X88" s="126"/>
      <c r="Y88" s="126"/>
      <c r="Z88" s="126"/>
      <c r="AA88" s="126"/>
      <c r="AB88" s="126"/>
      <c r="AC88" s="126"/>
      <c r="AD88" s="126"/>
      <c r="AE88" s="126"/>
    </row>
    <row r="89">
      <c r="A89" s="108"/>
      <c r="B89" s="44"/>
      <c r="C89" s="44"/>
      <c r="D89" s="44"/>
      <c r="E89" s="40"/>
      <c r="F89" s="44"/>
      <c r="G89" s="44"/>
      <c r="H89" s="44"/>
      <c r="I89" s="126"/>
      <c r="K89" s="40"/>
      <c r="L89" s="44"/>
      <c r="M89" s="44"/>
      <c r="N89" s="44"/>
      <c r="O89" s="44"/>
      <c r="P89" s="44"/>
      <c r="Q89" s="44"/>
      <c r="R89" s="44"/>
      <c r="S89" s="44"/>
      <c r="T89" s="44"/>
      <c r="U89" s="126"/>
      <c r="V89" s="126"/>
      <c r="W89" s="126"/>
      <c r="X89" s="126"/>
      <c r="Y89" s="126"/>
      <c r="Z89" s="126"/>
      <c r="AA89" s="126"/>
      <c r="AB89" s="126"/>
      <c r="AC89" s="126"/>
      <c r="AD89" s="126"/>
      <c r="AE89" s="126"/>
    </row>
    <row r="90">
      <c r="A90" s="108"/>
      <c r="B90" s="44"/>
      <c r="C90" s="44"/>
      <c r="D90" s="44"/>
      <c r="E90" s="40"/>
      <c r="F90" s="44"/>
      <c r="G90" s="44"/>
      <c r="H90" s="44"/>
      <c r="I90" s="126"/>
      <c r="K90" s="40"/>
      <c r="L90" s="44"/>
      <c r="M90" s="44"/>
      <c r="N90" s="44"/>
      <c r="O90" s="44"/>
      <c r="P90" s="44"/>
      <c r="Q90" s="44"/>
      <c r="R90" s="44"/>
      <c r="S90" s="44"/>
      <c r="T90" s="44"/>
      <c r="U90" s="126"/>
      <c r="V90" s="126"/>
      <c r="W90" s="126"/>
      <c r="X90" s="126"/>
      <c r="Y90" s="126"/>
      <c r="Z90" s="126"/>
      <c r="AA90" s="126"/>
      <c r="AB90" s="126"/>
      <c r="AC90" s="126"/>
      <c r="AD90" s="126"/>
      <c r="AE90" s="126"/>
    </row>
    <row r="91">
      <c r="A91" s="108"/>
      <c r="B91" s="44"/>
      <c r="C91" s="44"/>
      <c r="D91" s="44"/>
      <c r="E91" s="40"/>
      <c r="F91" s="44"/>
      <c r="G91" s="44"/>
      <c r="H91" s="44"/>
      <c r="I91" s="132"/>
      <c r="K91" s="40"/>
      <c r="L91" s="44"/>
      <c r="M91" s="44"/>
      <c r="N91" s="44"/>
      <c r="O91" s="44"/>
      <c r="P91" s="44"/>
      <c r="Q91" s="44"/>
      <c r="R91" s="44"/>
      <c r="S91" s="44"/>
      <c r="T91" s="44"/>
      <c r="U91" s="126"/>
      <c r="V91" s="126"/>
      <c r="W91" s="126"/>
      <c r="X91" s="126"/>
      <c r="Y91" s="126"/>
      <c r="Z91" s="126"/>
      <c r="AA91" s="126"/>
      <c r="AB91" s="126"/>
      <c r="AC91" s="126"/>
      <c r="AD91" s="126"/>
      <c r="AE91" s="126"/>
    </row>
    <row r="92">
      <c r="A92" s="108"/>
      <c r="B92" s="44"/>
      <c r="C92" s="44"/>
      <c r="D92" s="44"/>
      <c r="E92" s="40"/>
      <c r="F92" s="44"/>
      <c r="G92" s="44"/>
      <c r="H92" s="44"/>
      <c r="I92" s="126"/>
      <c r="K92" s="40"/>
      <c r="L92" s="44"/>
      <c r="M92" s="44"/>
      <c r="N92" s="44"/>
      <c r="O92" s="44"/>
      <c r="P92" s="44"/>
      <c r="Q92" s="44"/>
      <c r="R92" s="44"/>
      <c r="S92" s="44"/>
      <c r="T92" s="44"/>
      <c r="U92" s="126"/>
      <c r="V92" s="126"/>
      <c r="W92" s="126"/>
      <c r="X92" s="126"/>
      <c r="Y92" s="126"/>
      <c r="Z92" s="126"/>
      <c r="AA92" s="126"/>
      <c r="AB92" s="126"/>
      <c r="AC92" s="126"/>
      <c r="AD92" s="126"/>
      <c r="AE92" s="126"/>
    </row>
    <row r="93">
      <c r="A93" s="108"/>
      <c r="B93" s="44"/>
      <c r="C93" s="44"/>
      <c r="D93" s="44"/>
      <c r="E93" s="40"/>
      <c r="F93" s="44"/>
      <c r="G93" s="44"/>
      <c r="H93" s="44"/>
      <c r="I93" s="126"/>
      <c r="K93" s="40"/>
      <c r="L93" s="44"/>
      <c r="M93" s="44"/>
      <c r="N93" s="44"/>
      <c r="O93" s="44"/>
      <c r="P93" s="44"/>
      <c r="Q93" s="44"/>
      <c r="R93" s="44"/>
      <c r="S93" s="44"/>
      <c r="T93" s="44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</row>
    <row r="94">
      <c r="A94" s="99" t="s">
        <v>1756</v>
      </c>
      <c r="B94" s="110"/>
      <c r="C94" s="101" t="s">
        <v>1474</v>
      </c>
      <c r="D94" s="102" t="s">
        <v>1757</v>
      </c>
      <c r="E94" s="101" t="s">
        <v>1758</v>
      </c>
      <c r="F94" s="110"/>
      <c r="G94" s="110"/>
      <c r="H94" s="103"/>
      <c r="I94" s="103"/>
      <c r="J94" s="31"/>
      <c r="K94" s="101" t="s">
        <v>1759</v>
      </c>
      <c r="L94" s="49" t="s">
        <v>1760</v>
      </c>
      <c r="M94" s="110"/>
      <c r="N94" s="110"/>
      <c r="O94" s="110"/>
      <c r="P94" s="110"/>
      <c r="Q94" s="110"/>
      <c r="R94" s="43"/>
      <c r="S94" s="43"/>
      <c r="T94" s="43"/>
      <c r="U94" s="104"/>
      <c r="V94" s="104"/>
      <c r="W94" s="104"/>
      <c r="X94" s="104"/>
      <c r="Y94" s="104"/>
      <c r="Z94" s="104"/>
      <c r="AA94" s="104"/>
      <c r="AB94" s="104"/>
      <c r="AC94" s="104"/>
      <c r="AD94" s="104"/>
      <c r="AE94" s="104"/>
    </row>
    <row r="95">
      <c r="A95" s="108"/>
      <c r="B95" s="44"/>
      <c r="C95" s="44"/>
      <c r="D95" s="44"/>
      <c r="E95" s="40"/>
      <c r="F95" s="40" t="s">
        <v>1761</v>
      </c>
      <c r="G95" s="61" t="s">
        <v>72</v>
      </c>
      <c r="H95" s="40" t="s">
        <v>246</v>
      </c>
      <c r="I95" s="126"/>
      <c r="K95" s="40"/>
      <c r="L95" s="44"/>
      <c r="M95" s="44"/>
      <c r="N95" s="44"/>
      <c r="O95" s="44"/>
      <c r="P95" s="44"/>
      <c r="Q95" s="44"/>
      <c r="R95" s="44"/>
      <c r="S95" s="44"/>
      <c r="T95" s="44"/>
      <c r="U95" s="126"/>
      <c r="V95" s="126"/>
      <c r="W95" s="126"/>
      <c r="X95" s="126"/>
      <c r="Y95" s="126"/>
      <c r="Z95" s="126"/>
      <c r="AA95" s="126"/>
      <c r="AB95" s="126"/>
      <c r="AC95" s="126"/>
      <c r="AD95" s="126"/>
      <c r="AE95" s="126"/>
    </row>
    <row r="96" ht="28.5" customHeight="1">
      <c r="A96" s="108"/>
      <c r="B96" s="44"/>
      <c r="C96" s="44"/>
      <c r="D96" s="44"/>
      <c r="E96" s="40"/>
      <c r="F96" s="40" t="s">
        <v>1762</v>
      </c>
      <c r="G96" s="61" t="s">
        <v>1763</v>
      </c>
      <c r="H96" s="40" t="s">
        <v>230</v>
      </c>
      <c r="I96" s="126"/>
      <c r="K96" s="40"/>
      <c r="L96" s="44"/>
      <c r="M96" s="44"/>
      <c r="N96" s="44"/>
      <c r="O96" s="44"/>
      <c r="P96" s="44"/>
      <c r="Q96" s="44"/>
      <c r="R96" s="44"/>
      <c r="S96" s="44"/>
      <c r="T96" s="44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</row>
    <row r="97">
      <c r="A97" s="108"/>
      <c r="B97" s="44"/>
      <c r="C97" s="44"/>
      <c r="D97" s="44"/>
      <c r="E97" s="40"/>
      <c r="F97" s="40" t="s">
        <v>1764</v>
      </c>
      <c r="G97" s="61" t="s">
        <v>1765</v>
      </c>
      <c r="H97" s="40" t="s">
        <v>283</v>
      </c>
      <c r="I97" s="126"/>
      <c r="K97" s="40"/>
      <c r="L97" s="44"/>
      <c r="M97" s="44"/>
      <c r="N97" s="44"/>
      <c r="O97" s="44"/>
      <c r="P97" s="44"/>
      <c r="Q97" s="44"/>
      <c r="R97" s="44"/>
      <c r="S97" s="44"/>
      <c r="T97" s="44"/>
      <c r="U97" s="126"/>
      <c r="V97" s="126"/>
      <c r="W97" s="126"/>
      <c r="X97" s="126"/>
      <c r="Y97" s="126"/>
      <c r="Z97" s="126"/>
      <c r="AA97" s="126"/>
      <c r="AB97" s="126"/>
      <c r="AC97" s="126"/>
      <c r="AD97" s="126"/>
      <c r="AE97" s="126"/>
    </row>
    <row r="98">
      <c r="A98" s="108"/>
      <c r="B98" s="44"/>
      <c r="C98" s="44"/>
      <c r="D98" s="44"/>
      <c r="E98" s="40"/>
      <c r="F98" s="40" t="s">
        <v>1766</v>
      </c>
      <c r="G98" s="61" t="s">
        <v>1767</v>
      </c>
      <c r="H98" s="40" t="s">
        <v>1768</v>
      </c>
      <c r="I98" s="126"/>
      <c r="K98" s="40"/>
      <c r="L98" s="44"/>
      <c r="M98" s="44"/>
      <c r="N98" s="44"/>
      <c r="O98" s="44"/>
      <c r="P98" s="44"/>
      <c r="Q98" s="44"/>
      <c r="R98" s="44"/>
      <c r="S98" s="44"/>
      <c r="T98" s="44"/>
      <c r="U98" s="126"/>
      <c r="V98" s="126"/>
      <c r="W98" s="126"/>
      <c r="X98" s="126"/>
      <c r="Y98" s="126"/>
      <c r="Z98" s="126"/>
      <c r="AA98" s="126"/>
      <c r="AB98" s="126"/>
      <c r="AC98" s="126"/>
      <c r="AD98" s="126"/>
      <c r="AE98" s="126"/>
    </row>
    <row r="99">
      <c r="A99" s="108"/>
      <c r="B99" s="44"/>
      <c r="C99" s="44"/>
      <c r="D99" s="44"/>
      <c r="E99" s="40"/>
      <c r="F99" s="40" t="s">
        <v>1769</v>
      </c>
      <c r="G99" s="61" t="s">
        <v>436</v>
      </c>
      <c r="H99" s="40" t="s">
        <v>1770</v>
      </c>
      <c r="I99" s="126"/>
      <c r="K99" s="40"/>
      <c r="L99" s="44"/>
      <c r="M99" s="44"/>
      <c r="N99" s="44"/>
      <c r="O99" s="44"/>
      <c r="P99" s="44"/>
      <c r="Q99" s="44"/>
      <c r="R99" s="44"/>
      <c r="S99" s="44"/>
      <c r="T99" s="44"/>
      <c r="U99" s="126"/>
      <c r="V99" s="126"/>
      <c r="W99" s="126"/>
      <c r="X99" s="126"/>
      <c r="Y99" s="126"/>
      <c r="Z99" s="126"/>
      <c r="AA99" s="126"/>
      <c r="AB99" s="126"/>
      <c r="AC99" s="126"/>
      <c r="AD99" s="126"/>
      <c r="AE99" s="126"/>
    </row>
    <row r="100">
      <c r="A100" s="108"/>
      <c r="B100" s="44"/>
      <c r="C100" s="44"/>
      <c r="D100" s="44"/>
      <c r="E100" s="40"/>
      <c r="F100" s="40" t="s">
        <v>1771</v>
      </c>
      <c r="G100" s="61" t="s">
        <v>78</v>
      </c>
      <c r="H100" s="40" t="s">
        <v>1772</v>
      </c>
      <c r="I100" s="126"/>
      <c r="K100" s="40"/>
      <c r="L100" s="44"/>
      <c r="M100" s="44"/>
      <c r="N100" s="44"/>
      <c r="O100" s="44"/>
      <c r="P100" s="44"/>
      <c r="Q100" s="44"/>
      <c r="R100" s="44"/>
      <c r="S100" s="44"/>
      <c r="T100" s="44"/>
      <c r="U100" s="126"/>
      <c r="V100" s="126"/>
      <c r="W100" s="126"/>
      <c r="X100" s="126"/>
      <c r="Y100" s="126"/>
      <c r="Z100" s="126"/>
      <c r="AA100" s="126"/>
      <c r="AB100" s="126"/>
      <c r="AC100" s="126"/>
      <c r="AD100" s="126"/>
      <c r="AE100" s="126"/>
    </row>
    <row r="101">
      <c r="A101" s="108"/>
      <c r="B101" s="44"/>
      <c r="C101" s="44"/>
      <c r="D101" s="44"/>
      <c r="E101" s="40"/>
      <c r="F101" s="40" t="s">
        <v>1773</v>
      </c>
      <c r="G101" s="61" t="s">
        <v>1774</v>
      </c>
      <c r="H101" s="40" t="s">
        <v>22</v>
      </c>
      <c r="I101" s="126"/>
      <c r="K101" s="40"/>
      <c r="L101" s="44"/>
      <c r="M101" s="44"/>
      <c r="N101" s="44"/>
      <c r="O101" s="44"/>
      <c r="P101" s="44"/>
      <c r="Q101" s="44"/>
      <c r="R101" s="44"/>
      <c r="S101" s="44"/>
      <c r="T101" s="44"/>
      <c r="U101" s="126"/>
      <c r="V101" s="126"/>
      <c r="W101" s="126"/>
      <c r="X101" s="126"/>
      <c r="Y101" s="126"/>
      <c r="Z101" s="126"/>
      <c r="AA101" s="126"/>
      <c r="AB101" s="126"/>
      <c r="AC101" s="126"/>
      <c r="AD101" s="126"/>
      <c r="AE101" s="126"/>
    </row>
    <row r="102">
      <c r="A102" s="108"/>
      <c r="B102" s="44"/>
      <c r="C102" s="44"/>
      <c r="D102" s="44"/>
      <c r="E102" s="40"/>
      <c r="F102" s="40" t="s">
        <v>1775</v>
      </c>
      <c r="G102" s="61" t="s">
        <v>97</v>
      </c>
      <c r="H102" s="40" t="s">
        <v>1776</v>
      </c>
      <c r="I102" s="126"/>
      <c r="K102" s="40"/>
      <c r="L102" s="44"/>
      <c r="M102" s="44"/>
      <c r="N102" s="44"/>
      <c r="O102" s="44"/>
      <c r="P102" s="44"/>
      <c r="Q102" s="44"/>
      <c r="R102" s="44"/>
      <c r="S102" s="44"/>
      <c r="T102" s="44"/>
      <c r="U102" s="126"/>
      <c r="V102" s="126"/>
      <c r="W102" s="126"/>
      <c r="X102" s="126"/>
      <c r="Y102" s="126"/>
      <c r="Z102" s="126"/>
      <c r="AA102" s="126"/>
      <c r="AB102" s="126"/>
      <c r="AC102" s="126"/>
      <c r="AD102" s="126"/>
      <c r="AE102" s="126"/>
    </row>
    <row r="103">
      <c r="A103" s="108"/>
      <c r="B103" s="44"/>
      <c r="C103" s="44"/>
      <c r="D103" s="44"/>
      <c r="E103" s="40"/>
      <c r="F103" s="40" t="s">
        <v>1777</v>
      </c>
      <c r="G103" s="61" t="s">
        <v>1778</v>
      </c>
      <c r="H103" s="40" t="s">
        <v>1779</v>
      </c>
      <c r="I103" s="126"/>
      <c r="K103" s="40"/>
      <c r="L103" s="44"/>
      <c r="M103" s="44"/>
      <c r="N103" s="44"/>
      <c r="O103" s="44"/>
      <c r="P103" s="44"/>
      <c r="Q103" s="44"/>
      <c r="R103" s="44"/>
      <c r="S103" s="44"/>
      <c r="T103" s="44"/>
      <c r="U103" s="126"/>
      <c r="V103" s="126"/>
      <c r="W103" s="126"/>
      <c r="X103" s="126"/>
      <c r="Y103" s="126"/>
      <c r="Z103" s="126"/>
      <c r="AA103" s="126"/>
      <c r="AB103" s="126"/>
      <c r="AC103" s="126"/>
      <c r="AD103" s="126"/>
      <c r="AE103" s="126"/>
    </row>
    <row r="104">
      <c r="A104" s="99" t="s">
        <v>1780</v>
      </c>
      <c r="B104" s="110"/>
      <c r="C104" s="101" t="s">
        <v>1474</v>
      </c>
      <c r="D104" s="101" t="s">
        <v>1781</v>
      </c>
      <c r="E104" s="101" t="s">
        <v>1782</v>
      </c>
      <c r="F104" s="110"/>
      <c r="G104" s="110"/>
      <c r="H104" s="103"/>
      <c r="I104" s="103"/>
      <c r="J104" s="31"/>
      <c r="K104" s="101" t="s">
        <v>1783</v>
      </c>
      <c r="L104" s="49" t="s">
        <v>1784</v>
      </c>
      <c r="M104" s="110"/>
      <c r="N104" s="110"/>
      <c r="O104" s="110"/>
      <c r="P104" s="110"/>
      <c r="Q104" s="110"/>
      <c r="R104" s="43"/>
      <c r="S104" s="43"/>
      <c r="T104" s="43"/>
      <c r="U104" s="104"/>
      <c r="V104" s="104"/>
      <c r="W104" s="104"/>
      <c r="X104" s="104"/>
      <c r="Y104" s="104"/>
      <c r="Z104" s="104"/>
      <c r="AA104" s="104"/>
      <c r="AB104" s="104"/>
      <c r="AC104" s="104"/>
      <c r="AD104" s="104"/>
      <c r="AE104" s="104"/>
    </row>
    <row r="105">
      <c r="A105" s="108"/>
      <c r="B105" s="44"/>
      <c r="C105" s="44"/>
      <c r="D105" s="44"/>
      <c r="E105" s="40"/>
      <c r="F105" s="40" t="s">
        <v>1785</v>
      </c>
      <c r="G105" s="61" t="s">
        <v>429</v>
      </c>
      <c r="H105" s="40" t="s">
        <v>1786</v>
      </c>
      <c r="I105" s="40" t="s">
        <v>1787</v>
      </c>
      <c r="K105" s="40"/>
      <c r="L105" s="44"/>
      <c r="M105" s="40" t="s">
        <v>26</v>
      </c>
      <c r="N105" s="40" t="s">
        <v>1788</v>
      </c>
      <c r="O105" s="44"/>
      <c r="P105" s="44"/>
      <c r="Q105" s="44"/>
      <c r="R105" s="44"/>
      <c r="S105" s="44"/>
      <c r="T105" s="44"/>
      <c r="U105" s="126"/>
      <c r="V105" s="126"/>
      <c r="W105" s="126"/>
      <c r="X105" s="126"/>
      <c r="Y105" s="126"/>
      <c r="Z105" s="126"/>
      <c r="AA105" s="126"/>
      <c r="AB105" s="126"/>
      <c r="AC105" s="126"/>
      <c r="AD105" s="126"/>
      <c r="AE105" s="126"/>
    </row>
    <row r="106">
      <c r="A106" s="108"/>
      <c r="B106" s="44"/>
      <c r="C106" s="44"/>
      <c r="D106" s="44"/>
      <c r="E106" s="40"/>
      <c r="F106" s="40" t="s">
        <v>1789</v>
      </c>
      <c r="G106" s="61" t="s">
        <v>1790</v>
      </c>
      <c r="H106" s="40" t="s">
        <v>299</v>
      </c>
      <c r="I106" s="40" t="s">
        <v>1791</v>
      </c>
      <c r="K106" s="40"/>
      <c r="L106" s="44"/>
      <c r="M106" s="40" t="s">
        <v>114</v>
      </c>
      <c r="N106" s="40" t="s">
        <v>1788</v>
      </c>
      <c r="O106" s="44"/>
      <c r="P106" s="44"/>
      <c r="Q106" s="44"/>
      <c r="R106" s="44"/>
      <c r="S106" s="44"/>
      <c r="T106" s="44"/>
      <c r="U106" s="126"/>
      <c r="V106" s="126"/>
      <c r="W106" s="126"/>
      <c r="X106" s="126"/>
      <c r="Y106" s="126"/>
      <c r="Z106" s="126"/>
      <c r="AA106" s="126"/>
      <c r="AB106" s="126"/>
      <c r="AC106" s="126"/>
      <c r="AD106" s="126"/>
      <c r="AE106" s="126"/>
    </row>
    <row r="107">
      <c r="A107" s="108"/>
      <c r="B107" s="44"/>
      <c r="C107" s="44"/>
      <c r="D107" s="44"/>
      <c r="E107" s="40"/>
      <c r="F107" s="40" t="s">
        <v>1792</v>
      </c>
      <c r="G107" s="61" t="s">
        <v>742</v>
      </c>
      <c r="H107" s="40" t="s">
        <v>1793</v>
      </c>
      <c r="I107" s="40" t="s">
        <v>1794</v>
      </c>
      <c r="K107" s="40"/>
      <c r="L107" s="44"/>
      <c r="M107" s="40" t="s">
        <v>114</v>
      </c>
      <c r="N107" s="40" t="s">
        <v>1788</v>
      </c>
      <c r="O107" s="44"/>
      <c r="P107" s="44"/>
      <c r="Q107" s="44"/>
      <c r="R107" s="44"/>
      <c r="S107" s="44"/>
      <c r="T107" s="44"/>
      <c r="U107" s="126"/>
      <c r="V107" s="126"/>
      <c r="W107" s="126"/>
      <c r="X107" s="126"/>
      <c r="Y107" s="126"/>
      <c r="Z107" s="126"/>
      <c r="AA107" s="126"/>
      <c r="AB107" s="126"/>
      <c r="AC107" s="126"/>
      <c r="AD107" s="126"/>
      <c r="AE107" s="126"/>
    </row>
    <row r="108">
      <c r="A108" s="108"/>
      <c r="B108" s="44"/>
      <c r="C108" s="44"/>
      <c r="D108" s="44"/>
      <c r="E108" s="40"/>
      <c r="F108" s="40" t="s">
        <v>1795</v>
      </c>
      <c r="G108" s="61" t="s">
        <v>1009</v>
      </c>
      <c r="H108" s="40" t="s">
        <v>1796</v>
      </c>
      <c r="I108" s="40" t="s">
        <v>1797</v>
      </c>
      <c r="K108" s="40"/>
      <c r="L108" s="44"/>
      <c r="M108" s="40" t="s">
        <v>26</v>
      </c>
      <c r="N108" s="40" t="s">
        <v>1339</v>
      </c>
      <c r="O108" s="40" t="s">
        <v>1798</v>
      </c>
      <c r="P108" s="44"/>
      <c r="Q108" s="44"/>
      <c r="R108" s="44"/>
      <c r="S108" s="44"/>
      <c r="T108" s="44"/>
      <c r="U108" s="126"/>
      <c r="V108" s="126"/>
      <c r="W108" s="126"/>
      <c r="X108" s="126"/>
      <c r="Y108" s="126"/>
      <c r="Z108" s="126"/>
      <c r="AA108" s="126"/>
      <c r="AB108" s="126"/>
      <c r="AC108" s="126"/>
      <c r="AD108" s="126"/>
      <c r="AE108" s="126"/>
    </row>
    <row r="109">
      <c r="A109" s="108"/>
      <c r="B109" s="44"/>
      <c r="C109" s="44"/>
      <c r="D109" s="44"/>
      <c r="E109" s="40"/>
      <c r="F109" s="40" t="s">
        <v>1799</v>
      </c>
      <c r="G109" s="61" t="s">
        <v>1800</v>
      </c>
      <c r="H109" s="40" t="s">
        <v>1801</v>
      </c>
      <c r="I109" s="40" t="s">
        <v>1802</v>
      </c>
      <c r="K109" s="40"/>
      <c r="L109" s="44"/>
      <c r="M109" s="40" t="s">
        <v>114</v>
      </c>
      <c r="N109" s="40" t="s">
        <v>1339</v>
      </c>
      <c r="O109" s="44"/>
      <c r="P109" s="44"/>
      <c r="Q109" s="44"/>
      <c r="R109" s="44"/>
      <c r="S109" s="44"/>
      <c r="T109" s="44"/>
      <c r="U109" s="126"/>
      <c r="V109" s="126"/>
      <c r="W109" s="126"/>
      <c r="X109" s="126"/>
      <c r="Y109" s="126"/>
      <c r="Z109" s="126"/>
      <c r="AA109" s="126"/>
      <c r="AB109" s="126"/>
      <c r="AC109" s="126"/>
      <c r="AD109" s="126"/>
      <c r="AE109" s="126"/>
    </row>
    <row r="110">
      <c r="A110" s="108"/>
      <c r="B110" s="44"/>
      <c r="C110" s="44"/>
      <c r="D110" s="44"/>
      <c r="E110" s="40"/>
      <c r="F110" s="49" t="s">
        <v>1803</v>
      </c>
      <c r="G110" s="133" t="s">
        <v>1804</v>
      </c>
      <c r="H110" s="49" t="s">
        <v>230</v>
      </c>
      <c r="I110" s="49" t="s">
        <v>1805</v>
      </c>
      <c r="K110" s="40"/>
      <c r="L110" s="44"/>
      <c r="M110" s="40" t="s">
        <v>1806</v>
      </c>
      <c r="N110" s="40" t="s">
        <v>1807</v>
      </c>
      <c r="O110" s="44"/>
      <c r="P110" s="44"/>
      <c r="Q110" s="44"/>
      <c r="R110" s="44"/>
      <c r="S110" s="44"/>
      <c r="T110" s="44"/>
      <c r="U110" s="126"/>
      <c r="V110" s="126"/>
      <c r="W110" s="126"/>
      <c r="X110" s="126"/>
      <c r="Y110" s="126"/>
      <c r="Z110" s="126"/>
      <c r="AA110" s="126"/>
      <c r="AB110" s="126"/>
      <c r="AC110" s="126"/>
      <c r="AD110" s="126"/>
      <c r="AE110" s="126"/>
    </row>
    <row r="111">
      <c r="A111" s="108"/>
      <c r="B111" s="44"/>
      <c r="C111" s="44"/>
      <c r="D111" s="44"/>
      <c r="E111" s="40"/>
      <c r="F111" s="44"/>
      <c r="G111" s="44"/>
      <c r="H111" s="126"/>
      <c r="I111" s="126"/>
      <c r="K111" s="40"/>
      <c r="L111" s="44"/>
      <c r="M111" s="44"/>
      <c r="N111" s="44"/>
      <c r="O111" s="44"/>
      <c r="P111" s="44"/>
      <c r="Q111" s="44"/>
      <c r="R111" s="44"/>
      <c r="S111" s="44"/>
      <c r="T111" s="44"/>
      <c r="U111" s="126"/>
      <c r="V111" s="126"/>
      <c r="W111" s="126"/>
      <c r="X111" s="126"/>
      <c r="Y111" s="126"/>
      <c r="Z111" s="126"/>
      <c r="AA111" s="126"/>
      <c r="AB111" s="126"/>
      <c r="AC111" s="126"/>
      <c r="AD111" s="126"/>
      <c r="AE111" s="126"/>
    </row>
    <row r="112">
      <c r="A112" s="108"/>
      <c r="B112" s="44"/>
      <c r="C112" s="44"/>
      <c r="D112" s="44"/>
      <c r="E112" s="40"/>
      <c r="F112" s="44"/>
      <c r="G112" s="44"/>
      <c r="H112" s="126"/>
      <c r="I112" s="126"/>
      <c r="K112" s="40"/>
      <c r="L112" s="44"/>
      <c r="M112" s="44"/>
      <c r="N112" s="44"/>
      <c r="O112" s="44"/>
      <c r="P112" s="44"/>
      <c r="Q112" s="44"/>
      <c r="R112" s="44"/>
      <c r="S112" s="44"/>
      <c r="T112" s="44"/>
      <c r="U112" s="126"/>
      <c r="V112" s="126"/>
      <c r="W112" s="126"/>
      <c r="X112" s="126"/>
      <c r="Y112" s="126"/>
      <c r="Z112" s="126"/>
      <c r="AA112" s="126"/>
      <c r="AB112" s="126"/>
      <c r="AC112" s="126"/>
      <c r="AD112" s="126"/>
      <c r="AE112" s="126"/>
    </row>
    <row r="113">
      <c r="A113" s="108"/>
      <c r="B113" s="44"/>
      <c r="C113" s="44"/>
      <c r="D113" s="44"/>
      <c r="E113" s="40"/>
      <c r="F113" s="44"/>
      <c r="G113" s="44"/>
      <c r="H113" s="126"/>
      <c r="I113" s="126"/>
      <c r="K113" s="40"/>
      <c r="L113" s="44"/>
      <c r="M113" s="44"/>
      <c r="N113" s="44"/>
      <c r="O113" s="44"/>
      <c r="P113" s="44"/>
      <c r="Q113" s="44"/>
      <c r="R113" s="44"/>
      <c r="S113" s="44"/>
      <c r="T113" s="44"/>
      <c r="U113" s="126"/>
      <c r="V113" s="126"/>
      <c r="W113" s="126"/>
      <c r="X113" s="126"/>
      <c r="Y113" s="126"/>
      <c r="Z113" s="126"/>
      <c r="AA113" s="126"/>
      <c r="AB113" s="126"/>
      <c r="AC113" s="126"/>
      <c r="AD113" s="126"/>
      <c r="AE113" s="126"/>
    </row>
    <row r="114">
      <c r="A114" s="108"/>
      <c r="B114" s="44"/>
      <c r="C114" s="44"/>
      <c r="D114" s="44"/>
      <c r="E114" s="40"/>
      <c r="F114" s="44"/>
      <c r="G114" s="44"/>
      <c r="H114" s="126"/>
      <c r="I114" s="126"/>
      <c r="K114" s="40"/>
      <c r="L114" s="44"/>
      <c r="M114" s="44"/>
      <c r="N114" s="44"/>
      <c r="O114" s="44"/>
      <c r="P114" s="44"/>
      <c r="Q114" s="44"/>
      <c r="R114" s="44"/>
      <c r="S114" s="44"/>
      <c r="T114" s="44"/>
      <c r="U114" s="126"/>
      <c r="V114" s="126"/>
      <c r="W114" s="126"/>
      <c r="X114" s="126"/>
      <c r="Y114" s="126"/>
      <c r="Z114" s="126"/>
      <c r="AA114" s="126"/>
      <c r="AB114" s="126"/>
      <c r="AC114" s="126"/>
      <c r="AD114" s="126"/>
      <c r="AE114" s="126"/>
    </row>
    <row r="115">
      <c r="A115" s="99" t="s">
        <v>1808</v>
      </c>
      <c r="B115" s="110"/>
      <c r="C115" s="101" t="s">
        <v>1474</v>
      </c>
      <c r="D115" s="102" t="s">
        <v>1809</v>
      </c>
      <c r="E115" s="101" t="s">
        <v>1810</v>
      </c>
      <c r="F115" s="110"/>
      <c r="G115" s="110"/>
      <c r="H115" s="103"/>
      <c r="I115" s="103"/>
      <c r="K115" s="101" t="s">
        <v>1811</v>
      </c>
      <c r="L115" s="49" t="s">
        <v>1812</v>
      </c>
      <c r="M115" s="110"/>
      <c r="N115" s="110"/>
      <c r="O115" s="110"/>
      <c r="P115" s="110"/>
      <c r="Q115" s="110"/>
      <c r="R115" s="43"/>
      <c r="S115" s="43"/>
      <c r="T115" s="43"/>
      <c r="U115" s="104"/>
      <c r="V115" s="104"/>
      <c r="W115" s="104"/>
      <c r="X115" s="104"/>
      <c r="Y115" s="104"/>
      <c r="Z115" s="104"/>
      <c r="AA115" s="104"/>
      <c r="AB115" s="104"/>
      <c r="AC115" s="104"/>
      <c r="AD115" s="104"/>
      <c r="AE115" s="104"/>
    </row>
    <row r="116">
      <c r="A116" s="108"/>
      <c r="B116" s="44"/>
      <c r="C116" s="44"/>
      <c r="D116" s="44"/>
      <c r="E116" s="40"/>
      <c r="F116" s="40" t="s">
        <v>1813</v>
      </c>
      <c r="G116" s="61" t="s">
        <v>1814</v>
      </c>
      <c r="H116" s="40" t="s">
        <v>1815</v>
      </c>
      <c r="I116" s="126"/>
      <c r="K116" s="40"/>
      <c r="L116" s="44"/>
      <c r="M116" s="44"/>
      <c r="N116" s="44"/>
      <c r="O116" s="44"/>
      <c r="P116" s="44"/>
      <c r="Q116" s="44"/>
      <c r="R116" s="44"/>
      <c r="S116" s="44"/>
      <c r="T116" s="44"/>
      <c r="U116" s="126"/>
      <c r="V116" s="126"/>
      <c r="W116" s="126"/>
      <c r="X116" s="126"/>
      <c r="Y116" s="126"/>
      <c r="Z116" s="126"/>
      <c r="AA116" s="126"/>
      <c r="AB116" s="126"/>
      <c r="AC116" s="126"/>
      <c r="AD116" s="126"/>
      <c r="AE116" s="126"/>
    </row>
    <row r="117">
      <c r="A117" s="108"/>
      <c r="B117" s="44"/>
      <c r="C117" s="44"/>
      <c r="D117" s="44"/>
      <c r="E117" s="40"/>
      <c r="F117" s="40" t="s">
        <v>1816</v>
      </c>
      <c r="G117" s="61" t="s">
        <v>207</v>
      </c>
      <c r="H117" s="40" t="s">
        <v>560</v>
      </c>
      <c r="I117" s="126"/>
      <c r="K117" s="40"/>
      <c r="L117" s="44"/>
      <c r="M117" s="44"/>
      <c r="N117" s="44"/>
      <c r="O117" s="44"/>
      <c r="P117" s="44"/>
      <c r="Q117" s="44"/>
      <c r="R117" s="44"/>
      <c r="S117" s="44"/>
      <c r="T117" s="44"/>
      <c r="U117" s="126"/>
      <c r="V117" s="126"/>
      <c r="W117" s="126"/>
      <c r="X117" s="126"/>
      <c r="Y117" s="126"/>
      <c r="Z117" s="126"/>
      <c r="AA117" s="126"/>
      <c r="AB117" s="126"/>
      <c r="AC117" s="126"/>
      <c r="AD117" s="126"/>
      <c r="AE117" s="126"/>
    </row>
    <row r="118">
      <c r="A118" s="108"/>
      <c r="B118" s="44"/>
      <c r="C118" s="44"/>
      <c r="D118" s="44"/>
      <c r="E118" s="40"/>
      <c r="F118" s="40" t="s">
        <v>1817</v>
      </c>
      <c r="G118" s="61" t="s">
        <v>1818</v>
      </c>
      <c r="H118" s="40" t="s">
        <v>560</v>
      </c>
      <c r="I118" s="126"/>
      <c r="K118" s="40"/>
      <c r="L118" s="44"/>
      <c r="M118" s="44"/>
      <c r="N118" s="44"/>
      <c r="O118" s="44"/>
      <c r="P118" s="44"/>
      <c r="Q118" s="44"/>
      <c r="R118" s="44"/>
      <c r="S118" s="44"/>
      <c r="T118" s="44"/>
      <c r="U118" s="126"/>
      <c r="V118" s="126"/>
      <c r="W118" s="126"/>
      <c r="X118" s="126"/>
      <c r="Y118" s="126"/>
      <c r="Z118" s="126"/>
      <c r="AA118" s="126"/>
      <c r="AB118" s="126"/>
      <c r="AC118" s="126"/>
      <c r="AD118" s="126"/>
      <c r="AE118" s="126"/>
    </row>
    <row r="119">
      <c r="A119" s="108"/>
      <c r="B119" s="44"/>
      <c r="C119" s="44"/>
      <c r="D119" s="44"/>
      <c r="E119" s="40"/>
      <c r="F119" s="40" t="s">
        <v>1819</v>
      </c>
      <c r="G119" s="61" t="s">
        <v>1820</v>
      </c>
      <c r="H119" s="40" t="s">
        <v>283</v>
      </c>
      <c r="I119" s="126"/>
      <c r="K119" s="40"/>
      <c r="L119" s="44"/>
      <c r="M119" s="44"/>
      <c r="N119" s="44"/>
      <c r="O119" s="44"/>
      <c r="P119" s="44"/>
      <c r="Q119" s="44"/>
      <c r="R119" s="44"/>
      <c r="S119" s="44"/>
      <c r="T119" s="44"/>
      <c r="U119" s="126"/>
      <c r="V119" s="126"/>
      <c r="W119" s="126"/>
      <c r="X119" s="126"/>
      <c r="Y119" s="126"/>
      <c r="Z119" s="126"/>
      <c r="AA119" s="126"/>
      <c r="AB119" s="126"/>
      <c r="AC119" s="126"/>
      <c r="AD119" s="126"/>
      <c r="AE119" s="126"/>
    </row>
    <row r="120">
      <c r="A120" s="108"/>
      <c r="B120" s="44"/>
      <c r="C120" s="44"/>
      <c r="D120" s="44"/>
      <c r="E120" s="40"/>
      <c r="F120" s="40" t="s">
        <v>1821</v>
      </c>
      <c r="G120" s="61" t="s">
        <v>677</v>
      </c>
      <c r="H120" s="40" t="s">
        <v>1108</v>
      </c>
      <c r="I120" s="126"/>
      <c r="K120" s="40"/>
      <c r="L120" s="44"/>
      <c r="M120" s="44"/>
      <c r="N120" s="44"/>
      <c r="O120" s="44"/>
      <c r="P120" s="44"/>
      <c r="Q120" s="44"/>
      <c r="R120" s="44"/>
      <c r="S120" s="44"/>
      <c r="T120" s="44"/>
      <c r="U120" s="126"/>
      <c r="V120" s="126"/>
      <c r="W120" s="126"/>
      <c r="X120" s="126"/>
      <c r="Y120" s="126"/>
      <c r="Z120" s="126"/>
      <c r="AA120" s="126"/>
      <c r="AB120" s="126"/>
      <c r="AC120" s="126"/>
      <c r="AD120" s="126"/>
      <c r="AE120" s="126"/>
    </row>
    <row r="121">
      <c r="A121" s="108"/>
      <c r="B121" s="44"/>
      <c r="C121" s="44"/>
      <c r="D121" s="44"/>
      <c r="E121" s="40"/>
      <c r="F121" s="40" t="s">
        <v>1822</v>
      </c>
      <c r="G121" s="61" t="s">
        <v>407</v>
      </c>
      <c r="H121" s="40" t="s">
        <v>1823</v>
      </c>
      <c r="I121" s="126"/>
      <c r="K121" s="40"/>
      <c r="L121" s="44"/>
      <c r="M121" s="44"/>
      <c r="N121" s="44"/>
      <c r="O121" s="44"/>
      <c r="P121" s="44"/>
      <c r="Q121" s="44"/>
      <c r="R121" s="44"/>
      <c r="S121" s="44"/>
      <c r="T121" s="44"/>
      <c r="U121" s="126"/>
      <c r="V121" s="126"/>
      <c r="W121" s="126"/>
      <c r="X121" s="126"/>
      <c r="Y121" s="126"/>
      <c r="Z121" s="126"/>
      <c r="AA121" s="126"/>
      <c r="AB121" s="126"/>
      <c r="AC121" s="126"/>
      <c r="AD121" s="126"/>
      <c r="AE121" s="126"/>
    </row>
    <row r="122">
      <c r="A122" s="108"/>
      <c r="B122" s="44"/>
      <c r="C122" s="44"/>
      <c r="D122" s="44"/>
      <c r="E122" s="40"/>
      <c r="F122" s="44"/>
      <c r="G122" s="44"/>
      <c r="H122" s="126"/>
      <c r="I122" s="126"/>
      <c r="K122" s="40"/>
      <c r="L122" s="44"/>
      <c r="M122" s="44"/>
      <c r="N122" s="44"/>
      <c r="O122" s="44"/>
      <c r="P122" s="44"/>
      <c r="Q122" s="44"/>
      <c r="R122" s="44"/>
      <c r="S122" s="44"/>
      <c r="T122" s="44"/>
      <c r="U122" s="126"/>
      <c r="V122" s="126"/>
      <c r="W122" s="126"/>
      <c r="X122" s="126"/>
      <c r="Y122" s="126"/>
      <c r="Z122" s="126"/>
      <c r="AA122" s="126"/>
      <c r="AB122" s="126"/>
      <c r="AC122" s="126"/>
      <c r="AD122" s="126"/>
      <c r="AE122" s="126"/>
    </row>
    <row r="123">
      <c r="A123" s="108"/>
      <c r="B123" s="44"/>
      <c r="C123" s="44"/>
      <c r="D123" s="44"/>
      <c r="E123" s="40"/>
      <c r="F123" s="44"/>
      <c r="G123" s="44"/>
      <c r="H123" s="126"/>
      <c r="I123" s="126"/>
      <c r="K123" s="40"/>
      <c r="L123" s="44"/>
      <c r="M123" s="44"/>
      <c r="N123" s="44"/>
      <c r="O123" s="44"/>
      <c r="P123" s="44"/>
      <c r="Q123" s="44"/>
      <c r="R123" s="44"/>
      <c r="S123" s="44"/>
      <c r="T123" s="44"/>
      <c r="U123" s="126"/>
      <c r="V123" s="126"/>
      <c r="W123" s="126"/>
      <c r="X123" s="126"/>
      <c r="Y123" s="126"/>
      <c r="Z123" s="126"/>
      <c r="AA123" s="126"/>
      <c r="AB123" s="126"/>
      <c r="AC123" s="126"/>
      <c r="AD123" s="126"/>
      <c r="AE123" s="126"/>
    </row>
    <row r="124">
      <c r="A124" s="108"/>
      <c r="B124" s="44"/>
      <c r="C124" s="44"/>
      <c r="D124" s="44"/>
      <c r="E124" s="40"/>
      <c r="F124" s="44"/>
      <c r="G124" s="44"/>
      <c r="H124" s="126"/>
      <c r="I124" s="126"/>
      <c r="K124" s="40"/>
      <c r="L124" s="44"/>
      <c r="M124" s="44"/>
      <c r="N124" s="44"/>
      <c r="O124" s="44"/>
      <c r="P124" s="44"/>
      <c r="Q124" s="44"/>
      <c r="R124" s="44"/>
      <c r="S124" s="44"/>
      <c r="T124" s="44"/>
      <c r="U124" s="126"/>
      <c r="V124" s="126"/>
      <c r="W124" s="126"/>
      <c r="X124" s="126"/>
      <c r="Y124" s="126"/>
      <c r="Z124" s="126"/>
      <c r="AA124" s="126"/>
      <c r="AB124" s="126"/>
      <c r="AC124" s="126"/>
      <c r="AD124" s="126"/>
      <c r="AE124" s="126"/>
    </row>
    <row r="125">
      <c r="A125" s="108"/>
      <c r="B125" s="44"/>
      <c r="C125" s="44"/>
      <c r="D125" s="44"/>
      <c r="E125" s="40"/>
      <c r="F125" s="44"/>
      <c r="G125" s="44"/>
      <c r="H125" s="126"/>
      <c r="I125" s="126"/>
      <c r="K125" s="40"/>
      <c r="L125" s="44"/>
      <c r="M125" s="44"/>
      <c r="N125" s="44"/>
      <c r="O125" s="44"/>
      <c r="P125" s="44"/>
      <c r="Q125" s="44"/>
      <c r="R125" s="44"/>
      <c r="S125" s="44"/>
      <c r="T125" s="44"/>
      <c r="U125" s="126"/>
      <c r="V125" s="126"/>
      <c r="W125" s="126"/>
      <c r="X125" s="126"/>
      <c r="Y125" s="126"/>
      <c r="Z125" s="126"/>
      <c r="AA125" s="126"/>
      <c r="AB125" s="126"/>
      <c r="AC125" s="126"/>
      <c r="AD125" s="126"/>
      <c r="AE125" s="126"/>
    </row>
    <row r="126">
      <c r="A126" s="99" t="s">
        <v>1824</v>
      </c>
      <c r="B126" s="110"/>
      <c r="C126" s="101" t="s">
        <v>1474</v>
      </c>
      <c r="D126" s="102" t="s">
        <v>1825</v>
      </c>
      <c r="E126" s="101" t="s">
        <v>1826</v>
      </c>
      <c r="F126" s="110"/>
      <c r="G126" s="110"/>
      <c r="H126" s="103"/>
      <c r="I126" s="103"/>
      <c r="K126" s="101" t="s">
        <v>1827</v>
      </c>
      <c r="L126" s="49" t="s">
        <v>1828</v>
      </c>
      <c r="M126" s="101" t="s">
        <v>26</v>
      </c>
      <c r="N126" s="101" t="s">
        <v>1829</v>
      </c>
      <c r="O126" s="110"/>
      <c r="P126" s="110"/>
      <c r="Q126" s="110"/>
      <c r="R126" s="43"/>
      <c r="S126" s="43"/>
      <c r="T126" s="43"/>
      <c r="U126" s="104"/>
      <c r="V126" s="104"/>
      <c r="W126" s="104"/>
      <c r="X126" s="104"/>
      <c r="Y126" s="104"/>
      <c r="Z126" s="104"/>
      <c r="AA126" s="104"/>
      <c r="AB126" s="104"/>
      <c r="AC126" s="104"/>
      <c r="AD126" s="104"/>
      <c r="AE126" s="104"/>
    </row>
    <row r="127">
      <c r="A127" s="108"/>
      <c r="B127" s="44"/>
      <c r="C127" s="44"/>
      <c r="D127" s="44"/>
      <c r="E127" s="40"/>
      <c r="F127" s="40" t="s">
        <v>1830</v>
      </c>
      <c r="G127" s="61" t="s">
        <v>1831</v>
      </c>
      <c r="H127" s="40" t="s">
        <v>671</v>
      </c>
      <c r="I127" s="17" t="s">
        <v>1832</v>
      </c>
      <c r="K127" s="40"/>
      <c r="L127" s="44"/>
      <c r="M127" s="40" t="s">
        <v>114</v>
      </c>
      <c r="N127" s="44"/>
      <c r="O127" s="44"/>
      <c r="P127" s="44"/>
      <c r="Q127" s="44"/>
      <c r="R127" s="44"/>
      <c r="S127" s="44"/>
      <c r="T127" s="44"/>
      <c r="U127" s="126"/>
      <c r="V127" s="126"/>
      <c r="W127" s="126"/>
      <c r="X127" s="126"/>
      <c r="Y127" s="126"/>
      <c r="Z127" s="126"/>
      <c r="AA127" s="126"/>
      <c r="AB127" s="126"/>
      <c r="AC127" s="126"/>
      <c r="AD127" s="126"/>
      <c r="AE127" s="126"/>
    </row>
    <row r="128">
      <c r="A128" s="108"/>
      <c r="B128" s="44"/>
      <c r="C128" s="44"/>
      <c r="D128" s="44"/>
      <c r="E128" s="40"/>
      <c r="F128" s="40" t="s">
        <v>1833</v>
      </c>
      <c r="G128" s="61" t="s">
        <v>997</v>
      </c>
      <c r="H128" s="40" t="s">
        <v>246</v>
      </c>
      <c r="I128" s="40" t="s">
        <v>1834</v>
      </c>
      <c r="K128" s="40"/>
      <c r="L128" s="44"/>
      <c r="M128" s="40" t="s">
        <v>26</v>
      </c>
      <c r="N128" s="40" t="s">
        <v>1829</v>
      </c>
      <c r="O128" s="44"/>
      <c r="P128" s="44"/>
      <c r="Q128" s="44"/>
      <c r="R128" s="44"/>
      <c r="S128" s="44"/>
      <c r="T128" s="44"/>
      <c r="U128" s="126"/>
      <c r="V128" s="126"/>
      <c r="W128" s="126"/>
      <c r="X128" s="126"/>
      <c r="Y128" s="126"/>
      <c r="Z128" s="126"/>
      <c r="AA128" s="126"/>
      <c r="AB128" s="126"/>
      <c r="AC128" s="126"/>
      <c r="AD128" s="126"/>
      <c r="AE128" s="126"/>
    </row>
    <row r="129">
      <c r="A129" s="108"/>
      <c r="B129" s="44"/>
      <c r="C129" s="44"/>
      <c r="D129" s="44"/>
      <c r="E129" s="40"/>
      <c r="F129" s="40" t="s">
        <v>1835</v>
      </c>
      <c r="G129" s="61" t="s">
        <v>159</v>
      </c>
      <c r="H129" s="40" t="s">
        <v>1836</v>
      </c>
      <c r="I129" s="40" t="s">
        <v>1837</v>
      </c>
      <c r="K129" s="40"/>
      <c r="L129" s="44"/>
      <c r="M129" s="40" t="s">
        <v>26</v>
      </c>
      <c r="N129" s="40" t="s">
        <v>1829</v>
      </c>
      <c r="O129" s="44"/>
      <c r="P129" s="44"/>
      <c r="Q129" s="44"/>
      <c r="R129" s="44"/>
      <c r="S129" s="44"/>
      <c r="T129" s="44"/>
      <c r="U129" s="126"/>
      <c r="V129" s="126"/>
      <c r="W129" s="126"/>
      <c r="X129" s="126"/>
      <c r="Y129" s="126"/>
      <c r="Z129" s="126"/>
      <c r="AA129" s="126"/>
      <c r="AB129" s="126"/>
      <c r="AC129" s="126"/>
      <c r="AD129" s="126"/>
      <c r="AE129" s="126"/>
    </row>
    <row r="130">
      <c r="A130" s="108"/>
      <c r="B130" s="44"/>
      <c r="C130" s="44"/>
      <c r="D130" s="44"/>
      <c r="E130" s="40"/>
      <c r="F130" s="40" t="s">
        <v>1838</v>
      </c>
      <c r="G130" s="61" t="s">
        <v>840</v>
      </c>
      <c r="H130" s="40" t="s">
        <v>1216</v>
      </c>
      <c r="I130" s="40" t="s">
        <v>1839</v>
      </c>
      <c r="K130" s="40"/>
      <c r="L130" s="44"/>
      <c r="M130" s="40" t="s">
        <v>26</v>
      </c>
      <c r="N130" s="40" t="s">
        <v>1829</v>
      </c>
      <c r="O130" s="40" t="s">
        <v>775</v>
      </c>
      <c r="P130" s="40" t="s">
        <v>391</v>
      </c>
      <c r="Q130" s="40" t="s">
        <v>1807</v>
      </c>
      <c r="R130" s="44"/>
      <c r="S130" s="44"/>
      <c r="T130" s="44"/>
      <c r="U130" s="126"/>
      <c r="V130" s="126"/>
      <c r="W130" s="126"/>
      <c r="X130" s="126"/>
      <c r="Y130" s="126"/>
      <c r="Z130" s="126"/>
      <c r="AA130" s="126"/>
      <c r="AB130" s="126"/>
      <c r="AC130" s="126"/>
      <c r="AD130" s="126"/>
      <c r="AE130" s="126"/>
    </row>
    <row r="131">
      <c r="A131" s="108"/>
      <c r="B131" s="44"/>
      <c r="C131" s="44"/>
      <c r="D131" s="44"/>
      <c r="E131" s="40"/>
      <c r="F131" s="40" t="s">
        <v>1840</v>
      </c>
      <c r="G131" s="61" t="s">
        <v>1841</v>
      </c>
      <c r="H131" s="44"/>
      <c r="I131" s="40" t="s">
        <v>1842</v>
      </c>
      <c r="K131" s="40"/>
      <c r="L131" s="44"/>
      <c r="M131" s="40" t="s">
        <v>114</v>
      </c>
      <c r="N131" s="40" t="s">
        <v>1829</v>
      </c>
      <c r="O131" s="44"/>
      <c r="P131" s="44"/>
      <c r="Q131" s="44"/>
      <c r="R131" s="44"/>
      <c r="S131" s="44"/>
      <c r="T131" s="44"/>
      <c r="U131" s="126"/>
      <c r="V131" s="126"/>
      <c r="W131" s="126"/>
      <c r="X131" s="126"/>
      <c r="Y131" s="126"/>
      <c r="Z131" s="126"/>
      <c r="AA131" s="126"/>
      <c r="AB131" s="126"/>
      <c r="AC131" s="126"/>
      <c r="AD131" s="126"/>
      <c r="AE131" s="126"/>
    </row>
    <row r="132">
      <c r="A132" s="108"/>
      <c r="B132" s="44"/>
      <c r="C132" s="44"/>
      <c r="D132" s="44"/>
      <c r="E132" s="40"/>
      <c r="F132" s="40" t="s">
        <v>1843</v>
      </c>
      <c r="G132" s="61" t="s">
        <v>1844</v>
      </c>
      <c r="H132" s="40" t="s">
        <v>1717</v>
      </c>
      <c r="I132" s="40" t="s">
        <v>1845</v>
      </c>
      <c r="K132" s="40"/>
      <c r="L132" s="44"/>
      <c r="M132" s="40" t="s">
        <v>114</v>
      </c>
      <c r="N132" s="40" t="s">
        <v>1829</v>
      </c>
      <c r="O132" s="44"/>
      <c r="P132" s="44"/>
      <c r="Q132" s="44"/>
      <c r="R132" s="44"/>
      <c r="S132" s="44"/>
      <c r="T132" s="44"/>
      <c r="U132" s="126"/>
      <c r="V132" s="126"/>
      <c r="W132" s="126"/>
      <c r="X132" s="126"/>
      <c r="Y132" s="126"/>
      <c r="Z132" s="126"/>
      <c r="AA132" s="126"/>
      <c r="AB132" s="126"/>
      <c r="AC132" s="126"/>
      <c r="AD132" s="126"/>
      <c r="AE132" s="126"/>
    </row>
    <row r="133">
      <c r="A133" s="108"/>
      <c r="B133" s="44"/>
      <c r="C133" s="44"/>
      <c r="D133" s="44"/>
      <c r="E133" s="40"/>
      <c r="F133" s="40" t="s">
        <v>1846</v>
      </c>
      <c r="G133" s="61" t="s">
        <v>1847</v>
      </c>
      <c r="H133" s="44"/>
      <c r="I133" s="40" t="s">
        <v>1848</v>
      </c>
      <c r="K133" s="40"/>
      <c r="L133" s="44"/>
      <c r="M133" s="44"/>
      <c r="N133" s="44"/>
      <c r="O133" s="44"/>
      <c r="P133" s="44"/>
      <c r="Q133" s="44"/>
      <c r="R133" s="44"/>
      <c r="S133" s="44"/>
      <c r="T133" s="44"/>
      <c r="U133" s="126"/>
      <c r="V133" s="126"/>
      <c r="W133" s="126"/>
      <c r="X133" s="126"/>
      <c r="Y133" s="126"/>
      <c r="Z133" s="126"/>
      <c r="AA133" s="126"/>
      <c r="AB133" s="126"/>
      <c r="AC133" s="126"/>
      <c r="AD133" s="126"/>
      <c r="AE133" s="126"/>
    </row>
    <row r="134">
      <c r="A134" s="108"/>
      <c r="B134" s="44"/>
      <c r="C134" s="44"/>
      <c r="D134" s="44"/>
      <c r="E134" s="40"/>
      <c r="F134" s="40" t="s">
        <v>1849</v>
      </c>
      <c r="G134" s="61" t="s">
        <v>83</v>
      </c>
      <c r="H134" s="44"/>
      <c r="I134" s="40" t="s">
        <v>1850</v>
      </c>
      <c r="K134" s="40"/>
      <c r="L134" s="44"/>
      <c r="M134" s="44"/>
      <c r="N134" s="44"/>
      <c r="O134" s="44"/>
      <c r="P134" s="44"/>
      <c r="Q134" s="44"/>
      <c r="R134" s="44"/>
      <c r="S134" s="44"/>
      <c r="T134" s="44"/>
      <c r="U134" s="126"/>
      <c r="V134" s="126"/>
      <c r="W134" s="126"/>
      <c r="X134" s="126"/>
      <c r="Y134" s="126"/>
      <c r="Z134" s="126"/>
      <c r="AA134" s="126"/>
      <c r="AB134" s="126"/>
      <c r="AC134" s="126"/>
      <c r="AD134" s="126"/>
      <c r="AE134" s="126"/>
    </row>
    <row r="135">
      <c r="A135" s="108"/>
      <c r="B135" s="44"/>
      <c r="C135" s="44"/>
      <c r="D135" s="44"/>
      <c r="E135" s="40"/>
      <c r="F135" s="40" t="s">
        <v>1851</v>
      </c>
      <c r="G135" s="61" t="s">
        <v>1852</v>
      </c>
      <c r="H135" s="40" t="s">
        <v>1853</v>
      </c>
      <c r="I135" s="40" t="s">
        <v>1854</v>
      </c>
      <c r="K135" s="40"/>
      <c r="L135" s="44"/>
      <c r="M135" s="44"/>
      <c r="N135" s="44"/>
      <c r="O135" s="44"/>
      <c r="P135" s="44"/>
      <c r="Q135" s="44"/>
      <c r="R135" s="44"/>
      <c r="S135" s="44"/>
      <c r="T135" s="44"/>
      <c r="U135" s="126"/>
      <c r="V135" s="126"/>
      <c r="W135" s="126"/>
      <c r="X135" s="126"/>
      <c r="Y135" s="126"/>
      <c r="Z135" s="126"/>
      <c r="AA135" s="126"/>
      <c r="AB135" s="126"/>
      <c r="AC135" s="126"/>
      <c r="AD135" s="126"/>
      <c r="AE135" s="126"/>
    </row>
    <row r="136">
      <c r="A136" s="108"/>
      <c r="B136" s="44"/>
      <c r="C136" s="44"/>
      <c r="D136" s="44"/>
      <c r="E136" s="40"/>
      <c r="F136" s="44"/>
      <c r="G136" s="44"/>
      <c r="H136" s="126"/>
      <c r="I136" s="126"/>
      <c r="K136" s="40"/>
      <c r="L136" s="44"/>
      <c r="M136" s="44"/>
      <c r="N136" s="44"/>
      <c r="O136" s="44"/>
      <c r="P136" s="44"/>
      <c r="Q136" s="44"/>
      <c r="R136" s="44"/>
      <c r="S136" s="44"/>
      <c r="T136" s="44"/>
      <c r="U136" s="126"/>
      <c r="V136" s="126"/>
      <c r="W136" s="126"/>
      <c r="X136" s="126"/>
      <c r="Y136" s="126"/>
      <c r="Z136" s="126"/>
      <c r="AA136" s="126"/>
      <c r="AB136" s="126"/>
      <c r="AC136" s="126"/>
      <c r="AD136" s="126"/>
      <c r="AE136" s="126"/>
    </row>
    <row r="137">
      <c r="A137" s="99" t="s">
        <v>1855</v>
      </c>
      <c r="B137" s="110"/>
      <c r="C137" s="101" t="s">
        <v>1474</v>
      </c>
      <c r="D137" s="102" t="s">
        <v>1856</v>
      </c>
      <c r="E137" s="101" t="s">
        <v>1857</v>
      </c>
      <c r="F137" s="110"/>
      <c r="G137" s="110"/>
      <c r="H137" s="103"/>
      <c r="I137" s="101" t="s">
        <v>1858</v>
      </c>
      <c r="K137" s="101" t="s">
        <v>1859</v>
      </c>
      <c r="L137" s="49" t="s">
        <v>1860</v>
      </c>
      <c r="M137" s="110"/>
      <c r="N137" s="110"/>
      <c r="O137" s="110"/>
      <c r="P137" s="110"/>
      <c r="Q137" s="110"/>
      <c r="R137" s="43"/>
      <c r="S137" s="43"/>
      <c r="T137" s="43"/>
      <c r="U137" s="104"/>
      <c r="V137" s="104"/>
      <c r="W137" s="104"/>
      <c r="X137" s="104"/>
      <c r="Y137" s="104"/>
      <c r="Z137" s="104"/>
      <c r="AA137" s="104"/>
      <c r="AB137" s="104"/>
      <c r="AC137" s="104"/>
      <c r="AD137" s="104"/>
      <c r="AE137" s="104"/>
    </row>
    <row r="138">
      <c r="A138" s="108"/>
      <c r="B138" s="44"/>
      <c r="C138" s="44"/>
      <c r="D138" s="44"/>
      <c r="E138" s="40"/>
      <c r="F138" s="40" t="s">
        <v>1861</v>
      </c>
      <c r="G138" s="41" t="s">
        <v>195</v>
      </c>
      <c r="H138" s="40" t="s">
        <v>1862</v>
      </c>
      <c r="I138" s="126"/>
      <c r="K138" s="40"/>
      <c r="L138" s="44"/>
      <c r="M138" s="44"/>
      <c r="N138" s="44"/>
      <c r="O138" s="44"/>
      <c r="P138" s="44"/>
      <c r="Q138" s="44"/>
      <c r="R138" s="44"/>
      <c r="S138" s="44"/>
      <c r="T138" s="44"/>
      <c r="U138" s="126"/>
      <c r="V138" s="126"/>
      <c r="W138" s="126"/>
      <c r="X138" s="126"/>
      <c r="Y138" s="126"/>
      <c r="Z138" s="126"/>
      <c r="AA138" s="126"/>
      <c r="AB138" s="126"/>
      <c r="AC138" s="126"/>
      <c r="AD138" s="126"/>
      <c r="AE138" s="126"/>
    </row>
    <row r="139">
      <c r="A139" s="108"/>
      <c r="B139" s="44"/>
      <c r="C139" s="44"/>
      <c r="D139" s="44"/>
      <c r="E139" s="40"/>
      <c r="F139" s="40" t="s">
        <v>1863</v>
      </c>
      <c r="G139" s="41" t="s">
        <v>673</v>
      </c>
      <c r="H139" s="40" t="s">
        <v>1864</v>
      </c>
      <c r="I139" s="126"/>
      <c r="K139" s="40"/>
      <c r="L139" s="44"/>
      <c r="M139" s="44"/>
      <c r="N139" s="44"/>
      <c r="O139" s="44"/>
      <c r="P139" s="44"/>
      <c r="Q139" s="44"/>
      <c r="R139" s="44"/>
      <c r="S139" s="44"/>
      <c r="T139" s="44"/>
      <c r="U139" s="126"/>
      <c r="V139" s="126"/>
      <c r="W139" s="126"/>
      <c r="X139" s="126"/>
      <c r="Y139" s="126"/>
      <c r="Z139" s="126"/>
      <c r="AA139" s="126"/>
      <c r="AB139" s="126"/>
      <c r="AC139" s="126"/>
      <c r="AD139" s="126"/>
      <c r="AE139" s="126"/>
    </row>
    <row r="140">
      <c r="A140" s="108"/>
      <c r="B140" s="44"/>
      <c r="C140" s="44"/>
      <c r="D140" s="44"/>
      <c r="E140" s="40"/>
      <c r="F140" s="41" t="s">
        <v>1865</v>
      </c>
      <c r="G140" s="44"/>
      <c r="H140" s="40" t="s">
        <v>246</v>
      </c>
      <c r="I140" s="126"/>
      <c r="K140" s="40"/>
      <c r="L140" s="44"/>
      <c r="M140" s="44"/>
      <c r="N140" s="44"/>
      <c r="O140" s="44"/>
      <c r="P140" s="44"/>
      <c r="Q140" s="44"/>
      <c r="R140" s="44"/>
      <c r="S140" s="44"/>
      <c r="T140" s="44"/>
      <c r="U140" s="126"/>
      <c r="V140" s="126"/>
      <c r="W140" s="126"/>
      <c r="X140" s="126"/>
      <c r="Y140" s="126"/>
      <c r="Z140" s="126"/>
      <c r="AA140" s="126"/>
      <c r="AB140" s="126"/>
      <c r="AC140" s="126"/>
      <c r="AD140" s="126"/>
      <c r="AE140" s="126"/>
    </row>
    <row r="141" ht="28.5" customHeight="1">
      <c r="A141" s="108"/>
      <c r="B141" s="44"/>
      <c r="C141" s="44"/>
      <c r="D141" s="44"/>
      <c r="E141" s="40"/>
      <c r="F141" s="40" t="s">
        <v>1866</v>
      </c>
      <c r="G141" s="41" t="s">
        <v>1867</v>
      </c>
      <c r="H141" s="40" t="s">
        <v>1868</v>
      </c>
      <c r="I141" s="126"/>
      <c r="K141" s="40"/>
      <c r="L141" s="44"/>
      <c r="M141" s="44"/>
      <c r="N141" s="44"/>
      <c r="O141" s="44"/>
      <c r="P141" s="44"/>
      <c r="Q141" s="44"/>
      <c r="R141" s="44"/>
      <c r="S141" s="44"/>
      <c r="T141" s="44"/>
      <c r="U141" s="126"/>
      <c r="V141" s="126"/>
      <c r="W141" s="126"/>
      <c r="X141" s="126"/>
      <c r="Y141" s="126"/>
      <c r="Z141" s="126"/>
      <c r="AA141" s="126"/>
      <c r="AB141" s="126"/>
      <c r="AC141" s="126"/>
      <c r="AD141" s="126"/>
      <c r="AE141" s="126"/>
    </row>
    <row r="142">
      <c r="A142" s="108"/>
      <c r="B142" s="44"/>
      <c r="C142" s="44"/>
      <c r="D142" s="44"/>
      <c r="E142" s="40"/>
      <c r="F142" s="40" t="s">
        <v>1869</v>
      </c>
      <c r="G142" s="41" t="s">
        <v>64</v>
      </c>
      <c r="H142" s="40" t="s">
        <v>1870</v>
      </c>
      <c r="I142" s="126"/>
      <c r="K142" s="40"/>
      <c r="L142" s="44"/>
      <c r="M142" s="44"/>
      <c r="N142" s="44"/>
      <c r="O142" s="44"/>
      <c r="P142" s="44"/>
      <c r="Q142" s="44"/>
      <c r="R142" s="44"/>
      <c r="S142" s="44"/>
      <c r="T142" s="44"/>
      <c r="U142" s="126"/>
      <c r="V142" s="126"/>
      <c r="W142" s="126"/>
      <c r="X142" s="126"/>
      <c r="Y142" s="126"/>
      <c r="Z142" s="126"/>
      <c r="AA142" s="126"/>
      <c r="AB142" s="126"/>
      <c r="AC142" s="126"/>
      <c r="AD142" s="126"/>
      <c r="AE142" s="126"/>
    </row>
    <row r="143">
      <c r="A143" s="108"/>
      <c r="B143" s="44"/>
      <c r="C143" s="44"/>
      <c r="D143" s="44"/>
      <c r="E143" s="40"/>
      <c r="F143" s="40" t="s">
        <v>1871</v>
      </c>
      <c r="G143" s="41" t="s">
        <v>1872</v>
      </c>
      <c r="H143" s="40" t="s">
        <v>1836</v>
      </c>
      <c r="I143" s="126"/>
      <c r="K143" s="40"/>
      <c r="L143" s="44"/>
      <c r="M143" s="44"/>
      <c r="N143" s="44"/>
      <c r="O143" s="44"/>
      <c r="P143" s="44"/>
      <c r="Q143" s="44"/>
      <c r="R143" s="44"/>
      <c r="S143" s="44"/>
      <c r="T143" s="44"/>
      <c r="U143" s="126"/>
      <c r="V143" s="126"/>
      <c r="W143" s="126"/>
      <c r="X143" s="126"/>
      <c r="Y143" s="126"/>
      <c r="Z143" s="126"/>
      <c r="AA143" s="126"/>
      <c r="AB143" s="126"/>
      <c r="AC143" s="126"/>
      <c r="AD143" s="126"/>
      <c r="AE143" s="126"/>
    </row>
    <row r="144">
      <c r="A144" s="108"/>
      <c r="B144" s="44"/>
      <c r="C144" s="44"/>
      <c r="D144" s="44"/>
      <c r="E144" s="40"/>
      <c r="F144" s="40" t="s">
        <v>1873</v>
      </c>
      <c r="G144" s="41" t="s">
        <v>1661</v>
      </c>
      <c r="H144" s="40" t="s">
        <v>1874</v>
      </c>
      <c r="I144" s="126"/>
      <c r="K144" s="40"/>
      <c r="L144" s="44"/>
      <c r="M144" s="44"/>
      <c r="N144" s="44"/>
      <c r="O144" s="44"/>
      <c r="P144" s="44"/>
      <c r="Q144" s="44"/>
      <c r="R144" s="44"/>
      <c r="S144" s="44"/>
      <c r="T144" s="44"/>
      <c r="U144" s="126"/>
      <c r="V144" s="126"/>
      <c r="W144" s="126"/>
      <c r="X144" s="126"/>
      <c r="Y144" s="126"/>
      <c r="Z144" s="126"/>
      <c r="AA144" s="126"/>
      <c r="AB144" s="126"/>
      <c r="AC144" s="126"/>
      <c r="AD144" s="126"/>
      <c r="AE144" s="126"/>
    </row>
    <row r="145">
      <c r="A145" s="108"/>
      <c r="B145" s="44"/>
      <c r="C145" s="44"/>
      <c r="D145" s="44"/>
      <c r="E145" s="40"/>
      <c r="F145" s="40" t="s">
        <v>1875</v>
      </c>
      <c r="G145" s="41" t="s">
        <v>761</v>
      </c>
      <c r="H145" s="40" t="s">
        <v>477</v>
      </c>
      <c r="I145" s="126"/>
      <c r="K145" s="40"/>
      <c r="L145" s="44"/>
      <c r="M145" s="44"/>
      <c r="N145" s="44"/>
      <c r="O145" s="44"/>
      <c r="P145" s="44"/>
      <c r="Q145" s="44"/>
      <c r="R145" s="44"/>
      <c r="S145" s="44"/>
      <c r="T145" s="44"/>
      <c r="U145" s="126"/>
      <c r="V145" s="126"/>
      <c r="W145" s="126"/>
      <c r="X145" s="126"/>
      <c r="Y145" s="126"/>
      <c r="Z145" s="126"/>
      <c r="AA145" s="126"/>
      <c r="AB145" s="126"/>
      <c r="AC145" s="126"/>
      <c r="AD145" s="126"/>
      <c r="AE145" s="126"/>
    </row>
    <row r="146">
      <c r="A146" s="108"/>
      <c r="B146" s="44"/>
      <c r="C146" s="44"/>
      <c r="D146" s="44"/>
      <c r="E146" s="40"/>
      <c r="F146" s="40" t="s">
        <v>1876</v>
      </c>
      <c r="G146" s="41" t="s">
        <v>1877</v>
      </c>
      <c r="H146" s="40" t="s">
        <v>283</v>
      </c>
      <c r="I146" s="126"/>
      <c r="K146" s="40"/>
      <c r="L146" s="44"/>
      <c r="M146" s="44"/>
      <c r="N146" s="44"/>
      <c r="O146" s="44"/>
      <c r="P146" s="44"/>
      <c r="Q146" s="44"/>
      <c r="R146" s="44"/>
      <c r="S146" s="44"/>
      <c r="T146" s="44"/>
      <c r="U146" s="126"/>
      <c r="V146" s="126"/>
      <c r="W146" s="126"/>
      <c r="X146" s="126"/>
      <c r="Y146" s="126"/>
      <c r="Z146" s="126"/>
      <c r="AA146" s="126"/>
      <c r="AB146" s="126"/>
      <c r="AC146" s="126"/>
      <c r="AD146" s="126"/>
      <c r="AE146" s="126"/>
    </row>
    <row r="147">
      <c r="A147" s="108"/>
      <c r="B147" s="44"/>
      <c r="C147" s="44"/>
      <c r="D147" s="44"/>
      <c r="E147" s="40"/>
      <c r="F147" s="40" t="s">
        <v>1878</v>
      </c>
      <c r="G147" s="41" t="s">
        <v>1879</v>
      </c>
      <c r="H147" s="40" t="s">
        <v>1880</v>
      </c>
      <c r="I147" s="126"/>
      <c r="K147" s="40"/>
      <c r="L147" s="44"/>
      <c r="M147" s="44"/>
      <c r="N147" s="44"/>
      <c r="O147" s="44"/>
      <c r="P147" s="44"/>
      <c r="Q147" s="44"/>
      <c r="R147" s="44"/>
      <c r="S147" s="44"/>
      <c r="T147" s="44"/>
      <c r="U147" s="126"/>
      <c r="V147" s="126"/>
      <c r="W147" s="126"/>
      <c r="X147" s="126"/>
      <c r="Y147" s="126"/>
      <c r="Z147" s="126"/>
      <c r="AA147" s="126"/>
      <c r="AB147" s="126"/>
      <c r="AC147" s="126"/>
      <c r="AD147" s="126"/>
      <c r="AE147" s="126"/>
    </row>
    <row r="148">
      <c r="A148" s="108"/>
      <c r="B148" s="44"/>
      <c r="C148" s="44"/>
      <c r="D148" s="44"/>
      <c r="E148" s="40"/>
      <c r="F148" s="40" t="s">
        <v>1881</v>
      </c>
      <c r="G148" s="41" t="s">
        <v>159</v>
      </c>
      <c r="H148" s="40" t="s">
        <v>974</v>
      </c>
      <c r="I148" s="126"/>
      <c r="K148" s="40"/>
      <c r="L148" s="44"/>
      <c r="M148" s="44"/>
      <c r="N148" s="44"/>
      <c r="O148" s="44"/>
      <c r="P148" s="44"/>
      <c r="Q148" s="44"/>
      <c r="R148" s="44"/>
      <c r="S148" s="44"/>
      <c r="T148" s="44"/>
      <c r="U148" s="126"/>
      <c r="V148" s="126"/>
      <c r="W148" s="126"/>
      <c r="X148" s="126"/>
      <c r="Y148" s="126"/>
      <c r="Z148" s="126"/>
      <c r="AA148" s="126"/>
      <c r="AB148" s="126"/>
      <c r="AC148" s="126"/>
      <c r="AD148" s="126"/>
      <c r="AE148" s="126"/>
    </row>
    <row r="149">
      <c r="A149" s="108"/>
      <c r="B149" s="44"/>
      <c r="C149" s="44"/>
      <c r="D149" s="44"/>
      <c r="E149" s="40"/>
      <c r="F149" s="40" t="s">
        <v>1882</v>
      </c>
      <c r="G149" s="41" t="s">
        <v>1883</v>
      </c>
      <c r="H149" s="40" t="s">
        <v>1884</v>
      </c>
      <c r="I149" s="126"/>
      <c r="K149" s="40"/>
      <c r="L149" s="44"/>
      <c r="M149" s="44"/>
      <c r="N149" s="44"/>
      <c r="O149" s="44"/>
      <c r="P149" s="44"/>
      <c r="Q149" s="44"/>
      <c r="R149" s="44"/>
      <c r="S149" s="44"/>
      <c r="T149" s="44"/>
      <c r="U149" s="126"/>
      <c r="V149" s="126"/>
      <c r="W149" s="126"/>
      <c r="X149" s="126"/>
      <c r="Y149" s="126"/>
      <c r="Z149" s="126"/>
      <c r="AA149" s="126"/>
      <c r="AB149" s="126"/>
      <c r="AC149" s="126"/>
      <c r="AD149" s="126"/>
      <c r="AE149" s="126"/>
    </row>
    <row r="150">
      <c r="A150" s="108"/>
      <c r="B150" s="44"/>
      <c r="C150" s="44"/>
      <c r="D150" s="44"/>
      <c r="E150" s="40"/>
      <c r="F150" s="40" t="s">
        <v>1885</v>
      </c>
      <c r="G150" s="41" t="s">
        <v>1886</v>
      </c>
      <c r="H150" s="40" t="s">
        <v>1880</v>
      </c>
      <c r="I150" s="126"/>
      <c r="K150" s="40"/>
      <c r="L150" s="44"/>
      <c r="M150" s="44"/>
      <c r="N150" s="44"/>
      <c r="O150" s="44"/>
      <c r="P150" s="44"/>
      <c r="Q150" s="44"/>
      <c r="R150" s="44"/>
      <c r="S150" s="44"/>
      <c r="T150" s="44"/>
      <c r="U150" s="126"/>
      <c r="V150" s="126"/>
      <c r="W150" s="126"/>
      <c r="X150" s="126"/>
      <c r="Y150" s="126"/>
      <c r="Z150" s="126"/>
      <c r="AA150" s="126"/>
      <c r="AB150" s="126"/>
      <c r="AC150" s="126"/>
      <c r="AD150" s="126"/>
      <c r="AE150" s="126"/>
    </row>
    <row r="151">
      <c r="A151" s="108"/>
      <c r="B151" s="44"/>
      <c r="C151" s="44"/>
      <c r="D151" s="44"/>
      <c r="E151" s="40"/>
      <c r="F151" s="40" t="s">
        <v>1887</v>
      </c>
      <c r="G151" s="41" t="s">
        <v>211</v>
      </c>
      <c r="H151" s="40" t="s">
        <v>1058</v>
      </c>
      <c r="I151" s="126"/>
      <c r="K151" s="40"/>
      <c r="L151" s="44"/>
      <c r="M151" s="44"/>
      <c r="N151" s="44"/>
      <c r="O151" s="44"/>
      <c r="P151" s="44"/>
      <c r="Q151" s="44"/>
      <c r="R151" s="44"/>
      <c r="S151" s="44"/>
      <c r="T151" s="44"/>
      <c r="U151" s="126"/>
      <c r="V151" s="126"/>
      <c r="W151" s="126"/>
      <c r="X151" s="126"/>
      <c r="Y151" s="126"/>
      <c r="Z151" s="126"/>
      <c r="AA151" s="126"/>
      <c r="AB151" s="126"/>
      <c r="AC151" s="126"/>
      <c r="AD151" s="126"/>
      <c r="AE151" s="126"/>
    </row>
    <row r="152">
      <c r="A152" s="108"/>
      <c r="B152" s="44"/>
      <c r="C152" s="44"/>
      <c r="D152" s="44"/>
      <c r="E152" s="40"/>
      <c r="F152" s="40" t="s">
        <v>1888</v>
      </c>
      <c r="G152" s="41" t="s">
        <v>1889</v>
      </c>
      <c r="H152" s="40" t="s">
        <v>1890</v>
      </c>
      <c r="I152" s="126"/>
      <c r="K152" s="40"/>
      <c r="L152" s="44"/>
      <c r="M152" s="44"/>
      <c r="N152" s="44"/>
      <c r="O152" s="44"/>
      <c r="P152" s="44"/>
      <c r="Q152" s="44"/>
      <c r="R152" s="44"/>
      <c r="S152" s="44"/>
      <c r="T152" s="44"/>
      <c r="U152" s="126"/>
      <c r="V152" s="126"/>
      <c r="W152" s="126"/>
      <c r="X152" s="126"/>
      <c r="Y152" s="126"/>
      <c r="Z152" s="126"/>
      <c r="AA152" s="126"/>
      <c r="AB152" s="126"/>
      <c r="AC152" s="126"/>
      <c r="AD152" s="126"/>
      <c r="AE152" s="126"/>
    </row>
    <row r="153">
      <c r="A153" s="108"/>
      <c r="B153" s="44"/>
      <c r="C153" s="44"/>
      <c r="D153" s="44"/>
      <c r="E153" s="40"/>
      <c r="F153" s="41"/>
      <c r="G153" s="44"/>
      <c r="H153" s="40"/>
      <c r="I153" s="126"/>
      <c r="K153" s="40"/>
      <c r="L153" s="44"/>
      <c r="M153" s="44"/>
      <c r="N153" s="44"/>
      <c r="O153" s="44"/>
      <c r="P153" s="44"/>
      <c r="Q153" s="44"/>
      <c r="R153" s="44"/>
      <c r="S153" s="44"/>
      <c r="T153" s="44"/>
      <c r="U153" s="126"/>
      <c r="V153" s="126"/>
      <c r="W153" s="126"/>
      <c r="X153" s="126"/>
      <c r="Y153" s="126"/>
      <c r="Z153" s="126"/>
      <c r="AA153" s="126"/>
      <c r="AB153" s="126"/>
      <c r="AC153" s="126"/>
      <c r="AD153" s="126"/>
      <c r="AE153" s="126"/>
    </row>
    <row r="154">
      <c r="A154" s="108"/>
      <c r="B154" s="44"/>
      <c r="C154" s="44"/>
      <c r="D154" s="44"/>
      <c r="E154" s="40"/>
      <c r="F154" s="40" t="s">
        <v>1891</v>
      </c>
      <c r="G154" s="41" t="s">
        <v>1892</v>
      </c>
      <c r="H154" s="40" t="s">
        <v>1893</v>
      </c>
      <c r="I154" s="126"/>
      <c r="K154" s="40"/>
      <c r="L154" s="44"/>
      <c r="M154" s="44"/>
      <c r="N154" s="44"/>
      <c r="O154" s="44"/>
      <c r="P154" s="44"/>
      <c r="Q154" s="44"/>
      <c r="R154" s="44"/>
      <c r="S154" s="44"/>
      <c r="T154" s="44"/>
      <c r="U154" s="126"/>
      <c r="V154" s="126"/>
      <c r="W154" s="126"/>
      <c r="X154" s="126"/>
      <c r="Y154" s="126"/>
      <c r="Z154" s="126"/>
      <c r="AA154" s="126"/>
      <c r="AB154" s="126"/>
      <c r="AC154" s="126"/>
      <c r="AD154" s="126"/>
      <c r="AE154" s="126"/>
    </row>
    <row r="155">
      <c r="A155" s="108"/>
      <c r="B155" s="44"/>
      <c r="C155" s="44"/>
      <c r="D155" s="44"/>
      <c r="E155" s="40"/>
      <c r="F155" s="40" t="s">
        <v>1894</v>
      </c>
      <c r="G155" s="41" t="s">
        <v>588</v>
      </c>
      <c r="H155" s="40" t="s">
        <v>1895</v>
      </c>
      <c r="I155" s="126"/>
      <c r="K155" s="40"/>
      <c r="L155" s="44"/>
      <c r="M155" s="44"/>
      <c r="N155" s="44"/>
      <c r="O155" s="44"/>
      <c r="P155" s="44"/>
      <c r="Q155" s="44"/>
      <c r="R155" s="44"/>
      <c r="S155" s="44"/>
      <c r="T155" s="44"/>
      <c r="U155" s="126"/>
      <c r="V155" s="126"/>
      <c r="W155" s="126"/>
      <c r="X155" s="126"/>
      <c r="Y155" s="126"/>
      <c r="Z155" s="126"/>
      <c r="AA155" s="126"/>
      <c r="AB155" s="126"/>
      <c r="AC155" s="126"/>
      <c r="AD155" s="126"/>
      <c r="AE155" s="126"/>
    </row>
    <row r="156">
      <c r="A156" s="108"/>
      <c r="B156" s="44"/>
      <c r="C156" s="44"/>
      <c r="D156" s="44"/>
      <c r="E156" s="40"/>
      <c r="F156" s="44"/>
      <c r="G156" s="44"/>
      <c r="H156" s="126"/>
      <c r="I156" s="126"/>
      <c r="K156" s="40"/>
      <c r="L156" s="44"/>
      <c r="M156" s="44"/>
      <c r="N156" s="44"/>
      <c r="O156" s="44"/>
      <c r="P156" s="44"/>
      <c r="Q156" s="44"/>
      <c r="R156" s="44"/>
      <c r="S156" s="44"/>
      <c r="T156" s="44"/>
      <c r="U156" s="126"/>
      <c r="V156" s="126"/>
      <c r="W156" s="126"/>
      <c r="X156" s="126"/>
      <c r="Y156" s="126"/>
      <c r="Z156" s="126"/>
      <c r="AA156" s="126"/>
      <c r="AB156" s="126"/>
      <c r="AC156" s="126"/>
      <c r="AD156" s="126"/>
      <c r="AE156" s="126"/>
    </row>
    <row r="157">
      <c r="A157" s="108"/>
      <c r="B157" s="44"/>
      <c r="C157" s="44"/>
      <c r="D157" s="44"/>
      <c r="E157" s="40"/>
      <c r="F157" s="44"/>
      <c r="G157" s="44"/>
      <c r="H157" s="126"/>
      <c r="I157" s="126"/>
      <c r="K157" s="40"/>
      <c r="L157" s="44"/>
      <c r="M157" s="44"/>
      <c r="N157" s="44"/>
      <c r="O157" s="44"/>
      <c r="P157" s="44"/>
      <c r="Q157" s="44"/>
      <c r="R157" s="44"/>
      <c r="S157" s="44"/>
      <c r="T157" s="44"/>
      <c r="U157" s="126"/>
      <c r="V157" s="126"/>
      <c r="W157" s="126"/>
      <c r="X157" s="126"/>
      <c r="Y157" s="126"/>
      <c r="Z157" s="126"/>
      <c r="AA157" s="126"/>
      <c r="AB157" s="126"/>
      <c r="AC157" s="126"/>
      <c r="AD157" s="126"/>
      <c r="AE157" s="126"/>
    </row>
    <row r="158">
      <c r="A158" s="99" t="s">
        <v>1896</v>
      </c>
      <c r="B158" s="110"/>
      <c r="C158" s="101" t="s">
        <v>1474</v>
      </c>
      <c r="D158" s="102" t="s">
        <v>1897</v>
      </c>
      <c r="E158" s="101" t="s">
        <v>1898</v>
      </c>
      <c r="F158" s="110"/>
      <c r="G158" s="110"/>
      <c r="H158" s="103"/>
      <c r="I158" s="103"/>
      <c r="K158" s="101" t="s">
        <v>1899</v>
      </c>
      <c r="L158" s="49" t="s">
        <v>1900</v>
      </c>
      <c r="M158" s="110"/>
      <c r="N158" s="110"/>
      <c r="O158" s="110"/>
      <c r="P158" s="110"/>
      <c r="Q158" s="110"/>
      <c r="R158" s="43"/>
      <c r="S158" s="43"/>
      <c r="T158" s="43"/>
      <c r="U158" s="104"/>
      <c r="V158" s="104"/>
      <c r="W158" s="104"/>
      <c r="X158" s="104"/>
      <c r="Y158" s="104"/>
      <c r="Z158" s="104"/>
      <c r="AA158" s="104"/>
      <c r="AB158" s="104"/>
      <c r="AC158" s="104"/>
      <c r="AD158" s="104"/>
      <c r="AE158" s="104"/>
    </row>
    <row r="159">
      <c r="A159" s="108"/>
      <c r="B159" s="44"/>
      <c r="C159" s="44"/>
      <c r="D159" s="44"/>
      <c r="E159" s="40"/>
      <c r="F159" s="40" t="s">
        <v>1901</v>
      </c>
      <c r="G159" s="61" t="s">
        <v>1107</v>
      </c>
      <c r="H159" s="40" t="s">
        <v>1902</v>
      </c>
      <c r="I159" s="40" t="s">
        <v>1903</v>
      </c>
      <c r="K159" s="40"/>
      <c r="L159" s="44"/>
      <c r="M159" s="40" t="s">
        <v>26</v>
      </c>
      <c r="N159" s="40" t="s">
        <v>1904</v>
      </c>
      <c r="O159" s="44"/>
      <c r="P159" s="44"/>
      <c r="Q159" s="44"/>
      <c r="R159" s="44"/>
      <c r="S159" s="44"/>
      <c r="T159" s="44"/>
      <c r="U159" s="126"/>
      <c r="V159" s="126"/>
      <c r="W159" s="126"/>
      <c r="X159" s="126"/>
      <c r="Y159" s="126"/>
      <c r="Z159" s="126"/>
      <c r="AA159" s="126"/>
      <c r="AB159" s="126"/>
      <c r="AC159" s="126"/>
      <c r="AD159" s="126"/>
      <c r="AE159" s="126"/>
    </row>
    <row r="160">
      <c r="A160" s="108"/>
      <c r="B160" s="44"/>
      <c r="C160" s="44"/>
      <c r="D160" s="44"/>
      <c r="E160" s="40"/>
      <c r="F160" s="40" t="s">
        <v>1905</v>
      </c>
      <c r="G160" s="61" t="s">
        <v>1906</v>
      </c>
      <c r="H160" s="40" t="s">
        <v>974</v>
      </c>
      <c r="I160" s="134" t="s">
        <v>1907</v>
      </c>
      <c r="K160" s="40"/>
      <c r="L160" s="44"/>
      <c r="M160" s="40" t="s">
        <v>26</v>
      </c>
      <c r="N160" s="40" t="s">
        <v>1904</v>
      </c>
      <c r="O160" s="44"/>
      <c r="P160" s="44"/>
      <c r="Q160" s="44"/>
      <c r="R160" s="44"/>
      <c r="S160" s="44"/>
      <c r="T160" s="44"/>
      <c r="U160" s="126"/>
      <c r="V160" s="126"/>
      <c r="W160" s="126"/>
      <c r="X160" s="126"/>
      <c r="Y160" s="126"/>
      <c r="Z160" s="126"/>
      <c r="AA160" s="126"/>
      <c r="AB160" s="126"/>
      <c r="AC160" s="126"/>
      <c r="AD160" s="126"/>
      <c r="AE160" s="126"/>
    </row>
    <row r="161">
      <c r="A161" s="108"/>
      <c r="B161" s="44"/>
      <c r="C161" s="44"/>
      <c r="D161" s="44"/>
      <c r="E161" s="40"/>
      <c r="F161" s="40" t="s">
        <v>1908</v>
      </c>
      <c r="G161" s="61" t="s">
        <v>997</v>
      </c>
      <c r="H161" s="40" t="s">
        <v>1909</v>
      </c>
      <c r="I161" s="40" t="s">
        <v>1910</v>
      </c>
      <c r="K161" s="40"/>
      <c r="L161" s="44"/>
      <c r="M161" s="40" t="s">
        <v>26</v>
      </c>
      <c r="N161" s="40" t="s">
        <v>1904</v>
      </c>
      <c r="O161" s="44"/>
      <c r="P161" s="44"/>
      <c r="Q161" s="44"/>
      <c r="R161" s="44"/>
      <c r="S161" s="44"/>
      <c r="T161" s="44"/>
      <c r="U161" s="126"/>
      <c r="V161" s="126"/>
      <c r="W161" s="126"/>
      <c r="X161" s="126"/>
      <c r="Y161" s="126"/>
      <c r="Z161" s="126"/>
      <c r="AA161" s="126"/>
      <c r="AB161" s="126"/>
      <c r="AC161" s="126"/>
      <c r="AD161" s="126"/>
      <c r="AE161" s="126"/>
    </row>
    <row r="162">
      <c r="A162" s="108"/>
      <c r="B162" s="44"/>
      <c r="C162" s="44"/>
      <c r="D162" s="44"/>
      <c r="E162" s="40"/>
      <c r="F162" s="40" t="s">
        <v>1911</v>
      </c>
      <c r="G162" s="61" t="s">
        <v>1912</v>
      </c>
      <c r="H162" s="40" t="s">
        <v>709</v>
      </c>
      <c r="I162" s="40" t="s">
        <v>1913</v>
      </c>
      <c r="K162" s="40"/>
      <c r="L162" s="44"/>
      <c r="M162" s="40" t="s">
        <v>26</v>
      </c>
      <c r="N162" s="40" t="s">
        <v>1904</v>
      </c>
      <c r="O162" s="44"/>
      <c r="P162" s="44"/>
      <c r="Q162" s="44"/>
      <c r="R162" s="44"/>
      <c r="S162" s="44"/>
      <c r="T162" s="44"/>
      <c r="U162" s="126"/>
      <c r="V162" s="126"/>
      <c r="W162" s="126"/>
      <c r="X162" s="126"/>
      <c r="Y162" s="126"/>
      <c r="Z162" s="126"/>
      <c r="AA162" s="126"/>
      <c r="AB162" s="126"/>
      <c r="AC162" s="126"/>
      <c r="AD162" s="126"/>
      <c r="AE162" s="126"/>
    </row>
    <row r="163">
      <c r="A163" s="108"/>
      <c r="B163" s="44"/>
      <c r="C163" s="44"/>
      <c r="D163" s="44"/>
      <c r="E163" s="40"/>
      <c r="F163" s="40" t="s">
        <v>1914</v>
      </c>
      <c r="G163" s="61" t="s">
        <v>1915</v>
      </c>
      <c r="H163" s="40" t="s">
        <v>694</v>
      </c>
      <c r="I163" s="40" t="s">
        <v>1916</v>
      </c>
      <c r="K163" s="40"/>
      <c r="L163" s="44"/>
      <c r="M163" s="40" t="s">
        <v>26</v>
      </c>
      <c r="N163" s="40" t="s">
        <v>1904</v>
      </c>
      <c r="O163" s="44"/>
      <c r="P163" s="44"/>
      <c r="Q163" s="44"/>
      <c r="R163" s="44"/>
      <c r="S163" s="44"/>
      <c r="T163" s="44"/>
      <c r="U163" s="126"/>
      <c r="V163" s="126"/>
      <c r="W163" s="126"/>
      <c r="X163" s="126"/>
      <c r="Y163" s="126"/>
      <c r="Z163" s="126"/>
      <c r="AA163" s="126"/>
      <c r="AB163" s="126"/>
      <c r="AC163" s="126"/>
      <c r="AD163" s="126"/>
      <c r="AE163" s="126"/>
    </row>
    <row r="164">
      <c r="A164" s="108"/>
      <c r="B164" s="44"/>
      <c r="C164" s="44"/>
      <c r="D164" s="44"/>
      <c r="E164" s="40"/>
      <c r="F164" s="40" t="s">
        <v>1917</v>
      </c>
      <c r="G164" s="61" t="s">
        <v>1009</v>
      </c>
      <c r="H164" s="40" t="s">
        <v>1918</v>
      </c>
      <c r="I164" s="40" t="s">
        <v>1919</v>
      </c>
      <c r="K164" s="40"/>
      <c r="L164" s="44"/>
      <c r="M164" s="44"/>
      <c r="N164" s="44"/>
      <c r="O164" s="44"/>
      <c r="P164" s="44"/>
      <c r="Q164" s="44"/>
      <c r="R164" s="44"/>
      <c r="S164" s="44"/>
      <c r="T164" s="44"/>
      <c r="U164" s="126"/>
      <c r="V164" s="126"/>
      <c r="W164" s="126"/>
      <c r="X164" s="126"/>
      <c r="Y164" s="126"/>
      <c r="Z164" s="126"/>
      <c r="AA164" s="126"/>
      <c r="AB164" s="126"/>
      <c r="AC164" s="126"/>
      <c r="AD164" s="126"/>
      <c r="AE164" s="126"/>
    </row>
    <row r="165">
      <c r="A165" s="108"/>
      <c r="B165" s="44"/>
      <c r="C165" s="44"/>
      <c r="D165" s="44"/>
      <c r="E165" s="40"/>
      <c r="F165" s="40" t="s">
        <v>1920</v>
      </c>
      <c r="G165" s="61" t="s">
        <v>68</v>
      </c>
      <c r="H165" s="40" t="s">
        <v>1921</v>
      </c>
      <c r="I165" s="40" t="s">
        <v>1922</v>
      </c>
      <c r="K165" s="40"/>
      <c r="L165" s="44"/>
      <c r="M165" s="44"/>
      <c r="N165" s="44"/>
      <c r="O165" s="44"/>
      <c r="P165" s="44"/>
      <c r="Q165" s="44"/>
      <c r="R165" s="44"/>
      <c r="S165" s="44"/>
      <c r="T165" s="44"/>
      <c r="U165" s="126"/>
      <c r="V165" s="126"/>
      <c r="W165" s="126"/>
      <c r="X165" s="126"/>
      <c r="Y165" s="126"/>
      <c r="Z165" s="126"/>
      <c r="AA165" s="126"/>
      <c r="AB165" s="126"/>
      <c r="AC165" s="126"/>
      <c r="AD165" s="126"/>
      <c r="AE165" s="126"/>
    </row>
    <row r="166">
      <c r="A166" s="108"/>
      <c r="B166" s="44"/>
      <c r="C166" s="44"/>
      <c r="D166" s="44"/>
      <c r="E166" s="40"/>
      <c r="F166" s="40"/>
      <c r="H166" s="41" t="s">
        <v>1923</v>
      </c>
      <c r="I166" s="126"/>
      <c r="K166" s="40"/>
      <c r="L166" s="44"/>
      <c r="M166" s="44"/>
      <c r="N166" s="44"/>
      <c r="O166" s="44"/>
      <c r="P166" s="44"/>
      <c r="Q166" s="44"/>
      <c r="R166" s="44"/>
      <c r="S166" s="44"/>
      <c r="T166" s="44"/>
      <c r="U166" s="126"/>
      <c r="V166" s="126"/>
      <c r="W166" s="126"/>
      <c r="X166" s="126"/>
      <c r="Y166" s="126"/>
      <c r="Z166" s="126"/>
      <c r="AA166" s="126"/>
      <c r="AB166" s="126"/>
      <c r="AC166" s="126"/>
      <c r="AD166" s="126"/>
      <c r="AE166" s="126"/>
    </row>
    <row r="167">
      <c r="A167" s="108"/>
      <c r="B167" s="44"/>
      <c r="C167" s="44"/>
      <c r="D167" s="44"/>
      <c r="E167" s="40"/>
      <c r="F167" s="44"/>
      <c r="G167" s="44"/>
      <c r="H167" s="126"/>
      <c r="I167" s="126"/>
      <c r="K167" s="40"/>
      <c r="L167" s="44"/>
      <c r="M167" s="44"/>
      <c r="N167" s="44"/>
      <c r="O167" s="44"/>
      <c r="P167" s="44"/>
      <c r="Q167" s="44"/>
      <c r="R167" s="44"/>
      <c r="S167" s="44"/>
      <c r="T167" s="44"/>
      <c r="U167" s="126"/>
      <c r="V167" s="126"/>
      <c r="W167" s="126"/>
      <c r="X167" s="126"/>
      <c r="Y167" s="126"/>
      <c r="Z167" s="126"/>
      <c r="AA167" s="126"/>
      <c r="AB167" s="126"/>
      <c r="AC167" s="126"/>
      <c r="AD167" s="126"/>
      <c r="AE167" s="126"/>
    </row>
    <row r="168">
      <c r="A168" s="108"/>
      <c r="B168" s="44"/>
      <c r="C168" s="44"/>
      <c r="D168" s="44"/>
      <c r="E168" s="40"/>
      <c r="F168" s="44"/>
      <c r="G168" s="44"/>
      <c r="H168" s="126"/>
      <c r="I168" s="126"/>
      <c r="K168" s="40"/>
      <c r="L168" s="44"/>
      <c r="M168" s="44"/>
      <c r="N168" s="44"/>
      <c r="O168" s="44"/>
      <c r="P168" s="44"/>
      <c r="Q168" s="44"/>
      <c r="R168" s="44"/>
      <c r="S168" s="44"/>
      <c r="T168" s="44"/>
      <c r="U168" s="126"/>
      <c r="V168" s="126"/>
      <c r="W168" s="126"/>
      <c r="X168" s="126"/>
      <c r="Y168" s="126"/>
      <c r="Z168" s="126"/>
      <c r="AA168" s="126"/>
      <c r="AB168" s="126"/>
      <c r="AC168" s="126"/>
      <c r="AD168" s="126"/>
      <c r="AE168" s="126"/>
    </row>
    <row r="169">
      <c r="A169" s="99" t="s">
        <v>1924</v>
      </c>
      <c r="B169" s="110"/>
      <c r="C169" s="101" t="s">
        <v>1474</v>
      </c>
      <c r="D169" s="102" t="s">
        <v>1925</v>
      </c>
      <c r="E169" s="101" t="s">
        <v>1926</v>
      </c>
      <c r="F169" s="110"/>
      <c r="G169" s="110"/>
      <c r="H169" s="103"/>
      <c r="I169" s="103"/>
      <c r="K169" s="101" t="s">
        <v>1927</v>
      </c>
      <c r="L169" s="49" t="s">
        <v>1928</v>
      </c>
      <c r="M169" s="110"/>
      <c r="N169" s="110"/>
      <c r="O169" s="110"/>
      <c r="P169" s="110"/>
      <c r="Q169" s="110"/>
      <c r="R169" s="43"/>
      <c r="S169" s="43"/>
      <c r="T169" s="43"/>
      <c r="U169" s="104"/>
      <c r="V169" s="104"/>
      <c r="W169" s="104"/>
      <c r="X169" s="104"/>
      <c r="Y169" s="104"/>
      <c r="Z169" s="104"/>
      <c r="AA169" s="104"/>
      <c r="AB169" s="104"/>
      <c r="AC169" s="104"/>
      <c r="AD169" s="104"/>
      <c r="AE169" s="104"/>
    </row>
    <row r="170">
      <c r="A170" s="108"/>
      <c r="B170" s="44"/>
      <c r="C170" s="44"/>
      <c r="D170" s="44"/>
      <c r="E170" s="40"/>
      <c r="F170" s="40" t="s">
        <v>1929</v>
      </c>
      <c r="G170" s="61" t="s">
        <v>1057</v>
      </c>
      <c r="H170" s="40" t="s">
        <v>1930</v>
      </c>
      <c r="I170" s="40" t="s">
        <v>1931</v>
      </c>
      <c r="K170" s="40"/>
      <c r="L170" s="44"/>
      <c r="M170" s="40" t="s">
        <v>26</v>
      </c>
      <c r="N170" s="40" t="s">
        <v>1904</v>
      </c>
      <c r="O170" s="44"/>
      <c r="P170" s="44"/>
      <c r="Q170" s="44"/>
      <c r="R170" s="44"/>
      <c r="S170" s="44"/>
      <c r="T170" s="44"/>
      <c r="U170" s="126"/>
      <c r="V170" s="126"/>
      <c r="W170" s="126"/>
      <c r="X170" s="126"/>
      <c r="Y170" s="126"/>
      <c r="Z170" s="126"/>
      <c r="AA170" s="126"/>
      <c r="AB170" s="126"/>
      <c r="AC170" s="126"/>
      <c r="AD170" s="126"/>
      <c r="AE170" s="126"/>
    </row>
    <row r="171">
      <c r="A171" s="108"/>
      <c r="B171" s="44"/>
      <c r="C171" s="44"/>
      <c r="D171" s="44"/>
      <c r="E171" s="40"/>
      <c r="F171" s="40" t="s">
        <v>1932</v>
      </c>
      <c r="G171" s="61" t="s">
        <v>1933</v>
      </c>
      <c r="H171" s="40" t="s">
        <v>1934</v>
      </c>
      <c r="I171" s="40" t="s">
        <v>1935</v>
      </c>
      <c r="K171" s="40"/>
      <c r="L171" s="44"/>
      <c r="M171" s="40" t="s">
        <v>26</v>
      </c>
      <c r="N171" s="40" t="s">
        <v>1904</v>
      </c>
      <c r="O171" s="44"/>
      <c r="P171" s="44"/>
      <c r="Q171" s="44"/>
      <c r="R171" s="44"/>
      <c r="S171" s="44"/>
      <c r="T171" s="44"/>
      <c r="U171" s="126"/>
      <c r="V171" s="126"/>
      <c r="W171" s="126"/>
      <c r="X171" s="126"/>
      <c r="Y171" s="126"/>
      <c r="Z171" s="126"/>
      <c r="AA171" s="126"/>
      <c r="AB171" s="126"/>
      <c r="AC171" s="126"/>
      <c r="AD171" s="126"/>
      <c r="AE171" s="126"/>
    </row>
    <row r="172">
      <c r="A172" s="108"/>
      <c r="B172" s="44"/>
      <c r="C172" s="44"/>
      <c r="D172" s="44"/>
      <c r="E172" s="40"/>
      <c r="F172" s="40" t="s">
        <v>1936</v>
      </c>
      <c r="G172" s="61" t="s">
        <v>1937</v>
      </c>
      <c r="H172" s="40" t="s">
        <v>1938</v>
      </c>
      <c r="I172" s="40" t="s">
        <v>1939</v>
      </c>
      <c r="K172" s="40"/>
      <c r="L172" s="44"/>
      <c r="M172" s="40" t="s">
        <v>26</v>
      </c>
      <c r="N172" s="40" t="s">
        <v>1904</v>
      </c>
      <c r="O172" s="44"/>
      <c r="P172" s="44"/>
      <c r="Q172" s="44"/>
      <c r="R172" s="44"/>
      <c r="S172" s="44"/>
      <c r="T172" s="44"/>
      <c r="U172" s="126"/>
      <c r="V172" s="126"/>
      <c r="W172" s="126"/>
      <c r="X172" s="126"/>
      <c r="Y172" s="126"/>
      <c r="Z172" s="126"/>
      <c r="AA172" s="126"/>
      <c r="AB172" s="126"/>
      <c r="AC172" s="126"/>
      <c r="AD172" s="126"/>
      <c r="AE172" s="126"/>
    </row>
    <row r="173">
      <c r="A173" s="108"/>
      <c r="B173" s="44"/>
      <c r="C173" s="44"/>
      <c r="D173" s="44"/>
      <c r="E173" s="40"/>
      <c r="F173" s="40" t="s">
        <v>1940</v>
      </c>
      <c r="G173" s="61" t="s">
        <v>1941</v>
      </c>
      <c r="H173" s="40" t="s">
        <v>1942</v>
      </c>
      <c r="I173" s="40" t="s">
        <v>1943</v>
      </c>
      <c r="K173" s="40"/>
      <c r="L173" s="44"/>
      <c r="M173" s="40" t="s">
        <v>26</v>
      </c>
      <c r="N173" s="40" t="s">
        <v>1904</v>
      </c>
      <c r="O173" s="44"/>
      <c r="P173" s="44"/>
      <c r="Q173" s="44"/>
      <c r="R173" s="44"/>
      <c r="S173" s="44"/>
      <c r="T173" s="44"/>
      <c r="U173" s="126"/>
      <c r="V173" s="126"/>
      <c r="W173" s="126"/>
      <c r="X173" s="126"/>
      <c r="Y173" s="126"/>
      <c r="Z173" s="126"/>
      <c r="AA173" s="126"/>
      <c r="AB173" s="126"/>
      <c r="AC173" s="126"/>
      <c r="AD173" s="126"/>
      <c r="AE173" s="126"/>
    </row>
    <row r="174">
      <c r="A174" s="108"/>
      <c r="B174" s="44"/>
      <c r="C174" s="44"/>
      <c r="D174" s="44"/>
      <c r="E174" s="40"/>
      <c r="F174" s="40" t="s">
        <v>1944</v>
      </c>
      <c r="G174" s="61" t="s">
        <v>305</v>
      </c>
      <c r="H174" s="40" t="s">
        <v>943</v>
      </c>
      <c r="I174" s="40" t="s">
        <v>1945</v>
      </c>
      <c r="K174" s="40"/>
      <c r="L174" s="44"/>
      <c r="M174" s="40" t="s">
        <v>26</v>
      </c>
      <c r="N174" s="40" t="s">
        <v>1904</v>
      </c>
      <c r="O174" s="44"/>
      <c r="P174" s="44"/>
      <c r="Q174" s="44"/>
      <c r="R174" s="44"/>
      <c r="S174" s="44"/>
      <c r="T174" s="44"/>
      <c r="U174" s="126"/>
      <c r="V174" s="126"/>
      <c r="W174" s="126"/>
      <c r="X174" s="126"/>
      <c r="Y174" s="126"/>
      <c r="Z174" s="126"/>
      <c r="AA174" s="126"/>
      <c r="AB174" s="126"/>
      <c r="AC174" s="126"/>
      <c r="AD174" s="126"/>
      <c r="AE174" s="126"/>
    </row>
    <row r="175">
      <c r="A175" s="108"/>
      <c r="B175" s="44"/>
      <c r="C175" s="44"/>
      <c r="D175" s="44"/>
      <c r="E175" s="40"/>
      <c r="F175" s="40" t="s">
        <v>1946</v>
      </c>
      <c r="G175" s="61" t="s">
        <v>1947</v>
      </c>
      <c r="H175" s="40" t="s">
        <v>1948</v>
      </c>
      <c r="I175" s="40" t="s">
        <v>1949</v>
      </c>
      <c r="K175" s="40"/>
      <c r="L175" s="44"/>
      <c r="M175" s="40" t="s">
        <v>26</v>
      </c>
      <c r="N175" s="40" t="s">
        <v>1904</v>
      </c>
      <c r="O175" s="44"/>
      <c r="P175" s="44"/>
      <c r="Q175" s="44"/>
      <c r="R175" s="44"/>
      <c r="S175" s="44"/>
      <c r="T175" s="44"/>
      <c r="U175" s="126"/>
      <c r="V175" s="126"/>
      <c r="W175" s="126"/>
      <c r="X175" s="126"/>
      <c r="Y175" s="126"/>
      <c r="Z175" s="126"/>
      <c r="AA175" s="126"/>
      <c r="AB175" s="126"/>
      <c r="AC175" s="126"/>
      <c r="AD175" s="126"/>
      <c r="AE175" s="126"/>
    </row>
    <row r="176">
      <c r="A176" s="108"/>
      <c r="B176" s="44"/>
      <c r="C176" s="44"/>
      <c r="D176" s="44"/>
      <c r="E176" s="40"/>
      <c r="F176" s="40" t="s">
        <v>1950</v>
      </c>
      <c r="G176" s="61" t="s">
        <v>1951</v>
      </c>
      <c r="H176" s="40" t="s">
        <v>1952</v>
      </c>
      <c r="I176" s="40" t="s">
        <v>1953</v>
      </c>
      <c r="K176" s="40"/>
      <c r="L176" s="44"/>
      <c r="M176" s="40" t="s">
        <v>114</v>
      </c>
      <c r="N176" s="40" t="s">
        <v>1904</v>
      </c>
      <c r="O176" s="44"/>
      <c r="P176" s="44"/>
      <c r="Q176" s="44"/>
      <c r="R176" s="44"/>
      <c r="S176" s="44"/>
      <c r="T176" s="44"/>
      <c r="U176" s="126"/>
      <c r="V176" s="126"/>
      <c r="W176" s="126"/>
      <c r="X176" s="126"/>
      <c r="Y176" s="126"/>
      <c r="Z176" s="126"/>
      <c r="AA176" s="126"/>
      <c r="AB176" s="126"/>
      <c r="AC176" s="126"/>
      <c r="AD176" s="126"/>
      <c r="AE176" s="126"/>
    </row>
    <row r="177">
      <c r="A177" s="108"/>
      <c r="B177" s="44"/>
      <c r="C177" s="44"/>
      <c r="D177" s="44"/>
      <c r="E177" s="40"/>
      <c r="F177" s="40" t="s">
        <v>1954</v>
      </c>
      <c r="G177" s="61" t="s">
        <v>1955</v>
      </c>
      <c r="H177" s="40" t="s">
        <v>1956</v>
      </c>
      <c r="I177" s="40" t="s">
        <v>1957</v>
      </c>
      <c r="K177" s="40"/>
      <c r="L177" s="44"/>
      <c r="M177" s="44"/>
      <c r="N177" s="44"/>
      <c r="O177" s="44"/>
      <c r="P177" s="44"/>
      <c r="Q177" s="44"/>
      <c r="R177" s="44"/>
      <c r="S177" s="44"/>
      <c r="T177" s="44"/>
      <c r="U177" s="126"/>
      <c r="V177" s="126"/>
      <c r="W177" s="126"/>
      <c r="X177" s="126"/>
      <c r="Y177" s="126"/>
      <c r="Z177" s="126"/>
      <c r="AA177" s="126"/>
      <c r="AB177" s="126"/>
      <c r="AC177" s="126"/>
      <c r="AD177" s="126"/>
      <c r="AE177" s="126"/>
    </row>
    <row r="178">
      <c r="A178" s="108"/>
      <c r="B178" s="44"/>
      <c r="C178" s="44"/>
      <c r="D178" s="44"/>
      <c r="E178" s="40"/>
      <c r="F178" s="40" t="s">
        <v>1958</v>
      </c>
      <c r="G178" s="61" t="s">
        <v>1959</v>
      </c>
      <c r="H178" s="40" t="s">
        <v>1960</v>
      </c>
      <c r="I178" s="40" t="s">
        <v>1961</v>
      </c>
      <c r="K178" s="40"/>
      <c r="L178" s="44"/>
      <c r="M178" s="44"/>
      <c r="N178" s="44"/>
      <c r="O178" s="44"/>
      <c r="P178" s="44"/>
      <c r="Q178" s="44"/>
      <c r="R178" s="44"/>
      <c r="S178" s="44"/>
      <c r="T178" s="44"/>
      <c r="U178" s="126"/>
      <c r="V178" s="126"/>
      <c r="W178" s="126"/>
      <c r="X178" s="126"/>
      <c r="Y178" s="126"/>
      <c r="Z178" s="126"/>
      <c r="AA178" s="126"/>
      <c r="AB178" s="126"/>
      <c r="AC178" s="126"/>
      <c r="AD178" s="126"/>
      <c r="AE178" s="126"/>
    </row>
    <row r="179">
      <c r="A179" s="108"/>
      <c r="B179" s="44"/>
      <c r="C179" s="44"/>
      <c r="D179" s="44"/>
      <c r="E179" s="40"/>
      <c r="F179" s="40" t="s">
        <v>1962</v>
      </c>
      <c r="G179" s="61" t="s">
        <v>786</v>
      </c>
      <c r="H179" s="40" t="s">
        <v>983</v>
      </c>
      <c r="I179" s="40" t="s">
        <v>1963</v>
      </c>
      <c r="K179" s="40"/>
      <c r="L179" s="44"/>
      <c r="M179" s="44"/>
      <c r="N179" s="44"/>
      <c r="O179" s="44"/>
      <c r="P179" s="44"/>
      <c r="Q179" s="44"/>
      <c r="R179" s="44"/>
      <c r="S179" s="44"/>
      <c r="T179" s="44"/>
      <c r="U179" s="126"/>
      <c r="V179" s="126"/>
      <c r="W179" s="126"/>
      <c r="X179" s="126"/>
      <c r="Y179" s="126"/>
      <c r="Z179" s="126"/>
      <c r="AA179" s="126"/>
      <c r="AB179" s="126"/>
      <c r="AC179" s="126"/>
      <c r="AD179" s="126"/>
      <c r="AE179" s="126"/>
    </row>
    <row r="180">
      <c r="A180" s="108"/>
      <c r="B180" s="44"/>
      <c r="C180" s="44"/>
      <c r="D180" s="44"/>
      <c r="E180" s="40"/>
      <c r="F180" s="40" t="s">
        <v>1964</v>
      </c>
      <c r="G180" s="61" t="s">
        <v>1965</v>
      </c>
      <c r="H180" s="40" t="s">
        <v>1966</v>
      </c>
      <c r="I180" s="40" t="s">
        <v>1967</v>
      </c>
      <c r="K180" s="40"/>
      <c r="L180" s="44"/>
      <c r="M180" s="44"/>
      <c r="N180" s="44"/>
      <c r="O180" s="44"/>
      <c r="P180" s="44"/>
      <c r="Q180" s="44"/>
      <c r="R180" s="44"/>
      <c r="S180" s="44"/>
      <c r="T180" s="44"/>
      <c r="U180" s="126"/>
      <c r="V180" s="126"/>
      <c r="W180" s="126"/>
      <c r="X180" s="126"/>
      <c r="Y180" s="126"/>
      <c r="Z180" s="126"/>
      <c r="AA180" s="126"/>
      <c r="AB180" s="126"/>
      <c r="AC180" s="126"/>
      <c r="AD180" s="126"/>
      <c r="AE180" s="126"/>
    </row>
    <row r="181">
      <c r="A181" s="108"/>
      <c r="B181" s="44"/>
      <c r="C181" s="44"/>
      <c r="D181" s="44"/>
      <c r="E181" s="40"/>
      <c r="F181" s="40" t="s">
        <v>1968</v>
      </c>
      <c r="G181" s="61" t="s">
        <v>1969</v>
      </c>
      <c r="H181" s="40" t="s">
        <v>1970</v>
      </c>
      <c r="I181" s="40" t="s">
        <v>1971</v>
      </c>
      <c r="K181" s="40"/>
      <c r="L181" s="44"/>
      <c r="M181" s="44"/>
      <c r="N181" s="44"/>
      <c r="O181" s="44"/>
      <c r="P181" s="44"/>
      <c r="Q181" s="44"/>
      <c r="R181" s="44"/>
      <c r="S181" s="44"/>
      <c r="T181" s="44"/>
      <c r="U181" s="126"/>
      <c r="V181" s="126"/>
      <c r="W181" s="126"/>
      <c r="X181" s="126"/>
      <c r="Y181" s="126"/>
      <c r="Z181" s="126"/>
      <c r="AA181" s="126"/>
      <c r="AB181" s="126"/>
      <c r="AC181" s="126"/>
      <c r="AD181" s="126"/>
      <c r="AE181" s="126"/>
    </row>
    <row r="182">
      <c r="A182" s="108"/>
      <c r="B182" s="44"/>
      <c r="C182" s="44"/>
      <c r="D182" s="44"/>
      <c r="E182" s="40"/>
      <c r="F182" s="40" t="s">
        <v>1972</v>
      </c>
      <c r="G182" s="61" t="s">
        <v>1973</v>
      </c>
      <c r="H182" s="40" t="s">
        <v>974</v>
      </c>
      <c r="I182" s="40" t="s">
        <v>1974</v>
      </c>
      <c r="K182" s="40"/>
      <c r="L182" s="44"/>
      <c r="M182" s="44"/>
      <c r="N182" s="44"/>
      <c r="O182" s="44"/>
      <c r="P182" s="44"/>
      <c r="Q182" s="44"/>
      <c r="R182" s="44"/>
      <c r="S182" s="44"/>
      <c r="T182" s="44"/>
      <c r="U182" s="126"/>
      <c r="V182" s="126"/>
      <c r="W182" s="126"/>
      <c r="X182" s="126"/>
      <c r="Y182" s="126"/>
      <c r="Z182" s="126"/>
      <c r="AA182" s="126"/>
      <c r="AB182" s="126"/>
      <c r="AC182" s="126"/>
      <c r="AD182" s="126"/>
      <c r="AE182" s="126"/>
    </row>
    <row r="183">
      <c r="A183" s="108"/>
      <c r="B183" s="44"/>
      <c r="C183" s="44"/>
      <c r="D183" s="44"/>
      <c r="E183" s="40"/>
      <c r="F183" s="40" t="s">
        <v>1975</v>
      </c>
      <c r="G183" s="61" t="s">
        <v>677</v>
      </c>
      <c r="H183" s="40" t="s">
        <v>1976</v>
      </c>
      <c r="I183" s="40" t="s">
        <v>1977</v>
      </c>
      <c r="K183" s="40"/>
      <c r="L183" s="44"/>
      <c r="M183" s="44"/>
      <c r="N183" s="44"/>
      <c r="O183" s="44"/>
      <c r="P183" s="44"/>
      <c r="Q183" s="44"/>
      <c r="R183" s="44"/>
      <c r="S183" s="44"/>
      <c r="T183" s="44"/>
      <c r="U183" s="126"/>
      <c r="V183" s="126"/>
      <c r="W183" s="126"/>
      <c r="X183" s="126"/>
      <c r="Y183" s="126"/>
      <c r="Z183" s="126"/>
      <c r="AA183" s="126"/>
      <c r="AB183" s="126"/>
      <c r="AC183" s="126"/>
      <c r="AD183" s="126"/>
      <c r="AE183" s="126"/>
    </row>
    <row r="184">
      <c r="A184" s="108"/>
      <c r="B184" s="44"/>
      <c r="C184" s="44"/>
      <c r="D184" s="44"/>
      <c r="E184" s="40"/>
      <c r="F184" s="40" t="s">
        <v>1978</v>
      </c>
      <c r="G184" s="61" t="s">
        <v>1979</v>
      </c>
      <c r="H184" s="40" t="s">
        <v>1980</v>
      </c>
      <c r="I184" s="40" t="s">
        <v>1981</v>
      </c>
      <c r="K184" s="40"/>
      <c r="L184" s="44"/>
      <c r="M184" s="44"/>
      <c r="N184" s="44"/>
      <c r="O184" s="44"/>
      <c r="P184" s="44"/>
      <c r="Q184" s="44"/>
      <c r="R184" s="44"/>
      <c r="S184" s="44"/>
      <c r="T184" s="44"/>
      <c r="U184" s="126"/>
      <c r="V184" s="126"/>
      <c r="W184" s="126"/>
      <c r="X184" s="126"/>
      <c r="Y184" s="126"/>
      <c r="Z184" s="126"/>
      <c r="AA184" s="126"/>
      <c r="AB184" s="126"/>
      <c r="AC184" s="126"/>
      <c r="AD184" s="126"/>
      <c r="AE184" s="126"/>
    </row>
    <row r="185">
      <c r="A185" s="108"/>
      <c r="B185" s="44"/>
      <c r="C185" s="44"/>
      <c r="D185" s="44"/>
      <c r="E185" s="40"/>
      <c r="F185" s="40" t="s">
        <v>1982</v>
      </c>
      <c r="G185" s="61" t="s">
        <v>97</v>
      </c>
      <c r="H185" s="40" t="s">
        <v>1983</v>
      </c>
      <c r="I185" s="40" t="s">
        <v>1984</v>
      </c>
      <c r="K185" s="40"/>
      <c r="L185" s="44"/>
      <c r="M185" s="44"/>
      <c r="N185" s="44"/>
      <c r="O185" s="44"/>
      <c r="P185" s="44"/>
      <c r="Q185" s="44"/>
      <c r="R185" s="44"/>
      <c r="S185" s="44"/>
      <c r="T185" s="44"/>
      <c r="U185" s="126"/>
      <c r="V185" s="126"/>
      <c r="W185" s="126"/>
      <c r="X185" s="126"/>
      <c r="Y185" s="126"/>
      <c r="Z185" s="126"/>
      <c r="AA185" s="126"/>
      <c r="AB185" s="126"/>
      <c r="AC185" s="126"/>
      <c r="AD185" s="126"/>
      <c r="AE185" s="126"/>
    </row>
    <row r="186">
      <c r="A186" s="108"/>
      <c r="B186" s="44"/>
      <c r="C186" s="44"/>
      <c r="D186" s="44"/>
      <c r="E186" s="40"/>
      <c r="F186" s="40" t="s">
        <v>1985</v>
      </c>
      <c r="G186" s="61" t="s">
        <v>1877</v>
      </c>
      <c r="H186" s="40" t="s">
        <v>1986</v>
      </c>
      <c r="I186" s="40" t="s">
        <v>1987</v>
      </c>
      <c r="K186" s="40"/>
      <c r="L186" s="44"/>
      <c r="M186" s="44"/>
      <c r="N186" s="44"/>
      <c r="O186" s="44"/>
      <c r="P186" s="44"/>
      <c r="Q186" s="44"/>
      <c r="R186" s="44"/>
      <c r="S186" s="44"/>
      <c r="T186" s="44"/>
      <c r="U186" s="126"/>
      <c r="V186" s="126"/>
      <c r="W186" s="126"/>
      <c r="X186" s="126"/>
      <c r="Y186" s="126"/>
      <c r="Z186" s="126"/>
      <c r="AA186" s="126"/>
      <c r="AB186" s="126"/>
      <c r="AC186" s="126"/>
      <c r="AD186" s="126"/>
      <c r="AE186" s="126"/>
    </row>
    <row r="187">
      <c r="A187" s="108"/>
      <c r="B187" s="44"/>
      <c r="C187" s="44"/>
      <c r="D187" s="44"/>
      <c r="E187" s="40"/>
      <c r="F187" s="40" t="s">
        <v>1988</v>
      </c>
      <c r="G187" s="61" t="s">
        <v>1989</v>
      </c>
      <c r="H187" s="40" t="s">
        <v>1990</v>
      </c>
      <c r="I187" s="40" t="s">
        <v>1991</v>
      </c>
      <c r="K187" s="40"/>
      <c r="L187" s="44"/>
      <c r="M187" s="44"/>
      <c r="N187" s="44"/>
      <c r="O187" s="44"/>
      <c r="P187" s="44"/>
      <c r="Q187" s="44"/>
      <c r="R187" s="44"/>
      <c r="S187" s="44"/>
      <c r="T187" s="44"/>
      <c r="U187" s="126"/>
      <c r="V187" s="126"/>
      <c r="W187" s="126"/>
      <c r="X187" s="126"/>
      <c r="Y187" s="126"/>
      <c r="Z187" s="126"/>
      <c r="AA187" s="126"/>
      <c r="AB187" s="126"/>
      <c r="AC187" s="126"/>
      <c r="AD187" s="126"/>
      <c r="AE187" s="126"/>
    </row>
    <row r="188">
      <c r="A188" s="108"/>
      <c r="B188" s="44"/>
      <c r="C188" s="44"/>
      <c r="D188" s="44"/>
      <c r="E188" s="40"/>
      <c r="F188" s="40" t="s">
        <v>1992</v>
      </c>
      <c r="G188" s="44"/>
      <c r="H188" s="126"/>
      <c r="I188" s="40" t="s">
        <v>1993</v>
      </c>
      <c r="K188" s="40"/>
      <c r="L188" s="44"/>
      <c r="M188" s="44"/>
      <c r="N188" s="44"/>
      <c r="O188" s="44"/>
      <c r="P188" s="44"/>
      <c r="Q188" s="44"/>
      <c r="R188" s="44"/>
      <c r="S188" s="44"/>
      <c r="T188" s="44"/>
      <c r="U188" s="126"/>
      <c r="V188" s="126"/>
      <c r="W188" s="126"/>
      <c r="X188" s="126"/>
      <c r="Y188" s="126"/>
      <c r="Z188" s="126"/>
      <c r="AA188" s="126"/>
      <c r="AB188" s="126"/>
      <c r="AC188" s="126"/>
      <c r="AD188" s="126"/>
      <c r="AE188" s="126"/>
    </row>
    <row r="190" ht="7.5" customHeight="1">
      <c r="A190" s="108"/>
      <c r="B190" s="44"/>
      <c r="C190" s="44"/>
      <c r="D190" s="44"/>
      <c r="E190" s="40"/>
      <c r="F190" s="44"/>
      <c r="G190" s="44"/>
      <c r="H190" s="126"/>
      <c r="I190" s="126"/>
      <c r="K190" s="40"/>
      <c r="L190" s="44"/>
      <c r="M190" s="44"/>
      <c r="N190" s="44"/>
      <c r="O190" s="44"/>
      <c r="P190" s="44"/>
      <c r="Q190" s="44"/>
      <c r="R190" s="44"/>
      <c r="S190" s="44"/>
      <c r="T190" s="44"/>
      <c r="U190" s="126"/>
      <c r="V190" s="126"/>
      <c r="W190" s="126"/>
      <c r="X190" s="126"/>
      <c r="Y190" s="126"/>
      <c r="Z190" s="126"/>
      <c r="AA190" s="126"/>
      <c r="AB190" s="126"/>
      <c r="AC190" s="126"/>
      <c r="AD190" s="126"/>
      <c r="AE190" s="126"/>
    </row>
    <row r="191">
      <c r="A191" s="108"/>
      <c r="B191" s="44"/>
      <c r="C191" s="44"/>
      <c r="D191" s="44"/>
      <c r="E191" s="40"/>
      <c r="F191" s="44"/>
      <c r="G191" s="44"/>
      <c r="H191" s="126"/>
      <c r="I191" s="126"/>
      <c r="K191" s="40"/>
      <c r="L191" s="44"/>
      <c r="M191" s="44"/>
      <c r="N191" s="44"/>
      <c r="O191" s="44"/>
      <c r="P191" s="44"/>
      <c r="Q191" s="44"/>
      <c r="R191" s="44"/>
      <c r="S191" s="44"/>
      <c r="T191" s="44"/>
      <c r="U191" s="126"/>
      <c r="V191" s="126"/>
      <c r="W191" s="126"/>
      <c r="X191" s="126"/>
      <c r="Y191" s="126"/>
      <c r="Z191" s="126"/>
      <c r="AA191" s="126"/>
      <c r="AB191" s="126"/>
      <c r="AC191" s="126"/>
      <c r="AD191" s="126"/>
      <c r="AE191" s="126"/>
    </row>
    <row r="192">
      <c r="A192" s="99" t="s">
        <v>1994</v>
      </c>
      <c r="B192" s="110"/>
      <c r="C192" s="101" t="s">
        <v>1474</v>
      </c>
      <c r="D192" s="102" t="s">
        <v>1995</v>
      </c>
      <c r="E192" s="115" t="s">
        <v>1996</v>
      </c>
      <c r="F192" s="110"/>
      <c r="G192" s="110"/>
      <c r="H192" s="103"/>
      <c r="I192" s="103"/>
      <c r="K192" s="101" t="s">
        <v>1997</v>
      </c>
      <c r="L192" s="49" t="s">
        <v>1928</v>
      </c>
      <c r="M192" s="110"/>
      <c r="N192" s="110"/>
      <c r="O192" s="110"/>
      <c r="P192" s="110"/>
      <c r="Q192" s="110"/>
      <c r="R192" s="43"/>
      <c r="S192" s="43"/>
      <c r="T192" s="43"/>
      <c r="U192" s="104"/>
      <c r="V192" s="104"/>
      <c r="W192" s="104"/>
      <c r="X192" s="104"/>
      <c r="Y192" s="104"/>
      <c r="Z192" s="104"/>
      <c r="AA192" s="104"/>
      <c r="AB192" s="104"/>
      <c r="AC192" s="104"/>
      <c r="AD192" s="104"/>
      <c r="AE192" s="104"/>
    </row>
    <row r="193">
      <c r="A193" s="108"/>
      <c r="B193" s="44"/>
      <c r="C193" s="44"/>
      <c r="D193" s="44"/>
      <c r="E193" s="135" t="s">
        <v>1998</v>
      </c>
      <c r="F193" s="44"/>
      <c r="G193" s="44"/>
      <c r="H193" s="44"/>
      <c r="I193" s="44"/>
      <c r="K193" s="40" t="s">
        <v>1999</v>
      </c>
      <c r="L193" s="44"/>
      <c r="M193" s="44"/>
      <c r="N193" s="44"/>
      <c r="O193" s="44"/>
      <c r="P193" s="44"/>
      <c r="Q193" s="44"/>
      <c r="R193" s="44"/>
      <c r="S193" s="44"/>
      <c r="T193" s="44"/>
      <c r="U193" s="126"/>
      <c r="V193" s="126"/>
      <c r="W193" s="126"/>
      <c r="X193" s="126"/>
      <c r="Y193" s="126"/>
      <c r="Z193" s="126"/>
      <c r="AA193" s="126"/>
      <c r="AB193" s="126"/>
      <c r="AC193" s="126"/>
      <c r="AD193" s="126"/>
      <c r="AE193" s="126"/>
    </row>
    <row r="194">
      <c r="A194" s="108"/>
      <c r="B194" s="44"/>
      <c r="C194" s="44"/>
      <c r="D194" s="44"/>
      <c r="E194" s="40"/>
      <c r="F194" s="40" t="s">
        <v>2000</v>
      </c>
      <c r="G194" s="41" t="s">
        <v>967</v>
      </c>
      <c r="H194" s="40" t="s">
        <v>717</v>
      </c>
      <c r="I194" s="44"/>
      <c r="K194" s="40"/>
      <c r="L194" s="44"/>
      <c r="M194" s="44"/>
      <c r="N194" s="44"/>
      <c r="O194" s="44"/>
      <c r="P194" s="44"/>
      <c r="Q194" s="44"/>
      <c r="R194" s="44"/>
      <c r="S194" s="44"/>
      <c r="T194" s="44"/>
      <c r="U194" s="126"/>
      <c r="V194" s="126"/>
      <c r="W194" s="126"/>
      <c r="X194" s="126"/>
      <c r="Y194" s="126"/>
      <c r="Z194" s="126"/>
      <c r="AA194" s="126"/>
      <c r="AB194" s="126"/>
      <c r="AC194" s="126"/>
      <c r="AD194" s="126"/>
      <c r="AE194" s="126"/>
    </row>
    <row r="195">
      <c r="A195" s="108"/>
      <c r="B195" s="44"/>
      <c r="C195" s="44"/>
      <c r="D195" s="44"/>
      <c r="E195" s="40"/>
      <c r="F195" s="40" t="s">
        <v>2001</v>
      </c>
      <c r="G195" s="41" t="s">
        <v>2002</v>
      </c>
      <c r="H195" s="40" t="s">
        <v>2003</v>
      </c>
      <c r="I195" s="44"/>
      <c r="K195" s="40"/>
      <c r="L195" s="44"/>
      <c r="M195" s="44"/>
      <c r="N195" s="44"/>
      <c r="O195" s="44"/>
      <c r="P195" s="44"/>
      <c r="Q195" s="44"/>
      <c r="R195" s="44"/>
      <c r="S195" s="44"/>
      <c r="T195" s="44"/>
      <c r="U195" s="126"/>
      <c r="V195" s="126"/>
      <c r="W195" s="126"/>
      <c r="X195" s="126"/>
      <c r="Y195" s="126"/>
      <c r="Z195" s="126"/>
      <c r="AA195" s="126"/>
      <c r="AB195" s="126"/>
      <c r="AC195" s="126"/>
      <c r="AD195" s="126"/>
      <c r="AE195" s="126"/>
    </row>
    <row r="196">
      <c r="A196" s="108"/>
      <c r="B196" s="44"/>
      <c r="C196" s="44"/>
      <c r="D196" s="44"/>
      <c r="E196" s="40"/>
      <c r="F196" s="40" t="s">
        <v>2004</v>
      </c>
      <c r="G196" s="41" t="s">
        <v>1732</v>
      </c>
      <c r="H196" s="40" t="s">
        <v>2005</v>
      </c>
      <c r="I196" s="44"/>
      <c r="K196" s="40"/>
      <c r="L196" s="44"/>
      <c r="M196" s="44"/>
      <c r="N196" s="44"/>
      <c r="O196" s="44"/>
      <c r="P196" s="44"/>
      <c r="Q196" s="44"/>
      <c r="R196" s="44"/>
      <c r="S196" s="44"/>
      <c r="T196" s="44"/>
      <c r="U196" s="126"/>
      <c r="V196" s="126"/>
      <c r="W196" s="126"/>
      <c r="X196" s="126"/>
      <c r="Y196" s="126"/>
      <c r="Z196" s="126"/>
      <c r="AA196" s="126"/>
      <c r="AB196" s="126"/>
      <c r="AC196" s="126"/>
      <c r="AD196" s="126"/>
      <c r="AE196" s="126"/>
    </row>
    <row r="197">
      <c r="A197" s="108"/>
      <c r="B197" s="44"/>
      <c r="C197" s="44"/>
      <c r="D197" s="44"/>
      <c r="E197" s="40"/>
      <c r="F197" s="40" t="s">
        <v>2006</v>
      </c>
      <c r="G197" s="41" t="s">
        <v>2007</v>
      </c>
      <c r="H197" s="40" t="s">
        <v>2008</v>
      </c>
      <c r="I197" s="44"/>
      <c r="K197" s="40"/>
      <c r="L197" s="44"/>
      <c r="M197" s="44"/>
      <c r="N197" s="44"/>
      <c r="O197" s="44"/>
      <c r="P197" s="44"/>
      <c r="Q197" s="44"/>
      <c r="R197" s="44"/>
      <c r="S197" s="44"/>
      <c r="T197" s="44"/>
      <c r="U197" s="126"/>
      <c r="V197" s="126"/>
      <c r="W197" s="126"/>
      <c r="X197" s="126"/>
      <c r="Y197" s="126"/>
      <c r="Z197" s="126"/>
      <c r="AA197" s="126"/>
      <c r="AB197" s="126"/>
      <c r="AC197" s="126"/>
      <c r="AD197" s="126"/>
      <c r="AE197" s="126"/>
    </row>
    <row r="198">
      <c r="A198" s="108"/>
      <c r="B198" s="44"/>
      <c r="C198" s="44"/>
      <c r="D198" s="44"/>
      <c r="E198" s="40"/>
      <c r="F198" s="40" t="s">
        <v>2009</v>
      </c>
      <c r="G198" s="41" t="s">
        <v>2010</v>
      </c>
      <c r="H198" s="40" t="s">
        <v>983</v>
      </c>
      <c r="I198" s="44"/>
      <c r="K198" s="40"/>
      <c r="L198" s="44"/>
      <c r="M198" s="44"/>
      <c r="N198" s="44"/>
      <c r="O198" s="44"/>
      <c r="P198" s="44"/>
      <c r="Q198" s="44"/>
      <c r="R198" s="44"/>
      <c r="S198" s="44"/>
      <c r="T198" s="44"/>
      <c r="U198" s="126"/>
      <c r="V198" s="126"/>
      <c r="W198" s="126"/>
      <c r="X198" s="126"/>
      <c r="Y198" s="126"/>
      <c r="Z198" s="126"/>
      <c r="AA198" s="126"/>
      <c r="AB198" s="126"/>
      <c r="AC198" s="126"/>
      <c r="AD198" s="126"/>
      <c r="AE198" s="126"/>
    </row>
    <row r="199">
      <c r="A199" s="108"/>
      <c r="B199" s="44"/>
      <c r="C199" s="44"/>
      <c r="D199" s="44"/>
      <c r="E199" s="40"/>
      <c r="F199" s="40" t="s">
        <v>2011</v>
      </c>
      <c r="G199" s="41" t="s">
        <v>2012</v>
      </c>
      <c r="H199" s="40" t="s">
        <v>2013</v>
      </c>
      <c r="I199" s="44"/>
      <c r="K199" s="40"/>
      <c r="L199" s="44"/>
      <c r="M199" s="44"/>
      <c r="N199" s="44"/>
      <c r="O199" s="44"/>
      <c r="P199" s="44"/>
      <c r="Q199" s="44"/>
      <c r="R199" s="44"/>
      <c r="S199" s="44"/>
      <c r="T199" s="44"/>
      <c r="U199" s="126"/>
      <c r="V199" s="126"/>
      <c r="W199" s="126"/>
      <c r="X199" s="126"/>
      <c r="Y199" s="126"/>
      <c r="Z199" s="126"/>
      <c r="AA199" s="126"/>
      <c r="AB199" s="126"/>
      <c r="AC199" s="126"/>
      <c r="AD199" s="126"/>
      <c r="AE199" s="126"/>
    </row>
    <row r="200">
      <c r="A200" s="108"/>
      <c r="B200" s="44"/>
      <c r="C200" s="44"/>
      <c r="D200" s="44"/>
      <c r="E200" s="40"/>
      <c r="F200" s="40" t="s">
        <v>2014</v>
      </c>
      <c r="G200" s="41" t="s">
        <v>305</v>
      </c>
      <c r="H200" s="40" t="s">
        <v>2015</v>
      </c>
      <c r="I200" s="44"/>
      <c r="K200" s="40"/>
      <c r="L200" s="44"/>
      <c r="M200" s="44"/>
      <c r="N200" s="44"/>
      <c r="O200" s="44"/>
      <c r="P200" s="44"/>
      <c r="Q200" s="44"/>
      <c r="R200" s="44"/>
      <c r="S200" s="44"/>
      <c r="T200" s="44"/>
      <c r="U200" s="126"/>
      <c r="V200" s="126"/>
      <c r="W200" s="126"/>
      <c r="X200" s="126"/>
      <c r="Y200" s="126"/>
      <c r="Z200" s="126"/>
      <c r="AA200" s="126"/>
      <c r="AB200" s="126"/>
      <c r="AC200" s="126"/>
      <c r="AD200" s="126"/>
      <c r="AE200" s="126"/>
    </row>
    <row r="201">
      <c r="A201" s="108"/>
      <c r="B201" s="44"/>
      <c r="C201" s="44"/>
      <c r="D201" s="44"/>
      <c r="E201" s="40"/>
      <c r="F201" s="40" t="s">
        <v>2016</v>
      </c>
      <c r="G201" s="41" t="s">
        <v>186</v>
      </c>
      <c r="H201" s="40" t="s">
        <v>2017</v>
      </c>
      <c r="I201" s="44"/>
      <c r="K201" s="40"/>
      <c r="L201" s="44"/>
      <c r="M201" s="44"/>
      <c r="N201" s="44"/>
      <c r="O201" s="44"/>
      <c r="P201" s="44"/>
      <c r="Q201" s="44"/>
      <c r="R201" s="44"/>
      <c r="S201" s="44"/>
      <c r="T201" s="44"/>
      <c r="U201" s="126"/>
      <c r="V201" s="126"/>
      <c r="W201" s="126"/>
      <c r="X201" s="126"/>
      <c r="Y201" s="126"/>
      <c r="Z201" s="126"/>
      <c r="AA201" s="126"/>
      <c r="AB201" s="126"/>
      <c r="AC201" s="126"/>
      <c r="AD201" s="126"/>
      <c r="AE201" s="126"/>
    </row>
    <row r="202">
      <c r="A202" s="108"/>
      <c r="B202" s="44"/>
      <c r="C202" s="44"/>
      <c r="D202" s="44"/>
      <c r="E202" s="40"/>
      <c r="F202" s="40" t="s">
        <v>2018</v>
      </c>
      <c r="G202" s="41" t="s">
        <v>2019</v>
      </c>
      <c r="H202" s="40" t="s">
        <v>2020</v>
      </c>
      <c r="I202" s="44"/>
      <c r="K202" s="40"/>
      <c r="L202" s="44"/>
      <c r="M202" s="44"/>
      <c r="N202" s="44"/>
      <c r="O202" s="44"/>
      <c r="P202" s="44"/>
      <c r="Q202" s="44"/>
      <c r="R202" s="44"/>
      <c r="S202" s="44"/>
      <c r="T202" s="44"/>
      <c r="U202" s="126"/>
      <c r="V202" s="126"/>
      <c r="W202" s="126"/>
      <c r="X202" s="126"/>
      <c r="Y202" s="126"/>
      <c r="Z202" s="126"/>
      <c r="AA202" s="126"/>
      <c r="AB202" s="126"/>
      <c r="AC202" s="126"/>
      <c r="AD202" s="126"/>
      <c r="AE202" s="126"/>
    </row>
    <row r="203">
      <c r="A203" s="108"/>
      <c r="B203" s="44"/>
      <c r="C203" s="44"/>
      <c r="D203" s="44"/>
      <c r="E203" s="40"/>
      <c r="F203" s="40" t="s">
        <v>2021</v>
      </c>
      <c r="G203" s="41" t="s">
        <v>207</v>
      </c>
      <c r="H203" s="40" t="s">
        <v>2022</v>
      </c>
      <c r="I203" s="44"/>
      <c r="K203" s="40"/>
      <c r="L203" s="44"/>
      <c r="M203" s="44"/>
      <c r="N203" s="44"/>
      <c r="O203" s="44"/>
      <c r="P203" s="44"/>
      <c r="Q203" s="44"/>
      <c r="R203" s="44"/>
      <c r="S203" s="44"/>
      <c r="T203" s="44"/>
      <c r="U203" s="126"/>
      <c r="V203" s="126"/>
      <c r="W203" s="126"/>
      <c r="X203" s="126"/>
      <c r="Y203" s="126"/>
      <c r="Z203" s="126"/>
      <c r="AA203" s="126"/>
      <c r="AB203" s="126"/>
      <c r="AC203" s="126"/>
      <c r="AD203" s="126"/>
      <c r="AE203" s="126"/>
    </row>
    <row r="204">
      <c r="A204" s="108"/>
      <c r="B204" s="44"/>
      <c r="C204" s="44"/>
      <c r="D204" s="44"/>
      <c r="E204" s="40"/>
      <c r="F204" s="40" t="s">
        <v>2023</v>
      </c>
      <c r="G204" s="41" t="s">
        <v>1133</v>
      </c>
      <c r="H204" s="40" t="s">
        <v>2024</v>
      </c>
      <c r="I204" s="49" t="s">
        <v>2025</v>
      </c>
      <c r="K204" s="40"/>
      <c r="L204" s="44"/>
      <c r="M204" s="44"/>
      <c r="N204" s="44"/>
      <c r="O204" s="44"/>
      <c r="P204" s="44"/>
      <c r="Q204" s="44"/>
      <c r="R204" s="44"/>
      <c r="S204" s="44"/>
      <c r="T204" s="44"/>
      <c r="U204" s="126"/>
      <c r="V204" s="126"/>
      <c r="W204" s="126"/>
      <c r="X204" s="126"/>
      <c r="Y204" s="126"/>
      <c r="Z204" s="126"/>
      <c r="AA204" s="126"/>
      <c r="AB204" s="126"/>
      <c r="AC204" s="126"/>
      <c r="AD204" s="126"/>
      <c r="AE204" s="126"/>
    </row>
    <row r="205">
      <c r="A205" s="108"/>
      <c r="B205" s="44"/>
      <c r="C205" s="44"/>
      <c r="D205" s="44"/>
      <c r="E205" s="40"/>
      <c r="F205" s="40" t="s">
        <v>2026</v>
      </c>
      <c r="G205" s="41" t="s">
        <v>2027</v>
      </c>
      <c r="H205" s="40" t="s">
        <v>2028</v>
      </c>
      <c r="I205" s="44"/>
      <c r="K205" s="40"/>
      <c r="L205" s="44"/>
      <c r="M205" s="44"/>
      <c r="N205" s="44"/>
      <c r="O205" s="44"/>
      <c r="P205" s="44"/>
      <c r="Q205" s="44"/>
      <c r="R205" s="44"/>
      <c r="S205" s="44"/>
      <c r="T205" s="44"/>
      <c r="U205" s="126"/>
      <c r="V205" s="126"/>
      <c r="W205" s="126"/>
      <c r="X205" s="126"/>
      <c r="Y205" s="126"/>
      <c r="Z205" s="126"/>
      <c r="AA205" s="126"/>
      <c r="AB205" s="126"/>
      <c r="AC205" s="126"/>
      <c r="AD205" s="126"/>
      <c r="AE205" s="126"/>
    </row>
    <row r="206">
      <c r="A206" s="108"/>
      <c r="B206" s="44"/>
      <c r="C206" s="44"/>
      <c r="D206" s="44"/>
      <c r="E206" s="40"/>
      <c r="F206" s="40" t="s">
        <v>2029</v>
      </c>
      <c r="G206" s="41" t="s">
        <v>2030</v>
      </c>
      <c r="H206" s="40" t="s">
        <v>2031</v>
      </c>
      <c r="I206" s="44"/>
      <c r="K206" s="40"/>
      <c r="L206" s="44"/>
      <c r="M206" s="44"/>
      <c r="N206" s="44"/>
      <c r="O206" s="44"/>
      <c r="P206" s="44"/>
      <c r="Q206" s="44"/>
      <c r="R206" s="44"/>
      <c r="S206" s="44"/>
      <c r="T206" s="44"/>
      <c r="U206" s="126"/>
      <c r="V206" s="126"/>
      <c r="W206" s="126"/>
      <c r="X206" s="126"/>
      <c r="Y206" s="126"/>
      <c r="Z206" s="126"/>
      <c r="AA206" s="126"/>
      <c r="AB206" s="126"/>
      <c r="AC206" s="126"/>
      <c r="AD206" s="126"/>
      <c r="AE206" s="126"/>
    </row>
    <row r="207">
      <c r="A207" s="108"/>
      <c r="B207" s="44"/>
      <c r="C207" s="44"/>
      <c r="D207" s="44"/>
      <c r="E207" s="40"/>
      <c r="F207" s="40" t="s">
        <v>1677</v>
      </c>
      <c r="G207" s="41" t="s">
        <v>769</v>
      </c>
      <c r="H207" s="40" t="s">
        <v>2032</v>
      </c>
      <c r="I207" s="44"/>
      <c r="K207" s="40"/>
      <c r="L207" s="44"/>
      <c r="M207" s="44"/>
      <c r="N207" s="44"/>
      <c r="O207" s="44"/>
      <c r="P207" s="44"/>
      <c r="Q207" s="44"/>
      <c r="R207" s="44"/>
      <c r="S207" s="44"/>
      <c r="T207" s="44"/>
      <c r="U207" s="126"/>
      <c r="V207" s="126"/>
      <c r="W207" s="126"/>
      <c r="X207" s="126"/>
      <c r="Y207" s="126"/>
      <c r="Z207" s="126"/>
      <c r="AA207" s="126"/>
      <c r="AB207" s="126"/>
      <c r="AC207" s="126"/>
      <c r="AD207" s="126"/>
      <c r="AE207" s="126"/>
    </row>
    <row r="208">
      <c r="A208" s="108"/>
      <c r="B208" s="44"/>
      <c r="C208" s="44"/>
      <c r="D208" s="44"/>
      <c r="E208" s="40"/>
      <c r="F208" s="40" t="s">
        <v>2033</v>
      </c>
      <c r="G208" s="41" t="s">
        <v>2034</v>
      </c>
      <c r="H208" s="40" t="s">
        <v>2035</v>
      </c>
      <c r="I208" s="49" t="s">
        <v>2036</v>
      </c>
      <c r="K208" s="40"/>
      <c r="L208" s="44"/>
      <c r="M208" s="44"/>
      <c r="N208" s="44"/>
      <c r="O208" s="44"/>
      <c r="P208" s="44"/>
      <c r="Q208" s="44"/>
      <c r="R208" s="44"/>
      <c r="S208" s="44"/>
      <c r="T208" s="44"/>
      <c r="U208" s="126"/>
      <c r="V208" s="126"/>
      <c r="W208" s="126"/>
      <c r="X208" s="126"/>
      <c r="Y208" s="126"/>
      <c r="Z208" s="126"/>
      <c r="AA208" s="126"/>
      <c r="AB208" s="126"/>
      <c r="AC208" s="126"/>
      <c r="AD208" s="126"/>
      <c r="AE208" s="126"/>
    </row>
    <row r="209">
      <c r="A209" s="108"/>
      <c r="B209" s="44"/>
      <c r="C209" s="44"/>
      <c r="D209" s="44"/>
      <c r="E209" s="40"/>
      <c r="F209" s="40" t="s">
        <v>2037</v>
      </c>
      <c r="G209" s="41" t="s">
        <v>2038</v>
      </c>
      <c r="H209" s="40" t="s">
        <v>2039</v>
      </c>
      <c r="I209" s="44"/>
      <c r="K209" s="40"/>
      <c r="L209" s="44"/>
      <c r="M209" s="44"/>
      <c r="N209" s="44"/>
      <c r="O209" s="44"/>
      <c r="P209" s="44"/>
      <c r="Q209" s="44"/>
      <c r="R209" s="44"/>
      <c r="S209" s="44"/>
      <c r="T209" s="44"/>
      <c r="U209" s="126"/>
      <c r="V209" s="126"/>
      <c r="W209" s="126"/>
      <c r="X209" s="126"/>
      <c r="Y209" s="126"/>
      <c r="Z209" s="126"/>
      <c r="AA209" s="126"/>
      <c r="AB209" s="126"/>
      <c r="AC209" s="126"/>
      <c r="AD209" s="126"/>
      <c r="AE209" s="126"/>
    </row>
    <row r="210">
      <c r="A210" s="108"/>
      <c r="B210" s="44"/>
      <c r="C210" s="44"/>
      <c r="D210" s="44"/>
      <c r="E210" s="40"/>
      <c r="F210" s="40" t="s">
        <v>2040</v>
      </c>
      <c r="G210" s="41" t="s">
        <v>1732</v>
      </c>
      <c r="H210" s="40" t="s">
        <v>2041</v>
      </c>
      <c r="I210" s="44"/>
      <c r="K210" s="40"/>
      <c r="L210" s="44"/>
      <c r="M210" s="44"/>
      <c r="N210" s="44"/>
      <c r="O210" s="44"/>
      <c r="P210" s="44"/>
      <c r="Q210" s="44"/>
      <c r="R210" s="44"/>
      <c r="S210" s="44"/>
      <c r="T210" s="44"/>
      <c r="U210" s="126"/>
      <c r="V210" s="126"/>
      <c r="W210" s="126"/>
      <c r="X210" s="126"/>
      <c r="Y210" s="126"/>
      <c r="Z210" s="126"/>
      <c r="AA210" s="126"/>
      <c r="AB210" s="126"/>
      <c r="AC210" s="126"/>
      <c r="AD210" s="126"/>
      <c r="AE210" s="126"/>
    </row>
    <row r="211">
      <c r="A211" s="108"/>
      <c r="B211" s="44"/>
      <c r="C211" s="44"/>
      <c r="D211" s="44"/>
      <c r="E211" s="40"/>
      <c r="F211" s="40" t="s">
        <v>2042</v>
      </c>
      <c r="G211" s="41" t="s">
        <v>174</v>
      </c>
      <c r="H211" s="41" t="s">
        <v>2043</v>
      </c>
      <c r="I211" s="44"/>
      <c r="K211" s="40"/>
      <c r="L211" s="44"/>
      <c r="M211" s="44"/>
      <c r="N211" s="44"/>
      <c r="O211" s="44"/>
      <c r="P211" s="44"/>
      <c r="Q211" s="44"/>
      <c r="R211" s="44"/>
      <c r="S211" s="44"/>
      <c r="T211" s="44"/>
      <c r="U211" s="126"/>
      <c r="V211" s="126"/>
      <c r="W211" s="126"/>
      <c r="X211" s="126"/>
      <c r="Y211" s="126"/>
      <c r="Z211" s="126"/>
      <c r="AA211" s="126"/>
      <c r="AB211" s="126"/>
      <c r="AC211" s="126"/>
      <c r="AD211" s="126"/>
      <c r="AE211" s="126"/>
    </row>
    <row r="212">
      <c r="A212" s="108"/>
      <c r="B212" s="44"/>
      <c r="C212" s="44"/>
      <c r="D212" s="44"/>
      <c r="E212" s="40"/>
      <c r="F212" s="40" t="s">
        <v>2044</v>
      </c>
      <c r="G212" s="41" t="s">
        <v>2045</v>
      </c>
      <c r="H212" s="40" t="s">
        <v>2046</v>
      </c>
      <c r="I212" s="44"/>
      <c r="K212" s="40"/>
      <c r="L212" s="44"/>
      <c r="M212" s="44"/>
      <c r="N212" s="44"/>
      <c r="O212" s="44"/>
      <c r="P212" s="44"/>
      <c r="Q212" s="44"/>
      <c r="R212" s="44"/>
      <c r="S212" s="44"/>
      <c r="T212" s="44"/>
      <c r="U212" s="126"/>
      <c r="V212" s="126"/>
      <c r="W212" s="126"/>
      <c r="X212" s="126"/>
      <c r="Y212" s="126"/>
      <c r="Z212" s="126"/>
      <c r="AA212" s="126"/>
      <c r="AB212" s="126"/>
      <c r="AC212" s="126"/>
      <c r="AD212" s="126"/>
      <c r="AE212" s="126"/>
    </row>
    <row r="213">
      <c r="A213" s="108"/>
      <c r="B213" s="44"/>
      <c r="C213" s="44"/>
      <c r="D213" s="44"/>
      <c r="E213" s="40"/>
      <c r="F213" s="40" t="s">
        <v>2047</v>
      </c>
      <c r="G213" s="41" t="s">
        <v>2048</v>
      </c>
      <c r="H213" s="40" t="s">
        <v>2049</v>
      </c>
      <c r="I213" s="44"/>
      <c r="K213" s="40"/>
      <c r="L213" s="44"/>
      <c r="M213" s="44"/>
      <c r="N213" s="44"/>
      <c r="O213" s="44"/>
      <c r="P213" s="44"/>
      <c r="Q213" s="44"/>
      <c r="R213" s="44"/>
      <c r="S213" s="44"/>
      <c r="T213" s="44"/>
      <c r="U213" s="126"/>
      <c r="V213" s="126"/>
      <c r="W213" s="126"/>
      <c r="X213" s="126"/>
      <c r="Y213" s="126"/>
      <c r="Z213" s="126"/>
      <c r="AA213" s="126"/>
      <c r="AB213" s="126"/>
      <c r="AC213" s="126"/>
      <c r="AD213" s="126"/>
      <c r="AE213" s="126"/>
    </row>
    <row r="214">
      <c r="A214" s="108"/>
      <c r="B214" s="44"/>
      <c r="C214" s="44"/>
      <c r="D214" s="44"/>
      <c r="E214" s="40"/>
      <c r="F214" s="40" t="s">
        <v>2050</v>
      </c>
      <c r="G214" s="41" t="s">
        <v>2051</v>
      </c>
      <c r="H214" s="40" t="s">
        <v>2052</v>
      </c>
      <c r="I214" s="44"/>
      <c r="K214" s="40"/>
      <c r="L214" s="44"/>
      <c r="M214" s="44"/>
      <c r="N214" s="44"/>
      <c r="O214" s="44"/>
      <c r="P214" s="44"/>
      <c r="Q214" s="44"/>
      <c r="R214" s="44"/>
      <c r="S214" s="44"/>
      <c r="T214" s="44"/>
      <c r="U214" s="126"/>
      <c r="V214" s="126"/>
      <c r="W214" s="126"/>
      <c r="X214" s="126"/>
      <c r="Y214" s="126"/>
      <c r="Z214" s="126"/>
      <c r="AA214" s="126"/>
      <c r="AB214" s="126"/>
      <c r="AC214" s="126"/>
      <c r="AD214" s="126"/>
      <c r="AE214" s="126"/>
    </row>
    <row r="215">
      <c r="A215" s="108"/>
      <c r="B215" s="44"/>
      <c r="C215" s="44"/>
      <c r="D215" s="44"/>
      <c r="E215" s="40"/>
      <c r="F215" s="44"/>
      <c r="G215" s="44"/>
      <c r="H215" s="44"/>
      <c r="I215" s="44"/>
      <c r="K215" s="40"/>
      <c r="L215" s="44"/>
      <c r="M215" s="44"/>
      <c r="N215" s="44"/>
      <c r="O215" s="44"/>
      <c r="P215" s="44"/>
      <c r="Q215" s="44"/>
      <c r="R215" s="44"/>
      <c r="S215" s="44"/>
      <c r="T215" s="44"/>
      <c r="U215" s="126"/>
      <c r="V215" s="126"/>
      <c r="W215" s="126"/>
      <c r="X215" s="126"/>
      <c r="Y215" s="126"/>
      <c r="Z215" s="126"/>
      <c r="AA215" s="126"/>
      <c r="AB215" s="126"/>
      <c r="AC215" s="126"/>
      <c r="AD215" s="126"/>
      <c r="AE215" s="126"/>
    </row>
    <row r="216">
      <c r="A216" s="108"/>
      <c r="B216" s="44"/>
      <c r="C216" s="44"/>
      <c r="D216" s="44"/>
      <c r="E216" s="40"/>
      <c r="F216" s="44"/>
      <c r="G216" s="44"/>
      <c r="H216" s="44"/>
      <c r="I216" s="44"/>
      <c r="K216" s="40"/>
      <c r="L216" s="44"/>
      <c r="M216" s="44"/>
      <c r="N216" s="44"/>
      <c r="O216" s="44"/>
      <c r="P216" s="44"/>
      <c r="Q216" s="44"/>
      <c r="R216" s="44"/>
      <c r="S216" s="44"/>
      <c r="T216" s="44"/>
      <c r="U216" s="126"/>
      <c r="V216" s="126"/>
      <c r="W216" s="126"/>
      <c r="X216" s="126"/>
      <c r="Y216" s="126"/>
      <c r="Z216" s="126"/>
      <c r="AA216" s="126"/>
      <c r="AB216" s="126"/>
      <c r="AC216" s="126"/>
      <c r="AD216" s="126"/>
      <c r="AE216" s="126"/>
    </row>
    <row r="217">
      <c r="A217" s="108"/>
      <c r="B217" s="44"/>
      <c r="C217" s="44"/>
      <c r="D217" s="44"/>
      <c r="E217" s="40"/>
      <c r="F217" s="44"/>
      <c r="G217" s="44"/>
      <c r="H217" s="44"/>
      <c r="I217" s="44"/>
      <c r="K217" s="40"/>
      <c r="L217" s="44"/>
      <c r="M217" s="44"/>
      <c r="N217" s="44"/>
      <c r="O217" s="44"/>
      <c r="P217" s="44"/>
      <c r="Q217" s="44"/>
      <c r="R217" s="44"/>
      <c r="S217" s="44"/>
      <c r="T217" s="44"/>
      <c r="U217" s="126"/>
      <c r="V217" s="126"/>
      <c r="W217" s="126"/>
      <c r="X217" s="126"/>
      <c r="Y217" s="126"/>
      <c r="Z217" s="126"/>
      <c r="AA217" s="126"/>
      <c r="AB217" s="126"/>
      <c r="AC217" s="126"/>
      <c r="AD217" s="126"/>
      <c r="AE217" s="126"/>
    </row>
    <row r="218">
      <c r="A218" s="99" t="s">
        <v>2053</v>
      </c>
      <c r="B218" s="110"/>
      <c r="C218" s="101" t="s">
        <v>1474</v>
      </c>
      <c r="D218" s="115" t="s">
        <v>2054</v>
      </c>
      <c r="E218" s="101" t="s">
        <v>2055</v>
      </c>
      <c r="F218" s="110"/>
      <c r="G218" s="110"/>
      <c r="H218" s="110"/>
      <c r="I218" s="110"/>
      <c r="K218" s="101" t="s">
        <v>2056</v>
      </c>
      <c r="L218" s="49" t="s">
        <v>1812</v>
      </c>
      <c r="M218" s="110"/>
      <c r="N218" s="110"/>
      <c r="O218" s="110"/>
      <c r="P218" s="110"/>
      <c r="Q218" s="110"/>
      <c r="R218" s="110"/>
      <c r="S218" s="43"/>
      <c r="T218" s="43"/>
      <c r="U218" s="104"/>
      <c r="V218" s="104"/>
      <c r="W218" s="104"/>
      <c r="X218" s="104"/>
      <c r="Y218" s="104"/>
      <c r="Z218" s="104"/>
      <c r="AA218" s="104"/>
      <c r="AB218" s="104"/>
      <c r="AC218" s="104"/>
      <c r="AD218" s="104"/>
      <c r="AE218" s="104"/>
    </row>
    <row r="219">
      <c r="A219" s="108"/>
      <c r="B219" s="44"/>
      <c r="C219" s="44"/>
      <c r="D219" s="44"/>
      <c r="E219" s="40"/>
      <c r="F219" s="40" t="s">
        <v>2057</v>
      </c>
      <c r="G219" s="41" t="s">
        <v>842</v>
      </c>
      <c r="H219" s="40" t="s">
        <v>175</v>
      </c>
      <c r="I219" s="44"/>
      <c r="K219" s="40"/>
      <c r="L219" s="44"/>
      <c r="M219" s="44"/>
      <c r="N219" s="44"/>
      <c r="O219" s="44"/>
      <c r="P219" s="44"/>
      <c r="Q219" s="44"/>
      <c r="R219" s="44"/>
      <c r="S219" s="44"/>
      <c r="T219" s="44"/>
      <c r="U219" s="126"/>
      <c r="V219" s="126"/>
      <c r="W219" s="126"/>
      <c r="X219" s="126"/>
      <c r="Y219" s="126"/>
      <c r="Z219" s="126"/>
      <c r="AA219" s="126"/>
      <c r="AB219" s="126"/>
      <c r="AC219" s="126"/>
      <c r="AD219" s="126"/>
      <c r="AE219" s="126"/>
    </row>
    <row r="220">
      <c r="A220" s="108"/>
      <c r="B220" s="44"/>
      <c r="C220" s="44"/>
      <c r="D220" s="44"/>
      <c r="E220" s="40"/>
      <c r="F220" s="40" t="s">
        <v>2058</v>
      </c>
      <c r="G220" s="41" t="s">
        <v>393</v>
      </c>
      <c r="H220" s="40" t="s">
        <v>678</v>
      </c>
      <c r="I220" s="44"/>
      <c r="K220" s="40"/>
      <c r="L220" s="44"/>
      <c r="M220" s="44"/>
      <c r="N220" s="44"/>
      <c r="O220" s="44"/>
      <c r="P220" s="44"/>
      <c r="Q220" s="44"/>
      <c r="R220" s="44"/>
      <c r="S220" s="44"/>
      <c r="T220" s="44"/>
      <c r="U220" s="126"/>
      <c r="V220" s="126"/>
      <c r="W220" s="126"/>
      <c r="X220" s="126"/>
      <c r="Y220" s="126"/>
      <c r="Z220" s="126"/>
      <c r="AA220" s="126"/>
      <c r="AB220" s="126"/>
      <c r="AC220" s="126"/>
      <c r="AD220" s="126"/>
      <c r="AE220" s="126"/>
    </row>
    <row r="221">
      <c r="A221" s="108"/>
      <c r="B221" s="44"/>
      <c r="C221" s="44"/>
      <c r="D221" s="44"/>
      <c r="E221" s="40"/>
      <c r="F221" s="40" t="s">
        <v>2059</v>
      </c>
      <c r="G221" s="41" t="s">
        <v>2060</v>
      </c>
      <c r="H221" s="40" t="s">
        <v>759</v>
      </c>
      <c r="I221" s="44"/>
      <c r="K221" s="40"/>
      <c r="L221" s="44"/>
      <c r="M221" s="44"/>
      <c r="N221" s="44"/>
      <c r="O221" s="44"/>
      <c r="P221" s="44"/>
      <c r="Q221" s="44"/>
      <c r="R221" s="44"/>
      <c r="S221" s="44"/>
      <c r="T221" s="44"/>
      <c r="U221" s="126"/>
      <c r="V221" s="126"/>
      <c r="W221" s="126"/>
      <c r="X221" s="126"/>
      <c r="Y221" s="126"/>
      <c r="Z221" s="126"/>
      <c r="AA221" s="126"/>
      <c r="AB221" s="126"/>
      <c r="AC221" s="126"/>
      <c r="AD221" s="126"/>
      <c r="AE221" s="126"/>
    </row>
    <row r="222">
      <c r="A222" s="108"/>
      <c r="B222" s="44"/>
      <c r="C222" s="44"/>
      <c r="D222" s="44"/>
      <c r="E222" s="40"/>
      <c r="F222" s="40" t="s">
        <v>2061</v>
      </c>
      <c r="G222" s="41" t="s">
        <v>2062</v>
      </c>
      <c r="H222" s="40" t="s">
        <v>60</v>
      </c>
      <c r="I222" s="44"/>
      <c r="K222" s="40"/>
      <c r="L222" s="44"/>
      <c r="M222" s="44"/>
      <c r="N222" s="44"/>
      <c r="O222" s="44"/>
      <c r="P222" s="44"/>
      <c r="Q222" s="44"/>
      <c r="R222" s="44"/>
      <c r="S222" s="44"/>
      <c r="T222" s="44"/>
      <c r="U222" s="126"/>
      <c r="V222" s="126"/>
      <c r="W222" s="126"/>
      <c r="X222" s="126"/>
      <c r="Y222" s="126"/>
      <c r="Z222" s="126"/>
      <c r="AA222" s="126"/>
      <c r="AB222" s="126"/>
      <c r="AC222" s="126"/>
      <c r="AD222" s="126"/>
      <c r="AE222" s="126"/>
    </row>
    <row r="223">
      <c r="A223" s="108"/>
      <c r="B223" s="44"/>
      <c r="C223" s="44"/>
      <c r="D223" s="44"/>
      <c r="E223" s="40"/>
      <c r="F223" s="40" t="s">
        <v>2063</v>
      </c>
      <c r="G223" s="41" t="s">
        <v>349</v>
      </c>
      <c r="H223" s="40" t="s">
        <v>2064</v>
      </c>
      <c r="I223" s="44"/>
      <c r="K223" s="40"/>
      <c r="L223" s="44"/>
      <c r="M223" s="44"/>
      <c r="N223" s="44"/>
      <c r="O223" s="44"/>
      <c r="P223" s="44"/>
      <c r="Q223" s="44"/>
      <c r="R223" s="44"/>
      <c r="S223" s="44"/>
      <c r="T223" s="44"/>
      <c r="U223" s="126"/>
      <c r="V223" s="126"/>
      <c r="W223" s="126"/>
      <c r="X223" s="126"/>
      <c r="Y223" s="126"/>
      <c r="Z223" s="126"/>
      <c r="AA223" s="126"/>
      <c r="AB223" s="126"/>
      <c r="AC223" s="126"/>
      <c r="AD223" s="126"/>
      <c r="AE223" s="126"/>
    </row>
    <row r="224">
      <c r="A224" s="108"/>
      <c r="B224" s="44"/>
      <c r="C224" s="44"/>
      <c r="D224" s="44"/>
      <c r="E224" s="40"/>
      <c r="F224" s="40" t="s">
        <v>2065</v>
      </c>
      <c r="G224" s="41" t="s">
        <v>693</v>
      </c>
      <c r="H224" s="40" t="s">
        <v>2066</v>
      </c>
      <c r="I224" s="44"/>
      <c r="K224" s="40"/>
      <c r="L224" s="44"/>
      <c r="M224" s="44"/>
      <c r="N224" s="44"/>
      <c r="O224" s="44"/>
      <c r="P224" s="44"/>
      <c r="Q224" s="44"/>
      <c r="R224" s="44"/>
      <c r="S224" s="44"/>
      <c r="T224" s="44"/>
      <c r="U224" s="126"/>
      <c r="V224" s="126"/>
      <c r="W224" s="126"/>
      <c r="X224" s="126"/>
      <c r="Y224" s="126"/>
      <c r="Z224" s="126"/>
      <c r="AA224" s="126"/>
      <c r="AB224" s="126"/>
      <c r="AC224" s="126"/>
      <c r="AD224" s="126"/>
      <c r="AE224" s="126"/>
    </row>
    <row r="225">
      <c r="A225" s="108"/>
      <c r="B225" s="44"/>
      <c r="C225" s="44"/>
      <c r="D225" s="44"/>
      <c r="E225" s="40"/>
      <c r="F225" s="40" t="s">
        <v>2067</v>
      </c>
      <c r="G225" s="44"/>
      <c r="H225" s="40" t="s">
        <v>2068</v>
      </c>
      <c r="I225" s="44"/>
      <c r="K225" s="40"/>
      <c r="L225" s="44"/>
      <c r="M225" s="44"/>
      <c r="N225" s="44"/>
      <c r="O225" s="44"/>
      <c r="P225" s="44"/>
      <c r="Q225" s="44"/>
      <c r="R225" s="44"/>
      <c r="S225" s="44"/>
      <c r="T225" s="44"/>
      <c r="U225" s="126"/>
      <c r="V225" s="126"/>
      <c r="W225" s="126"/>
      <c r="X225" s="126"/>
      <c r="Y225" s="126"/>
      <c r="Z225" s="126"/>
      <c r="AA225" s="126"/>
      <c r="AB225" s="126"/>
      <c r="AC225" s="126"/>
      <c r="AD225" s="126"/>
      <c r="AE225" s="126"/>
    </row>
    <row r="226">
      <c r="A226" s="108"/>
      <c r="B226" s="44"/>
      <c r="C226" s="44"/>
      <c r="D226" s="44"/>
      <c r="E226" s="40"/>
      <c r="F226" s="40"/>
      <c r="G226" s="44"/>
      <c r="H226" s="40"/>
      <c r="I226" s="44"/>
      <c r="K226" s="40"/>
      <c r="L226" s="44"/>
      <c r="M226" s="44"/>
      <c r="N226" s="44"/>
      <c r="O226" s="44"/>
      <c r="P226" s="44"/>
      <c r="Q226" s="44"/>
      <c r="R226" s="44"/>
      <c r="S226" s="44"/>
      <c r="T226" s="44"/>
      <c r="U226" s="126"/>
      <c r="V226" s="126"/>
      <c r="W226" s="126"/>
      <c r="X226" s="126"/>
      <c r="Y226" s="126"/>
      <c r="Z226" s="126"/>
      <c r="AA226" s="126"/>
      <c r="AB226" s="126"/>
      <c r="AC226" s="126"/>
      <c r="AD226" s="126"/>
      <c r="AE226" s="126"/>
    </row>
    <row r="227">
      <c r="A227" s="99" t="s">
        <v>2069</v>
      </c>
      <c r="B227" s="103"/>
      <c r="C227" s="101" t="s">
        <v>1474</v>
      </c>
      <c r="D227" s="102" t="s">
        <v>2070</v>
      </c>
      <c r="E227" s="110"/>
      <c r="F227" s="110"/>
      <c r="G227" s="110"/>
      <c r="H227" s="103"/>
      <c r="I227" s="101" t="s">
        <v>2071</v>
      </c>
      <c r="K227" s="110"/>
      <c r="L227" s="136" t="s">
        <v>2072</v>
      </c>
      <c r="M227" s="103"/>
      <c r="N227" s="103"/>
      <c r="O227" s="103"/>
      <c r="P227" s="103"/>
      <c r="Q227" s="103"/>
      <c r="R227" s="103"/>
      <c r="S227" s="103"/>
      <c r="T227" s="103"/>
      <c r="U227" s="103"/>
      <c r="V227" s="103"/>
      <c r="W227" s="103"/>
      <c r="X227" s="103"/>
      <c r="Y227" s="103"/>
      <c r="Z227" s="103"/>
      <c r="AA227" s="103"/>
      <c r="AB227" s="103"/>
      <c r="AC227" s="103"/>
      <c r="AD227" s="103"/>
      <c r="AE227" s="103"/>
    </row>
    <row r="228">
      <c r="B228" s="43"/>
      <c r="C228" s="43"/>
      <c r="D228" s="43"/>
      <c r="E228" s="43"/>
      <c r="F228" s="117" t="s">
        <v>2073</v>
      </c>
      <c r="G228" s="118" t="s">
        <v>2074</v>
      </c>
      <c r="H228" s="117" t="s">
        <v>2075</v>
      </c>
      <c r="I228" s="104"/>
      <c r="K228" s="43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  <c r="AA228" s="104"/>
      <c r="AB228" s="104"/>
      <c r="AC228" s="104"/>
      <c r="AD228" s="104"/>
      <c r="AE228" s="104"/>
    </row>
    <row r="229">
      <c r="B229" s="43"/>
      <c r="C229" s="43"/>
      <c r="D229" s="43"/>
      <c r="E229" s="43"/>
      <c r="F229" s="117" t="s">
        <v>2076</v>
      </c>
      <c r="G229" s="118" t="s">
        <v>2077</v>
      </c>
      <c r="H229" s="117" t="s">
        <v>2078</v>
      </c>
      <c r="I229" s="104"/>
      <c r="K229" s="43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  <c r="AA229" s="104"/>
      <c r="AB229" s="104"/>
      <c r="AC229" s="104"/>
      <c r="AD229" s="104"/>
      <c r="AE229" s="104"/>
    </row>
    <row r="230">
      <c r="B230" s="43"/>
      <c r="C230" s="43"/>
      <c r="D230" s="43"/>
      <c r="E230" s="43"/>
      <c r="F230" s="117" t="s">
        <v>2079</v>
      </c>
      <c r="G230" s="118" t="s">
        <v>2080</v>
      </c>
      <c r="H230" s="117" t="s">
        <v>780</v>
      </c>
      <c r="I230" s="104"/>
      <c r="K230" s="43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  <c r="AA230" s="104"/>
      <c r="AB230" s="104"/>
      <c r="AC230" s="104"/>
      <c r="AD230" s="104"/>
      <c r="AE230" s="104"/>
    </row>
    <row r="231">
      <c r="A231" s="108"/>
      <c r="B231" s="44"/>
      <c r="C231" s="44"/>
      <c r="D231" s="44"/>
      <c r="E231" s="40"/>
      <c r="F231" s="40" t="s">
        <v>2081</v>
      </c>
      <c r="G231" s="41" t="s">
        <v>1906</v>
      </c>
      <c r="H231" s="40" t="s">
        <v>2082</v>
      </c>
      <c r="I231" s="44"/>
      <c r="K231" s="40"/>
      <c r="L231" s="44"/>
      <c r="M231" s="44"/>
      <c r="N231" s="44"/>
      <c r="O231" s="44"/>
      <c r="P231" s="44"/>
      <c r="Q231" s="44"/>
      <c r="R231" s="44"/>
      <c r="S231" s="44"/>
      <c r="T231" s="44"/>
      <c r="U231" s="126"/>
      <c r="V231" s="126"/>
      <c r="W231" s="126"/>
      <c r="X231" s="126"/>
      <c r="Y231" s="126"/>
      <c r="Z231" s="126"/>
      <c r="AA231" s="126"/>
      <c r="AB231" s="126"/>
      <c r="AC231" s="126"/>
      <c r="AD231" s="126"/>
      <c r="AE231" s="126"/>
    </row>
    <row r="232">
      <c r="A232" s="108"/>
      <c r="B232" s="44"/>
      <c r="C232" s="44"/>
      <c r="D232" s="44"/>
      <c r="E232" s="40"/>
      <c r="F232" s="40" t="s">
        <v>2083</v>
      </c>
      <c r="G232" s="41" t="s">
        <v>292</v>
      </c>
      <c r="H232" s="40" t="s">
        <v>2084</v>
      </c>
      <c r="I232" s="44"/>
      <c r="K232" s="40"/>
      <c r="L232" s="44"/>
      <c r="M232" s="44"/>
      <c r="N232" s="44"/>
      <c r="O232" s="44"/>
      <c r="P232" s="44"/>
      <c r="Q232" s="44"/>
      <c r="R232" s="44"/>
      <c r="S232" s="44"/>
      <c r="T232" s="44"/>
      <c r="U232" s="126"/>
      <c r="V232" s="126"/>
      <c r="W232" s="126"/>
      <c r="X232" s="126"/>
      <c r="Y232" s="126"/>
      <c r="Z232" s="126"/>
      <c r="AA232" s="126"/>
      <c r="AB232" s="126"/>
      <c r="AC232" s="126"/>
      <c r="AD232" s="126"/>
      <c r="AE232" s="126"/>
    </row>
    <row r="233">
      <c r="A233" s="108"/>
      <c r="B233" s="44"/>
      <c r="C233" s="44"/>
      <c r="D233" s="44"/>
      <c r="E233" s="40"/>
      <c r="F233" s="40" t="s">
        <v>2085</v>
      </c>
      <c r="G233" s="41" t="s">
        <v>195</v>
      </c>
      <c r="H233" s="40" t="s">
        <v>2084</v>
      </c>
      <c r="I233" s="44"/>
      <c r="K233" s="40"/>
      <c r="L233" s="44"/>
      <c r="M233" s="44"/>
      <c r="N233" s="44"/>
      <c r="O233" s="44"/>
      <c r="P233" s="44"/>
      <c r="Q233" s="44"/>
      <c r="R233" s="44"/>
      <c r="S233" s="44"/>
      <c r="T233" s="44"/>
      <c r="U233" s="126"/>
      <c r="V233" s="126"/>
      <c r="W233" s="126"/>
      <c r="X233" s="126"/>
      <c r="Y233" s="126"/>
      <c r="Z233" s="126"/>
      <c r="AA233" s="126"/>
      <c r="AB233" s="126"/>
      <c r="AC233" s="126"/>
      <c r="AD233" s="126"/>
      <c r="AE233" s="126"/>
    </row>
    <row r="234">
      <c r="F234" s="16" t="s">
        <v>2086</v>
      </c>
      <c r="G234" s="61" t="s">
        <v>2087</v>
      </c>
      <c r="H234" s="16" t="s">
        <v>2084</v>
      </c>
    </row>
    <row r="235">
      <c r="A235" s="108"/>
      <c r="B235" s="44"/>
      <c r="C235" s="44"/>
      <c r="D235" s="44"/>
      <c r="E235" s="40"/>
      <c r="F235" s="40" t="s">
        <v>2088</v>
      </c>
      <c r="G235" s="41" t="s">
        <v>2089</v>
      </c>
      <c r="H235" s="40" t="s">
        <v>2090</v>
      </c>
      <c r="I235" s="44"/>
      <c r="K235" s="40"/>
      <c r="L235" s="44"/>
      <c r="M235" s="44"/>
      <c r="N235" s="44"/>
      <c r="O235" s="44"/>
      <c r="P235" s="44"/>
      <c r="Q235" s="44"/>
      <c r="R235" s="44"/>
      <c r="S235" s="44"/>
      <c r="T235" s="44"/>
      <c r="U235" s="126"/>
      <c r="V235" s="126"/>
      <c r="W235" s="126"/>
      <c r="X235" s="126"/>
      <c r="Y235" s="126"/>
      <c r="Z235" s="126"/>
      <c r="AA235" s="126"/>
      <c r="AB235" s="126"/>
      <c r="AC235" s="126"/>
      <c r="AD235" s="126"/>
      <c r="AE235" s="126"/>
    </row>
    <row r="236">
      <c r="A236" s="108"/>
      <c r="B236" s="44"/>
      <c r="C236" s="44"/>
      <c r="D236" s="44"/>
      <c r="E236" s="40"/>
      <c r="F236" s="40" t="s">
        <v>2091</v>
      </c>
      <c r="G236" s="41" t="s">
        <v>166</v>
      </c>
      <c r="H236" s="40" t="s">
        <v>938</v>
      </c>
      <c r="I236" s="44"/>
      <c r="K236" s="40"/>
      <c r="L236" s="44"/>
      <c r="M236" s="44"/>
      <c r="N236" s="44"/>
      <c r="O236" s="44"/>
      <c r="P236" s="44"/>
      <c r="Q236" s="44"/>
      <c r="R236" s="44"/>
      <c r="S236" s="44"/>
      <c r="T236" s="44"/>
      <c r="U236" s="126"/>
      <c r="V236" s="126"/>
      <c r="W236" s="126"/>
      <c r="X236" s="126"/>
      <c r="Y236" s="126"/>
      <c r="Z236" s="126"/>
      <c r="AA236" s="126"/>
      <c r="AB236" s="126"/>
      <c r="AC236" s="126"/>
      <c r="AD236" s="126"/>
      <c r="AE236" s="126"/>
    </row>
    <row r="237">
      <c r="A237" s="108"/>
      <c r="B237" s="44"/>
      <c r="C237" s="44"/>
      <c r="D237" s="44"/>
      <c r="E237" s="40"/>
      <c r="F237" s="40" t="s">
        <v>2092</v>
      </c>
      <c r="G237" s="41" t="s">
        <v>866</v>
      </c>
      <c r="H237" s="40" t="s">
        <v>2093</v>
      </c>
      <c r="I237" s="44"/>
      <c r="K237" s="40"/>
      <c r="L237" s="44"/>
      <c r="M237" s="44"/>
      <c r="N237" s="44"/>
      <c r="O237" s="44"/>
      <c r="P237" s="44"/>
      <c r="Q237" s="44"/>
      <c r="R237" s="44"/>
      <c r="S237" s="44"/>
      <c r="T237" s="44"/>
      <c r="U237" s="126"/>
      <c r="V237" s="126"/>
      <c r="W237" s="126"/>
      <c r="X237" s="126"/>
      <c r="Y237" s="126"/>
      <c r="Z237" s="126"/>
      <c r="AA237" s="126"/>
      <c r="AB237" s="126"/>
      <c r="AC237" s="126"/>
      <c r="AD237" s="126"/>
      <c r="AE237" s="126"/>
    </row>
    <row r="238">
      <c r="A238" s="108"/>
      <c r="B238" s="44"/>
      <c r="C238" s="44"/>
      <c r="D238" s="44"/>
      <c r="E238" s="40"/>
      <c r="F238" s="40" t="s">
        <v>2094</v>
      </c>
      <c r="G238" s="41" t="s">
        <v>866</v>
      </c>
      <c r="H238" s="40" t="s">
        <v>2095</v>
      </c>
      <c r="I238" s="44"/>
      <c r="K238" s="40"/>
      <c r="L238" s="44"/>
      <c r="M238" s="44"/>
      <c r="N238" s="44"/>
      <c r="O238" s="44"/>
      <c r="P238" s="44"/>
      <c r="Q238" s="44"/>
      <c r="R238" s="44"/>
      <c r="S238" s="44"/>
      <c r="T238" s="44"/>
      <c r="U238" s="126"/>
      <c r="V238" s="126"/>
      <c r="W238" s="126"/>
      <c r="X238" s="126"/>
      <c r="Y238" s="126"/>
      <c r="Z238" s="126"/>
      <c r="AA238" s="126"/>
      <c r="AB238" s="126"/>
      <c r="AC238" s="126"/>
      <c r="AD238" s="126"/>
      <c r="AE238" s="126"/>
    </row>
    <row r="239">
      <c r="A239" s="108"/>
      <c r="B239" s="44"/>
      <c r="C239" s="44"/>
      <c r="D239" s="44"/>
      <c r="E239" s="40"/>
      <c r="F239" s="40" t="s">
        <v>2096</v>
      </c>
      <c r="G239" s="41" t="s">
        <v>736</v>
      </c>
      <c r="H239" s="40" t="s">
        <v>2097</v>
      </c>
      <c r="I239" s="126"/>
      <c r="K239" s="40"/>
      <c r="L239" s="44"/>
      <c r="M239" s="44"/>
      <c r="N239" s="44"/>
      <c r="O239" s="44"/>
      <c r="P239" s="44"/>
      <c r="Q239" s="44"/>
      <c r="R239" s="44"/>
      <c r="S239" s="44"/>
      <c r="T239" s="44"/>
      <c r="U239" s="126"/>
      <c r="V239" s="126"/>
      <c r="W239" s="126"/>
      <c r="X239" s="126"/>
      <c r="Y239" s="126"/>
      <c r="Z239" s="126"/>
      <c r="AA239" s="126"/>
      <c r="AB239" s="126"/>
      <c r="AC239" s="126"/>
      <c r="AD239" s="126"/>
      <c r="AE239" s="126"/>
    </row>
    <row r="240">
      <c r="A240" s="108"/>
      <c r="B240" s="44"/>
      <c r="C240" s="44"/>
      <c r="D240" s="44"/>
      <c r="E240" s="40"/>
      <c r="F240" s="40" t="s">
        <v>2098</v>
      </c>
      <c r="G240" s="41" t="s">
        <v>207</v>
      </c>
      <c r="H240" s="40" t="s">
        <v>183</v>
      </c>
      <c r="I240" s="126"/>
      <c r="K240" s="40"/>
      <c r="L240" s="44"/>
      <c r="M240" s="44"/>
      <c r="N240" s="44"/>
      <c r="O240" s="44"/>
      <c r="P240" s="44"/>
      <c r="Q240" s="44"/>
      <c r="R240" s="44"/>
      <c r="S240" s="44"/>
      <c r="T240" s="44"/>
      <c r="U240" s="126"/>
      <c r="V240" s="126"/>
      <c r="W240" s="126"/>
      <c r="X240" s="126"/>
      <c r="Y240" s="126"/>
      <c r="Z240" s="126"/>
      <c r="AA240" s="126"/>
      <c r="AB240" s="126"/>
      <c r="AC240" s="126"/>
      <c r="AD240" s="126"/>
      <c r="AE240" s="126"/>
    </row>
    <row r="241">
      <c r="A241" s="108"/>
      <c r="B241" s="44"/>
      <c r="C241" s="44"/>
      <c r="D241" s="44"/>
      <c r="E241" s="40"/>
      <c r="F241" s="40" t="s">
        <v>2099</v>
      </c>
      <c r="G241" s="41" t="s">
        <v>1633</v>
      </c>
      <c r="H241" s="40" t="s">
        <v>2100</v>
      </c>
      <c r="I241" s="126"/>
      <c r="K241" s="40"/>
      <c r="L241" s="44"/>
      <c r="M241" s="44"/>
      <c r="N241" s="44"/>
      <c r="O241" s="44"/>
      <c r="P241" s="44"/>
      <c r="Q241" s="44"/>
      <c r="R241" s="44"/>
      <c r="S241" s="44"/>
      <c r="T241" s="44"/>
      <c r="U241" s="126"/>
      <c r="V241" s="126"/>
      <c r="W241" s="126"/>
      <c r="X241" s="126"/>
      <c r="Y241" s="126"/>
      <c r="Z241" s="126"/>
      <c r="AA241" s="126"/>
      <c r="AB241" s="126"/>
      <c r="AC241" s="126"/>
      <c r="AD241" s="126"/>
      <c r="AE241" s="126"/>
    </row>
    <row r="242">
      <c r="A242" s="108"/>
      <c r="B242" s="44"/>
      <c r="C242" s="44"/>
      <c r="D242" s="44"/>
      <c r="E242" s="40"/>
      <c r="F242" s="40" t="s">
        <v>2101</v>
      </c>
      <c r="G242" s="41" t="s">
        <v>278</v>
      </c>
      <c r="H242" s="40" t="s">
        <v>2102</v>
      </c>
      <c r="I242" s="126"/>
      <c r="K242" s="40"/>
      <c r="L242" s="44"/>
      <c r="M242" s="44"/>
      <c r="N242" s="44"/>
      <c r="O242" s="44"/>
      <c r="P242" s="44"/>
      <c r="Q242" s="44"/>
      <c r="R242" s="44"/>
      <c r="S242" s="44"/>
      <c r="T242" s="44"/>
      <c r="U242" s="126"/>
      <c r="V242" s="126"/>
      <c r="W242" s="126"/>
      <c r="X242" s="126"/>
      <c r="Y242" s="126"/>
      <c r="Z242" s="126"/>
      <c r="AA242" s="126"/>
      <c r="AB242" s="126"/>
      <c r="AC242" s="126"/>
      <c r="AD242" s="126"/>
      <c r="AE242" s="126"/>
    </row>
    <row r="243">
      <c r="A243" s="108"/>
      <c r="B243" s="44"/>
      <c r="C243" s="44"/>
      <c r="D243" s="44"/>
      <c r="E243" s="40"/>
      <c r="F243" s="40" t="s">
        <v>2103</v>
      </c>
      <c r="G243" s="41" t="s">
        <v>2104</v>
      </c>
      <c r="H243" s="40" t="s">
        <v>2105</v>
      </c>
      <c r="I243" s="126"/>
      <c r="K243" s="40"/>
      <c r="L243" s="44"/>
      <c r="M243" s="44"/>
      <c r="N243" s="44"/>
      <c r="O243" s="44"/>
      <c r="P243" s="44"/>
      <c r="Q243" s="44"/>
      <c r="R243" s="44"/>
      <c r="S243" s="44"/>
      <c r="T243" s="44"/>
      <c r="U243" s="126"/>
      <c r="V243" s="126"/>
      <c r="W243" s="126"/>
      <c r="X243" s="126"/>
      <c r="Y243" s="126"/>
      <c r="Z243" s="126"/>
      <c r="AA243" s="126"/>
      <c r="AB243" s="126"/>
      <c r="AC243" s="126"/>
      <c r="AD243" s="126"/>
      <c r="AE243" s="126"/>
    </row>
    <row r="244">
      <c r="A244" s="108"/>
      <c r="B244" s="44"/>
      <c r="C244" s="44"/>
      <c r="D244" s="44"/>
      <c r="E244" s="40"/>
      <c r="F244" s="40" t="s">
        <v>2106</v>
      </c>
      <c r="G244" s="41" t="s">
        <v>104</v>
      </c>
      <c r="H244" s="40" t="s">
        <v>2107</v>
      </c>
      <c r="I244" s="126"/>
      <c r="K244" s="40"/>
      <c r="L244" s="44"/>
      <c r="M244" s="44"/>
      <c r="N244" s="44"/>
      <c r="O244" s="44"/>
      <c r="P244" s="44"/>
      <c r="Q244" s="44"/>
      <c r="R244" s="44"/>
      <c r="S244" s="44"/>
      <c r="T244" s="44"/>
      <c r="U244" s="126"/>
      <c r="V244" s="126"/>
      <c r="W244" s="126"/>
      <c r="X244" s="126"/>
      <c r="Y244" s="126"/>
      <c r="Z244" s="126"/>
      <c r="AA244" s="126"/>
      <c r="AB244" s="126"/>
      <c r="AC244" s="126"/>
      <c r="AD244" s="126"/>
      <c r="AE244" s="126"/>
    </row>
    <row r="245">
      <c r="A245" s="108"/>
      <c r="B245" s="44"/>
      <c r="C245" s="44"/>
      <c r="D245" s="44"/>
      <c r="E245" s="40"/>
      <c r="F245" s="40" t="s">
        <v>2108</v>
      </c>
      <c r="G245" s="41" t="s">
        <v>2109</v>
      </c>
      <c r="H245" s="40" t="s">
        <v>2110</v>
      </c>
      <c r="I245" s="126"/>
      <c r="K245" s="40"/>
      <c r="L245" s="44"/>
      <c r="M245" s="44"/>
      <c r="N245" s="44"/>
      <c r="O245" s="44"/>
      <c r="P245" s="44"/>
      <c r="Q245" s="44"/>
      <c r="R245" s="44"/>
      <c r="S245" s="44"/>
      <c r="T245" s="44"/>
      <c r="U245" s="126"/>
      <c r="V245" s="126"/>
      <c r="W245" s="126"/>
      <c r="X245" s="126"/>
      <c r="Y245" s="126"/>
      <c r="Z245" s="126"/>
      <c r="AA245" s="126"/>
      <c r="AB245" s="126"/>
      <c r="AC245" s="126"/>
      <c r="AD245" s="126"/>
      <c r="AE245" s="126"/>
    </row>
    <row r="246">
      <c r="A246" s="108"/>
      <c r="B246" s="44"/>
      <c r="C246" s="44"/>
      <c r="D246" s="44"/>
      <c r="E246" s="40"/>
      <c r="F246" s="40" t="s">
        <v>2111</v>
      </c>
      <c r="G246" s="41" t="s">
        <v>2112</v>
      </c>
      <c r="H246" s="40" t="s">
        <v>2113</v>
      </c>
      <c r="I246" s="126"/>
      <c r="K246" s="40"/>
      <c r="L246" s="44"/>
      <c r="M246" s="44"/>
      <c r="N246" s="44"/>
      <c r="O246" s="44"/>
      <c r="P246" s="44"/>
      <c r="Q246" s="44"/>
      <c r="R246" s="44"/>
      <c r="S246" s="44"/>
      <c r="T246" s="44"/>
      <c r="U246" s="126"/>
      <c r="V246" s="126"/>
      <c r="W246" s="126"/>
      <c r="X246" s="126"/>
      <c r="Y246" s="126"/>
      <c r="Z246" s="126"/>
      <c r="AA246" s="126"/>
      <c r="AB246" s="126"/>
      <c r="AC246" s="126"/>
      <c r="AD246" s="126"/>
      <c r="AE246" s="126"/>
    </row>
    <row r="247">
      <c r="F247" s="16" t="s">
        <v>2114</v>
      </c>
      <c r="G247" s="93" t="s">
        <v>496</v>
      </c>
      <c r="H247" s="16" t="s">
        <v>2115</v>
      </c>
    </row>
    <row r="248">
      <c r="A248" s="108"/>
      <c r="B248" s="44"/>
      <c r="C248" s="44"/>
      <c r="D248" s="44"/>
      <c r="E248" s="40"/>
      <c r="F248" s="40" t="s">
        <v>2116</v>
      </c>
      <c r="G248" s="41" t="s">
        <v>840</v>
      </c>
      <c r="H248" s="40" t="s">
        <v>2117</v>
      </c>
      <c r="I248" s="126"/>
      <c r="K248" s="40"/>
      <c r="L248" s="44"/>
      <c r="M248" s="44"/>
      <c r="N248" s="44"/>
      <c r="O248" s="44"/>
      <c r="P248" s="44"/>
      <c r="Q248" s="44"/>
      <c r="R248" s="44"/>
      <c r="S248" s="44"/>
      <c r="T248" s="44"/>
      <c r="U248" s="126"/>
      <c r="V248" s="126"/>
      <c r="W248" s="126"/>
      <c r="X248" s="126"/>
      <c r="Y248" s="126"/>
      <c r="Z248" s="126"/>
      <c r="AA248" s="126"/>
      <c r="AB248" s="126"/>
      <c r="AC248" s="126"/>
      <c r="AD248" s="126"/>
      <c r="AE248" s="126"/>
    </row>
    <row r="249">
      <c r="A249" s="108"/>
      <c r="B249" s="44"/>
      <c r="C249" s="44"/>
      <c r="D249" s="44"/>
      <c r="E249" s="40"/>
      <c r="F249" s="40" t="s">
        <v>2118</v>
      </c>
      <c r="G249" s="41" t="s">
        <v>195</v>
      </c>
      <c r="H249" s="40" t="s">
        <v>2119</v>
      </c>
      <c r="I249" s="126"/>
      <c r="K249" s="40"/>
      <c r="L249" s="44"/>
      <c r="M249" s="44"/>
      <c r="N249" s="44"/>
      <c r="O249" s="44"/>
      <c r="P249" s="44"/>
      <c r="Q249" s="44"/>
      <c r="R249" s="44"/>
      <c r="S249" s="44"/>
      <c r="T249" s="44"/>
      <c r="U249" s="126"/>
      <c r="V249" s="126"/>
      <c r="W249" s="126"/>
      <c r="X249" s="126"/>
      <c r="Y249" s="126"/>
      <c r="Z249" s="126"/>
      <c r="AA249" s="126"/>
      <c r="AB249" s="126"/>
      <c r="AC249" s="126"/>
      <c r="AD249" s="126"/>
      <c r="AE249" s="126"/>
    </row>
    <row r="250">
      <c r="A250" s="108"/>
      <c r="B250" s="44"/>
      <c r="C250" s="44"/>
      <c r="D250" s="44"/>
      <c r="E250" s="40"/>
      <c r="F250" s="40" t="s">
        <v>2120</v>
      </c>
      <c r="G250" s="41" t="s">
        <v>2121</v>
      </c>
      <c r="H250" s="40" t="s">
        <v>2122</v>
      </c>
      <c r="I250" s="126"/>
      <c r="K250" s="40"/>
      <c r="L250" s="44"/>
      <c r="M250" s="44"/>
      <c r="N250" s="44"/>
      <c r="O250" s="44"/>
      <c r="P250" s="44"/>
      <c r="Q250" s="44"/>
      <c r="R250" s="44"/>
      <c r="S250" s="44"/>
      <c r="T250" s="44"/>
      <c r="U250" s="126"/>
      <c r="V250" s="126"/>
      <c r="W250" s="126"/>
      <c r="X250" s="126"/>
      <c r="Y250" s="126"/>
      <c r="Z250" s="126"/>
      <c r="AA250" s="126"/>
      <c r="AB250" s="126"/>
      <c r="AC250" s="126"/>
      <c r="AD250" s="126"/>
      <c r="AE250" s="126"/>
    </row>
    <row r="251">
      <c r="A251" s="108"/>
      <c r="B251" s="44"/>
      <c r="C251" s="44"/>
      <c r="D251" s="44"/>
      <c r="E251" s="40"/>
      <c r="F251" s="40" t="s">
        <v>2123</v>
      </c>
      <c r="G251" s="41" t="s">
        <v>1019</v>
      </c>
      <c r="H251" s="40" t="s">
        <v>2124</v>
      </c>
      <c r="I251" s="126"/>
      <c r="K251" s="40"/>
      <c r="L251" s="126"/>
      <c r="M251" s="126"/>
      <c r="N251" s="126"/>
      <c r="O251" s="126"/>
      <c r="P251" s="126"/>
      <c r="Q251" s="126"/>
      <c r="R251" s="126"/>
      <c r="S251" s="126"/>
      <c r="T251" s="126"/>
      <c r="U251" s="126"/>
      <c r="V251" s="126"/>
      <c r="W251" s="126"/>
      <c r="X251" s="126"/>
      <c r="Y251" s="126"/>
      <c r="Z251" s="126"/>
      <c r="AA251" s="126"/>
      <c r="AB251" s="126"/>
      <c r="AC251" s="126"/>
      <c r="AD251" s="126"/>
      <c r="AE251" s="126"/>
    </row>
    <row r="252">
      <c r="A252" s="108"/>
      <c r="B252" s="44"/>
      <c r="C252" s="44"/>
      <c r="D252" s="44"/>
      <c r="E252" s="40"/>
      <c r="F252" s="40" t="s">
        <v>2125</v>
      </c>
      <c r="G252" s="41" t="s">
        <v>2126</v>
      </c>
      <c r="H252" s="40" t="s">
        <v>2127</v>
      </c>
      <c r="I252" s="126"/>
      <c r="K252" s="40"/>
      <c r="L252" s="126"/>
      <c r="M252" s="126"/>
      <c r="N252" s="126"/>
      <c r="O252" s="126"/>
      <c r="P252" s="126"/>
      <c r="Q252" s="126"/>
      <c r="R252" s="126"/>
      <c r="S252" s="126"/>
      <c r="T252" s="126"/>
      <c r="U252" s="126"/>
      <c r="V252" s="126"/>
      <c r="W252" s="126"/>
      <c r="X252" s="126"/>
      <c r="Y252" s="126"/>
      <c r="Z252" s="126"/>
      <c r="AA252" s="126"/>
      <c r="AB252" s="126"/>
      <c r="AC252" s="126"/>
      <c r="AD252" s="126"/>
      <c r="AE252" s="126"/>
    </row>
    <row r="253">
      <c r="A253" s="108"/>
      <c r="B253" s="44"/>
      <c r="C253" s="44"/>
      <c r="D253" s="44"/>
      <c r="E253" s="40"/>
      <c r="F253" s="40" t="s">
        <v>2128</v>
      </c>
      <c r="G253" s="41" t="s">
        <v>1223</v>
      </c>
      <c r="H253" s="40" t="s">
        <v>2129</v>
      </c>
      <c r="I253" s="126"/>
      <c r="K253" s="40"/>
      <c r="L253" s="126"/>
      <c r="M253" s="126"/>
      <c r="N253" s="126"/>
      <c r="O253" s="126"/>
      <c r="P253" s="126"/>
      <c r="Q253" s="126"/>
      <c r="R253" s="126"/>
      <c r="S253" s="126"/>
      <c r="T253" s="126"/>
      <c r="U253" s="126"/>
      <c r="V253" s="126"/>
      <c r="W253" s="126"/>
      <c r="X253" s="126"/>
      <c r="Y253" s="126"/>
      <c r="Z253" s="126"/>
      <c r="AA253" s="126"/>
      <c r="AB253" s="126"/>
      <c r="AC253" s="126"/>
      <c r="AD253" s="126"/>
      <c r="AE253" s="126"/>
    </row>
    <row r="254">
      <c r="A254" s="108"/>
      <c r="B254" s="44"/>
      <c r="C254" s="44"/>
      <c r="D254" s="44"/>
      <c r="E254" s="40"/>
      <c r="F254" s="40" t="s">
        <v>2130</v>
      </c>
      <c r="G254" s="41" t="s">
        <v>2131</v>
      </c>
      <c r="H254" s="40" t="s">
        <v>2132</v>
      </c>
      <c r="I254" s="126"/>
      <c r="K254" s="40"/>
      <c r="L254" s="126"/>
      <c r="M254" s="126"/>
      <c r="N254" s="126"/>
      <c r="O254" s="126"/>
      <c r="P254" s="126"/>
      <c r="Q254" s="126"/>
      <c r="R254" s="126"/>
      <c r="S254" s="126"/>
      <c r="T254" s="126"/>
      <c r="U254" s="126"/>
      <c r="V254" s="126"/>
      <c r="W254" s="126"/>
      <c r="X254" s="126"/>
      <c r="Y254" s="126"/>
      <c r="Z254" s="126"/>
      <c r="AA254" s="126"/>
      <c r="AB254" s="126"/>
      <c r="AC254" s="126"/>
      <c r="AD254" s="126"/>
      <c r="AE254" s="126"/>
    </row>
    <row r="255">
      <c r="A255" s="108"/>
      <c r="B255" s="44"/>
      <c r="C255" s="44"/>
      <c r="D255" s="44"/>
      <c r="E255" s="40"/>
      <c r="F255" s="40" t="s">
        <v>2133</v>
      </c>
      <c r="G255" s="41" t="s">
        <v>2134</v>
      </c>
      <c r="H255" s="40" t="s">
        <v>2135</v>
      </c>
      <c r="I255" s="126"/>
      <c r="K255" s="40"/>
      <c r="L255" s="126"/>
      <c r="M255" s="126"/>
      <c r="N255" s="126"/>
      <c r="O255" s="126"/>
      <c r="P255" s="126"/>
      <c r="Q255" s="126"/>
      <c r="R255" s="126"/>
      <c r="S255" s="126"/>
      <c r="T255" s="126"/>
      <c r="U255" s="126"/>
      <c r="V255" s="126"/>
      <c r="W255" s="126"/>
      <c r="X255" s="126"/>
      <c r="Y255" s="126"/>
      <c r="Z255" s="126"/>
      <c r="AA255" s="126"/>
      <c r="AB255" s="126"/>
      <c r="AC255" s="126"/>
      <c r="AD255" s="126"/>
      <c r="AE255" s="126"/>
    </row>
    <row r="256">
      <c r="A256" s="108"/>
      <c r="B256" s="44"/>
      <c r="C256" s="44"/>
      <c r="D256" s="44"/>
      <c r="E256" s="40"/>
      <c r="F256" s="40" t="s">
        <v>2136</v>
      </c>
      <c r="G256" s="41" t="s">
        <v>1912</v>
      </c>
      <c r="H256" s="40" t="s">
        <v>2137</v>
      </c>
      <c r="I256" s="126"/>
      <c r="K256" s="40"/>
      <c r="L256" s="126"/>
      <c r="M256" s="126"/>
      <c r="N256" s="126"/>
      <c r="O256" s="126"/>
      <c r="P256" s="126"/>
      <c r="Q256" s="126"/>
      <c r="R256" s="126"/>
      <c r="S256" s="126"/>
      <c r="T256" s="126"/>
      <c r="U256" s="126"/>
      <c r="V256" s="126"/>
      <c r="W256" s="126"/>
      <c r="X256" s="126"/>
      <c r="Y256" s="126"/>
      <c r="Z256" s="126"/>
      <c r="AA256" s="126"/>
      <c r="AB256" s="126"/>
      <c r="AC256" s="126"/>
      <c r="AD256" s="126"/>
      <c r="AE256" s="126"/>
    </row>
    <row r="257">
      <c r="A257" s="108"/>
      <c r="B257" s="44"/>
      <c r="C257" s="44"/>
      <c r="D257" s="44"/>
      <c r="E257" s="40"/>
      <c r="F257" s="40" t="s">
        <v>2138</v>
      </c>
      <c r="G257" s="41" t="s">
        <v>573</v>
      </c>
      <c r="H257" s="40" t="s">
        <v>2139</v>
      </c>
      <c r="I257" s="126"/>
      <c r="K257" s="40"/>
      <c r="L257" s="126"/>
      <c r="M257" s="126"/>
      <c r="N257" s="126"/>
      <c r="O257" s="126"/>
      <c r="P257" s="126"/>
      <c r="Q257" s="126"/>
      <c r="R257" s="126"/>
      <c r="S257" s="126"/>
      <c r="T257" s="126"/>
      <c r="U257" s="126"/>
      <c r="V257" s="126"/>
      <c r="W257" s="126"/>
      <c r="X257" s="126"/>
      <c r="Y257" s="126"/>
      <c r="Z257" s="126"/>
      <c r="AA257" s="126"/>
      <c r="AB257" s="126"/>
      <c r="AC257" s="126"/>
      <c r="AD257" s="126"/>
      <c r="AE257" s="126"/>
    </row>
    <row r="258">
      <c r="F258" s="16" t="s">
        <v>2140</v>
      </c>
      <c r="G258" s="61" t="s">
        <v>2141</v>
      </c>
      <c r="H258" s="16" t="s">
        <v>2142</v>
      </c>
    </row>
    <row r="259">
      <c r="A259" s="108"/>
      <c r="B259" s="44"/>
      <c r="C259" s="44"/>
      <c r="D259" s="44"/>
      <c r="E259" s="40"/>
      <c r="F259" s="40" t="s">
        <v>2143</v>
      </c>
      <c r="G259" s="41" t="s">
        <v>1009</v>
      </c>
      <c r="H259" s="40" t="s">
        <v>2144</v>
      </c>
      <c r="I259" s="126"/>
      <c r="K259" s="40"/>
      <c r="L259" s="126"/>
      <c r="M259" s="126"/>
      <c r="N259" s="126"/>
      <c r="O259" s="126"/>
      <c r="P259" s="126"/>
      <c r="Q259" s="126"/>
      <c r="R259" s="126"/>
      <c r="S259" s="126"/>
      <c r="T259" s="126"/>
      <c r="U259" s="126"/>
      <c r="V259" s="126"/>
      <c r="W259" s="126"/>
      <c r="X259" s="126"/>
      <c r="Y259" s="126"/>
      <c r="Z259" s="126"/>
      <c r="AA259" s="126"/>
      <c r="AB259" s="126"/>
      <c r="AC259" s="126"/>
      <c r="AD259" s="126"/>
      <c r="AE259" s="126"/>
    </row>
    <row r="260">
      <c r="A260" s="108"/>
      <c r="B260" s="44"/>
      <c r="C260" s="44"/>
      <c r="D260" s="44"/>
      <c r="E260" s="40"/>
      <c r="F260" s="44"/>
      <c r="G260" s="44"/>
      <c r="H260" s="126"/>
      <c r="I260" s="126"/>
      <c r="K260" s="40"/>
      <c r="L260" s="126"/>
      <c r="M260" s="126"/>
      <c r="N260" s="126"/>
      <c r="O260" s="126"/>
      <c r="P260" s="126"/>
      <c r="Q260" s="126"/>
      <c r="R260" s="126"/>
      <c r="S260" s="126"/>
      <c r="T260" s="126"/>
      <c r="U260" s="126"/>
      <c r="V260" s="126"/>
      <c r="W260" s="126"/>
      <c r="X260" s="126"/>
      <c r="Y260" s="126"/>
      <c r="Z260" s="126"/>
      <c r="AA260" s="126"/>
      <c r="AB260" s="126"/>
      <c r="AC260" s="126"/>
      <c r="AD260" s="126"/>
      <c r="AE260" s="126"/>
    </row>
    <row r="261">
      <c r="A261" s="108"/>
      <c r="B261" s="44"/>
      <c r="C261" s="44"/>
      <c r="D261" s="44"/>
      <c r="E261" s="40"/>
      <c r="F261" s="44"/>
      <c r="G261" s="44"/>
      <c r="H261" s="126"/>
      <c r="I261" s="126"/>
      <c r="K261" s="40"/>
      <c r="L261" s="126"/>
      <c r="M261" s="126"/>
      <c r="N261" s="126"/>
      <c r="O261" s="126"/>
      <c r="P261" s="126"/>
      <c r="Q261" s="126"/>
      <c r="R261" s="126"/>
      <c r="S261" s="126"/>
      <c r="T261" s="126"/>
      <c r="U261" s="126"/>
      <c r="V261" s="126"/>
      <c r="W261" s="126"/>
      <c r="X261" s="126"/>
      <c r="Y261" s="126"/>
      <c r="Z261" s="126"/>
      <c r="AA261" s="126"/>
      <c r="AB261" s="126"/>
      <c r="AC261" s="126"/>
      <c r="AD261" s="126"/>
      <c r="AE261" s="126"/>
    </row>
    <row r="262">
      <c r="A262" s="108"/>
      <c r="B262" s="44"/>
      <c r="C262" s="44"/>
      <c r="D262" s="44"/>
      <c r="E262" s="40"/>
      <c r="F262" s="44"/>
      <c r="G262" s="44"/>
      <c r="H262" s="126"/>
      <c r="I262" s="126"/>
      <c r="K262" s="40"/>
      <c r="L262" s="126"/>
      <c r="M262" s="126"/>
      <c r="N262" s="126"/>
      <c r="O262" s="126"/>
      <c r="P262" s="126"/>
      <c r="Q262" s="126"/>
      <c r="R262" s="126"/>
      <c r="S262" s="126"/>
      <c r="T262" s="126"/>
      <c r="U262" s="126"/>
      <c r="V262" s="126"/>
      <c r="W262" s="126"/>
      <c r="X262" s="126"/>
      <c r="Y262" s="126"/>
      <c r="Z262" s="126"/>
      <c r="AA262" s="126"/>
      <c r="AB262" s="126"/>
      <c r="AC262" s="126"/>
      <c r="AD262" s="126"/>
      <c r="AE262" s="126"/>
    </row>
    <row r="263">
      <c r="A263" s="99" t="s">
        <v>2145</v>
      </c>
      <c r="B263" s="31"/>
      <c r="C263" s="101" t="s">
        <v>1474</v>
      </c>
      <c r="D263" s="115" t="s">
        <v>2146</v>
      </c>
      <c r="E263" s="101"/>
      <c r="F263" s="110"/>
      <c r="G263" s="110"/>
      <c r="H263" s="103"/>
      <c r="I263" s="103"/>
      <c r="K263" s="101"/>
      <c r="L263" s="49" t="s">
        <v>1928</v>
      </c>
      <c r="M263" s="103"/>
      <c r="N263" s="103"/>
      <c r="O263" s="103"/>
      <c r="P263" s="103"/>
      <c r="Q263" s="103"/>
      <c r="R263" s="103"/>
      <c r="S263" s="103"/>
      <c r="T263" s="103"/>
      <c r="U263" s="103"/>
      <c r="V263" s="103"/>
      <c r="W263" s="103"/>
      <c r="X263" s="103"/>
      <c r="Y263" s="103"/>
      <c r="Z263" s="103"/>
      <c r="AA263" s="103"/>
      <c r="AB263" s="103"/>
      <c r="AC263" s="103"/>
      <c r="AD263" s="103"/>
      <c r="AE263" s="103"/>
    </row>
    <row r="264">
      <c r="A264" s="108"/>
      <c r="B264" s="44"/>
      <c r="C264" s="44"/>
      <c r="D264" s="44"/>
      <c r="E264" s="40"/>
      <c r="F264" s="40"/>
      <c r="G264" s="44"/>
      <c r="H264" s="124"/>
      <c r="I264" s="126"/>
      <c r="K264" s="40"/>
      <c r="L264" s="126"/>
      <c r="M264" s="126"/>
      <c r="N264" s="126"/>
      <c r="O264" s="126"/>
      <c r="P264" s="126"/>
      <c r="Q264" s="126"/>
      <c r="R264" s="126"/>
      <c r="S264" s="126"/>
      <c r="T264" s="126"/>
      <c r="U264" s="126"/>
      <c r="V264" s="126"/>
      <c r="W264" s="126"/>
      <c r="X264" s="126"/>
      <c r="Y264" s="126"/>
      <c r="Z264" s="126"/>
      <c r="AA264" s="126"/>
      <c r="AB264" s="126"/>
      <c r="AC264" s="126"/>
      <c r="AD264" s="126"/>
      <c r="AE264" s="126"/>
    </row>
    <row r="265">
      <c r="A265" s="108"/>
      <c r="B265" s="44"/>
      <c r="C265" s="44"/>
      <c r="D265" s="44"/>
      <c r="E265" s="40"/>
      <c r="F265" s="40" t="s">
        <v>2147</v>
      </c>
      <c r="G265" s="41" t="s">
        <v>982</v>
      </c>
      <c r="H265" s="40" t="s">
        <v>1609</v>
      </c>
      <c r="K265" s="40"/>
      <c r="L265" s="44"/>
      <c r="M265" s="44"/>
      <c r="N265" s="44"/>
      <c r="O265" s="44"/>
      <c r="P265" s="126"/>
      <c r="Q265" s="126"/>
      <c r="R265" s="126"/>
      <c r="S265" s="126"/>
      <c r="T265" s="126"/>
      <c r="U265" s="126"/>
      <c r="V265" s="126"/>
      <c r="W265" s="126"/>
      <c r="X265" s="126"/>
      <c r="Y265" s="126"/>
      <c r="Z265" s="126"/>
      <c r="AA265" s="126"/>
      <c r="AB265" s="126"/>
      <c r="AC265" s="126"/>
      <c r="AD265" s="126"/>
      <c r="AE265" s="126"/>
    </row>
    <row r="266">
      <c r="A266" s="108"/>
      <c r="B266" s="44"/>
      <c r="C266" s="44"/>
      <c r="D266" s="44"/>
      <c r="E266" s="40"/>
      <c r="F266" s="40" t="s">
        <v>2148</v>
      </c>
      <c r="G266" s="41" t="s">
        <v>1390</v>
      </c>
      <c r="H266" s="40" t="s">
        <v>1216</v>
      </c>
      <c r="I266" s="44"/>
      <c r="K266" s="40"/>
      <c r="L266" s="44"/>
      <c r="M266" s="44"/>
      <c r="N266" s="44"/>
      <c r="O266" s="44"/>
      <c r="P266" s="126"/>
      <c r="Q266" s="126"/>
      <c r="R266" s="126"/>
      <c r="S266" s="126"/>
      <c r="T266" s="126"/>
      <c r="U266" s="126"/>
      <c r="V266" s="126"/>
      <c r="W266" s="126"/>
      <c r="X266" s="126"/>
      <c r="Y266" s="126"/>
      <c r="Z266" s="126"/>
      <c r="AA266" s="126"/>
      <c r="AB266" s="126"/>
      <c r="AC266" s="126"/>
      <c r="AD266" s="126"/>
      <c r="AE266" s="126"/>
    </row>
    <row r="267">
      <c r="A267" s="108"/>
      <c r="B267" s="44"/>
      <c r="C267" s="44"/>
      <c r="D267" s="44"/>
      <c r="E267" s="40"/>
      <c r="F267" s="40" t="s">
        <v>2149</v>
      </c>
      <c r="G267" s="41" t="s">
        <v>1019</v>
      </c>
      <c r="H267" s="40" t="s">
        <v>1479</v>
      </c>
      <c r="I267" s="44"/>
      <c r="K267" s="40"/>
      <c r="L267" s="44"/>
      <c r="M267" s="44"/>
      <c r="N267" s="44"/>
      <c r="O267" s="44"/>
      <c r="P267" s="126"/>
      <c r="Q267" s="126"/>
      <c r="R267" s="126"/>
      <c r="S267" s="126"/>
      <c r="T267" s="126"/>
      <c r="U267" s="126"/>
      <c r="V267" s="126"/>
      <c r="W267" s="126"/>
      <c r="X267" s="126"/>
      <c r="Y267" s="126"/>
      <c r="Z267" s="126"/>
      <c r="AA267" s="126"/>
      <c r="AB267" s="126"/>
      <c r="AC267" s="126"/>
      <c r="AD267" s="126"/>
      <c r="AE267" s="126"/>
    </row>
    <row r="268">
      <c r="A268" s="108"/>
      <c r="B268" s="44"/>
      <c r="C268" s="44"/>
      <c r="D268" s="44"/>
      <c r="E268" s="40"/>
      <c r="F268" s="40" t="s">
        <v>2150</v>
      </c>
      <c r="G268" s="41" t="s">
        <v>1732</v>
      </c>
      <c r="H268" s="40" t="s">
        <v>1479</v>
      </c>
      <c r="I268" s="44"/>
      <c r="K268" s="40"/>
      <c r="L268" s="44"/>
      <c r="M268" s="44"/>
      <c r="N268" s="44"/>
      <c r="O268" s="44"/>
      <c r="P268" s="126"/>
      <c r="Q268" s="126"/>
      <c r="R268" s="126"/>
      <c r="S268" s="126"/>
      <c r="T268" s="126"/>
      <c r="U268" s="126"/>
      <c r="V268" s="126"/>
      <c r="W268" s="126"/>
      <c r="X268" s="126"/>
      <c r="Y268" s="126"/>
      <c r="Z268" s="126"/>
      <c r="AA268" s="126"/>
      <c r="AB268" s="126"/>
      <c r="AC268" s="126"/>
      <c r="AD268" s="126"/>
      <c r="AE268" s="126"/>
    </row>
    <row r="269">
      <c r="F269" s="16" t="s">
        <v>2151</v>
      </c>
      <c r="G269" s="61" t="s">
        <v>1951</v>
      </c>
      <c r="H269" s="16" t="s">
        <v>1479</v>
      </c>
      <c r="I269" s="9"/>
      <c r="K269" s="9"/>
      <c r="L269" s="9"/>
      <c r="M269" s="9"/>
      <c r="N269" s="9"/>
      <c r="O269" s="9"/>
    </row>
    <row r="270">
      <c r="A270" s="117"/>
      <c r="B270" s="43"/>
      <c r="C270" s="43"/>
      <c r="D270" s="43"/>
      <c r="E270" s="43"/>
      <c r="F270" s="117" t="s">
        <v>2152</v>
      </c>
      <c r="G270" s="118" t="s">
        <v>2153</v>
      </c>
      <c r="H270" s="16" t="s">
        <v>1479</v>
      </c>
      <c r="I270" s="43"/>
      <c r="K270" s="43"/>
      <c r="L270" s="43"/>
      <c r="M270" s="43"/>
      <c r="N270" s="43"/>
      <c r="O270" s="43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  <c r="AA270" s="104"/>
      <c r="AB270" s="104"/>
      <c r="AC270" s="104"/>
      <c r="AD270" s="104"/>
      <c r="AE270" s="104"/>
    </row>
    <row r="271">
      <c r="A271" s="117"/>
      <c r="B271" s="43"/>
      <c r="C271" s="43"/>
      <c r="D271" s="43"/>
      <c r="E271" s="43"/>
      <c r="F271" s="117" t="s">
        <v>2154</v>
      </c>
      <c r="G271" s="118" t="s">
        <v>1103</v>
      </c>
      <c r="H271" s="117" t="s">
        <v>2155</v>
      </c>
      <c r="I271" s="43"/>
      <c r="K271" s="43"/>
      <c r="L271" s="43"/>
      <c r="M271" s="43"/>
      <c r="N271" s="43"/>
      <c r="O271" s="43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  <c r="AA271" s="104"/>
      <c r="AB271" s="104"/>
      <c r="AC271" s="104"/>
      <c r="AD271" s="104"/>
      <c r="AE271" s="104"/>
    </row>
    <row r="272">
      <c r="A272" s="117"/>
      <c r="B272" s="43"/>
      <c r="C272" s="43"/>
      <c r="D272" s="43"/>
      <c r="E272" s="43"/>
      <c r="F272" s="117" t="s">
        <v>2156</v>
      </c>
      <c r="G272" s="118" t="s">
        <v>305</v>
      </c>
      <c r="H272" s="117" t="s">
        <v>230</v>
      </c>
      <c r="I272" s="117" t="s">
        <v>2157</v>
      </c>
      <c r="K272" s="43"/>
      <c r="L272" s="43"/>
      <c r="M272" s="43"/>
      <c r="N272" s="43"/>
      <c r="O272" s="43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  <c r="AA272" s="104"/>
      <c r="AB272" s="104"/>
      <c r="AC272" s="104"/>
      <c r="AD272" s="104"/>
      <c r="AE272" s="104"/>
    </row>
    <row r="273">
      <c r="A273" s="12"/>
      <c r="B273" s="44"/>
      <c r="C273" s="44"/>
      <c r="D273" s="40"/>
      <c r="E273" s="44"/>
      <c r="F273" s="40" t="s">
        <v>2158</v>
      </c>
      <c r="G273" s="41" t="s">
        <v>2159</v>
      </c>
      <c r="H273" s="40" t="s">
        <v>2160</v>
      </c>
      <c r="I273" s="44"/>
      <c r="K273" s="44"/>
      <c r="L273" s="44"/>
      <c r="M273" s="44"/>
      <c r="N273" s="44"/>
      <c r="O273" s="44"/>
      <c r="P273" s="126"/>
      <c r="Q273" s="126"/>
      <c r="R273" s="126"/>
      <c r="S273" s="126"/>
      <c r="T273" s="126"/>
      <c r="U273" s="126"/>
      <c r="V273" s="126"/>
      <c r="W273" s="126"/>
      <c r="X273" s="126"/>
      <c r="Y273" s="126"/>
      <c r="Z273" s="126"/>
      <c r="AA273" s="126"/>
      <c r="AB273" s="126"/>
      <c r="AC273" s="126"/>
      <c r="AD273" s="126"/>
      <c r="AE273" s="126"/>
    </row>
    <row r="274">
      <c r="A274" s="117"/>
      <c r="B274" s="43"/>
      <c r="C274" s="43"/>
      <c r="D274" s="43"/>
      <c r="E274" s="43"/>
      <c r="F274" s="117" t="s">
        <v>2161</v>
      </c>
      <c r="G274" s="118" t="s">
        <v>68</v>
      </c>
      <c r="H274" s="117" t="s">
        <v>2162</v>
      </c>
      <c r="I274" s="43"/>
      <c r="K274" s="43"/>
      <c r="L274" s="43"/>
      <c r="M274" s="43"/>
      <c r="N274" s="43"/>
      <c r="O274" s="43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  <c r="AA274" s="104"/>
      <c r="AB274" s="104"/>
      <c r="AC274" s="104"/>
      <c r="AD274" s="104"/>
      <c r="AE274" s="104"/>
    </row>
    <row r="275">
      <c r="A275" s="117"/>
      <c r="B275" s="43"/>
      <c r="C275" s="43"/>
      <c r="D275" s="43"/>
      <c r="E275" s="43"/>
      <c r="F275" s="117" t="s">
        <v>2163</v>
      </c>
      <c r="G275" s="118" t="s">
        <v>1969</v>
      </c>
      <c r="H275" s="117" t="s">
        <v>2164</v>
      </c>
      <c r="I275" s="43"/>
      <c r="K275" s="43"/>
      <c r="L275" s="43"/>
      <c r="M275" s="43"/>
      <c r="N275" s="43"/>
      <c r="O275" s="43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  <c r="AA275" s="104"/>
      <c r="AB275" s="104"/>
      <c r="AC275" s="104"/>
      <c r="AD275" s="104"/>
      <c r="AE275" s="104"/>
    </row>
    <row r="276">
      <c r="A276" s="117"/>
      <c r="B276" s="43"/>
      <c r="C276" s="43"/>
      <c r="D276" s="43"/>
      <c r="E276" s="43"/>
      <c r="F276" s="117" t="s">
        <v>2165</v>
      </c>
      <c r="G276" s="118" t="s">
        <v>559</v>
      </c>
      <c r="H276" s="117" t="s">
        <v>2166</v>
      </c>
      <c r="I276" s="117" t="s">
        <v>2167</v>
      </c>
      <c r="K276" s="43"/>
      <c r="L276" s="43"/>
      <c r="M276" s="43"/>
      <c r="N276" s="43"/>
      <c r="O276" s="43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  <c r="Z276" s="104"/>
      <c r="AA276" s="104"/>
      <c r="AB276" s="104"/>
      <c r="AC276" s="104"/>
      <c r="AD276" s="104"/>
      <c r="AE276" s="104"/>
    </row>
    <row r="277">
      <c r="F277" s="16" t="s">
        <v>2168</v>
      </c>
      <c r="G277" s="61" t="s">
        <v>2169</v>
      </c>
      <c r="H277" s="16" t="s">
        <v>1612</v>
      </c>
      <c r="I277" s="9"/>
      <c r="K277" s="9"/>
      <c r="L277" s="9"/>
      <c r="M277" s="9"/>
      <c r="N277" s="9"/>
      <c r="O277" s="9"/>
    </row>
    <row r="278">
      <c r="A278" s="117"/>
      <c r="B278" s="43"/>
      <c r="C278" s="43"/>
      <c r="D278" s="43"/>
      <c r="E278" s="43"/>
      <c r="F278" s="117" t="s">
        <v>2170</v>
      </c>
      <c r="G278" s="118" t="s">
        <v>453</v>
      </c>
      <c r="H278" s="117" t="s">
        <v>2171</v>
      </c>
      <c r="I278" s="43"/>
      <c r="K278" s="43"/>
      <c r="L278" s="43"/>
      <c r="M278" s="43"/>
      <c r="N278" s="43"/>
      <c r="O278" s="43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  <c r="Z278" s="104"/>
      <c r="AA278" s="104"/>
      <c r="AB278" s="104"/>
      <c r="AC278" s="104"/>
      <c r="AD278" s="104"/>
      <c r="AE278" s="104"/>
    </row>
    <row r="279">
      <c r="A279" s="117"/>
      <c r="B279" s="43"/>
      <c r="C279" s="43"/>
      <c r="D279" s="43"/>
      <c r="E279" s="43"/>
      <c r="F279" s="117" t="s">
        <v>2172</v>
      </c>
      <c r="G279" s="118" t="s">
        <v>436</v>
      </c>
      <c r="H279" s="117" t="s">
        <v>1717</v>
      </c>
      <c r="I279" s="43"/>
      <c r="K279" s="43"/>
      <c r="L279" s="43"/>
      <c r="M279" s="43"/>
      <c r="N279" s="43"/>
      <c r="O279" s="43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  <c r="Z279" s="104"/>
      <c r="AA279" s="104"/>
      <c r="AB279" s="104"/>
      <c r="AC279" s="104"/>
      <c r="AD279" s="104"/>
      <c r="AE279" s="104"/>
    </row>
    <row r="280">
      <c r="F280" s="16" t="s">
        <v>2173</v>
      </c>
      <c r="G280" s="61" t="s">
        <v>2174</v>
      </c>
      <c r="H280" s="16" t="s">
        <v>667</v>
      </c>
      <c r="I280" s="9"/>
      <c r="K280" s="9"/>
      <c r="L280" s="9"/>
      <c r="M280" s="9"/>
      <c r="N280" s="9"/>
      <c r="O280" s="9"/>
    </row>
    <row r="281">
      <c r="A281" s="117"/>
      <c r="B281" s="43"/>
      <c r="C281" s="43"/>
      <c r="D281" s="43"/>
      <c r="E281" s="43"/>
      <c r="F281" s="117" t="s">
        <v>2175</v>
      </c>
      <c r="G281" s="118" t="s">
        <v>92</v>
      </c>
      <c r="H281" s="117" t="s">
        <v>2176</v>
      </c>
      <c r="I281" s="43"/>
      <c r="K281" s="43"/>
      <c r="L281" s="43"/>
      <c r="M281" s="43"/>
      <c r="N281" s="43"/>
      <c r="O281" s="43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  <c r="AA281" s="104"/>
      <c r="AB281" s="104"/>
      <c r="AC281" s="104"/>
      <c r="AD281" s="104"/>
      <c r="AE281" s="104"/>
    </row>
    <row r="282">
      <c r="A282" s="117"/>
      <c r="B282" s="43"/>
      <c r="C282" s="43"/>
      <c r="D282" s="43"/>
      <c r="E282" s="43"/>
      <c r="F282" s="117" t="s">
        <v>2177</v>
      </c>
      <c r="G282" s="118" t="s">
        <v>97</v>
      </c>
      <c r="H282" s="117" t="s">
        <v>2178</v>
      </c>
      <c r="I282" s="43"/>
      <c r="K282" s="43"/>
      <c r="L282" s="43"/>
      <c r="M282" s="43"/>
      <c r="N282" s="43"/>
      <c r="O282" s="43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  <c r="AA282" s="104"/>
      <c r="AB282" s="104"/>
      <c r="AC282" s="104"/>
      <c r="AD282" s="104"/>
      <c r="AE282" s="104"/>
    </row>
    <row r="283">
      <c r="A283" s="117"/>
      <c r="B283" s="43"/>
      <c r="C283" s="43"/>
      <c r="D283" s="43"/>
      <c r="E283" s="43"/>
      <c r="F283" s="117" t="s">
        <v>2179</v>
      </c>
      <c r="G283" s="118" t="s">
        <v>211</v>
      </c>
      <c r="H283" s="117" t="s">
        <v>283</v>
      </c>
      <c r="I283" s="43"/>
      <c r="K283" s="43"/>
      <c r="L283" s="43"/>
      <c r="M283" s="43"/>
      <c r="N283" s="43"/>
      <c r="O283" s="43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  <c r="AA283" s="104"/>
      <c r="AB283" s="104"/>
      <c r="AC283" s="104"/>
      <c r="AD283" s="104"/>
      <c r="AE283" s="104"/>
    </row>
    <row r="284">
      <c r="A284" s="117"/>
      <c r="B284" s="43"/>
      <c r="C284" s="43"/>
      <c r="D284" s="43"/>
      <c r="E284" s="43"/>
      <c r="F284" s="117" t="s">
        <v>2180</v>
      </c>
      <c r="G284" s="118" t="s">
        <v>677</v>
      </c>
      <c r="H284" s="117" t="s">
        <v>2181</v>
      </c>
      <c r="I284" s="43"/>
      <c r="K284" s="43"/>
      <c r="L284" s="43"/>
      <c r="M284" s="43"/>
      <c r="N284" s="43"/>
      <c r="O284" s="43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  <c r="AA284" s="104"/>
      <c r="AB284" s="104"/>
      <c r="AC284" s="104"/>
      <c r="AD284" s="104"/>
      <c r="AE284" s="104"/>
    </row>
    <row r="285">
      <c r="A285" s="117"/>
      <c r="B285" s="43"/>
      <c r="C285" s="43"/>
      <c r="D285" s="43"/>
      <c r="E285" s="43"/>
      <c r="F285" s="117" t="s">
        <v>2182</v>
      </c>
      <c r="G285" s="118" t="s">
        <v>2183</v>
      </c>
      <c r="H285" s="117" t="s">
        <v>2184</v>
      </c>
      <c r="I285" s="43"/>
      <c r="K285" s="43"/>
      <c r="L285" s="43"/>
      <c r="M285" s="43"/>
      <c r="N285" s="43"/>
      <c r="O285" s="43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  <c r="AA285" s="104"/>
      <c r="AB285" s="104"/>
      <c r="AC285" s="104"/>
      <c r="AD285" s="104"/>
      <c r="AE285" s="104"/>
    </row>
    <row r="286">
      <c r="A286" s="117"/>
      <c r="B286" s="43"/>
      <c r="C286" s="43"/>
      <c r="D286" s="43"/>
      <c r="E286" s="43"/>
      <c r="F286" s="117" t="s">
        <v>2185</v>
      </c>
      <c r="G286" s="118" t="s">
        <v>2186</v>
      </c>
      <c r="H286" s="117" t="s">
        <v>2187</v>
      </c>
      <c r="I286" s="43"/>
      <c r="K286" s="43"/>
      <c r="L286" s="43"/>
      <c r="M286" s="43"/>
      <c r="N286" s="43"/>
      <c r="O286" s="43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  <c r="AA286" s="104"/>
      <c r="AB286" s="104"/>
      <c r="AC286" s="104"/>
      <c r="AD286" s="104"/>
      <c r="AE286" s="104"/>
    </row>
    <row r="287">
      <c r="A287" s="117"/>
      <c r="B287" s="43"/>
      <c r="C287" s="43"/>
      <c r="D287" s="43"/>
      <c r="E287" s="43"/>
      <c r="F287" s="117" t="s">
        <v>2188</v>
      </c>
      <c r="G287" s="118" t="s">
        <v>1800</v>
      </c>
      <c r="H287" s="117" t="s">
        <v>2189</v>
      </c>
      <c r="I287" s="43"/>
      <c r="K287" s="43"/>
      <c r="L287" s="43"/>
      <c r="M287" s="43"/>
      <c r="N287" s="43"/>
      <c r="O287" s="43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  <c r="AA287" s="104"/>
      <c r="AB287" s="104"/>
      <c r="AC287" s="104"/>
      <c r="AD287" s="104"/>
      <c r="AE287" s="104"/>
    </row>
    <row r="288">
      <c r="A288" s="117"/>
      <c r="B288" s="43"/>
      <c r="C288" s="43"/>
      <c r="D288" s="43"/>
      <c r="E288" s="43"/>
      <c r="F288" s="117" t="s">
        <v>2190</v>
      </c>
      <c r="G288" s="118" t="s">
        <v>1879</v>
      </c>
      <c r="H288" s="117" t="s">
        <v>2191</v>
      </c>
      <c r="I288" s="117" t="s">
        <v>2192</v>
      </c>
      <c r="K288" s="43"/>
      <c r="L288" s="43"/>
      <c r="M288" s="43"/>
      <c r="N288" s="43"/>
      <c r="O288" s="43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  <c r="AA288" s="104"/>
      <c r="AB288" s="104"/>
      <c r="AC288" s="104"/>
      <c r="AD288" s="104"/>
      <c r="AE288" s="104"/>
    </row>
    <row r="289">
      <c r="A289" s="117"/>
      <c r="B289" s="43"/>
      <c r="C289" s="43"/>
      <c r="D289" s="43"/>
      <c r="E289" s="43"/>
      <c r="F289" s="117" t="s">
        <v>2023</v>
      </c>
      <c r="G289" s="118" t="s">
        <v>1133</v>
      </c>
      <c r="H289" s="117" t="s">
        <v>2193</v>
      </c>
      <c r="I289" s="43"/>
      <c r="K289" s="43"/>
      <c r="L289" s="43"/>
      <c r="M289" s="43"/>
      <c r="N289" s="43"/>
      <c r="O289" s="43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  <c r="AA289" s="104"/>
      <c r="AB289" s="104"/>
      <c r="AC289" s="104"/>
      <c r="AD289" s="104"/>
      <c r="AE289" s="104"/>
    </row>
    <row r="290">
      <c r="A290" s="117"/>
      <c r="B290" s="43"/>
      <c r="C290" s="43"/>
      <c r="D290" s="43"/>
      <c r="E290" s="43"/>
      <c r="F290" s="117" t="s">
        <v>2194</v>
      </c>
      <c r="G290" s="118" t="s">
        <v>407</v>
      </c>
      <c r="H290" s="117" t="s">
        <v>2195</v>
      </c>
      <c r="I290" s="43"/>
      <c r="K290" s="43"/>
      <c r="L290" s="43"/>
      <c r="M290" s="43"/>
      <c r="N290" s="43"/>
      <c r="O290" s="43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  <c r="AA290" s="104"/>
      <c r="AB290" s="104"/>
      <c r="AC290" s="104"/>
      <c r="AD290" s="104"/>
      <c r="AE290" s="104"/>
    </row>
    <row r="291">
      <c r="F291" s="16" t="s">
        <v>2196</v>
      </c>
      <c r="G291" s="61" t="s">
        <v>2197</v>
      </c>
      <c r="H291" s="16" t="s">
        <v>2198</v>
      </c>
      <c r="I291" s="9"/>
      <c r="K291" s="9"/>
      <c r="L291" s="9"/>
      <c r="M291" s="9"/>
      <c r="N291" s="9"/>
      <c r="O291" s="9"/>
    </row>
    <row r="292">
      <c r="F292" s="16" t="s">
        <v>2199</v>
      </c>
      <c r="G292" s="61" t="s">
        <v>2200</v>
      </c>
      <c r="H292" s="16" t="s">
        <v>2201</v>
      </c>
      <c r="I292" s="9"/>
      <c r="K292" s="9"/>
      <c r="L292" s="9"/>
      <c r="M292" s="9"/>
      <c r="N292" s="9"/>
      <c r="O292" s="9"/>
    </row>
    <row r="293">
      <c r="F293" s="16" t="s">
        <v>2202</v>
      </c>
      <c r="G293" s="61" t="s">
        <v>2203</v>
      </c>
      <c r="H293" s="16" t="s">
        <v>2193</v>
      </c>
      <c r="I293" s="9"/>
      <c r="K293" s="9"/>
      <c r="L293" s="9"/>
      <c r="M293" s="9"/>
      <c r="N293" s="9"/>
      <c r="O293" s="9"/>
    </row>
    <row r="294">
      <c r="F294" s="16" t="s">
        <v>2204</v>
      </c>
      <c r="G294" s="61" t="s">
        <v>1732</v>
      </c>
      <c r="H294" s="16" t="s">
        <v>2205</v>
      </c>
      <c r="I294" s="9"/>
      <c r="K294" s="9"/>
      <c r="L294" s="9"/>
      <c r="M294" s="9"/>
      <c r="N294" s="9"/>
      <c r="O294" s="9"/>
    </row>
    <row r="295">
      <c r="F295" s="16" t="s">
        <v>2154</v>
      </c>
      <c r="G295" s="61" t="s">
        <v>1103</v>
      </c>
      <c r="H295" s="16" t="s">
        <v>560</v>
      </c>
      <c r="I295" s="9"/>
      <c r="K295" s="9"/>
      <c r="L295" s="9"/>
      <c r="M295" s="9"/>
      <c r="N295" s="9"/>
      <c r="O295" s="9"/>
    </row>
    <row r="296">
      <c r="F296" s="16" t="s">
        <v>2206</v>
      </c>
      <c r="G296" s="61" t="s">
        <v>2207</v>
      </c>
      <c r="H296" s="16" t="s">
        <v>2208</v>
      </c>
      <c r="I296" s="9"/>
      <c r="K296" s="9"/>
      <c r="L296" s="9"/>
      <c r="M296" s="9"/>
      <c r="N296" s="9"/>
      <c r="O296" s="9"/>
    </row>
    <row r="297">
      <c r="F297" s="16" t="s">
        <v>2209</v>
      </c>
      <c r="G297" s="61" t="s">
        <v>1774</v>
      </c>
      <c r="H297" s="16" t="s">
        <v>2210</v>
      </c>
      <c r="I297" s="9"/>
      <c r="K297" s="9"/>
      <c r="L297" s="9"/>
      <c r="M297" s="9"/>
      <c r="N297" s="9"/>
      <c r="O297" s="9"/>
    </row>
    <row r="298">
      <c r="D298" s="16" t="s">
        <v>2211</v>
      </c>
      <c r="F298" s="16" t="s">
        <v>2212</v>
      </c>
      <c r="G298" s="61" t="s">
        <v>411</v>
      </c>
      <c r="H298" s="16" t="s">
        <v>2213</v>
      </c>
      <c r="I298" s="9"/>
      <c r="K298" s="9"/>
      <c r="L298" s="9"/>
      <c r="M298" s="9"/>
      <c r="N298" s="9"/>
      <c r="O298" s="9"/>
    </row>
    <row r="299">
      <c r="F299" s="16" t="s">
        <v>2214</v>
      </c>
      <c r="G299" s="61" t="s">
        <v>92</v>
      </c>
      <c r="H299" s="16" t="s">
        <v>2215</v>
      </c>
      <c r="I299" s="9"/>
      <c r="K299" s="16">
        <v>4.9016746E7</v>
      </c>
      <c r="L299" s="9"/>
      <c r="M299" s="9"/>
      <c r="N299" s="9"/>
      <c r="O299" s="9"/>
    </row>
    <row r="300">
      <c r="F300" s="16" t="s">
        <v>2216</v>
      </c>
      <c r="G300" s="61" t="s">
        <v>2217</v>
      </c>
      <c r="H300" s="16" t="s">
        <v>2218</v>
      </c>
      <c r="I300" s="9"/>
      <c r="K300" s="9"/>
      <c r="L300" s="9"/>
      <c r="M300" s="9"/>
      <c r="N300" s="9"/>
      <c r="O300" s="9"/>
    </row>
    <row r="301">
      <c r="F301" s="16" t="s">
        <v>2219</v>
      </c>
      <c r="G301" s="61" t="s">
        <v>786</v>
      </c>
      <c r="H301" s="16" t="s">
        <v>2220</v>
      </c>
      <c r="I301" s="9"/>
      <c r="K301" s="9"/>
      <c r="L301" s="9"/>
      <c r="M301" s="9"/>
      <c r="N301" s="9"/>
      <c r="O301" s="9"/>
    </row>
    <row r="302">
      <c r="F302" s="16" t="s">
        <v>2221</v>
      </c>
      <c r="G302" s="61" t="s">
        <v>623</v>
      </c>
      <c r="H302" s="16" t="s">
        <v>2222</v>
      </c>
      <c r="I302" s="9"/>
      <c r="K302" s="9"/>
      <c r="L302" s="9"/>
      <c r="M302" s="9"/>
      <c r="N302" s="9"/>
      <c r="O302" s="9"/>
    </row>
    <row r="303">
      <c r="F303" s="16" t="s">
        <v>2223</v>
      </c>
      <c r="G303" s="9"/>
      <c r="H303" s="16" t="s">
        <v>2224</v>
      </c>
      <c r="I303" s="9"/>
      <c r="K303" s="9"/>
      <c r="L303" s="9"/>
      <c r="M303" s="9"/>
      <c r="N303" s="9"/>
      <c r="O303" s="9"/>
    </row>
    <row r="304">
      <c r="E304" s="43"/>
      <c r="F304" s="43"/>
      <c r="G304" s="43"/>
      <c r="H304" s="43"/>
      <c r="I304" s="43"/>
      <c r="K304" s="43"/>
      <c r="L304" s="43"/>
      <c r="M304" s="43"/>
      <c r="N304" s="43"/>
      <c r="O304" s="43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  <c r="AA304" s="104"/>
      <c r="AB304" s="104"/>
      <c r="AC304" s="104"/>
      <c r="AD304" s="104"/>
      <c r="AE304" s="104"/>
    </row>
    <row r="305">
      <c r="B305" s="43"/>
      <c r="C305" s="43"/>
      <c r="D305" s="43"/>
      <c r="E305" s="43"/>
      <c r="F305" s="43"/>
      <c r="G305" s="43"/>
      <c r="H305" s="43"/>
      <c r="I305" s="43"/>
      <c r="K305" s="43"/>
      <c r="L305" s="43"/>
      <c r="M305" s="43"/>
      <c r="N305" s="43"/>
      <c r="O305" s="43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  <c r="Z305" s="104"/>
      <c r="AA305" s="104"/>
      <c r="AB305" s="104"/>
      <c r="AC305" s="104"/>
      <c r="AD305" s="104"/>
      <c r="AE305" s="104"/>
    </row>
    <row r="306">
      <c r="A306" s="99" t="s">
        <v>2225</v>
      </c>
      <c r="B306" s="31"/>
      <c r="C306" s="101" t="s">
        <v>1474</v>
      </c>
      <c r="D306" s="102" t="s">
        <v>2226</v>
      </c>
      <c r="E306" s="101" t="s">
        <v>2227</v>
      </c>
      <c r="F306" s="101" t="s">
        <v>2228</v>
      </c>
      <c r="G306" s="100" t="s">
        <v>429</v>
      </c>
      <c r="H306" s="101" t="s">
        <v>2229</v>
      </c>
      <c r="I306" s="110"/>
      <c r="K306" s="137" t="s">
        <v>2230</v>
      </c>
      <c r="L306" s="49" t="s">
        <v>1928</v>
      </c>
      <c r="M306" s="110"/>
      <c r="N306" s="110"/>
      <c r="O306" s="110"/>
      <c r="P306" s="103"/>
      <c r="Q306" s="103"/>
      <c r="R306" s="103"/>
      <c r="S306" s="103"/>
      <c r="T306" s="103"/>
      <c r="U306" s="103"/>
      <c r="V306" s="103"/>
      <c r="W306" s="103"/>
      <c r="X306" s="103"/>
      <c r="Y306" s="103"/>
      <c r="Z306" s="103"/>
      <c r="AA306" s="103"/>
      <c r="AB306" s="103"/>
      <c r="AC306" s="103"/>
      <c r="AD306" s="103"/>
      <c r="AE306" s="103"/>
    </row>
    <row r="307">
      <c r="F307" s="16" t="s">
        <v>2231</v>
      </c>
      <c r="G307" s="61" t="s">
        <v>2232</v>
      </c>
      <c r="H307" s="16" t="s">
        <v>2233</v>
      </c>
      <c r="I307" s="40" t="s">
        <v>2234</v>
      </c>
      <c r="K307" s="9"/>
      <c r="L307" s="9"/>
      <c r="M307" s="9"/>
      <c r="N307" s="9"/>
      <c r="O307" s="9"/>
    </row>
    <row r="308">
      <c r="F308" s="16" t="s">
        <v>2235</v>
      </c>
      <c r="G308" s="9"/>
      <c r="H308" s="16" t="s">
        <v>2236</v>
      </c>
      <c r="I308" s="9"/>
      <c r="K308" s="9"/>
      <c r="L308" s="9"/>
      <c r="M308" s="9"/>
      <c r="N308" s="9"/>
      <c r="O308" s="9"/>
    </row>
    <row r="309">
      <c r="F309" s="16" t="s">
        <v>2237</v>
      </c>
      <c r="G309" s="61" t="s">
        <v>834</v>
      </c>
      <c r="H309" s="16" t="s">
        <v>175</v>
      </c>
      <c r="I309" s="9"/>
      <c r="K309" s="9"/>
      <c r="L309" s="9"/>
      <c r="M309" s="9"/>
      <c r="N309" s="9"/>
      <c r="O309" s="9"/>
    </row>
    <row r="310">
      <c r="F310" s="16" t="s">
        <v>2238</v>
      </c>
      <c r="G310" s="61" t="s">
        <v>2207</v>
      </c>
      <c r="H310" s="16" t="s">
        <v>2239</v>
      </c>
      <c r="I310" s="9"/>
      <c r="K310" s="9"/>
      <c r="L310" s="9"/>
      <c r="M310" s="9"/>
      <c r="N310" s="9"/>
      <c r="O310" s="9"/>
    </row>
    <row r="311">
      <c r="B311" s="43"/>
      <c r="C311" s="43"/>
      <c r="D311" s="43"/>
      <c r="E311" s="43"/>
      <c r="F311" s="117" t="s">
        <v>2240</v>
      </c>
      <c r="G311" s="118" t="s">
        <v>610</v>
      </c>
      <c r="H311" s="117" t="s">
        <v>2127</v>
      </c>
      <c r="I311" s="43"/>
      <c r="K311" s="43"/>
      <c r="L311" s="43"/>
      <c r="M311" s="43"/>
      <c r="N311" s="43"/>
      <c r="O311" s="43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  <c r="AA311" s="104"/>
      <c r="AB311" s="104"/>
      <c r="AC311" s="104"/>
      <c r="AD311" s="104"/>
      <c r="AE311" s="104"/>
    </row>
    <row r="312">
      <c r="B312" s="43"/>
      <c r="C312" s="43"/>
      <c r="D312" s="43"/>
      <c r="E312" s="43"/>
      <c r="F312" s="117" t="s">
        <v>2241</v>
      </c>
      <c r="G312" s="118" t="s">
        <v>2242</v>
      </c>
      <c r="H312" s="117" t="s">
        <v>2243</v>
      </c>
      <c r="I312" s="43"/>
      <c r="K312" s="43"/>
      <c r="L312" s="43"/>
      <c r="M312" s="43"/>
      <c r="N312" s="43"/>
      <c r="O312" s="43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  <c r="AA312" s="104"/>
      <c r="AB312" s="104"/>
      <c r="AC312" s="104"/>
      <c r="AD312" s="104"/>
      <c r="AE312" s="104"/>
    </row>
    <row r="313">
      <c r="B313" s="43"/>
      <c r="C313" s="43"/>
      <c r="D313" s="43"/>
      <c r="E313" s="43"/>
      <c r="F313" s="117" t="s">
        <v>2244</v>
      </c>
      <c r="G313" s="118" t="s">
        <v>1142</v>
      </c>
      <c r="H313" s="117" t="s">
        <v>2245</v>
      </c>
      <c r="I313" s="43"/>
      <c r="K313" s="43"/>
      <c r="L313" s="43"/>
      <c r="M313" s="43"/>
      <c r="N313" s="43"/>
      <c r="O313" s="43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  <c r="AA313" s="104"/>
      <c r="AB313" s="104"/>
      <c r="AC313" s="104"/>
      <c r="AD313" s="104"/>
      <c r="AE313" s="104"/>
    </row>
    <row r="314">
      <c r="B314" s="43"/>
      <c r="C314" s="43"/>
      <c r="D314" s="43"/>
      <c r="E314" s="43"/>
      <c r="F314" s="117" t="s">
        <v>2246</v>
      </c>
      <c r="G314" s="118" t="s">
        <v>2247</v>
      </c>
      <c r="H314" s="117" t="s">
        <v>2248</v>
      </c>
      <c r="I314" s="43"/>
      <c r="K314" s="43"/>
      <c r="L314" s="43"/>
      <c r="M314" s="43"/>
      <c r="N314" s="43"/>
      <c r="O314" s="43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  <c r="AA314" s="104"/>
      <c r="AB314" s="104"/>
      <c r="AC314" s="104"/>
      <c r="AD314" s="104"/>
      <c r="AE314" s="104"/>
    </row>
    <row r="315">
      <c r="B315" s="43"/>
      <c r="C315" s="43"/>
      <c r="D315" s="43"/>
      <c r="E315" s="43"/>
      <c r="F315" s="117" t="s">
        <v>2249</v>
      </c>
      <c r="G315" s="118" t="s">
        <v>2250</v>
      </c>
      <c r="H315" s="117" t="s">
        <v>2251</v>
      </c>
      <c r="I315" s="43"/>
      <c r="K315" s="43"/>
      <c r="L315" s="43"/>
      <c r="M315" s="43"/>
      <c r="N315" s="43"/>
      <c r="O315" s="43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  <c r="AA315" s="104"/>
      <c r="AB315" s="104"/>
      <c r="AC315" s="104"/>
      <c r="AD315" s="104"/>
      <c r="AE315" s="104"/>
    </row>
    <row r="316">
      <c r="B316" s="43"/>
      <c r="C316" s="43"/>
      <c r="D316" s="43"/>
      <c r="E316" s="43"/>
      <c r="F316" s="117" t="s">
        <v>2252</v>
      </c>
      <c r="G316" s="118" t="s">
        <v>1732</v>
      </c>
      <c r="H316" s="117" t="s">
        <v>2253</v>
      </c>
      <c r="I316" s="43"/>
      <c r="K316" s="43"/>
      <c r="L316" s="43"/>
      <c r="M316" s="43"/>
      <c r="N316" s="43"/>
      <c r="O316" s="43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  <c r="AA316" s="104"/>
      <c r="AB316" s="104"/>
      <c r="AC316" s="104"/>
      <c r="AD316" s="104"/>
      <c r="AE316" s="104"/>
    </row>
    <row r="317">
      <c r="B317" s="43"/>
      <c r="C317" s="43"/>
      <c r="D317" s="43"/>
      <c r="E317" s="43"/>
      <c r="F317" s="117" t="s">
        <v>2254</v>
      </c>
      <c r="G317" s="118" t="s">
        <v>305</v>
      </c>
      <c r="H317" s="117" t="s">
        <v>2255</v>
      </c>
      <c r="I317" s="43"/>
      <c r="K317" s="43"/>
      <c r="L317" s="43"/>
      <c r="M317" s="43"/>
      <c r="N317" s="43"/>
      <c r="O317" s="43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  <c r="AA317" s="104"/>
      <c r="AB317" s="104"/>
      <c r="AC317" s="104"/>
      <c r="AD317" s="104"/>
      <c r="AE317" s="104"/>
    </row>
    <row r="318">
      <c r="B318" s="43"/>
      <c r="C318" s="43"/>
      <c r="D318" s="43"/>
      <c r="E318" s="43"/>
      <c r="F318" s="117" t="s">
        <v>2256</v>
      </c>
      <c r="G318" s="118" t="s">
        <v>110</v>
      </c>
      <c r="H318" s="117" t="s">
        <v>1058</v>
      </c>
      <c r="I318" s="43"/>
      <c r="K318" s="43"/>
      <c r="L318" s="43"/>
      <c r="M318" s="43"/>
      <c r="N318" s="43"/>
      <c r="O318" s="43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  <c r="AA318" s="104"/>
      <c r="AB318" s="104"/>
      <c r="AC318" s="104"/>
      <c r="AD318" s="104"/>
      <c r="AE318" s="104"/>
    </row>
    <row r="319">
      <c r="B319" s="43"/>
      <c r="C319" s="43"/>
      <c r="D319" s="43"/>
      <c r="E319" s="43"/>
      <c r="F319" s="117" t="s">
        <v>2257</v>
      </c>
      <c r="G319" s="43"/>
      <c r="H319" s="117" t="s">
        <v>2258</v>
      </c>
      <c r="I319" s="43"/>
      <c r="K319" s="43"/>
      <c r="L319" s="43"/>
      <c r="M319" s="43"/>
      <c r="N319" s="43"/>
      <c r="O319" s="43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  <c r="AA319" s="104"/>
      <c r="AB319" s="104"/>
      <c r="AC319" s="104"/>
      <c r="AD319" s="104"/>
      <c r="AE319" s="104"/>
    </row>
    <row r="320">
      <c r="A320" s="43"/>
      <c r="B320" s="43"/>
      <c r="C320" s="43"/>
      <c r="D320" s="43"/>
      <c r="E320" s="43"/>
      <c r="F320" s="117" t="s">
        <v>2259</v>
      </c>
      <c r="G320" s="118" t="s">
        <v>1516</v>
      </c>
      <c r="H320" s="117" t="s">
        <v>2260</v>
      </c>
      <c r="I320" s="43"/>
      <c r="K320" s="43"/>
      <c r="L320" s="43"/>
      <c r="M320" s="43"/>
      <c r="N320" s="43"/>
      <c r="O320" s="43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  <c r="Z320" s="104"/>
      <c r="AA320" s="104"/>
      <c r="AB320" s="104"/>
      <c r="AC320" s="104"/>
      <c r="AD320" s="104"/>
      <c r="AE320" s="104"/>
    </row>
    <row r="321">
      <c r="A321" s="104"/>
      <c r="B321" s="104"/>
      <c r="C321" s="104"/>
      <c r="D321" s="104"/>
      <c r="E321" s="104"/>
      <c r="F321" s="117" t="s">
        <v>2261</v>
      </c>
      <c r="G321" s="118" t="s">
        <v>2262</v>
      </c>
      <c r="H321" s="117" t="s">
        <v>2100</v>
      </c>
      <c r="I321" s="43"/>
      <c r="K321" s="43"/>
      <c r="L321" s="43"/>
      <c r="M321" s="43"/>
      <c r="N321" s="43"/>
      <c r="O321" s="43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  <c r="AA321" s="104"/>
      <c r="AB321" s="104"/>
      <c r="AC321" s="104"/>
      <c r="AD321" s="104"/>
      <c r="AE321" s="104"/>
    </row>
    <row r="322">
      <c r="A322" s="104"/>
      <c r="B322" s="104"/>
      <c r="C322" s="104"/>
      <c r="D322" s="104"/>
      <c r="E322" s="104"/>
      <c r="F322" s="118" t="s">
        <v>2263</v>
      </c>
      <c r="G322" s="43"/>
      <c r="H322" s="117" t="s">
        <v>2264</v>
      </c>
      <c r="I322" s="43"/>
      <c r="K322" s="43"/>
      <c r="L322" s="43"/>
      <c r="M322" s="43"/>
      <c r="N322" s="43"/>
      <c r="O322" s="43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  <c r="AA322" s="104"/>
      <c r="AB322" s="104"/>
      <c r="AC322" s="104"/>
      <c r="AD322" s="104"/>
      <c r="AE322" s="104"/>
    </row>
    <row r="323">
      <c r="A323" s="104"/>
      <c r="B323" s="104"/>
      <c r="C323" s="104"/>
      <c r="D323" s="104"/>
      <c r="E323" s="104"/>
      <c r="F323" s="117" t="s">
        <v>2265</v>
      </c>
      <c r="G323" s="118" t="s">
        <v>1588</v>
      </c>
      <c r="H323" s="117" t="s">
        <v>2266</v>
      </c>
      <c r="I323" s="43"/>
      <c r="K323" s="43"/>
      <c r="L323" s="43"/>
      <c r="M323" s="43"/>
      <c r="N323" s="43"/>
      <c r="O323" s="43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  <c r="AA323" s="104"/>
      <c r="AB323" s="104"/>
      <c r="AC323" s="104"/>
      <c r="AD323" s="104"/>
      <c r="AE323" s="104"/>
    </row>
    <row r="324">
      <c r="A324" s="104"/>
      <c r="B324" s="104"/>
      <c r="C324" s="104"/>
      <c r="D324" s="104"/>
      <c r="E324" s="104"/>
      <c r="F324" s="117" t="s">
        <v>2267</v>
      </c>
      <c r="G324" s="118" t="s">
        <v>292</v>
      </c>
      <c r="H324" s="117" t="s">
        <v>1467</v>
      </c>
      <c r="I324" s="43"/>
      <c r="K324" s="43"/>
      <c r="L324" s="43"/>
      <c r="M324" s="43"/>
      <c r="N324" s="43"/>
      <c r="O324" s="43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  <c r="AA324" s="104"/>
      <c r="AB324" s="104"/>
      <c r="AC324" s="104"/>
      <c r="AD324" s="104"/>
      <c r="AE324" s="104"/>
    </row>
    <row r="325">
      <c r="A325" s="104"/>
      <c r="B325" s="104"/>
      <c r="C325" s="104"/>
      <c r="D325" s="104"/>
      <c r="E325" s="104"/>
      <c r="F325" s="117" t="s">
        <v>2268</v>
      </c>
      <c r="G325" s="118" t="s">
        <v>2269</v>
      </c>
      <c r="H325" s="118" t="s">
        <v>2270</v>
      </c>
      <c r="I325" s="43"/>
      <c r="K325" s="43"/>
      <c r="L325" s="43"/>
      <c r="M325" s="43"/>
      <c r="N325" s="43"/>
      <c r="O325" s="43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  <c r="Z325" s="104"/>
      <c r="AA325" s="104"/>
      <c r="AB325" s="104"/>
      <c r="AC325" s="104"/>
      <c r="AD325" s="104"/>
      <c r="AE325" s="104"/>
    </row>
    <row r="326">
      <c r="A326" s="104"/>
      <c r="B326" s="104"/>
      <c r="C326" s="104"/>
      <c r="D326" s="104"/>
      <c r="E326" s="104"/>
      <c r="F326" s="117" t="s">
        <v>2271</v>
      </c>
      <c r="G326" s="43"/>
      <c r="H326" s="117" t="s">
        <v>2272</v>
      </c>
      <c r="I326" s="43"/>
      <c r="K326" s="43"/>
      <c r="L326" s="43"/>
      <c r="M326" s="43"/>
      <c r="N326" s="43"/>
      <c r="O326" s="43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  <c r="Z326" s="104"/>
      <c r="AA326" s="104"/>
      <c r="AB326" s="104"/>
      <c r="AC326" s="104"/>
      <c r="AD326" s="104"/>
      <c r="AE326" s="104"/>
    </row>
    <row r="327">
      <c r="A327" s="104"/>
      <c r="B327" s="104"/>
      <c r="C327" s="104"/>
      <c r="D327" s="104"/>
      <c r="E327" s="104"/>
      <c r="F327" s="117" t="s">
        <v>2273</v>
      </c>
      <c r="G327" s="43"/>
      <c r="H327" s="117" t="s">
        <v>2274</v>
      </c>
      <c r="I327" s="43"/>
      <c r="K327" s="43"/>
      <c r="L327" s="43"/>
      <c r="M327" s="43"/>
      <c r="N327" s="43"/>
      <c r="O327" s="43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  <c r="Z327" s="104"/>
      <c r="AA327" s="104"/>
      <c r="AB327" s="104"/>
      <c r="AC327" s="104"/>
      <c r="AD327" s="104"/>
      <c r="AE327" s="104"/>
    </row>
    <row r="328">
      <c r="F328" s="16" t="s">
        <v>2275</v>
      </c>
      <c r="G328" s="61" t="s">
        <v>1133</v>
      </c>
      <c r="H328" s="16" t="s">
        <v>2276</v>
      </c>
    </row>
    <row r="329">
      <c r="F329" s="16" t="s">
        <v>2277</v>
      </c>
      <c r="G329" s="61" t="s">
        <v>2278</v>
      </c>
      <c r="H329" s="16" t="s">
        <v>2279</v>
      </c>
    </row>
    <row r="330">
      <c r="C330" s="43"/>
      <c r="D330" s="43"/>
      <c r="E330" s="43"/>
      <c r="F330" s="43"/>
      <c r="G330" s="43"/>
      <c r="H330" s="43"/>
      <c r="I330" s="43"/>
      <c r="K330" s="43"/>
      <c r="L330" s="43"/>
      <c r="M330" s="43"/>
      <c r="N330" s="43"/>
      <c r="O330" s="43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  <c r="AA330" s="104"/>
      <c r="AB330" s="104"/>
      <c r="AC330" s="104"/>
      <c r="AD330" s="104"/>
      <c r="AE330" s="104"/>
    </row>
    <row r="331">
      <c r="A331" s="99" t="s">
        <v>2280</v>
      </c>
      <c r="B331" s="101" t="s">
        <v>2281</v>
      </c>
      <c r="C331" s="101" t="s">
        <v>1474</v>
      </c>
      <c r="D331" s="102" t="s">
        <v>2282</v>
      </c>
      <c r="E331" s="31"/>
      <c r="F331" s="31"/>
      <c r="G331" s="31"/>
      <c r="H331" s="31"/>
      <c r="I331" s="110"/>
      <c r="K331" s="110"/>
      <c r="L331" s="49" t="s">
        <v>1812</v>
      </c>
      <c r="M331" s="110"/>
      <c r="N331" s="110"/>
      <c r="O331" s="110"/>
      <c r="P331" s="103"/>
      <c r="Q331" s="103"/>
      <c r="R331" s="103"/>
      <c r="S331" s="103"/>
      <c r="T331" s="103"/>
      <c r="U331" s="103"/>
      <c r="V331" s="103"/>
      <c r="W331" s="103"/>
      <c r="X331" s="103"/>
      <c r="Y331" s="103"/>
      <c r="Z331" s="103"/>
      <c r="AA331" s="103"/>
      <c r="AB331" s="103"/>
      <c r="AC331" s="103"/>
      <c r="AD331" s="103"/>
      <c r="AE331" s="103"/>
    </row>
    <row r="332">
      <c r="A332" s="28"/>
      <c r="B332" s="28"/>
      <c r="C332" s="28"/>
      <c r="D332" s="28"/>
      <c r="E332" s="28"/>
      <c r="F332" s="12" t="s">
        <v>2283</v>
      </c>
      <c r="G332" s="13" t="s">
        <v>1323</v>
      </c>
      <c r="H332" s="12" t="s">
        <v>2284</v>
      </c>
      <c r="I332" s="44"/>
      <c r="K332" s="44"/>
      <c r="L332" s="40" t="s">
        <v>2285</v>
      </c>
      <c r="M332" s="44"/>
      <c r="N332" s="44"/>
      <c r="O332" s="44"/>
      <c r="P332" s="126"/>
      <c r="Q332" s="126"/>
      <c r="R332" s="126"/>
      <c r="S332" s="126"/>
      <c r="T332" s="126"/>
      <c r="U332" s="126"/>
      <c r="V332" s="126"/>
      <c r="W332" s="126"/>
      <c r="X332" s="126"/>
      <c r="Y332" s="126"/>
      <c r="Z332" s="126"/>
      <c r="AA332" s="126"/>
      <c r="AB332" s="126"/>
      <c r="AC332" s="126"/>
      <c r="AD332" s="126"/>
      <c r="AE332" s="126"/>
    </row>
    <row r="333">
      <c r="F333" s="16" t="s">
        <v>2286</v>
      </c>
      <c r="G333" s="61" t="s">
        <v>1883</v>
      </c>
      <c r="H333" s="16" t="s">
        <v>2287</v>
      </c>
      <c r="I333" s="43"/>
      <c r="K333" s="43"/>
      <c r="L333" s="117" t="s">
        <v>2288</v>
      </c>
      <c r="M333" s="43"/>
      <c r="N333" s="43"/>
      <c r="O333" s="43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  <c r="AA333" s="104"/>
      <c r="AB333" s="104"/>
      <c r="AC333" s="104"/>
      <c r="AD333" s="104"/>
      <c r="AE333" s="104"/>
    </row>
    <row r="334">
      <c r="F334" s="16" t="s">
        <v>2289</v>
      </c>
      <c r="G334" s="61" t="s">
        <v>1709</v>
      </c>
      <c r="H334" s="16" t="s">
        <v>2290</v>
      </c>
      <c r="I334" s="43"/>
      <c r="K334" s="43"/>
      <c r="L334" s="117" t="s">
        <v>2291</v>
      </c>
      <c r="M334" s="43"/>
      <c r="N334" s="43"/>
      <c r="O334" s="43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  <c r="AA334" s="104"/>
      <c r="AB334" s="104"/>
      <c r="AC334" s="104"/>
      <c r="AD334" s="104"/>
      <c r="AE334" s="104"/>
    </row>
    <row r="335">
      <c r="F335" s="16" t="s">
        <v>2292</v>
      </c>
      <c r="G335" s="61" t="s">
        <v>997</v>
      </c>
      <c r="H335" s="16" t="s">
        <v>163</v>
      </c>
      <c r="I335" s="43"/>
      <c r="K335" s="43"/>
      <c r="L335" s="117" t="s">
        <v>2293</v>
      </c>
      <c r="M335" s="43"/>
      <c r="N335" s="43"/>
      <c r="O335" s="43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  <c r="AA335" s="104"/>
      <c r="AB335" s="104"/>
      <c r="AC335" s="104"/>
      <c r="AD335" s="104"/>
      <c r="AE335" s="104"/>
    </row>
    <row r="336">
      <c r="F336" s="16" t="s">
        <v>2294</v>
      </c>
      <c r="G336" s="61" t="s">
        <v>335</v>
      </c>
      <c r="H336" s="16" t="s">
        <v>663</v>
      </c>
      <c r="I336" s="43"/>
      <c r="K336" s="43"/>
      <c r="L336" s="117" t="s">
        <v>2295</v>
      </c>
      <c r="M336" s="43"/>
      <c r="N336" s="43"/>
      <c r="O336" s="43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  <c r="AA336" s="104"/>
      <c r="AB336" s="104"/>
      <c r="AC336" s="104"/>
      <c r="AD336" s="104"/>
      <c r="AE336" s="104"/>
    </row>
    <row r="337">
      <c r="F337" s="16" t="s">
        <v>2296</v>
      </c>
      <c r="G337" s="61" t="s">
        <v>278</v>
      </c>
      <c r="H337" s="16" t="s">
        <v>2297</v>
      </c>
      <c r="I337" s="43"/>
      <c r="K337" s="43"/>
      <c r="L337" s="117" t="s">
        <v>2298</v>
      </c>
      <c r="M337" s="43"/>
      <c r="N337" s="43"/>
      <c r="O337" s="43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  <c r="AA337" s="104"/>
      <c r="AB337" s="104"/>
      <c r="AC337" s="104"/>
      <c r="AD337" s="104"/>
      <c r="AE337" s="104"/>
    </row>
    <row r="338">
      <c r="F338" s="16" t="s">
        <v>2299</v>
      </c>
      <c r="G338" s="61" t="s">
        <v>769</v>
      </c>
      <c r="H338" s="16" t="s">
        <v>283</v>
      </c>
      <c r="I338" s="43"/>
      <c r="K338" s="43"/>
      <c r="L338" s="117" t="s">
        <v>2300</v>
      </c>
      <c r="M338" s="43"/>
      <c r="N338" s="43"/>
      <c r="O338" s="43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  <c r="AA338" s="104"/>
      <c r="AB338" s="104"/>
      <c r="AC338" s="104"/>
      <c r="AD338" s="104"/>
      <c r="AE338" s="104"/>
    </row>
    <row r="339">
      <c r="F339" s="16" t="s">
        <v>2301</v>
      </c>
      <c r="G339" s="61" t="s">
        <v>2302</v>
      </c>
      <c r="H339" s="16" t="s">
        <v>2303</v>
      </c>
      <c r="I339" s="43"/>
      <c r="K339" s="43"/>
      <c r="L339" s="117" t="s">
        <v>2304</v>
      </c>
      <c r="M339" s="43"/>
      <c r="N339" s="43"/>
      <c r="O339" s="43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  <c r="AA339" s="104"/>
      <c r="AB339" s="104"/>
      <c r="AC339" s="104"/>
      <c r="AD339" s="104"/>
      <c r="AE339" s="104"/>
    </row>
    <row r="340">
      <c r="F340" s="16" t="s">
        <v>2305</v>
      </c>
      <c r="G340" s="61" t="s">
        <v>2306</v>
      </c>
      <c r="H340" s="16" t="s">
        <v>60</v>
      </c>
      <c r="I340" s="43"/>
      <c r="K340" s="43"/>
      <c r="L340" s="117" t="s">
        <v>2307</v>
      </c>
      <c r="M340" s="43"/>
      <c r="N340" s="43"/>
      <c r="O340" s="43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  <c r="AA340" s="104"/>
      <c r="AB340" s="104"/>
      <c r="AC340" s="104"/>
      <c r="AD340" s="104"/>
      <c r="AE340" s="104"/>
    </row>
    <row r="341">
      <c r="F341" s="16" t="s">
        <v>2308</v>
      </c>
      <c r="G341" s="61" t="s">
        <v>2309</v>
      </c>
      <c r="H341" s="16" t="s">
        <v>2310</v>
      </c>
      <c r="I341" s="43"/>
      <c r="K341" s="43"/>
      <c r="L341" s="117" t="s">
        <v>2311</v>
      </c>
      <c r="M341" s="43"/>
      <c r="N341" s="43"/>
      <c r="O341" s="43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  <c r="AA341" s="104"/>
      <c r="AB341" s="104"/>
      <c r="AC341" s="104"/>
      <c r="AD341" s="104"/>
      <c r="AE341" s="104"/>
    </row>
    <row r="342">
      <c r="F342" s="16" t="s">
        <v>2312</v>
      </c>
      <c r="G342" s="61" t="s">
        <v>349</v>
      </c>
      <c r="H342" s="16" t="s">
        <v>2313</v>
      </c>
      <c r="I342" s="43"/>
      <c r="K342" s="43"/>
      <c r="L342" s="117" t="s">
        <v>2314</v>
      </c>
      <c r="M342" s="43"/>
      <c r="N342" s="43"/>
      <c r="O342" s="43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  <c r="AA342" s="104"/>
      <c r="AB342" s="104"/>
      <c r="AC342" s="104"/>
      <c r="AD342" s="104"/>
      <c r="AE342" s="104"/>
    </row>
    <row r="343">
      <c r="F343" s="16" t="s">
        <v>2315</v>
      </c>
      <c r="G343" s="61" t="s">
        <v>2316</v>
      </c>
      <c r="H343" s="16" t="s">
        <v>204</v>
      </c>
      <c r="I343" s="43"/>
      <c r="K343" s="43"/>
      <c r="L343" s="117" t="s">
        <v>2317</v>
      </c>
      <c r="M343" s="43"/>
      <c r="N343" s="43"/>
      <c r="O343" s="43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  <c r="AA343" s="104"/>
      <c r="AB343" s="104"/>
      <c r="AC343" s="104"/>
      <c r="AD343" s="104"/>
      <c r="AE343" s="104"/>
    </row>
    <row r="344">
      <c r="F344" s="16" t="s">
        <v>2318</v>
      </c>
      <c r="G344" s="61" t="s">
        <v>1390</v>
      </c>
      <c r="H344" s="16" t="s">
        <v>2319</v>
      </c>
      <c r="I344" s="43"/>
      <c r="K344" s="43"/>
      <c r="L344" s="117" t="s">
        <v>2320</v>
      </c>
      <c r="M344" s="43"/>
      <c r="N344" s="43"/>
      <c r="O344" s="43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  <c r="AA344" s="104"/>
      <c r="AB344" s="104"/>
      <c r="AC344" s="104"/>
      <c r="AD344" s="104"/>
      <c r="AE344" s="104"/>
    </row>
    <row r="345">
      <c r="F345" s="16" t="s">
        <v>2321</v>
      </c>
      <c r="G345" s="61" t="s">
        <v>1488</v>
      </c>
      <c r="H345" s="16" t="s">
        <v>2322</v>
      </c>
      <c r="I345" s="43"/>
      <c r="K345" s="43"/>
      <c r="L345" s="117" t="s">
        <v>2323</v>
      </c>
      <c r="M345" s="43"/>
      <c r="N345" s="43"/>
      <c r="O345" s="43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  <c r="AA345" s="104"/>
      <c r="AB345" s="104"/>
      <c r="AC345" s="104"/>
      <c r="AD345" s="104"/>
      <c r="AE345" s="104"/>
    </row>
    <row r="346">
      <c r="F346" s="16" t="s">
        <v>2324</v>
      </c>
      <c r="G346" s="61" t="s">
        <v>769</v>
      </c>
      <c r="H346" s="16" t="s">
        <v>1836</v>
      </c>
      <c r="I346" s="43"/>
      <c r="K346" s="43"/>
      <c r="L346" s="117" t="s">
        <v>2325</v>
      </c>
      <c r="M346" s="43"/>
      <c r="N346" s="43"/>
      <c r="O346" s="43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  <c r="AA346" s="104"/>
      <c r="AB346" s="104"/>
      <c r="AC346" s="104"/>
      <c r="AD346" s="104"/>
      <c r="AE346" s="104"/>
    </row>
    <row r="347">
      <c r="F347" s="16" t="s">
        <v>2326</v>
      </c>
      <c r="G347" s="61" t="s">
        <v>1387</v>
      </c>
      <c r="H347" s="16" t="s">
        <v>1467</v>
      </c>
      <c r="I347" s="43"/>
      <c r="K347" s="43"/>
      <c r="L347" s="117" t="s">
        <v>2327</v>
      </c>
      <c r="M347" s="43"/>
      <c r="N347" s="43"/>
      <c r="O347" s="43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  <c r="AA347" s="104"/>
      <c r="AB347" s="104"/>
      <c r="AC347" s="104"/>
      <c r="AD347" s="104"/>
      <c r="AE347" s="104"/>
    </row>
    <row r="348">
      <c r="F348" s="16" t="s">
        <v>2328</v>
      </c>
      <c r="G348" s="61" t="s">
        <v>2329</v>
      </c>
      <c r="H348" s="16" t="s">
        <v>2330</v>
      </c>
      <c r="I348" s="43"/>
      <c r="K348" s="43"/>
      <c r="L348" s="117" t="s">
        <v>2331</v>
      </c>
      <c r="M348" s="43"/>
      <c r="N348" s="43"/>
      <c r="O348" s="43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  <c r="AA348" s="104"/>
      <c r="AB348" s="104"/>
      <c r="AC348" s="104"/>
      <c r="AD348" s="104"/>
      <c r="AE348" s="104"/>
    </row>
    <row r="349">
      <c r="F349" s="16" t="s">
        <v>2332</v>
      </c>
      <c r="G349" s="61" t="s">
        <v>2333</v>
      </c>
      <c r="H349" s="16" t="s">
        <v>2334</v>
      </c>
      <c r="I349" s="43"/>
      <c r="K349" s="43"/>
      <c r="L349" s="117" t="s">
        <v>2335</v>
      </c>
      <c r="M349" s="43"/>
      <c r="N349" s="43"/>
      <c r="O349" s="43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  <c r="AA349" s="104"/>
      <c r="AB349" s="104"/>
      <c r="AC349" s="104"/>
      <c r="AD349" s="104"/>
      <c r="AE349" s="104"/>
    </row>
    <row r="350">
      <c r="F350" s="16" t="s">
        <v>2336</v>
      </c>
      <c r="G350" s="61" t="s">
        <v>1194</v>
      </c>
      <c r="H350" s="16" t="s">
        <v>2337</v>
      </c>
      <c r="I350" s="43"/>
      <c r="K350" s="43"/>
      <c r="L350" s="117" t="s">
        <v>2338</v>
      </c>
      <c r="M350" s="43"/>
      <c r="N350" s="43"/>
      <c r="O350" s="43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  <c r="Z350" s="104"/>
      <c r="AA350" s="104"/>
      <c r="AB350" s="104"/>
      <c r="AC350" s="104"/>
      <c r="AD350" s="104"/>
      <c r="AE350" s="104"/>
    </row>
    <row r="351">
      <c r="F351" s="9"/>
      <c r="G351" s="9"/>
      <c r="H351" s="9"/>
      <c r="I351" s="43"/>
      <c r="K351" s="43"/>
      <c r="L351" s="117" t="s">
        <v>2339</v>
      </c>
      <c r="M351" s="43"/>
      <c r="N351" s="43"/>
      <c r="O351" s="43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  <c r="AA351" s="104"/>
      <c r="AB351" s="104"/>
      <c r="AC351" s="104"/>
      <c r="AD351" s="104"/>
      <c r="AE351" s="104"/>
    </row>
    <row r="352">
      <c r="A352" s="99" t="s">
        <v>2340</v>
      </c>
      <c r="B352" s="103"/>
      <c r="C352" s="4" t="s">
        <v>1474</v>
      </c>
      <c r="D352" s="115" t="s">
        <v>2341</v>
      </c>
      <c r="E352" s="4" t="s">
        <v>2342</v>
      </c>
      <c r="F352" s="110"/>
      <c r="G352" s="110"/>
      <c r="H352" s="101" t="s">
        <v>116</v>
      </c>
      <c r="I352" s="110"/>
      <c r="K352" s="110"/>
      <c r="L352" s="101" t="s">
        <v>1928</v>
      </c>
      <c r="M352" s="103"/>
      <c r="N352" s="103"/>
      <c r="O352" s="103"/>
      <c r="P352" s="103"/>
      <c r="Q352" s="103"/>
      <c r="R352" s="103"/>
      <c r="S352" s="103"/>
      <c r="T352" s="103"/>
      <c r="U352" s="103"/>
      <c r="V352" s="103"/>
      <c r="W352" s="103"/>
      <c r="X352" s="103"/>
      <c r="Y352" s="103"/>
      <c r="Z352" s="103"/>
      <c r="AA352" s="103"/>
      <c r="AB352" s="103"/>
      <c r="AC352" s="103"/>
      <c r="AD352" s="103"/>
      <c r="AE352" s="103"/>
    </row>
    <row r="353">
      <c r="E353" s="138" t="s">
        <v>2343</v>
      </c>
      <c r="F353" s="16" t="s">
        <v>2344</v>
      </c>
      <c r="G353" s="61" t="s">
        <v>834</v>
      </c>
      <c r="H353" s="16" t="s">
        <v>2345</v>
      </c>
      <c r="I353" s="117" t="s">
        <v>2346</v>
      </c>
      <c r="K353" s="43"/>
      <c r="L353" s="43"/>
      <c r="M353" s="43"/>
      <c r="N353" s="43"/>
      <c r="O353" s="43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  <c r="AA353" s="104"/>
      <c r="AB353" s="104"/>
      <c r="AC353" s="104"/>
      <c r="AD353" s="104"/>
      <c r="AE353" s="104"/>
    </row>
    <row r="354">
      <c r="F354" s="16" t="s">
        <v>2347</v>
      </c>
      <c r="G354" s="61" t="s">
        <v>2348</v>
      </c>
      <c r="H354" s="16" t="s">
        <v>2349</v>
      </c>
      <c r="I354" s="117" t="s">
        <v>2350</v>
      </c>
      <c r="K354" s="43"/>
      <c r="L354" s="43"/>
      <c r="M354" s="43"/>
      <c r="N354" s="43"/>
      <c r="O354" s="43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  <c r="AA354" s="104"/>
      <c r="AB354" s="104"/>
      <c r="AC354" s="104"/>
      <c r="AD354" s="104"/>
      <c r="AE354" s="104"/>
    </row>
    <row r="355">
      <c r="F355" s="16" t="s">
        <v>2351</v>
      </c>
      <c r="G355" s="61" t="s">
        <v>1563</v>
      </c>
      <c r="H355" s="16" t="s">
        <v>2352</v>
      </c>
      <c r="I355" s="117" t="s">
        <v>2353</v>
      </c>
      <c r="K355" s="43"/>
      <c r="L355" s="43"/>
      <c r="M355" s="43"/>
      <c r="N355" s="43"/>
      <c r="O355" s="43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  <c r="AA355" s="104"/>
      <c r="AB355" s="104"/>
      <c r="AC355" s="104"/>
      <c r="AD355" s="104"/>
      <c r="AE355" s="104"/>
    </row>
    <row r="356">
      <c r="F356" s="16" t="s">
        <v>2354</v>
      </c>
      <c r="G356" s="61" t="s">
        <v>2104</v>
      </c>
      <c r="H356" s="16" t="s">
        <v>560</v>
      </c>
      <c r="I356" s="117" t="s">
        <v>2355</v>
      </c>
      <c r="K356" s="43"/>
      <c r="L356" s="43"/>
      <c r="M356" s="43"/>
      <c r="N356" s="43"/>
      <c r="O356" s="43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  <c r="AA356" s="104"/>
      <c r="AB356" s="104"/>
      <c r="AC356" s="104"/>
      <c r="AD356" s="104"/>
      <c r="AE356" s="104"/>
    </row>
    <row r="357">
      <c r="F357" s="16" t="s">
        <v>2356</v>
      </c>
      <c r="G357" s="61" t="s">
        <v>1732</v>
      </c>
      <c r="H357" s="16" t="s">
        <v>2357</v>
      </c>
      <c r="I357" s="117" t="s">
        <v>2358</v>
      </c>
      <c r="K357" s="43"/>
      <c r="L357" s="43"/>
      <c r="M357" s="43"/>
      <c r="N357" s="43"/>
      <c r="O357" s="43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  <c r="AA357" s="104"/>
      <c r="AB357" s="104"/>
      <c r="AC357" s="104"/>
      <c r="AD357" s="104"/>
      <c r="AE357" s="104"/>
    </row>
    <row r="358">
      <c r="F358" s="16" t="s">
        <v>2359</v>
      </c>
      <c r="G358" s="61" t="s">
        <v>766</v>
      </c>
      <c r="H358" s="16" t="s">
        <v>246</v>
      </c>
      <c r="I358" s="40" t="s">
        <v>2360</v>
      </c>
      <c r="K358" s="44"/>
      <c r="L358" s="44"/>
      <c r="M358" s="44"/>
      <c r="N358" s="44"/>
      <c r="O358" s="44"/>
      <c r="P358" s="126"/>
      <c r="Q358" s="126"/>
      <c r="R358" s="126"/>
      <c r="S358" s="126"/>
      <c r="T358" s="126"/>
      <c r="U358" s="126"/>
      <c r="V358" s="126"/>
      <c r="W358" s="126"/>
      <c r="X358" s="126"/>
      <c r="Y358" s="126"/>
      <c r="Z358" s="126"/>
      <c r="AA358" s="126"/>
      <c r="AB358" s="126"/>
      <c r="AC358" s="126"/>
      <c r="AD358" s="126"/>
      <c r="AE358" s="126"/>
    </row>
    <row r="359">
      <c r="F359" s="16" t="s">
        <v>2361</v>
      </c>
      <c r="G359" s="61" t="s">
        <v>211</v>
      </c>
      <c r="H359" s="16" t="s">
        <v>246</v>
      </c>
      <c r="I359" s="40" t="s">
        <v>2362</v>
      </c>
      <c r="K359" s="40"/>
      <c r="L359" s="44"/>
      <c r="M359" s="44"/>
      <c r="N359" s="44"/>
      <c r="O359" s="44"/>
      <c r="P359" s="126"/>
      <c r="Q359" s="126"/>
      <c r="R359" s="126"/>
      <c r="S359" s="126"/>
      <c r="T359" s="126"/>
      <c r="U359" s="126"/>
      <c r="V359" s="126"/>
      <c r="W359" s="126"/>
      <c r="X359" s="126"/>
      <c r="Y359" s="126"/>
      <c r="Z359" s="126"/>
      <c r="AA359" s="126"/>
      <c r="AB359" s="126"/>
      <c r="AC359" s="126"/>
      <c r="AD359" s="126"/>
      <c r="AE359" s="126"/>
    </row>
    <row r="360">
      <c r="F360" s="16" t="s">
        <v>2363</v>
      </c>
      <c r="G360" s="61" t="s">
        <v>1252</v>
      </c>
      <c r="H360" s="16" t="s">
        <v>2364</v>
      </c>
      <c r="I360" s="40" t="s">
        <v>2365</v>
      </c>
      <c r="K360" s="40"/>
      <c r="L360" s="44"/>
      <c r="M360" s="44"/>
      <c r="N360" s="44"/>
      <c r="O360" s="44"/>
      <c r="P360" s="126"/>
      <c r="Q360" s="126"/>
      <c r="R360" s="126"/>
      <c r="S360" s="126"/>
      <c r="T360" s="126"/>
      <c r="U360" s="126"/>
      <c r="V360" s="126"/>
      <c r="W360" s="126"/>
      <c r="X360" s="126"/>
      <c r="Y360" s="126"/>
      <c r="Z360" s="126"/>
      <c r="AA360" s="126"/>
      <c r="AB360" s="126"/>
      <c r="AC360" s="126"/>
      <c r="AD360" s="126"/>
      <c r="AE360" s="126"/>
    </row>
    <row r="361">
      <c r="F361" s="16" t="s">
        <v>2366</v>
      </c>
      <c r="G361" s="61" t="s">
        <v>287</v>
      </c>
      <c r="H361" s="16" t="s">
        <v>560</v>
      </c>
      <c r="I361" s="40" t="s">
        <v>2367</v>
      </c>
      <c r="K361" s="40"/>
      <c r="L361" s="44"/>
      <c r="M361" s="44"/>
      <c r="N361" s="44"/>
      <c r="O361" s="44"/>
      <c r="P361" s="126"/>
      <c r="Q361" s="126"/>
      <c r="R361" s="126"/>
      <c r="S361" s="126"/>
      <c r="T361" s="126"/>
      <c r="U361" s="126"/>
      <c r="V361" s="126"/>
      <c r="W361" s="126"/>
      <c r="X361" s="126"/>
      <c r="Y361" s="126"/>
      <c r="Z361" s="126"/>
      <c r="AA361" s="126"/>
      <c r="AB361" s="126"/>
      <c r="AC361" s="126"/>
      <c r="AD361" s="126"/>
      <c r="AE361" s="126"/>
    </row>
    <row r="362">
      <c r="F362" s="16" t="s">
        <v>2368</v>
      </c>
      <c r="G362" s="61" t="s">
        <v>2369</v>
      </c>
      <c r="H362" s="16" t="s">
        <v>2370</v>
      </c>
      <c r="I362" s="40" t="s">
        <v>2371</v>
      </c>
      <c r="K362" s="40"/>
      <c r="L362" s="44"/>
      <c r="M362" s="44"/>
      <c r="N362" s="44"/>
      <c r="O362" s="44"/>
      <c r="P362" s="126"/>
      <c r="Q362" s="126"/>
      <c r="R362" s="126"/>
      <c r="S362" s="126"/>
      <c r="T362" s="126"/>
      <c r="U362" s="126"/>
      <c r="V362" s="126"/>
      <c r="W362" s="126"/>
      <c r="X362" s="126"/>
      <c r="Y362" s="126"/>
      <c r="Z362" s="126"/>
      <c r="AA362" s="126"/>
      <c r="AB362" s="126"/>
      <c r="AC362" s="126"/>
      <c r="AD362" s="126"/>
      <c r="AE362" s="126"/>
    </row>
    <row r="363">
      <c r="F363" s="16" t="s">
        <v>2372</v>
      </c>
      <c r="G363" s="61" t="s">
        <v>97</v>
      </c>
      <c r="H363" s="16" t="s">
        <v>983</v>
      </c>
      <c r="I363" s="40" t="s">
        <v>2373</v>
      </c>
      <c r="K363" s="40"/>
      <c r="L363" s="126"/>
      <c r="M363" s="126"/>
      <c r="N363" s="44"/>
      <c r="O363" s="44"/>
      <c r="P363" s="126"/>
      <c r="Q363" s="126"/>
      <c r="R363" s="126"/>
      <c r="S363" s="126"/>
      <c r="T363" s="126"/>
      <c r="U363" s="126"/>
      <c r="V363" s="126"/>
      <c r="W363" s="126"/>
      <c r="X363" s="126"/>
      <c r="Y363" s="126"/>
      <c r="Z363" s="126"/>
      <c r="AA363" s="126"/>
      <c r="AB363" s="126"/>
      <c r="AC363" s="126"/>
      <c r="AD363" s="126"/>
      <c r="AE363" s="126"/>
    </row>
    <row r="364">
      <c r="F364" s="16" t="s">
        <v>2374</v>
      </c>
      <c r="G364" s="61" t="s">
        <v>207</v>
      </c>
      <c r="H364" s="16" t="s">
        <v>2375</v>
      </c>
      <c r="I364" s="40" t="s">
        <v>2376</v>
      </c>
      <c r="K364" s="40"/>
      <c r="L364" s="126"/>
      <c r="M364" s="126"/>
      <c r="N364" s="44"/>
      <c r="O364" s="44"/>
      <c r="P364" s="126"/>
      <c r="Q364" s="126"/>
      <c r="R364" s="126"/>
      <c r="S364" s="126"/>
      <c r="T364" s="126"/>
      <c r="U364" s="126"/>
      <c r="V364" s="126"/>
      <c r="W364" s="126"/>
      <c r="X364" s="126"/>
      <c r="Y364" s="126"/>
      <c r="Z364" s="126"/>
      <c r="AA364" s="126"/>
      <c r="AB364" s="126"/>
      <c r="AC364" s="126"/>
      <c r="AD364" s="126"/>
      <c r="AE364" s="126"/>
    </row>
    <row r="365">
      <c r="F365" s="16" t="s">
        <v>2377</v>
      </c>
      <c r="G365" s="61" t="s">
        <v>967</v>
      </c>
      <c r="H365" s="16" t="s">
        <v>2378</v>
      </c>
      <c r="I365" s="40" t="s">
        <v>2379</v>
      </c>
      <c r="K365" s="40"/>
      <c r="L365" s="44"/>
      <c r="M365" s="44"/>
      <c r="N365" s="44"/>
      <c r="O365" s="44"/>
      <c r="P365" s="44"/>
      <c r="Q365" s="44"/>
      <c r="R365" s="44"/>
      <c r="S365" s="44"/>
      <c r="T365" s="44"/>
      <c r="U365" s="126"/>
      <c r="V365" s="126"/>
      <c r="W365" s="126"/>
      <c r="X365" s="126"/>
      <c r="Y365" s="126"/>
      <c r="Z365" s="126"/>
      <c r="AA365" s="126"/>
      <c r="AB365" s="126"/>
      <c r="AC365" s="126"/>
      <c r="AD365" s="126"/>
      <c r="AE365" s="126"/>
    </row>
    <row r="366">
      <c r="F366" s="16" t="s">
        <v>2380</v>
      </c>
      <c r="G366" s="61" t="s">
        <v>2381</v>
      </c>
      <c r="H366" s="16" t="s">
        <v>2382</v>
      </c>
      <c r="I366" s="40" t="s">
        <v>2383</v>
      </c>
      <c r="K366" s="44"/>
      <c r="L366" s="126"/>
      <c r="M366" s="126"/>
      <c r="N366" s="126"/>
      <c r="O366" s="126"/>
      <c r="P366" s="126"/>
      <c r="Q366" s="126"/>
      <c r="R366" s="126"/>
      <c r="S366" s="126"/>
      <c r="T366" s="126"/>
      <c r="U366" s="126"/>
      <c r="V366" s="126"/>
      <c r="W366" s="126"/>
      <c r="X366" s="126"/>
      <c r="Y366" s="126"/>
      <c r="Z366" s="126"/>
      <c r="AA366" s="126"/>
      <c r="AB366" s="126"/>
      <c r="AC366" s="126"/>
      <c r="AD366" s="126"/>
      <c r="AE366" s="126"/>
    </row>
    <row r="367">
      <c r="F367" s="16" t="s">
        <v>2384</v>
      </c>
      <c r="G367" s="61" t="s">
        <v>1057</v>
      </c>
      <c r="H367" s="16" t="s">
        <v>2385</v>
      </c>
      <c r="I367" s="40" t="s">
        <v>2386</v>
      </c>
      <c r="K367" s="40"/>
      <c r="L367" s="44"/>
      <c r="M367" s="44"/>
      <c r="N367" s="44"/>
      <c r="O367" s="44"/>
      <c r="P367" s="44"/>
      <c r="Q367" s="44"/>
      <c r="R367" s="44"/>
      <c r="S367" s="44"/>
      <c r="T367" s="44"/>
      <c r="U367" s="126"/>
      <c r="V367" s="126"/>
      <c r="W367" s="126"/>
      <c r="X367" s="126"/>
      <c r="Y367" s="126"/>
      <c r="Z367" s="126"/>
      <c r="AA367" s="126"/>
      <c r="AB367" s="126"/>
      <c r="AC367" s="126"/>
      <c r="AD367" s="126"/>
      <c r="AE367" s="126"/>
    </row>
    <row r="368">
      <c r="A368" s="104"/>
      <c r="B368" s="104"/>
      <c r="C368" s="104"/>
      <c r="D368" s="104"/>
      <c r="E368" s="104"/>
      <c r="F368" s="117" t="s">
        <v>2387</v>
      </c>
      <c r="G368" s="118" t="s">
        <v>195</v>
      </c>
      <c r="H368" s="117" t="s">
        <v>2388</v>
      </c>
      <c r="I368" s="40" t="s">
        <v>2389</v>
      </c>
      <c r="K368" s="44"/>
      <c r="L368" s="44"/>
      <c r="M368" s="44"/>
      <c r="N368" s="44"/>
      <c r="O368" s="44"/>
      <c r="P368" s="126"/>
      <c r="Q368" s="126"/>
      <c r="R368" s="126"/>
      <c r="S368" s="126"/>
      <c r="T368" s="126"/>
      <c r="U368" s="126"/>
      <c r="V368" s="126"/>
      <c r="W368" s="126"/>
      <c r="X368" s="126"/>
      <c r="Y368" s="126"/>
      <c r="Z368" s="126"/>
      <c r="AA368" s="126"/>
      <c r="AB368" s="126"/>
      <c r="AC368" s="126"/>
      <c r="AD368" s="126"/>
      <c r="AE368" s="126"/>
    </row>
    <row r="369">
      <c r="A369" s="104"/>
      <c r="B369" s="104"/>
      <c r="C369" s="104"/>
      <c r="D369" s="104"/>
      <c r="E369" s="104"/>
      <c r="F369" s="117" t="s">
        <v>2390</v>
      </c>
      <c r="G369" s="118" t="s">
        <v>2197</v>
      </c>
      <c r="H369" s="117" t="s">
        <v>2391</v>
      </c>
      <c r="I369" s="40" t="s">
        <v>2392</v>
      </c>
      <c r="K369" s="44"/>
      <c r="L369" s="44"/>
      <c r="M369" s="44"/>
      <c r="N369" s="44"/>
      <c r="O369" s="44"/>
      <c r="P369" s="126"/>
      <c r="Q369" s="126"/>
      <c r="R369" s="126"/>
      <c r="S369" s="126"/>
      <c r="T369" s="126"/>
      <c r="U369" s="126"/>
      <c r="V369" s="126"/>
      <c r="W369" s="126"/>
      <c r="X369" s="126"/>
      <c r="Y369" s="126"/>
      <c r="Z369" s="126"/>
      <c r="AA369" s="126"/>
      <c r="AB369" s="126"/>
      <c r="AC369" s="126"/>
      <c r="AD369" s="126"/>
      <c r="AE369" s="126"/>
    </row>
    <row r="370">
      <c r="A370" s="104"/>
      <c r="B370" s="104"/>
      <c r="C370" s="104"/>
      <c r="D370" s="104"/>
      <c r="E370" s="104"/>
      <c r="F370" s="117" t="s">
        <v>2393</v>
      </c>
      <c r="G370" s="118" t="s">
        <v>1107</v>
      </c>
      <c r="H370" s="117" t="s">
        <v>2394</v>
      </c>
      <c r="I370" s="40" t="s">
        <v>2395</v>
      </c>
      <c r="K370" s="44"/>
      <c r="L370" s="44"/>
      <c r="M370" s="44"/>
      <c r="N370" s="44"/>
      <c r="O370" s="44"/>
      <c r="P370" s="126"/>
      <c r="Q370" s="126"/>
      <c r="R370" s="126"/>
      <c r="S370" s="126"/>
      <c r="T370" s="126"/>
      <c r="U370" s="126"/>
      <c r="V370" s="126"/>
      <c r="W370" s="126"/>
      <c r="X370" s="126"/>
      <c r="Y370" s="126"/>
      <c r="Z370" s="126"/>
      <c r="AA370" s="126"/>
      <c r="AB370" s="126"/>
      <c r="AC370" s="126"/>
      <c r="AD370" s="126"/>
      <c r="AE370" s="126"/>
    </row>
    <row r="371">
      <c r="A371" s="104"/>
      <c r="B371" s="104"/>
      <c r="C371" s="104"/>
      <c r="D371" s="104"/>
      <c r="E371" s="104"/>
      <c r="F371" s="117" t="s">
        <v>2396</v>
      </c>
      <c r="G371" s="118" t="s">
        <v>1629</v>
      </c>
      <c r="H371" s="117" t="s">
        <v>2394</v>
      </c>
      <c r="I371" s="40" t="s">
        <v>2397</v>
      </c>
      <c r="K371" s="44"/>
      <c r="L371" s="44"/>
      <c r="M371" s="44"/>
      <c r="N371" s="44"/>
      <c r="O371" s="44"/>
      <c r="P371" s="126"/>
      <c r="Q371" s="126"/>
      <c r="R371" s="126"/>
      <c r="S371" s="126"/>
      <c r="T371" s="126"/>
      <c r="U371" s="126"/>
      <c r="V371" s="126"/>
      <c r="W371" s="126"/>
      <c r="X371" s="126"/>
      <c r="Y371" s="126"/>
      <c r="Z371" s="126"/>
      <c r="AA371" s="126"/>
      <c r="AB371" s="126"/>
      <c r="AC371" s="126"/>
      <c r="AD371" s="126"/>
      <c r="AE371" s="126"/>
    </row>
    <row r="372">
      <c r="A372" s="104"/>
      <c r="B372" s="104"/>
      <c r="C372" s="104"/>
      <c r="D372" s="104"/>
      <c r="E372" s="104"/>
      <c r="F372" s="117" t="s">
        <v>2398</v>
      </c>
      <c r="G372" s="118" t="s">
        <v>2399</v>
      </c>
      <c r="H372" s="117" t="s">
        <v>2400</v>
      </c>
      <c r="I372" s="117" t="s">
        <v>2401</v>
      </c>
      <c r="K372" s="43"/>
      <c r="L372" s="43"/>
      <c r="M372" s="43"/>
      <c r="N372" s="43"/>
      <c r="O372" s="43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  <c r="Z372" s="104"/>
      <c r="AA372" s="104"/>
      <c r="AB372" s="104"/>
      <c r="AC372" s="104"/>
      <c r="AD372" s="104"/>
      <c r="AE372" s="104"/>
    </row>
    <row r="373">
      <c r="A373" s="104"/>
      <c r="B373" s="104"/>
      <c r="C373" s="104"/>
      <c r="D373" s="104"/>
      <c r="E373" s="104"/>
      <c r="F373" s="49" t="s">
        <v>2402</v>
      </c>
      <c r="G373" s="118" t="s">
        <v>761</v>
      </c>
      <c r="H373" s="117" t="s">
        <v>2388</v>
      </c>
      <c r="I373" s="117" t="s">
        <v>2403</v>
      </c>
      <c r="K373" s="43"/>
      <c r="L373" s="43"/>
      <c r="M373" s="43"/>
      <c r="N373" s="43"/>
      <c r="O373" s="43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  <c r="AA373" s="104"/>
      <c r="AB373" s="104"/>
      <c r="AC373" s="104"/>
      <c r="AD373" s="104"/>
      <c r="AE373" s="104"/>
    </row>
    <row r="374">
      <c r="A374" s="104"/>
      <c r="B374" s="104"/>
      <c r="C374" s="104"/>
      <c r="D374" s="104"/>
      <c r="E374" s="104"/>
      <c r="F374" s="117" t="s">
        <v>2404</v>
      </c>
      <c r="G374" s="93" t="s">
        <v>840</v>
      </c>
      <c r="H374" s="117" t="s">
        <v>2405</v>
      </c>
      <c r="I374" s="117" t="s">
        <v>2406</v>
      </c>
      <c r="K374" s="43"/>
      <c r="L374" s="43"/>
      <c r="M374" s="43"/>
      <c r="N374" s="43"/>
      <c r="O374" s="43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  <c r="AA374" s="104"/>
      <c r="AB374" s="104"/>
      <c r="AC374" s="104"/>
      <c r="AD374" s="104"/>
      <c r="AE374" s="104"/>
    </row>
    <row r="375">
      <c r="A375" s="104"/>
      <c r="B375" s="104"/>
      <c r="C375" s="104"/>
      <c r="D375" s="104"/>
      <c r="E375" s="104"/>
      <c r="F375" s="117" t="s">
        <v>2407</v>
      </c>
      <c r="G375" s="118" t="s">
        <v>379</v>
      </c>
      <c r="H375" s="117" t="s">
        <v>2408</v>
      </c>
      <c r="I375" s="117" t="s">
        <v>2409</v>
      </c>
      <c r="K375" s="43"/>
      <c r="L375" s="43"/>
      <c r="M375" s="43"/>
      <c r="N375" s="43"/>
      <c r="O375" s="43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  <c r="AA375" s="104"/>
      <c r="AB375" s="104"/>
      <c r="AC375" s="104"/>
      <c r="AD375" s="104"/>
      <c r="AE375" s="104"/>
    </row>
    <row r="376">
      <c r="A376" s="104"/>
      <c r="B376" s="104"/>
      <c r="C376" s="104"/>
      <c r="D376" s="104"/>
      <c r="E376" s="104"/>
      <c r="F376" s="117" t="s">
        <v>2410</v>
      </c>
      <c r="G376" s="43"/>
      <c r="H376" s="117" t="s">
        <v>2411</v>
      </c>
      <c r="I376" s="117" t="s">
        <v>2412</v>
      </c>
      <c r="K376" s="43"/>
      <c r="L376" s="43"/>
      <c r="M376" s="43"/>
      <c r="N376" s="43"/>
      <c r="O376" s="43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  <c r="AA376" s="104"/>
      <c r="AB376" s="104"/>
      <c r="AC376" s="104"/>
      <c r="AD376" s="104"/>
      <c r="AE376" s="104"/>
    </row>
    <row r="377">
      <c r="A377" s="104"/>
      <c r="B377" s="104"/>
      <c r="C377" s="104"/>
      <c r="D377" s="104"/>
      <c r="E377" s="104"/>
      <c r="F377" s="49" t="s">
        <v>2413</v>
      </c>
      <c r="G377" s="118" t="s">
        <v>761</v>
      </c>
      <c r="H377" s="117" t="s">
        <v>2414</v>
      </c>
      <c r="I377" s="117" t="s">
        <v>2403</v>
      </c>
      <c r="K377" s="43"/>
      <c r="L377" s="43"/>
      <c r="M377" s="43"/>
      <c r="N377" s="43"/>
      <c r="O377" s="43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  <c r="AA377" s="104"/>
      <c r="AB377" s="104"/>
      <c r="AC377" s="104"/>
      <c r="AD377" s="104"/>
      <c r="AE377" s="104"/>
    </row>
    <row r="378">
      <c r="A378" s="104"/>
      <c r="B378" s="104"/>
      <c r="C378" s="104"/>
      <c r="D378" s="104"/>
      <c r="E378" s="104"/>
      <c r="F378" s="117" t="s">
        <v>2415</v>
      </c>
      <c r="G378" s="43"/>
      <c r="H378" s="117" t="s">
        <v>246</v>
      </c>
      <c r="I378" s="117" t="s">
        <v>2360</v>
      </c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  <c r="AA378" s="104"/>
      <c r="AB378" s="104"/>
      <c r="AC378" s="104"/>
      <c r="AD378" s="104"/>
      <c r="AE378" s="104"/>
    </row>
    <row r="379">
      <c r="A379" s="104"/>
      <c r="B379" s="104"/>
      <c r="C379" s="104"/>
      <c r="D379" s="104"/>
      <c r="E379" s="104"/>
      <c r="F379" s="117" t="s">
        <v>2416</v>
      </c>
      <c r="G379" s="118" t="s">
        <v>1390</v>
      </c>
      <c r="H379" s="117" t="s">
        <v>230</v>
      </c>
      <c r="I379" s="117" t="s">
        <v>2417</v>
      </c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  <c r="AA379" s="104"/>
      <c r="AB379" s="104"/>
      <c r="AC379" s="104"/>
      <c r="AD379" s="104"/>
      <c r="AE379" s="104"/>
    </row>
    <row r="380">
      <c r="A380" s="104"/>
      <c r="B380" s="104"/>
      <c r="C380" s="104"/>
      <c r="D380" s="104"/>
      <c r="E380" s="104"/>
      <c r="F380" s="43"/>
      <c r="G380" s="43"/>
      <c r="H380" s="43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  <c r="AA380" s="104"/>
      <c r="AB380" s="104"/>
      <c r="AC380" s="104"/>
      <c r="AD380" s="104"/>
      <c r="AE380" s="104"/>
    </row>
    <row r="381">
      <c r="A381" s="104"/>
      <c r="B381" s="104"/>
      <c r="C381" s="104"/>
      <c r="D381" s="104"/>
      <c r="E381" s="104"/>
      <c r="F381" s="43"/>
      <c r="G381" s="43"/>
      <c r="H381" s="43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  <c r="AA381" s="104"/>
      <c r="AB381" s="104"/>
      <c r="AC381" s="104"/>
      <c r="AD381" s="104"/>
      <c r="AE381" s="104"/>
    </row>
    <row r="382">
      <c r="A382" s="104"/>
      <c r="B382" s="104"/>
      <c r="C382" s="104"/>
      <c r="D382" s="104"/>
      <c r="E382" s="104"/>
      <c r="F382" s="43"/>
      <c r="G382" s="43"/>
      <c r="H382" s="43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  <c r="AA382" s="104"/>
      <c r="AB382" s="104"/>
      <c r="AC382" s="104"/>
      <c r="AD382" s="104"/>
      <c r="AE382" s="104"/>
    </row>
    <row r="383">
      <c r="A383" s="104"/>
      <c r="B383" s="104"/>
      <c r="C383" s="104"/>
      <c r="D383" s="104"/>
      <c r="E383" s="104"/>
      <c r="F383" s="43"/>
      <c r="G383" s="43"/>
      <c r="H383" s="43"/>
      <c r="I383" s="104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  <c r="AA383" s="104"/>
      <c r="AB383" s="104"/>
      <c r="AC383" s="104"/>
      <c r="AD383" s="104"/>
      <c r="AE383" s="104"/>
    </row>
    <row r="384">
      <c r="A384" s="104"/>
      <c r="B384" s="104"/>
      <c r="C384" s="104"/>
      <c r="D384" s="104"/>
      <c r="E384" s="104"/>
      <c r="F384" s="43"/>
      <c r="G384" s="43"/>
      <c r="H384" s="43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  <c r="AA384" s="104"/>
      <c r="AB384" s="104"/>
      <c r="AC384" s="104"/>
      <c r="AD384" s="104"/>
      <c r="AE384" s="104"/>
    </row>
    <row r="385">
      <c r="A385" s="104"/>
      <c r="B385" s="104"/>
      <c r="C385" s="104"/>
      <c r="D385" s="104"/>
      <c r="E385" s="104"/>
      <c r="F385" s="43"/>
      <c r="G385" s="43"/>
      <c r="H385" s="43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  <c r="AA385" s="104"/>
      <c r="AB385" s="104"/>
      <c r="AC385" s="104"/>
      <c r="AD385" s="104"/>
      <c r="AE385" s="104"/>
    </row>
    <row r="386">
      <c r="A386" s="104"/>
      <c r="B386" s="104"/>
      <c r="C386" s="104"/>
      <c r="D386" s="104"/>
      <c r="E386" s="104"/>
      <c r="F386" s="43"/>
      <c r="G386" s="43"/>
      <c r="H386" s="43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  <c r="AA386" s="104"/>
      <c r="AB386" s="104"/>
      <c r="AC386" s="104"/>
      <c r="AD386" s="104"/>
      <c r="AE386" s="104"/>
    </row>
    <row r="387">
      <c r="A387" s="104"/>
      <c r="B387" s="104"/>
      <c r="C387" s="104"/>
      <c r="D387" s="104"/>
      <c r="E387" s="104"/>
      <c r="F387" s="43"/>
      <c r="G387" s="43"/>
      <c r="H387" s="43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  <c r="AA387" s="104"/>
      <c r="AB387" s="104"/>
      <c r="AC387" s="104"/>
      <c r="AD387" s="104"/>
      <c r="AE387" s="104"/>
    </row>
    <row r="388">
      <c r="A388" s="104"/>
      <c r="B388" s="104"/>
      <c r="C388" s="104"/>
      <c r="D388" s="104"/>
      <c r="E388" s="104"/>
      <c r="F388" s="43"/>
      <c r="G388" s="43"/>
      <c r="H388" s="43"/>
      <c r="I388" s="104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  <c r="AA388" s="104"/>
      <c r="AB388" s="104"/>
      <c r="AC388" s="104"/>
      <c r="AD388" s="104"/>
      <c r="AE388" s="104"/>
    </row>
    <row r="389">
      <c r="A389" s="104"/>
      <c r="B389" s="104"/>
      <c r="C389" s="104"/>
      <c r="D389" s="104"/>
      <c r="E389" s="104"/>
      <c r="F389" s="43"/>
      <c r="G389" s="43"/>
      <c r="H389" s="43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  <c r="AA389" s="104"/>
      <c r="AB389" s="104"/>
      <c r="AC389" s="104"/>
      <c r="AD389" s="104"/>
      <c r="AE389" s="104"/>
    </row>
    <row r="390">
      <c r="A390" s="104"/>
      <c r="B390" s="104"/>
      <c r="C390" s="104"/>
      <c r="D390" s="104"/>
      <c r="E390" s="104"/>
      <c r="F390" s="43"/>
      <c r="G390" s="43"/>
      <c r="H390" s="43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  <c r="Z390" s="104"/>
      <c r="AA390" s="104"/>
      <c r="AB390" s="104"/>
      <c r="AC390" s="104"/>
      <c r="AD390" s="104"/>
      <c r="AE390" s="104"/>
    </row>
    <row r="391">
      <c r="A391" s="104"/>
      <c r="B391" s="104"/>
      <c r="C391" s="104"/>
      <c r="D391" s="104"/>
      <c r="E391" s="104"/>
      <c r="F391" s="43"/>
      <c r="G391" s="43"/>
      <c r="H391" s="43"/>
      <c r="I391" s="104"/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  <c r="Z391" s="104"/>
      <c r="AA391" s="104"/>
      <c r="AB391" s="104"/>
      <c r="AC391" s="104"/>
      <c r="AD391" s="104"/>
      <c r="AE391" s="104"/>
    </row>
    <row r="392">
      <c r="A392" s="104"/>
      <c r="B392" s="104"/>
      <c r="C392" s="104"/>
      <c r="D392" s="104"/>
      <c r="E392" s="104"/>
      <c r="F392" s="43"/>
      <c r="G392" s="43"/>
      <c r="H392" s="43"/>
      <c r="I392" s="104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  <c r="Z392" s="104"/>
      <c r="AA392" s="104"/>
      <c r="AB392" s="104"/>
      <c r="AC392" s="104"/>
      <c r="AD392" s="104"/>
      <c r="AE392" s="104"/>
    </row>
    <row r="393">
      <c r="A393" s="104"/>
      <c r="B393" s="104"/>
      <c r="C393" s="104"/>
      <c r="D393" s="104"/>
      <c r="E393" s="104"/>
      <c r="F393" s="43"/>
      <c r="G393" s="43"/>
      <c r="H393" s="43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  <c r="AA393" s="104"/>
      <c r="AB393" s="104"/>
      <c r="AC393" s="104"/>
      <c r="AD393" s="104"/>
      <c r="AE393" s="104"/>
    </row>
    <row r="394">
      <c r="A394" s="104"/>
      <c r="B394" s="104"/>
      <c r="C394" s="104"/>
      <c r="D394" s="104"/>
      <c r="E394" s="104"/>
      <c r="F394" s="43"/>
      <c r="G394" s="43"/>
      <c r="H394" s="43"/>
      <c r="I394" s="104"/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  <c r="Z394" s="104"/>
      <c r="AA394" s="104"/>
      <c r="AB394" s="104"/>
      <c r="AC394" s="104"/>
      <c r="AD394" s="104"/>
      <c r="AE394" s="104"/>
    </row>
    <row r="395">
      <c r="A395" s="104"/>
      <c r="B395" s="104"/>
      <c r="C395" s="104"/>
      <c r="D395" s="104"/>
      <c r="E395" s="104"/>
      <c r="F395" s="43"/>
      <c r="G395" s="43"/>
      <c r="H395" s="43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  <c r="AA395" s="104"/>
      <c r="AB395" s="104"/>
      <c r="AC395" s="104"/>
      <c r="AD395" s="104"/>
      <c r="AE395" s="104"/>
    </row>
    <row r="396">
      <c r="A396" s="104"/>
      <c r="B396" s="104"/>
      <c r="C396" s="104"/>
      <c r="D396" s="104"/>
      <c r="E396" s="104"/>
      <c r="F396" s="43"/>
      <c r="G396" s="43"/>
      <c r="H396" s="43"/>
      <c r="I396" s="104"/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  <c r="AA396" s="104"/>
      <c r="AB396" s="104"/>
      <c r="AC396" s="104"/>
      <c r="AD396" s="104"/>
      <c r="AE396" s="104"/>
    </row>
    <row r="397">
      <c r="A397" s="104"/>
      <c r="B397" s="104"/>
      <c r="C397" s="104"/>
      <c r="D397" s="104"/>
      <c r="E397" s="104"/>
      <c r="F397" s="43"/>
      <c r="G397" s="43"/>
      <c r="H397" s="43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  <c r="AA397" s="104"/>
      <c r="AB397" s="104"/>
      <c r="AC397" s="104"/>
      <c r="AD397" s="104"/>
      <c r="AE397" s="104"/>
    </row>
    <row r="398">
      <c r="A398" s="104"/>
      <c r="B398" s="104"/>
      <c r="C398" s="104"/>
      <c r="D398" s="104"/>
      <c r="E398" s="104"/>
      <c r="F398" s="43"/>
      <c r="G398" s="43"/>
      <c r="H398" s="43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  <c r="AA398" s="104"/>
      <c r="AB398" s="104"/>
      <c r="AC398" s="104"/>
      <c r="AD398" s="104"/>
      <c r="AE398" s="104"/>
    </row>
    <row r="399">
      <c r="A399" s="104"/>
      <c r="B399" s="104"/>
      <c r="C399" s="104"/>
      <c r="D399" s="104"/>
      <c r="E399" s="104"/>
      <c r="F399" s="43"/>
      <c r="G399" s="43"/>
      <c r="H399" s="43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  <c r="AA399" s="104"/>
      <c r="AB399" s="104"/>
      <c r="AC399" s="104"/>
      <c r="AD399" s="104"/>
      <c r="AE399" s="104"/>
    </row>
    <row r="400">
      <c r="A400" s="104"/>
      <c r="B400" s="104"/>
      <c r="C400" s="104"/>
      <c r="D400" s="104"/>
      <c r="E400" s="104"/>
      <c r="F400" s="43"/>
      <c r="G400" s="43"/>
      <c r="H400" s="43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  <c r="AA400" s="104"/>
      <c r="AB400" s="104"/>
      <c r="AC400" s="104"/>
      <c r="AD400" s="104"/>
      <c r="AE400" s="104"/>
    </row>
    <row r="401">
      <c r="A401" s="104"/>
      <c r="B401" s="104"/>
      <c r="C401" s="104"/>
      <c r="D401" s="104"/>
      <c r="E401" s="104"/>
      <c r="F401" s="43"/>
      <c r="G401" s="43"/>
      <c r="H401" s="43"/>
      <c r="I401" s="104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  <c r="AA401" s="104"/>
      <c r="AB401" s="104"/>
      <c r="AC401" s="104"/>
      <c r="AD401" s="104"/>
      <c r="AE401" s="104"/>
    </row>
    <row r="402">
      <c r="A402" s="104"/>
      <c r="B402" s="104"/>
      <c r="C402" s="104"/>
      <c r="D402" s="104"/>
      <c r="E402" s="104"/>
      <c r="F402" s="43"/>
      <c r="G402" s="43"/>
      <c r="H402" s="43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  <c r="AA402" s="104"/>
      <c r="AB402" s="104"/>
      <c r="AC402" s="104"/>
      <c r="AD402" s="104"/>
      <c r="AE402" s="104"/>
    </row>
    <row r="403">
      <c r="A403" s="104"/>
      <c r="B403" s="104"/>
      <c r="C403" s="104"/>
      <c r="D403" s="104"/>
      <c r="E403" s="104"/>
      <c r="F403" s="43"/>
      <c r="G403" s="43"/>
      <c r="H403" s="43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  <c r="AA403" s="104"/>
      <c r="AB403" s="104"/>
      <c r="AC403" s="104"/>
      <c r="AD403" s="104"/>
      <c r="AE403" s="104"/>
    </row>
    <row r="404">
      <c r="A404" s="104"/>
      <c r="B404" s="104"/>
      <c r="C404" s="104"/>
      <c r="D404" s="104"/>
      <c r="E404" s="104"/>
      <c r="F404" s="43"/>
      <c r="G404" s="43"/>
      <c r="H404" s="43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  <c r="AA404" s="104"/>
      <c r="AB404" s="104"/>
      <c r="AC404" s="104"/>
      <c r="AD404" s="104"/>
      <c r="AE404" s="104"/>
    </row>
    <row r="405">
      <c r="A405" s="104"/>
      <c r="B405" s="104"/>
      <c r="C405" s="104"/>
      <c r="D405" s="104"/>
      <c r="E405" s="104"/>
      <c r="F405" s="43"/>
      <c r="G405" s="43"/>
      <c r="H405" s="43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  <c r="AA405" s="104"/>
      <c r="AB405" s="104"/>
      <c r="AC405" s="104"/>
      <c r="AD405" s="104"/>
      <c r="AE405" s="104"/>
    </row>
    <row r="406">
      <c r="A406" s="104"/>
      <c r="B406" s="104"/>
      <c r="C406" s="104"/>
      <c r="D406" s="104"/>
      <c r="E406" s="104"/>
      <c r="F406" s="43"/>
      <c r="G406" s="43"/>
      <c r="H406" s="43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  <c r="AA406" s="104"/>
      <c r="AB406" s="104"/>
      <c r="AC406" s="104"/>
      <c r="AD406" s="104"/>
      <c r="AE406" s="104"/>
    </row>
    <row r="407">
      <c r="A407" s="104"/>
      <c r="B407" s="104"/>
      <c r="C407" s="104"/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  <c r="AA407" s="104"/>
      <c r="AB407" s="104"/>
      <c r="AC407" s="104"/>
      <c r="AD407" s="104"/>
      <c r="AE407" s="104"/>
    </row>
    <row r="408">
      <c r="A408" s="104"/>
      <c r="B408" s="104"/>
      <c r="C408" s="104"/>
      <c r="D408" s="104"/>
      <c r="E408" s="104"/>
      <c r="F408" s="104"/>
      <c r="G408" s="104"/>
      <c r="H408" s="104"/>
      <c r="I408" s="104"/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  <c r="Z408" s="104"/>
      <c r="AA408" s="104"/>
      <c r="AB408" s="104"/>
      <c r="AC408" s="104"/>
      <c r="AD408" s="104"/>
      <c r="AE408" s="104"/>
    </row>
    <row r="409">
      <c r="A409" s="104"/>
      <c r="B409" s="104"/>
      <c r="C409" s="104"/>
      <c r="D409" s="104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  <c r="AA409" s="104"/>
      <c r="AB409" s="104"/>
      <c r="AC409" s="104"/>
      <c r="AD409" s="104"/>
      <c r="AE409" s="104"/>
    </row>
    <row r="410">
      <c r="A410" s="104"/>
      <c r="B410" s="104"/>
      <c r="C410" s="104"/>
      <c r="D410" s="104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  <c r="AA410" s="104"/>
      <c r="AB410" s="104"/>
      <c r="AC410" s="104"/>
      <c r="AD410" s="104"/>
      <c r="AE410" s="104"/>
    </row>
    <row r="411">
      <c r="A411" s="104"/>
      <c r="B411" s="104"/>
      <c r="C411" s="104"/>
      <c r="D411" s="104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  <c r="AA411" s="104"/>
      <c r="AB411" s="104"/>
      <c r="AC411" s="104"/>
      <c r="AD411" s="104"/>
      <c r="AE411" s="104"/>
    </row>
    <row r="412">
      <c r="A412" s="104"/>
      <c r="B412" s="104"/>
      <c r="C412" s="104"/>
      <c r="D412" s="104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  <c r="AA412" s="104"/>
      <c r="AB412" s="104"/>
      <c r="AC412" s="104"/>
      <c r="AD412" s="104"/>
      <c r="AE412" s="104"/>
    </row>
    <row r="413">
      <c r="A413" s="104"/>
      <c r="B413" s="104"/>
      <c r="C413" s="104"/>
      <c r="D413" s="104"/>
      <c r="E413" s="104"/>
      <c r="F413" s="104"/>
      <c r="G413" s="104"/>
      <c r="H413" s="104"/>
      <c r="I413" s="104"/>
      <c r="J413" s="104"/>
      <c r="K413" s="104"/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  <c r="Z413" s="104"/>
      <c r="AA413" s="104"/>
      <c r="AB413" s="104"/>
      <c r="AC413" s="104"/>
      <c r="AD413" s="104"/>
      <c r="AE413" s="104"/>
    </row>
    <row r="414">
      <c r="A414" s="104"/>
      <c r="B414" s="104"/>
      <c r="C414" s="104"/>
      <c r="D414" s="104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  <c r="AA414" s="104"/>
      <c r="AB414" s="104"/>
      <c r="AC414" s="104"/>
      <c r="AD414" s="104"/>
      <c r="AE414" s="104"/>
    </row>
    <row r="415">
      <c r="A415" s="104"/>
      <c r="B415" s="104"/>
      <c r="C415" s="104"/>
      <c r="D415" s="104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  <c r="AA415" s="104"/>
      <c r="AB415" s="104"/>
      <c r="AC415" s="104"/>
      <c r="AD415" s="104"/>
      <c r="AE415" s="104"/>
    </row>
    <row r="416">
      <c r="A416" s="104"/>
      <c r="B416" s="104"/>
      <c r="C416" s="104"/>
      <c r="D416" s="104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  <c r="AA416" s="104"/>
      <c r="AB416" s="104"/>
      <c r="AC416" s="104"/>
      <c r="AD416" s="104"/>
      <c r="AE416" s="104"/>
    </row>
    <row r="417">
      <c r="A417" s="104"/>
      <c r="B417" s="104"/>
      <c r="C417" s="104"/>
      <c r="D417" s="104"/>
      <c r="E417" s="104"/>
      <c r="F417" s="104"/>
      <c r="G417" s="104"/>
      <c r="H417" s="104"/>
      <c r="I417" s="104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  <c r="AA417" s="104"/>
      <c r="AB417" s="104"/>
      <c r="AC417" s="104"/>
      <c r="AD417" s="104"/>
      <c r="AE417" s="104"/>
    </row>
    <row r="418">
      <c r="A418" s="104"/>
      <c r="B418" s="104"/>
      <c r="C418" s="104"/>
      <c r="D418" s="104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  <c r="AA418" s="104"/>
      <c r="AB418" s="104"/>
      <c r="AC418" s="104"/>
      <c r="AD418" s="104"/>
      <c r="AE418" s="104"/>
    </row>
    <row r="419">
      <c r="A419" s="104"/>
      <c r="B419" s="104"/>
      <c r="C419" s="104"/>
      <c r="D419" s="104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  <c r="AA419" s="104"/>
      <c r="AB419" s="104"/>
      <c r="AC419" s="104"/>
      <c r="AD419" s="104"/>
      <c r="AE419" s="104"/>
    </row>
    <row r="420">
      <c r="A420" s="104"/>
      <c r="B420" s="104"/>
      <c r="C420" s="104"/>
      <c r="D420" s="104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  <c r="AA420" s="104"/>
      <c r="AB420" s="104"/>
      <c r="AC420" s="104"/>
      <c r="AD420" s="104"/>
      <c r="AE420" s="104"/>
    </row>
    <row r="421">
      <c r="A421" s="104"/>
      <c r="B421" s="104"/>
      <c r="C421" s="104"/>
      <c r="D421" s="104"/>
      <c r="E421" s="104"/>
      <c r="F421" s="104"/>
      <c r="G421" s="104"/>
      <c r="H421" s="104"/>
      <c r="I421" s="104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  <c r="AA421" s="104"/>
      <c r="AB421" s="104"/>
      <c r="AC421" s="104"/>
      <c r="AD421" s="104"/>
      <c r="AE421" s="104"/>
    </row>
    <row r="422">
      <c r="A422" s="104"/>
      <c r="B422" s="104"/>
      <c r="C422" s="104"/>
      <c r="D422" s="104"/>
      <c r="E422" s="104"/>
      <c r="F422" s="104"/>
      <c r="G422" s="104"/>
      <c r="H422" s="104"/>
      <c r="I422" s="104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  <c r="AA422" s="104"/>
      <c r="AB422" s="104"/>
      <c r="AC422" s="104"/>
      <c r="AD422" s="104"/>
      <c r="AE422" s="104"/>
    </row>
    <row r="423">
      <c r="A423" s="104"/>
      <c r="B423" s="104"/>
      <c r="C423" s="104"/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  <c r="AA423" s="104"/>
      <c r="AB423" s="104"/>
      <c r="AC423" s="104"/>
      <c r="AD423" s="104"/>
      <c r="AE423" s="104"/>
    </row>
    <row r="424">
      <c r="A424" s="104"/>
      <c r="B424" s="104"/>
      <c r="C424" s="104"/>
      <c r="D424" s="104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  <c r="AA424" s="104"/>
      <c r="AB424" s="104"/>
      <c r="AC424" s="104"/>
      <c r="AD424" s="104"/>
      <c r="AE424" s="104"/>
    </row>
    <row r="425">
      <c r="A425" s="104"/>
      <c r="B425" s="104"/>
      <c r="C425" s="104"/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  <c r="AA425" s="104"/>
      <c r="AB425" s="104"/>
      <c r="AC425" s="104"/>
      <c r="AD425" s="104"/>
      <c r="AE425" s="104"/>
    </row>
    <row r="426">
      <c r="A426" s="104"/>
      <c r="B426" s="104"/>
      <c r="C426" s="104"/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  <c r="AA426" s="104"/>
      <c r="AB426" s="104"/>
      <c r="AC426" s="104"/>
      <c r="AD426" s="104"/>
      <c r="AE426" s="104"/>
    </row>
    <row r="427">
      <c r="A427" s="104"/>
      <c r="B427" s="104"/>
      <c r="C427" s="104"/>
      <c r="D427" s="104"/>
      <c r="E427" s="104"/>
      <c r="F427" s="104"/>
      <c r="G427" s="104"/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  <c r="AA427" s="104"/>
      <c r="AB427" s="104"/>
      <c r="AC427" s="104"/>
      <c r="AD427" s="104"/>
      <c r="AE427" s="104"/>
    </row>
    <row r="428">
      <c r="A428" s="104"/>
      <c r="B428" s="104"/>
      <c r="C428" s="104"/>
      <c r="D428" s="104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  <c r="AA428" s="104"/>
      <c r="AB428" s="104"/>
      <c r="AC428" s="104"/>
      <c r="AD428" s="104"/>
      <c r="AE428" s="104"/>
    </row>
    <row r="429">
      <c r="A429" s="104"/>
      <c r="B429" s="104"/>
      <c r="C429" s="104"/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  <c r="AA429" s="104"/>
      <c r="AB429" s="104"/>
      <c r="AC429" s="104"/>
      <c r="AD429" s="104"/>
      <c r="AE429" s="104"/>
    </row>
    <row r="430">
      <c r="A430" s="104"/>
      <c r="B430" s="104"/>
      <c r="C430" s="104"/>
      <c r="D430" s="104"/>
      <c r="E430" s="104"/>
      <c r="F430" s="104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04"/>
      <c r="AA430" s="104"/>
      <c r="AB430" s="104"/>
      <c r="AC430" s="104"/>
      <c r="AD430" s="104"/>
      <c r="AE430" s="104"/>
    </row>
    <row r="431">
      <c r="A431" s="104"/>
      <c r="B431" s="104"/>
      <c r="C431" s="104"/>
      <c r="D431" s="104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  <c r="AA431" s="104"/>
      <c r="AB431" s="104"/>
      <c r="AC431" s="104"/>
      <c r="AD431" s="104"/>
      <c r="AE431" s="104"/>
    </row>
    <row r="432">
      <c r="A432" s="104"/>
      <c r="B432" s="104"/>
      <c r="C432" s="104"/>
      <c r="D432" s="104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  <c r="AA432" s="104"/>
      <c r="AB432" s="104"/>
      <c r="AC432" s="104"/>
      <c r="AD432" s="104"/>
      <c r="AE432" s="104"/>
    </row>
    <row r="433">
      <c r="A433" s="104"/>
      <c r="B433" s="104"/>
      <c r="C433" s="104"/>
      <c r="D433" s="104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  <c r="AA433" s="104"/>
      <c r="AB433" s="104"/>
      <c r="AC433" s="104"/>
      <c r="AD433" s="104"/>
      <c r="AE433" s="104"/>
    </row>
    <row r="434">
      <c r="A434" s="104"/>
      <c r="B434" s="104"/>
      <c r="C434" s="104"/>
      <c r="D434" s="104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  <c r="AA434" s="104"/>
      <c r="AB434" s="104"/>
      <c r="AC434" s="104"/>
      <c r="AD434" s="104"/>
      <c r="AE434" s="104"/>
    </row>
    <row r="435">
      <c r="A435" s="104"/>
      <c r="B435" s="104"/>
      <c r="C435" s="104"/>
      <c r="D435" s="104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  <c r="AA435" s="104"/>
      <c r="AB435" s="104"/>
      <c r="AC435" s="104"/>
      <c r="AD435" s="104"/>
      <c r="AE435" s="104"/>
    </row>
    <row r="436">
      <c r="A436" s="104"/>
      <c r="B436" s="104"/>
      <c r="C436" s="104"/>
      <c r="D436" s="104"/>
      <c r="E436" s="104"/>
      <c r="F436" s="104"/>
      <c r="G436" s="104"/>
      <c r="H436" s="104"/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04"/>
      <c r="AA436" s="104"/>
      <c r="AB436" s="104"/>
      <c r="AC436" s="104"/>
      <c r="AD436" s="104"/>
      <c r="AE436" s="104"/>
    </row>
    <row r="437">
      <c r="A437" s="104"/>
      <c r="B437" s="104"/>
      <c r="C437" s="104"/>
      <c r="D437" s="104"/>
      <c r="E437" s="104"/>
      <c r="F437" s="104"/>
      <c r="G437" s="104"/>
      <c r="H437" s="104"/>
      <c r="I437" s="104"/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  <c r="W437" s="104"/>
      <c r="X437" s="104"/>
      <c r="Y437" s="104"/>
      <c r="Z437" s="104"/>
      <c r="AA437" s="104"/>
      <c r="AB437" s="104"/>
      <c r="AC437" s="104"/>
      <c r="AD437" s="104"/>
      <c r="AE437" s="104"/>
    </row>
    <row r="438">
      <c r="A438" s="104"/>
      <c r="B438" s="104"/>
      <c r="C438" s="104"/>
      <c r="D438" s="104"/>
      <c r="E438" s="104"/>
      <c r="F438" s="104"/>
      <c r="G438" s="104"/>
      <c r="H438" s="104"/>
      <c r="I438" s="104"/>
      <c r="J438" s="104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  <c r="W438" s="104"/>
      <c r="X438" s="104"/>
      <c r="Y438" s="104"/>
      <c r="Z438" s="104"/>
      <c r="AA438" s="104"/>
      <c r="AB438" s="104"/>
      <c r="AC438" s="104"/>
      <c r="AD438" s="104"/>
      <c r="AE438" s="104"/>
    </row>
    <row r="439">
      <c r="A439" s="104"/>
      <c r="B439" s="104"/>
      <c r="C439" s="104"/>
      <c r="D439" s="104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  <c r="AA439" s="104"/>
      <c r="AB439" s="104"/>
      <c r="AC439" s="104"/>
      <c r="AD439" s="104"/>
      <c r="AE439" s="104"/>
    </row>
    <row r="440">
      <c r="A440" s="104"/>
      <c r="B440" s="104"/>
      <c r="C440" s="104"/>
      <c r="D440" s="104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  <c r="AA440" s="104"/>
      <c r="AB440" s="104"/>
      <c r="AC440" s="104"/>
      <c r="AD440" s="104"/>
      <c r="AE440" s="104"/>
    </row>
    <row r="441">
      <c r="A441" s="104"/>
      <c r="B441" s="104"/>
      <c r="C441" s="104"/>
      <c r="D441" s="104"/>
      <c r="E441" s="104"/>
      <c r="F441" s="104"/>
      <c r="G441" s="104"/>
      <c r="H441" s="104"/>
      <c r="I441" s="104"/>
      <c r="J441" s="104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  <c r="AA441" s="104"/>
      <c r="AB441" s="104"/>
      <c r="AC441" s="104"/>
      <c r="AD441" s="104"/>
      <c r="AE441" s="104"/>
    </row>
    <row r="442">
      <c r="A442" s="104"/>
      <c r="B442" s="104"/>
      <c r="C442" s="104"/>
      <c r="D442" s="104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  <c r="AA442" s="104"/>
      <c r="AB442" s="104"/>
      <c r="AC442" s="104"/>
      <c r="AD442" s="104"/>
      <c r="AE442" s="104"/>
    </row>
    <row r="443">
      <c r="A443" s="104"/>
      <c r="B443" s="104"/>
      <c r="C443" s="104"/>
      <c r="D443" s="104"/>
      <c r="E443" s="104"/>
      <c r="F443" s="104"/>
      <c r="G443" s="104"/>
      <c r="H443" s="104"/>
      <c r="I443" s="104"/>
      <c r="J443" s="104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  <c r="AA443" s="104"/>
      <c r="AB443" s="104"/>
      <c r="AC443" s="104"/>
      <c r="AD443" s="104"/>
      <c r="AE443" s="104"/>
    </row>
    <row r="444">
      <c r="A444" s="104"/>
      <c r="B444" s="104"/>
      <c r="C444" s="104"/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  <c r="AA444" s="104"/>
      <c r="AB444" s="104"/>
      <c r="AC444" s="104"/>
      <c r="AD444" s="104"/>
      <c r="AE444" s="104"/>
    </row>
    <row r="445">
      <c r="A445" s="104"/>
      <c r="B445" s="104"/>
      <c r="C445" s="104"/>
      <c r="D445" s="104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  <c r="AA445" s="104"/>
      <c r="AB445" s="104"/>
      <c r="AC445" s="104"/>
      <c r="AD445" s="104"/>
      <c r="AE445" s="104"/>
    </row>
    <row r="446">
      <c r="A446" s="104"/>
      <c r="B446" s="104"/>
      <c r="C446" s="104"/>
      <c r="D446" s="104"/>
      <c r="E446" s="104"/>
      <c r="F446" s="104"/>
      <c r="G446" s="104"/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  <c r="AA446" s="104"/>
      <c r="AB446" s="104"/>
      <c r="AC446" s="104"/>
      <c r="AD446" s="104"/>
      <c r="AE446" s="104"/>
    </row>
    <row r="447">
      <c r="A447" s="104"/>
      <c r="B447" s="104"/>
      <c r="C447" s="104"/>
      <c r="D447" s="104"/>
      <c r="E447" s="104"/>
      <c r="F447" s="104"/>
      <c r="G447" s="104"/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  <c r="AA447" s="104"/>
      <c r="AB447" s="104"/>
      <c r="AC447" s="104"/>
      <c r="AD447" s="104"/>
      <c r="AE447" s="104"/>
    </row>
    <row r="448">
      <c r="A448" s="104"/>
      <c r="B448" s="104"/>
      <c r="C448" s="104"/>
      <c r="D448" s="117" t="s">
        <v>2418</v>
      </c>
      <c r="E448" s="43"/>
      <c r="F448" s="43"/>
      <c r="G448" s="139" t="s">
        <v>2419</v>
      </c>
      <c r="H448" s="43"/>
      <c r="I448" s="43"/>
      <c r="J448" s="43"/>
      <c r="K448" s="43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  <c r="AA448" s="104"/>
      <c r="AB448" s="104"/>
      <c r="AC448" s="104"/>
      <c r="AD448" s="104"/>
      <c r="AE448" s="104"/>
    </row>
    <row r="449">
      <c r="A449" s="104"/>
      <c r="B449" s="104"/>
      <c r="C449" s="104"/>
      <c r="D449" s="101" t="s">
        <v>2420</v>
      </c>
      <c r="E449" s="140" t="s">
        <v>2421</v>
      </c>
      <c r="F449" s="110"/>
      <c r="G449" s="102" t="s">
        <v>2422</v>
      </c>
      <c r="H449" s="110"/>
      <c r="I449" s="110"/>
      <c r="J449" s="110"/>
      <c r="K449" s="110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  <c r="AA449" s="104"/>
      <c r="AB449" s="104"/>
      <c r="AC449" s="104"/>
      <c r="AD449" s="104"/>
      <c r="AE449" s="104"/>
    </row>
    <row r="450">
      <c r="A450" s="104"/>
      <c r="B450" s="104"/>
      <c r="C450" s="104"/>
      <c r="E450" s="43"/>
      <c r="F450" s="43"/>
      <c r="G450" s="43"/>
      <c r="H450" s="43"/>
      <c r="I450" s="43"/>
      <c r="J450" s="43"/>
      <c r="K450" s="43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  <c r="AA450" s="104"/>
      <c r="AB450" s="104"/>
      <c r="AC450" s="104"/>
      <c r="AD450" s="104"/>
      <c r="AE450" s="104"/>
    </row>
    <row r="451">
      <c r="A451" s="104"/>
      <c r="B451" s="104"/>
      <c r="C451" s="104"/>
      <c r="D451" s="117" t="s">
        <v>2423</v>
      </c>
      <c r="E451" s="117" t="s">
        <v>2421</v>
      </c>
      <c r="F451" s="43"/>
      <c r="G451" s="122" t="s">
        <v>2424</v>
      </c>
      <c r="H451" s="43"/>
      <c r="I451" s="43"/>
      <c r="J451" s="43"/>
      <c r="K451" s="43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  <c r="AA451" s="104"/>
      <c r="AB451" s="104"/>
      <c r="AC451" s="104"/>
      <c r="AD451" s="104"/>
      <c r="AE451" s="104"/>
    </row>
    <row r="452">
      <c r="A452" s="104"/>
      <c r="B452" s="104"/>
      <c r="C452" s="104"/>
      <c r="E452" s="43"/>
      <c r="F452" s="43"/>
      <c r="G452" s="43"/>
      <c r="H452" s="43"/>
      <c r="I452" s="43"/>
      <c r="J452" s="43"/>
      <c r="K452" s="43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  <c r="X452" s="104"/>
      <c r="Y452" s="104"/>
      <c r="Z452" s="104"/>
      <c r="AA452" s="104"/>
      <c r="AB452" s="104"/>
      <c r="AC452" s="104"/>
      <c r="AD452" s="104"/>
      <c r="AE452" s="104"/>
    </row>
    <row r="453">
      <c r="A453" s="104"/>
      <c r="B453" s="104"/>
      <c r="C453" s="104"/>
      <c r="E453" s="43"/>
      <c r="F453" s="43"/>
      <c r="G453" s="43"/>
      <c r="H453" s="43"/>
      <c r="I453" s="43"/>
      <c r="J453" s="43"/>
      <c r="K453" s="43"/>
      <c r="L453" s="104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  <c r="W453" s="104"/>
      <c r="X453" s="104"/>
      <c r="Y453" s="104"/>
      <c r="Z453" s="104"/>
      <c r="AA453" s="104"/>
      <c r="AB453" s="104"/>
      <c r="AC453" s="104"/>
      <c r="AD453" s="104"/>
      <c r="AE453" s="104"/>
    </row>
    <row r="454">
      <c r="A454" s="104"/>
      <c r="B454" s="104"/>
      <c r="C454" s="104"/>
      <c r="D454" s="118" t="s">
        <v>2425</v>
      </c>
      <c r="E454" s="117" t="s">
        <v>2421</v>
      </c>
      <c r="F454" s="43"/>
      <c r="G454" s="122" t="s">
        <v>2426</v>
      </c>
      <c r="H454" s="43"/>
      <c r="I454" s="43"/>
      <c r="J454" s="43"/>
      <c r="K454" s="43"/>
      <c r="L454" s="104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  <c r="W454" s="104"/>
      <c r="X454" s="104"/>
      <c r="Y454" s="104"/>
      <c r="Z454" s="104"/>
      <c r="AA454" s="104"/>
      <c r="AB454" s="104"/>
      <c r="AC454" s="104"/>
      <c r="AD454" s="104"/>
      <c r="AE454" s="104"/>
    </row>
    <row r="455">
      <c r="A455" s="104"/>
      <c r="B455" s="104"/>
      <c r="C455" s="104"/>
      <c r="E455" s="43"/>
      <c r="F455" s="43"/>
      <c r="G455" s="43"/>
      <c r="H455" s="43"/>
      <c r="I455" s="43"/>
      <c r="J455" s="43"/>
      <c r="K455" s="43"/>
      <c r="L455" s="104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  <c r="W455" s="104"/>
      <c r="X455" s="104"/>
      <c r="Y455" s="104"/>
      <c r="Z455" s="104"/>
      <c r="AA455" s="104"/>
      <c r="AB455" s="104"/>
      <c r="AC455" s="104"/>
      <c r="AD455" s="104"/>
      <c r="AE455" s="104"/>
    </row>
    <row r="456">
      <c r="A456" s="104"/>
      <c r="B456" s="104"/>
      <c r="C456" s="104"/>
      <c r="E456" s="43"/>
      <c r="F456" s="43"/>
      <c r="G456" s="43"/>
      <c r="H456" s="43"/>
      <c r="I456" s="43"/>
      <c r="J456" s="43"/>
      <c r="K456" s="43"/>
      <c r="L456" s="104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  <c r="W456" s="104"/>
      <c r="X456" s="104"/>
      <c r="Y456" s="104"/>
      <c r="Z456" s="104"/>
      <c r="AA456" s="104"/>
      <c r="AB456" s="104"/>
      <c r="AC456" s="104"/>
      <c r="AD456" s="104"/>
      <c r="AE456" s="104"/>
    </row>
    <row r="457">
      <c r="A457" s="104"/>
      <c r="B457" s="104"/>
      <c r="C457" s="104"/>
      <c r="D457" s="117" t="s">
        <v>2427</v>
      </c>
      <c r="E457" s="117" t="s">
        <v>2421</v>
      </c>
      <c r="F457" s="43"/>
      <c r="G457" s="122" t="s">
        <v>2428</v>
      </c>
      <c r="H457" s="43"/>
      <c r="I457" s="43"/>
      <c r="J457" s="43"/>
      <c r="K457" s="43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4"/>
      <c r="Z457" s="104"/>
      <c r="AA457" s="104"/>
      <c r="AB457" s="104"/>
      <c r="AC457" s="104"/>
      <c r="AD457" s="104"/>
      <c r="AE457" s="104"/>
    </row>
    <row r="458">
      <c r="A458" s="104"/>
      <c r="B458" s="104"/>
      <c r="C458" s="104"/>
      <c r="D458" s="104"/>
      <c r="E458" s="43"/>
      <c r="F458" s="104"/>
      <c r="G458" s="104"/>
      <c r="H458" s="104"/>
      <c r="I458" s="43"/>
      <c r="J458" s="43"/>
      <c r="K458" s="43"/>
      <c r="L458" s="104"/>
      <c r="M458" s="104"/>
      <c r="N458" s="104"/>
      <c r="O458" s="104"/>
      <c r="P458" s="104"/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  <c r="AA458" s="104"/>
      <c r="AB458" s="104"/>
      <c r="AC458" s="104"/>
      <c r="AD458" s="104"/>
      <c r="AE458" s="104"/>
    </row>
    <row r="459">
      <c r="A459" s="104"/>
      <c r="B459" s="104"/>
      <c r="C459" s="104"/>
      <c r="D459" s="104"/>
      <c r="E459" s="43"/>
      <c r="F459" s="104"/>
      <c r="G459" s="104"/>
      <c r="H459" s="104"/>
      <c r="I459" s="43"/>
      <c r="J459" s="43"/>
      <c r="K459" s="43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  <c r="AA459" s="104"/>
      <c r="AB459" s="104"/>
      <c r="AC459" s="104"/>
      <c r="AD459" s="104"/>
      <c r="AE459" s="104"/>
    </row>
    <row r="460">
      <c r="A460" s="104"/>
      <c r="B460" s="104"/>
      <c r="C460" s="104"/>
      <c r="D460" s="104"/>
      <c r="E460" s="43"/>
      <c r="F460" s="104"/>
      <c r="G460" s="104"/>
      <c r="H460" s="104"/>
      <c r="I460" s="43"/>
      <c r="J460" s="43"/>
      <c r="K460" s="43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  <c r="AA460" s="104"/>
      <c r="AB460" s="104"/>
      <c r="AC460" s="104"/>
      <c r="AD460" s="104"/>
      <c r="AE460" s="104"/>
    </row>
    <row r="461">
      <c r="A461" s="104"/>
      <c r="B461" s="104"/>
      <c r="C461" s="104"/>
      <c r="D461" s="118"/>
      <c r="E461" s="43"/>
      <c r="F461" s="104"/>
      <c r="G461" s="104"/>
      <c r="H461" s="104"/>
      <c r="I461" s="43"/>
      <c r="J461" s="43"/>
      <c r="K461" s="43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  <c r="AA461" s="104"/>
      <c r="AB461" s="104"/>
      <c r="AC461" s="104"/>
      <c r="AD461" s="104"/>
      <c r="AE461" s="104"/>
    </row>
    <row r="462">
      <c r="A462" s="104"/>
      <c r="B462" s="104"/>
      <c r="C462" s="104"/>
      <c r="E462" s="43"/>
      <c r="F462" s="104"/>
      <c r="G462" s="104"/>
      <c r="H462" s="104"/>
      <c r="I462" s="43"/>
      <c r="J462" s="43"/>
      <c r="K462" s="43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  <c r="AA462" s="104"/>
      <c r="AB462" s="104"/>
      <c r="AC462" s="104"/>
      <c r="AD462" s="104"/>
      <c r="AE462" s="104"/>
    </row>
    <row r="463">
      <c r="A463" s="104"/>
      <c r="B463" s="104"/>
      <c r="C463" s="104"/>
      <c r="E463" s="9"/>
      <c r="H463" s="104"/>
      <c r="I463" s="43"/>
      <c r="J463" s="43"/>
      <c r="K463" s="43"/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  <c r="AA463" s="104"/>
      <c r="AB463" s="104"/>
      <c r="AC463" s="104"/>
      <c r="AD463" s="104"/>
      <c r="AE463" s="104"/>
    </row>
    <row r="464">
      <c r="A464" s="104"/>
      <c r="B464" s="104"/>
      <c r="C464" s="104"/>
      <c r="D464" s="118" t="s">
        <v>2429</v>
      </c>
      <c r="E464" s="117" t="s">
        <v>2430</v>
      </c>
      <c r="F464" s="104"/>
      <c r="G464" s="104"/>
      <c r="H464" s="104"/>
      <c r="I464" s="43"/>
      <c r="J464" s="43"/>
      <c r="K464" s="43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  <c r="AA464" s="104"/>
      <c r="AB464" s="104"/>
      <c r="AC464" s="104"/>
      <c r="AD464" s="104"/>
      <c r="AE464" s="104"/>
    </row>
    <row r="465">
      <c r="A465" s="104"/>
      <c r="B465" s="104"/>
      <c r="C465" s="104"/>
      <c r="D465" s="117" t="s">
        <v>2431</v>
      </c>
      <c r="E465" s="117" t="s">
        <v>2432</v>
      </c>
      <c r="F465" s="104"/>
      <c r="G465" s="104"/>
      <c r="H465" s="104"/>
      <c r="I465" s="43"/>
      <c r="J465" s="43"/>
      <c r="K465" s="43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  <c r="AA465" s="104"/>
      <c r="AB465" s="104"/>
      <c r="AC465" s="104"/>
      <c r="AD465" s="104"/>
      <c r="AE465" s="104"/>
    </row>
    <row r="466">
      <c r="A466" s="104"/>
      <c r="B466" s="104"/>
      <c r="C466" s="104"/>
      <c r="D466" s="117" t="s">
        <v>2433</v>
      </c>
      <c r="E466" s="117" t="s">
        <v>2434</v>
      </c>
      <c r="F466" s="104"/>
      <c r="G466" s="104"/>
      <c r="H466" s="104"/>
      <c r="I466" s="43"/>
      <c r="J466" s="43"/>
      <c r="K466" s="43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  <c r="AA466" s="104"/>
      <c r="AB466" s="104"/>
      <c r="AC466" s="104"/>
      <c r="AD466" s="104"/>
      <c r="AE466" s="104"/>
    </row>
    <row r="467">
      <c r="A467" s="104"/>
      <c r="B467" s="104"/>
      <c r="C467" s="104"/>
      <c r="D467" s="117" t="s">
        <v>2435</v>
      </c>
      <c r="E467" s="117" t="s">
        <v>2436</v>
      </c>
      <c r="F467" s="104"/>
      <c r="G467" s="104"/>
      <c r="H467" s="104"/>
      <c r="I467" s="43"/>
      <c r="J467" s="43"/>
      <c r="K467" s="43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  <c r="AA467" s="104"/>
      <c r="AB467" s="104"/>
      <c r="AC467" s="104"/>
      <c r="AD467" s="104"/>
      <c r="AE467" s="104"/>
    </row>
    <row r="468">
      <c r="A468" s="104"/>
      <c r="B468" s="104"/>
      <c r="C468" s="104"/>
      <c r="F468" s="104"/>
      <c r="G468" s="104"/>
      <c r="H468" s="104"/>
      <c r="I468" s="43"/>
      <c r="J468" s="43"/>
      <c r="K468" s="43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  <c r="AA468" s="104"/>
      <c r="AB468" s="104"/>
      <c r="AC468" s="104"/>
      <c r="AD468" s="104"/>
      <c r="AE468" s="104"/>
    </row>
    <row r="469">
      <c r="A469" s="104"/>
      <c r="B469" s="104"/>
      <c r="C469" s="104"/>
      <c r="D469" s="117" t="s">
        <v>2437</v>
      </c>
      <c r="E469" s="117" t="s">
        <v>2438</v>
      </c>
      <c r="F469" s="104"/>
      <c r="G469" s="104"/>
      <c r="H469" s="104"/>
      <c r="I469" s="43"/>
      <c r="J469" s="43"/>
      <c r="K469" s="43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  <c r="AA469" s="104"/>
      <c r="AB469" s="104"/>
      <c r="AC469" s="104"/>
      <c r="AD469" s="104"/>
      <c r="AE469" s="104"/>
    </row>
    <row r="470">
      <c r="A470" s="104"/>
      <c r="B470" s="104"/>
      <c r="C470" s="104"/>
      <c r="D470" s="117" t="s">
        <v>2439</v>
      </c>
      <c r="E470" s="117" t="s">
        <v>2440</v>
      </c>
      <c r="F470" s="104"/>
      <c r="G470" s="104"/>
      <c r="H470" s="104"/>
      <c r="I470" s="43"/>
      <c r="J470" s="43"/>
      <c r="K470" s="43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  <c r="AA470" s="104"/>
      <c r="AB470" s="104"/>
      <c r="AC470" s="104"/>
      <c r="AD470" s="104"/>
      <c r="AE470" s="104"/>
    </row>
    <row r="471">
      <c r="A471" s="104"/>
      <c r="B471" s="104"/>
      <c r="C471" s="104"/>
      <c r="D471" s="117" t="s">
        <v>2441</v>
      </c>
      <c r="E471" s="117" t="s">
        <v>2442</v>
      </c>
      <c r="F471" s="104"/>
      <c r="G471" s="104"/>
      <c r="H471" s="104"/>
      <c r="I471" s="43"/>
      <c r="J471" s="43"/>
      <c r="K471" s="43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  <c r="AA471" s="104"/>
      <c r="AB471" s="104"/>
      <c r="AC471" s="104"/>
      <c r="AD471" s="104"/>
      <c r="AE471" s="104"/>
    </row>
    <row r="472">
      <c r="A472" s="104"/>
      <c r="B472" s="104"/>
      <c r="C472" s="104"/>
      <c r="D472" s="118" t="s">
        <v>2443</v>
      </c>
      <c r="E472" s="117" t="s">
        <v>2444</v>
      </c>
      <c r="F472" s="104"/>
      <c r="G472" s="104"/>
      <c r="H472" s="104"/>
      <c r="I472" s="43"/>
      <c r="J472" s="43"/>
      <c r="K472" s="43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  <c r="AA472" s="104"/>
      <c r="AB472" s="104"/>
      <c r="AC472" s="104"/>
      <c r="AD472" s="104"/>
      <c r="AE472" s="104"/>
    </row>
    <row r="473">
      <c r="A473" s="104"/>
      <c r="B473" s="104"/>
      <c r="C473" s="104"/>
      <c r="F473" s="104"/>
      <c r="G473" s="104"/>
      <c r="H473" s="104"/>
      <c r="I473" s="43"/>
      <c r="J473" s="43"/>
      <c r="K473" s="43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  <c r="AA473" s="104"/>
      <c r="AB473" s="104"/>
      <c r="AC473" s="104"/>
      <c r="AD473" s="104"/>
      <c r="AE473" s="104"/>
    </row>
    <row r="474">
      <c r="A474" s="104"/>
      <c r="B474" s="104"/>
      <c r="C474" s="104"/>
      <c r="D474" s="118" t="s">
        <v>2445</v>
      </c>
      <c r="E474" s="117" t="s">
        <v>2446</v>
      </c>
      <c r="F474" s="104"/>
      <c r="G474" s="104"/>
      <c r="H474" s="104"/>
      <c r="I474" s="43"/>
      <c r="J474" s="43"/>
      <c r="K474" s="43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  <c r="W474" s="104"/>
      <c r="X474" s="104"/>
      <c r="Y474" s="104"/>
      <c r="Z474" s="104"/>
      <c r="AA474" s="104"/>
      <c r="AB474" s="104"/>
      <c r="AC474" s="104"/>
      <c r="AD474" s="104"/>
      <c r="AE474" s="104"/>
    </row>
    <row r="475">
      <c r="A475" s="104"/>
      <c r="B475" s="104"/>
      <c r="C475" s="104"/>
      <c r="H475" s="110"/>
      <c r="I475" s="110"/>
      <c r="J475" s="110"/>
      <c r="K475" s="110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104"/>
      <c r="W475" s="104"/>
      <c r="X475" s="104"/>
      <c r="Y475" s="104"/>
      <c r="Z475" s="104"/>
      <c r="AA475" s="104"/>
      <c r="AB475" s="104"/>
      <c r="AC475" s="104"/>
      <c r="AD475" s="104"/>
      <c r="AE475" s="104"/>
    </row>
    <row r="476">
      <c r="A476" s="104"/>
      <c r="B476" s="104"/>
      <c r="C476" s="104"/>
      <c r="D476" s="108"/>
      <c r="E476" s="44"/>
      <c r="F476" s="44"/>
      <c r="G476" s="44"/>
      <c r="H476" s="40"/>
      <c r="I476" s="44"/>
      <c r="J476" s="44"/>
      <c r="K476" s="4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104"/>
      <c r="W476" s="104"/>
      <c r="X476" s="104"/>
      <c r="Y476" s="104"/>
      <c r="Z476" s="104"/>
      <c r="AA476" s="104"/>
      <c r="AB476" s="104"/>
      <c r="AC476" s="104"/>
      <c r="AD476" s="104"/>
      <c r="AE476" s="104"/>
    </row>
    <row r="477">
      <c r="A477" s="104"/>
      <c r="B477" s="104"/>
      <c r="C477" s="104"/>
      <c r="D477" s="99" t="s">
        <v>2447</v>
      </c>
      <c r="E477" s="101" t="s">
        <v>2448</v>
      </c>
      <c r="F477" s="110"/>
      <c r="G477" s="110"/>
      <c r="H477" s="101" t="s">
        <v>2449</v>
      </c>
      <c r="I477" s="110"/>
      <c r="J477" s="110"/>
      <c r="K477" s="110"/>
      <c r="L477" s="104"/>
      <c r="M477" s="104"/>
      <c r="N477" s="104"/>
      <c r="O477" s="104"/>
      <c r="P477" s="104"/>
      <c r="Q477" s="104"/>
      <c r="R477" s="104"/>
      <c r="S477" s="104"/>
      <c r="T477" s="104"/>
      <c r="U477" s="104"/>
      <c r="V477" s="104"/>
      <c r="W477" s="104"/>
      <c r="X477" s="104"/>
      <c r="Y477" s="104"/>
      <c r="Z477" s="104"/>
      <c r="AA477" s="104"/>
      <c r="AB477" s="104"/>
      <c r="AC477" s="104"/>
      <c r="AD477" s="104"/>
      <c r="AE477" s="104"/>
    </row>
    <row r="479">
      <c r="A479" s="104"/>
      <c r="B479" s="104"/>
      <c r="C479" s="104"/>
      <c r="D479" s="99" t="s">
        <v>2450</v>
      </c>
      <c r="E479" s="101" t="s">
        <v>2451</v>
      </c>
      <c r="F479" s="110"/>
      <c r="G479" s="110"/>
      <c r="H479" s="101" t="s">
        <v>2452</v>
      </c>
      <c r="I479" s="110"/>
      <c r="J479" s="110"/>
      <c r="K479" s="103"/>
      <c r="L479" s="104"/>
      <c r="M479" s="104"/>
      <c r="N479" s="104"/>
      <c r="O479" s="104"/>
      <c r="P479" s="104"/>
      <c r="Q479" s="104"/>
      <c r="R479" s="104"/>
      <c r="S479" s="104"/>
      <c r="T479" s="104"/>
      <c r="U479" s="104"/>
      <c r="V479" s="104"/>
      <c r="W479" s="104"/>
      <c r="X479" s="104"/>
      <c r="Y479" s="104"/>
      <c r="Z479" s="104"/>
      <c r="AA479" s="104"/>
      <c r="AB479" s="104"/>
      <c r="AC479" s="104"/>
      <c r="AD479" s="104"/>
      <c r="AE479" s="104"/>
    </row>
    <row r="480">
      <c r="A480" s="104"/>
      <c r="B480" s="104"/>
      <c r="C480" s="104"/>
      <c r="D480" s="99" t="s">
        <v>2453</v>
      </c>
      <c r="E480" s="101" t="s">
        <v>2454</v>
      </c>
      <c r="F480" s="110"/>
      <c r="G480" s="110"/>
      <c r="H480" s="101" t="s">
        <v>2455</v>
      </c>
      <c r="I480" s="110"/>
      <c r="J480" s="110"/>
      <c r="K480" s="103"/>
      <c r="L480" s="104"/>
      <c r="M480" s="104"/>
      <c r="N480" s="104"/>
      <c r="O480" s="104"/>
      <c r="P480" s="104"/>
      <c r="Q480" s="104"/>
      <c r="R480" s="104"/>
      <c r="S480" s="104"/>
      <c r="T480" s="104"/>
      <c r="U480" s="104"/>
      <c r="V480" s="104"/>
      <c r="W480" s="104"/>
      <c r="X480" s="104"/>
      <c r="Y480" s="104"/>
      <c r="Z480" s="104"/>
      <c r="AA480" s="104"/>
      <c r="AB480" s="104"/>
      <c r="AC480" s="104"/>
      <c r="AD480" s="104"/>
      <c r="AE480" s="104"/>
    </row>
    <row r="481">
      <c r="A481" s="104"/>
      <c r="B481" s="104"/>
      <c r="C481" s="104"/>
      <c r="D481" s="99" t="s">
        <v>2456</v>
      </c>
      <c r="E481" s="101" t="s">
        <v>2457</v>
      </c>
      <c r="F481" s="110"/>
      <c r="G481" s="110"/>
      <c r="H481" s="101" t="s">
        <v>2458</v>
      </c>
      <c r="I481" s="110"/>
      <c r="J481" s="110"/>
      <c r="K481" s="103"/>
      <c r="L481" s="104"/>
      <c r="M481" s="104"/>
      <c r="N481" s="104"/>
      <c r="O481" s="104"/>
      <c r="P481" s="104"/>
      <c r="Q481" s="104"/>
      <c r="R481" s="104"/>
      <c r="S481" s="104"/>
      <c r="T481" s="104"/>
      <c r="U481" s="104"/>
      <c r="V481" s="104"/>
      <c r="W481" s="104"/>
      <c r="X481" s="104"/>
      <c r="Y481" s="104"/>
      <c r="Z481" s="104"/>
      <c r="AA481" s="104"/>
      <c r="AB481" s="104"/>
      <c r="AC481" s="104"/>
      <c r="AD481" s="104"/>
      <c r="AE481" s="104"/>
    </row>
    <row r="482">
      <c r="A482" s="104"/>
      <c r="B482" s="104"/>
      <c r="C482" s="104"/>
      <c r="D482" s="99" t="s">
        <v>2459</v>
      </c>
      <c r="E482" s="101" t="s">
        <v>2460</v>
      </c>
      <c r="F482" s="110"/>
      <c r="G482" s="115" t="s">
        <v>2461</v>
      </c>
      <c r="H482" s="101" t="s">
        <v>2462</v>
      </c>
      <c r="I482" s="110"/>
      <c r="J482" s="110"/>
      <c r="K482" s="103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  <c r="AA482" s="104"/>
      <c r="AB482" s="104"/>
      <c r="AC482" s="104"/>
      <c r="AD482" s="104"/>
      <c r="AE482" s="104"/>
    </row>
    <row r="483">
      <c r="A483" s="104"/>
      <c r="B483" s="104"/>
      <c r="C483" s="104"/>
      <c r="D483" s="100" t="s">
        <v>2463</v>
      </c>
      <c r="E483" s="110"/>
      <c r="F483" s="110"/>
      <c r="G483" s="115" t="s">
        <v>2464</v>
      </c>
      <c r="H483" s="110"/>
      <c r="I483" s="110"/>
      <c r="J483" s="110"/>
      <c r="K483" s="103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  <c r="AA483" s="104"/>
      <c r="AB483" s="104"/>
      <c r="AC483" s="104"/>
      <c r="AD483" s="104"/>
      <c r="AE483" s="104"/>
    </row>
    <row r="484">
      <c r="A484" s="104"/>
      <c r="B484" s="104"/>
      <c r="C484" s="104"/>
      <c r="D484" s="99" t="s">
        <v>2465</v>
      </c>
      <c r="E484" s="110"/>
      <c r="F484" s="110"/>
      <c r="G484" s="110"/>
      <c r="H484" s="101" t="s">
        <v>2466</v>
      </c>
      <c r="I484" s="110"/>
      <c r="J484" s="110"/>
      <c r="K484" s="103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  <c r="AA484" s="104"/>
      <c r="AB484" s="104"/>
      <c r="AC484" s="104"/>
      <c r="AD484" s="104"/>
      <c r="AE484" s="104"/>
    </row>
    <row r="485">
      <c r="A485" s="104"/>
      <c r="B485" s="104"/>
      <c r="C485" s="104"/>
      <c r="D485" s="104"/>
      <c r="E485" s="104"/>
      <c r="F485" s="104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  <c r="AA485" s="104"/>
      <c r="AB485" s="104"/>
      <c r="AC485" s="104"/>
      <c r="AD485" s="104"/>
      <c r="AE485" s="104"/>
    </row>
    <row r="486">
      <c r="A486" s="104"/>
      <c r="B486" s="104"/>
      <c r="C486" s="104"/>
      <c r="D486" s="104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  <c r="AA486" s="104"/>
      <c r="AB486" s="104"/>
      <c r="AC486" s="104"/>
      <c r="AD486" s="104"/>
      <c r="AE486" s="104"/>
    </row>
    <row r="487">
      <c r="A487" s="104"/>
      <c r="B487" s="104"/>
      <c r="C487" s="104"/>
      <c r="D487" s="104"/>
      <c r="E487" s="104"/>
      <c r="F487" s="104"/>
      <c r="G487" s="104"/>
      <c r="H487" s="104"/>
      <c r="I487" s="104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  <c r="AA487" s="104"/>
      <c r="AB487" s="104"/>
      <c r="AC487" s="104"/>
      <c r="AD487" s="104"/>
      <c r="AE487" s="104"/>
    </row>
    <row r="488">
      <c r="A488" s="104"/>
      <c r="B488" s="104"/>
      <c r="C488" s="104"/>
      <c r="D488" s="104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  <c r="AA488" s="104"/>
      <c r="AB488" s="104"/>
      <c r="AC488" s="104"/>
      <c r="AD488" s="104"/>
      <c r="AE488" s="104"/>
    </row>
    <row r="489">
      <c r="A489" s="104"/>
      <c r="B489" s="104"/>
      <c r="C489" s="104"/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  <c r="AA489" s="104"/>
      <c r="AB489" s="104"/>
      <c r="AC489" s="104"/>
      <c r="AD489" s="104"/>
      <c r="AE489" s="104"/>
    </row>
    <row r="490">
      <c r="A490" s="104"/>
      <c r="B490" s="104"/>
      <c r="C490" s="104"/>
      <c r="D490" s="104"/>
      <c r="E490" s="104"/>
      <c r="F490" s="104"/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  <c r="AA490" s="104"/>
      <c r="AB490" s="104"/>
      <c r="AC490" s="104"/>
      <c r="AD490" s="104"/>
      <c r="AE490" s="104"/>
    </row>
    <row r="491">
      <c r="A491" s="104"/>
      <c r="B491" s="104"/>
      <c r="C491" s="104"/>
      <c r="D491" s="104"/>
      <c r="E491" s="104"/>
      <c r="F491" s="104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  <c r="AA491" s="104"/>
      <c r="AB491" s="104"/>
      <c r="AC491" s="104"/>
      <c r="AD491" s="104"/>
      <c r="AE491" s="104"/>
    </row>
    <row r="492">
      <c r="A492" s="104"/>
      <c r="B492" s="104"/>
      <c r="C492" s="104"/>
      <c r="D492" s="104"/>
      <c r="E492" s="104"/>
      <c r="F492" s="104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  <c r="AA492" s="104"/>
      <c r="AB492" s="104"/>
      <c r="AC492" s="104"/>
      <c r="AD492" s="104"/>
      <c r="AE492" s="104"/>
    </row>
    <row r="493">
      <c r="A493" s="104"/>
      <c r="B493" s="104"/>
      <c r="C493" s="104"/>
      <c r="D493" s="104"/>
      <c r="E493" s="104"/>
      <c r="F493" s="104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  <c r="AA493" s="104"/>
      <c r="AB493" s="104"/>
      <c r="AC493" s="104"/>
      <c r="AD493" s="104"/>
      <c r="AE493" s="104"/>
    </row>
    <row r="494">
      <c r="A494" s="104"/>
      <c r="B494" s="104"/>
      <c r="C494" s="104"/>
      <c r="D494" s="104"/>
      <c r="E494" s="104"/>
      <c r="F494" s="104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  <c r="AA494" s="104"/>
      <c r="AB494" s="104"/>
      <c r="AC494" s="104"/>
      <c r="AD494" s="104"/>
      <c r="AE494" s="104"/>
    </row>
    <row r="495">
      <c r="A495" s="104"/>
      <c r="B495" s="104"/>
      <c r="C495" s="104"/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  <c r="AA495" s="104"/>
      <c r="AB495" s="104"/>
      <c r="AC495" s="104"/>
      <c r="AD495" s="104"/>
      <c r="AE495" s="104"/>
    </row>
    <row r="496">
      <c r="A496" s="104"/>
      <c r="B496" s="104"/>
      <c r="C496" s="104"/>
      <c r="D496" s="104"/>
      <c r="E496" s="104"/>
      <c r="F496" s="104"/>
      <c r="G496" s="104"/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4"/>
      <c r="AA496" s="104"/>
      <c r="AB496" s="104"/>
      <c r="AC496" s="104"/>
      <c r="AD496" s="104"/>
      <c r="AE496" s="104"/>
    </row>
    <row r="497">
      <c r="A497" s="104"/>
      <c r="B497" s="104"/>
      <c r="C497" s="104"/>
      <c r="D497" s="104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  <c r="AA497" s="104"/>
      <c r="AB497" s="104"/>
      <c r="AC497" s="104"/>
      <c r="AD497" s="104"/>
      <c r="AE497" s="104"/>
    </row>
    <row r="498">
      <c r="A498" s="104"/>
      <c r="B498" s="104"/>
      <c r="C498" s="104"/>
      <c r="D498" s="104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  <c r="AA498" s="104"/>
      <c r="AB498" s="104"/>
      <c r="AC498" s="104"/>
      <c r="AD498" s="104"/>
      <c r="AE498" s="104"/>
    </row>
    <row r="499">
      <c r="A499" s="104"/>
      <c r="B499" s="104"/>
      <c r="C499" s="104"/>
      <c r="D499" s="104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  <c r="AA499" s="104"/>
      <c r="AB499" s="104"/>
      <c r="AC499" s="104"/>
      <c r="AD499" s="104"/>
      <c r="AE499" s="104"/>
    </row>
    <row r="500">
      <c r="A500" s="104"/>
      <c r="B500" s="104"/>
      <c r="C500" s="104"/>
      <c r="D500" s="104"/>
      <c r="E500" s="104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104"/>
      <c r="AA500" s="104"/>
      <c r="AB500" s="104"/>
      <c r="AC500" s="104"/>
      <c r="AD500" s="104"/>
      <c r="AE500" s="104"/>
    </row>
    <row r="501">
      <c r="A501" s="104"/>
      <c r="B501" s="104"/>
      <c r="C501" s="104"/>
      <c r="D501" s="104"/>
      <c r="E501" s="104"/>
      <c r="F501" s="104"/>
      <c r="G501" s="104"/>
      <c r="H501" s="104"/>
      <c r="I501" s="104"/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  <c r="AA501" s="104"/>
      <c r="AB501" s="104"/>
      <c r="AC501" s="104"/>
      <c r="AD501" s="104"/>
      <c r="AE501" s="104"/>
    </row>
    <row r="502">
      <c r="A502" s="104"/>
      <c r="B502" s="104"/>
      <c r="C502" s="104"/>
      <c r="D502" s="104"/>
      <c r="E502" s="104"/>
      <c r="F502" s="104"/>
      <c r="G502" s="104"/>
      <c r="H502" s="104"/>
      <c r="I502" s="104"/>
      <c r="J502" s="104"/>
      <c r="K502" s="104"/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  <c r="Z502" s="104"/>
      <c r="AA502" s="104"/>
      <c r="AB502" s="104"/>
      <c r="AC502" s="104"/>
      <c r="AD502" s="104"/>
      <c r="AE502" s="104"/>
    </row>
    <row r="503">
      <c r="A503" s="104"/>
      <c r="B503" s="104"/>
      <c r="C503" s="104"/>
      <c r="D503" s="104"/>
      <c r="E503" s="104"/>
      <c r="F503" s="104"/>
      <c r="G503" s="104"/>
      <c r="H503" s="104"/>
      <c r="I503" s="104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104"/>
      <c r="AA503" s="104"/>
      <c r="AB503" s="104"/>
      <c r="AC503" s="104"/>
      <c r="AD503" s="104"/>
      <c r="AE503" s="104"/>
    </row>
    <row r="504">
      <c r="A504" s="104"/>
      <c r="B504" s="104"/>
      <c r="C504" s="104"/>
      <c r="D504" s="104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  <c r="AA504" s="104"/>
      <c r="AB504" s="104"/>
      <c r="AC504" s="104"/>
      <c r="AD504" s="104"/>
      <c r="AE504" s="104"/>
    </row>
    <row r="505">
      <c r="A505" s="104"/>
      <c r="B505" s="104"/>
      <c r="C505" s="104"/>
      <c r="D505" s="104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  <c r="AA505" s="104"/>
      <c r="AB505" s="104"/>
      <c r="AC505" s="104"/>
      <c r="AD505" s="104"/>
      <c r="AE505" s="104"/>
    </row>
    <row r="506">
      <c r="A506" s="104"/>
      <c r="B506" s="104"/>
      <c r="C506" s="104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  <c r="AA506" s="104"/>
      <c r="AB506" s="104"/>
      <c r="AC506" s="104"/>
      <c r="AD506" s="104"/>
      <c r="AE506" s="104"/>
    </row>
    <row r="507">
      <c r="A507" s="104"/>
      <c r="B507" s="104"/>
      <c r="C507" s="104"/>
      <c r="D507" s="104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  <c r="AA507" s="104"/>
      <c r="AB507" s="104"/>
      <c r="AC507" s="104"/>
      <c r="AD507" s="104"/>
      <c r="AE507" s="104"/>
    </row>
    <row r="508">
      <c r="A508" s="104"/>
      <c r="B508" s="104"/>
      <c r="C508" s="104"/>
      <c r="D508" s="104"/>
      <c r="E508" s="104"/>
      <c r="F508" s="104"/>
      <c r="G508" s="104"/>
      <c r="H508" s="104"/>
      <c r="I508" s="104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  <c r="AA508" s="104"/>
      <c r="AB508" s="104"/>
      <c r="AC508" s="104"/>
      <c r="AD508" s="104"/>
      <c r="AE508" s="104"/>
    </row>
    <row r="509">
      <c r="A509" s="104"/>
      <c r="B509" s="104"/>
      <c r="C509" s="104"/>
      <c r="D509" s="104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  <c r="AA509" s="104"/>
      <c r="AB509" s="104"/>
      <c r="AC509" s="104"/>
      <c r="AD509" s="104"/>
      <c r="AE509" s="104"/>
    </row>
    <row r="510">
      <c r="A510" s="104"/>
      <c r="B510" s="104"/>
      <c r="C510" s="104"/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  <c r="AA510" s="104"/>
      <c r="AB510" s="104"/>
      <c r="AC510" s="104"/>
      <c r="AD510" s="104"/>
      <c r="AE510" s="104"/>
    </row>
    <row r="511">
      <c r="A511" s="104"/>
      <c r="B511" s="104"/>
      <c r="C511" s="104"/>
      <c r="D511" s="104"/>
      <c r="E511" s="104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  <c r="AA511" s="104"/>
      <c r="AB511" s="104"/>
      <c r="AC511" s="104"/>
      <c r="AD511" s="104"/>
      <c r="AE511" s="104"/>
    </row>
    <row r="512">
      <c r="A512" s="104"/>
      <c r="B512" s="104"/>
      <c r="C512" s="104"/>
      <c r="D512" s="104"/>
      <c r="E512" s="104"/>
      <c r="F512" s="104"/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  <c r="AA512" s="104"/>
      <c r="AB512" s="104"/>
      <c r="AC512" s="104"/>
      <c r="AD512" s="104"/>
      <c r="AE512" s="104"/>
    </row>
    <row r="513">
      <c r="A513" s="104"/>
      <c r="B513" s="104"/>
      <c r="C513" s="104"/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  <c r="AA513" s="104"/>
      <c r="AB513" s="104"/>
      <c r="AC513" s="104"/>
      <c r="AD513" s="104"/>
      <c r="AE513" s="104"/>
    </row>
    <row r="514">
      <c r="A514" s="104"/>
      <c r="B514" s="104"/>
      <c r="C514" s="104"/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  <c r="AA514" s="104"/>
      <c r="AB514" s="104"/>
      <c r="AC514" s="104"/>
      <c r="AD514" s="104"/>
      <c r="AE514" s="104"/>
    </row>
    <row r="515">
      <c r="A515" s="104"/>
      <c r="B515" s="104"/>
      <c r="C515" s="104"/>
      <c r="D515" s="104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  <c r="AA515" s="104"/>
      <c r="AB515" s="104"/>
      <c r="AC515" s="104"/>
      <c r="AD515" s="104"/>
      <c r="AE515" s="104"/>
    </row>
    <row r="516">
      <c r="A516" s="104"/>
      <c r="B516" s="104"/>
      <c r="C516" s="104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  <c r="AA516" s="104"/>
      <c r="AB516" s="104"/>
      <c r="AC516" s="104"/>
      <c r="AD516" s="104"/>
      <c r="AE516" s="104"/>
    </row>
    <row r="517">
      <c r="A517" s="104"/>
      <c r="B517" s="104"/>
      <c r="C517" s="104"/>
      <c r="D517" s="104"/>
      <c r="E517" s="104"/>
      <c r="F517" s="104"/>
      <c r="G517" s="104"/>
      <c r="H517" s="104"/>
      <c r="I517" s="104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  <c r="AA517" s="104"/>
      <c r="AB517" s="104"/>
      <c r="AC517" s="104"/>
      <c r="AD517" s="104"/>
      <c r="AE517" s="104"/>
    </row>
    <row r="518">
      <c r="A518" s="104"/>
      <c r="B518" s="104"/>
      <c r="C518" s="104"/>
      <c r="D518" s="104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  <c r="AA518" s="104"/>
      <c r="AB518" s="104"/>
      <c r="AC518" s="104"/>
      <c r="AD518" s="104"/>
      <c r="AE518" s="104"/>
    </row>
    <row r="519">
      <c r="A519" s="104"/>
      <c r="B519" s="104"/>
      <c r="C519" s="104"/>
      <c r="D519" s="104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  <c r="AA519" s="104"/>
      <c r="AB519" s="104"/>
      <c r="AC519" s="104"/>
      <c r="AD519" s="104"/>
      <c r="AE519" s="104"/>
    </row>
    <row r="520">
      <c r="A520" s="104"/>
      <c r="B520" s="104"/>
      <c r="C520" s="104"/>
      <c r="D520" s="104"/>
      <c r="E520" s="104"/>
      <c r="F520" s="104"/>
      <c r="G520" s="104"/>
      <c r="H520" s="104"/>
      <c r="I520" s="104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  <c r="Z520" s="104"/>
      <c r="AA520" s="104"/>
      <c r="AB520" s="104"/>
      <c r="AC520" s="104"/>
      <c r="AD520" s="104"/>
      <c r="AE520" s="104"/>
    </row>
    <row r="521">
      <c r="A521" s="104"/>
      <c r="B521" s="104"/>
      <c r="C521" s="104"/>
      <c r="D521" s="104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  <c r="AA521" s="104"/>
      <c r="AB521" s="104"/>
      <c r="AC521" s="104"/>
      <c r="AD521" s="104"/>
      <c r="AE521" s="104"/>
    </row>
    <row r="522">
      <c r="A522" s="104"/>
      <c r="B522" s="104"/>
      <c r="C522" s="104"/>
      <c r="D522" s="104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  <c r="AA522" s="104"/>
      <c r="AB522" s="104"/>
      <c r="AC522" s="104"/>
      <c r="AD522" s="104"/>
      <c r="AE522" s="104"/>
    </row>
    <row r="523">
      <c r="A523" s="104"/>
      <c r="B523" s="104"/>
      <c r="C523" s="104"/>
      <c r="D523" s="104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  <c r="AA523" s="104"/>
      <c r="AB523" s="104"/>
      <c r="AC523" s="104"/>
      <c r="AD523" s="104"/>
      <c r="AE523" s="104"/>
    </row>
    <row r="524">
      <c r="A524" s="104"/>
      <c r="B524" s="104"/>
      <c r="C524" s="104"/>
      <c r="D524" s="104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  <c r="AA524" s="104"/>
      <c r="AB524" s="104"/>
      <c r="AC524" s="104"/>
      <c r="AD524" s="104"/>
      <c r="AE524" s="104"/>
    </row>
    <row r="525">
      <c r="A525" s="104"/>
      <c r="B525" s="104"/>
      <c r="C525" s="104"/>
      <c r="D525" s="104"/>
      <c r="E525" s="104"/>
      <c r="F525" s="104"/>
      <c r="G525" s="104"/>
      <c r="H525" s="104"/>
      <c r="I525" s="104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104"/>
      <c r="AA525" s="104"/>
      <c r="AB525" s="104"/>
      <c r="AC525" s="104"/>
      <c r="AD525" s="104"/>
      <c r="AE525" s="104"/>
    </row>
    <row r="526">
      <c r="A526" s="104"/>
      <c r="B526" s="104"/>
      <c r="C526" s="104"/>
      <c r="D526" s="104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  <c r="AA526" s="104"/>
      <c r="AB526" s="104"/>
      <c r="AC526" s="104"/>
      <c r="AD526" s="104"/>
      <c r="AE526" s="104"/>
    </row>
    <row r="527">
      <c r="A527" s="104"/>
      <c r="B527" s="104"/>
      <c r="C527" s="104"/>
      <c r="D527" s="104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  <c r="AA527" s="104"/>
      <c r="AB527" s="104"/>
      <c r="AC527" s="104"/>
      <c r="AD527" s="104"/>
      <c r="AE527" s="104"/>
    </row>
    <row r="528">
      <c r="A528" s="104"/>
      <c r="B528" s="104"/>
      <c r="C528" s="104"/>
      <c r="D528" s="104"/>
      <c r="E528" s="104"/>
      <c r="F528" s="104"/>
      <c r="G528" s="104"/>
      <c r="H528" s="104"/>
      <c r="I528" s="104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  <c r="AA528" s="104"/>
      <c r="AB528" s="104"/>
      <c r="AC528" s="104"/>
      <c r="AD528" s="104"/>
      <c r="AE528" s="104"/>
    </row>
    <row r="529">
      <c r="A529" s="104"/>
      <c r="B529" s="104"/>
      <c r="C529" s="104"/>
      <c r="D529" s="104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  <c r="AA529" s="104"/>
      <c r="AB529" s="104"/>
      <c r="AC529" s="104"/>
      <c r="AD529" s="104"/>
      <c r="AE529" s="104"/>
    </row>
    <row r="530">
      <c r="A530" s="104"/>
      <c r="B530" s="104"/>
      <c r="C530" s="104"/>
      <c r="D530" s="104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  <c r="AA530" s="104"/>
      <c r="AB530" s="104"/>
      <c r="AC530" s="104"/>
      <c r="AD530" s="104"/>
      <c r="AE530" s="104"/>
    </row>
    <row r="531">
      <c r="A531" s="104"/>
      <c r="B531" s="104"/>
      <c r="C531" s="104"/>
      <c r="D531" s="104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  <c r="AA531" s="104"/>
      <c r="AB531" s="104"/>
      <c r="AC531" s="104"/>
      <c r="AD531" s="104"/>
      <c r="AE531" s="104"/>
    </row>
    <row r="532">
      <c r="A532" s="104"/>
      <c r="B532" s="104"/>
      <c r="C532" s="104"/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  <c r="AA532" s="104"/>
      <c r="AB532" s="104"/>
      <c r="AC532" s="104"/>
      <c r="AD532" s="104"/>
      <c r="AE532" s="104"/>
    </row>
    <row r="533">
      <c r="A533" s="104"/>
      <c r="B533" s="104"/>
      <c r="C533" s="104"/>
      <c r="D533" s="104"/>
      <c r="E533" s="104"/>
      <c r="F533" s="104"/>
      <c r="G533" s="104"/>
      <c r="H533" s="104"/>
      <c r="I533" s="104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  <c r="AA533" s="104"/>
      <c r="AB533" s="104"/>
      <c r="AC533" s="104"/>
      <c r="AD533" s="104"/>
      <c r="AE533" s="104"/>
    </row>
    <row r="534">
      <c r="A534" s="104"/>
      <c r="B534" s="104"/>
      <c r="C534" s="104"/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  <c r="AA534" s="104"/>
      <c r="AB534" s="104"/>
      <c r="AC534" s="104"/>
      <c r="AD534" s="104"/>
      <c r="AE534" s="104"/>
    </row>
    <row r="535">
      <c r="A535" s="104"/>
      <c r="B535" s="104"/>
      <c r="C535" s="104"/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  <c r="AA535" s="104"/>
      <c r="AB535" s="104"/>
      <c r="AC535" s="104"/>
      <c r="AD535" s="104"/>
      <c r="AE535" s="104"/>
    </row>
    <row r="536">
      <c r="A536" s="104"/>
      <c r="B536" s="104"/>
      <c r="C536" s="104"/>
      <c r="D536" s="104"/>
      <c r="E536" s="104"/>
      <c r="F536" s="104"/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  <c r="AA536" s="104"/>
      <c r="AB536" s="104"/>
      <c r="AC536" s="104"/>
      <c r="AD536" s="104"/>
      <c r="AE536" s="104"/>
    </row>
    <row r="537">
      <c r="A537" s="104"/>
      <c r="B537" s="104"/>
      <c r="C537" s="104"/>
      <c r="D537" s="104"/>
      <c r="E537" s="104"/>
      <c r="F537" s="104"/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  <c r="AA537" s="104"/>
      <c r="AB537" s="104"/>
      <c r="AC537" s="104"/>
      <c r="AD537" s="104"/>
      <c r="AE537" s="104"/>
    </row>
    <row r="538">
      <c r="A538" s="104"/>
      <c r="B538" s="104"/>
      <c r="C538" s="104"/>
      <c r="D538" s="104"/>
      <c r="E538" s="104"/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  <c r="AA538" s="104"/>
      <c r="AB538" s="104"/>
      <c r="AC538" s="104"/>
      <c r="AD538" s="104"/>
      <c r="AE538" s="104"/>
    </row>
    <row r="539">
      <c r="A539" s="104"/>
      <c r="B539" s="104"/>
      <c r="C539" s="104"/>
      <c r="D539" s="104"/>
      <c r="E539" s="104"/>
      <c r="F539" s="104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  <c r="AA539" s="104"/>
      <c r="AB539" s="104"/>
      <c r="AC539" s="104"/>
      <c r="AD539" s="104"/>
      <c r="AE539" s="104"/>
    </row>
    <row r="540">
      <c r="A540" s="104"/>
      <c r="B540" s="104"/>
      <c r="C540" s="104"/>
      <c r="D540" s="104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  <c r="AA540" s="104"/>
      <c r="AB540" s="104"/>
      <c r="AC540" s="104"/>
      <c r="AD540" s="104"/>
      <c r="AE540" s="104"/>
    </row>
    <row r="541">
      <c r="A541" s="104"/>
      <c r="B541" s="104"/>
      <c r="C541" s="104"/>
      <c r="D541" s="104"/>
      <c r="E541" s="104"/>
      <c r="F541" s="104"/>
      <c r="G541" s="104"/>
      <c r="H541" s="104"/>
      <c r="I541" s="104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104"/>
      <c r="AA541" s="104"/>
      <c r="AB541" s="104"/>
      <c r="AC541" s="104"/>
      <c r="AD541" s="104"/>
      <c r="AE541" s="104"/>
    </row>
    <row r="542">
      <c r="A542" s="104"/>
      <c r="B542" s="104"/>
      <c r="C542" s="104"/>
      <c r="D542" s="104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  <c r="AA542" s="104"/>
      <c r="AB542" s="104"/>
      <c r="AC542" s="104"/>
      <c r="AD542" s="104"/>
      <c r="AE542" s="104"/>
    </row>
    <row r="543">
      <c r="A543" s="104"/>
      <c r="B543" s="104"/>
      <c r="C543" s="104"/>
      <c r="D543" s="104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  <c r="AA543" s="104"/>
      <c r="AB543" s="104"/>
      <c r="AC543" s="104"/>
      <c r="AD543" s="104"/>
      <c r="AE543" s="104"/>
    </row>
    <row r="544">
      <c r="A544" s="104"/>
      <c r="B544" s="104"/>
      <c r="C544" s="104"/>
      <c r="D544" s="104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104"/>
      <c r="AA544" s="104"/>
      <c r="AB544" s="104"/>
      <c r="AC544" s="104"/>
      <c r="AD544" s="104"/>
      <c r="AE544" s="104"/>
    </row>
    <row r="545">
      <c r="A545" s="104"/>
      <c r="B545" s="104"/>
      <c r="C545" s="104"/>
      <c r="D545" s="104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  <c r="AA545" s="104"/>
      <c r="AB545" s="104"/>
      <c r="AC545" s="104"/>
      <c r="AD545" s="104"/>
      <c r="AE545" s="104"/>
    </row>
    <row r="546">
      <c r="A546" s="104"/>
      <c r="B546" s="104"/>
      <c r="C546" s="104"/>
      <c r="D546" s="104"/>
      <c r="E546" s="104"/>
      <c r="F546" s="104"/>
      <c r="G546" s="104"/>
      <c r="H546" s="104"/>
      <c r="I546" s="104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  <c r="Z546" s="104"/>
      <c r="AA546" s="104"/>
      <c r="AB546" s="104"/>
      <c r="AC546" s="104"/>
      <c r="AD546" s="104"/>
      <c r="AE546" s="104"/>
    </row>
    <row r="547">
      <c r="A547" s="104"/>
      <c r="B547" s="104"/>
      <c r="C547" s="104"/>
      <c r="D547" s="104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  <c r="AA547" s="104"/>
      <c r="AB547" s="104"/>
      <c r="AC547" s="104"/>
      <c r="AD547" s="104"/>
      <c r="AE547" s="104"/>
    </row>
    <row r="548">
      <c r="A548" s="104"/>
      <c r="B548" s="104"/>
      <c r="C548" s="104"/>
      <c r="D548" s="104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  <c r="AA548" s="104"/>
      <c r="AB548" s="104"/>
      <c r="AC548" s="104"/>
      <c r="AD548" s="104"/>
      <c r="AE548" s="104"/>
    </row>
    <row r="549">
      <c r="A549" s="104"/>
      <c r="B549" s="104"/>
      <c r="C549" s="104"/>
      <c r="D549" s="104"/>
      <c r="E549" s="104"/>
      <c r="F549" s="104"/>
      <c r="G549" s="104"/>
      <c r="H549" s="104"/>
      <c r="I549" s="104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  <c r="AA549" s="104"/>
      <c r="AB549" s="104"/>
      <c r="AC549" s="104"/>
      <c r="AD549" s="104"/>
      <c r="AE549" s="104"/>
    </row>
    <row r="550">
      <c r="A550" s="104"/>
      <c r="B550" s="104"/>
      <c r="C550" s="104"/>
      <c r="D550" s="104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  <c r="AA550" s="104"/>
      <c r="AB550" s="104"/>
      <c r="AC550" s="104"/>
      <c r="AD550" s="104"/>
      <c r="AE550" s="104"/>
    </row>
    <row r="551">
      <c r="A551" s="104"/>
      <c r="B551" s="104"/>
      <c r="C551" s="104"/>
      <c r="D551" s="104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  <c r="AA551" s="104"/>
      <c r="AB551" s="104"/>
      <c r="AC551" s="104"/>
      <c r="AD551" s="104"/>
      <c r="AE551" s="104"/>
    </row>
    <row r="552">
      <c r="A552" s="104"/>
      <c r="B552" s="104"/>
      <c r="C552" s="104"/>
      <c r="D552" s="104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  <c r="AA552" s="104"/>
      <c r="AB552" s="104"/>
      <c r="AC552" s="104"/>
      <c r="AD552" s="104"/>
      <c r="AE552" s="104"/>
    </row>
    <row r="553">
      <c r="A553" s="104"/>
      <c r="B553" s="104"/>
      <c r="C553" s="104"/>
      <c r="D553" s="104"/>
      <c r="E553" s="104"/>
      <c r="F553" s="104"/>
      <c r="G553" s="104"/>
      <c r="H553" s="104"/>
      <c r="I553" s="104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  <c r="AA553" s="104"/>
      <c r="AB553" s="104"/>
      <c r="AC553" s="104"/>
      <c r="AD553" s="104"/>
      <c r="AE553" s="104"/>
    </row>
    <row r="554">
      <c r="A554" s="104"/>
      <c r="B554" s="104"/>
      <c r="C554" s="104"/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  <c r="AA554" s="104"/>
      <c r="AB554" s="104"/>
      <c r="AC554" s="104"/>
      <c r="AD554" s="104"/>
      <c r="AE554" s="104"/>
    </row>
    <row r="555">
      <c r="A555" s="104"/>
      <c r="B555" s="104"/>
      <c r="C555" s="104"/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  <c r="AA555" s="104"/>
      <c r="AB555" s="104"/>
      <c r="AC555" s="104"/>
      <c r="AD555" s="104"/>
      <c r="AE555" s="104"/>
    </row>
    <row r="556">
      <c r="A556" s="104"/>
      <c r="B556" s="104"/>
      <c r="C556" s="104"/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  <c r="AA556" s="104"/>
      <c r="AB556" s="104"/>
      <c r="AC556" s="104"/>
      <c r="AD556" s="104"/>
      <c r="AE556" s="104"/>
    </row>
    <row r="557">
      <c r="A557" s="104"/>
      <c r="B557" s="104"/>
      <c r="C557" s="104"/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  <c r="AA557" s="104"/>
      <c r="AB557" s="104"/>
      <c r="AC557" s="104"/>
      <c r="AD557" s="104"/>
      <c r="AE557" s="104"/>
    </row>
    <row r="558">
      <c r="A558" s="104"/>
      <c r="B558" s="104"/>
      <c r="C558" s="104"/>
      <c r="D558" s="104"/>
      <c r="E558" s="104"/>
      <c r="F558" s="104"/>
      <c r="G558" s="104"/>
      <c r="H558" s="104"/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  <c r="AA558" s="104"/>
      <c r="AB558" s="104"/>
      <c r="AC558" s="104"/>
      <c r="AD558" s="104"/>
      <c r="AE558" s="104"/>
    </row>
    <row r="559">
      <c r="A559" s="104"/>
      <c r="B559" s="104"/>
      <c r="C559" s="104"/>
      <c r="D559" s="104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  <c r="AA559" s="104"/>
      <c r="AB559" s="104"/>
      <c r="AC559" s="104"/>
      <c r="AD559" s="104"/>
      <c r="AE559" s="104"/>
    </row>
    <row r="560">
      <c r="A560" s="104"/>
      <c r="B560" s="104"/>
      <c r="C560" s="104"/>
      <c r="D560" s="104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  <c r="AA560" s="104"/>
      <c r="AB560" s="104"/>
      <c r="AC560" s="104"/>
      <c r="AD560" s="104"/>
      <c r="AE560" s="104"/>
    </row>
    <row r="561">
      <c r="A561" s="104"/>
      <c r="B561" s="104"/>
      <c r="C561" s="104"/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  <c r="AA561" s="104"/>
      <c r="AB561" s="104"/>
      <c r="AC561" s="104"/>
      <c r="AD561" s="104"/>
      <c r="AE561" s="104"/>
    </row>
    <row r="562">
      <c r="A562" s="104"/>
      <c r="B562" s="104"/>
      <c r="C562" s="104"/>
      <c r="D562" s="104"/>
      <c r="E562" s="104"/>
      <c r="F562" s="104"/>
      <c r="G562" s="104"/>
      <c r="H562" s="104"/>
      <c r="I562" s="104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  <c r="Z562" s="104"/>
      <c r="AA562" s="104"/>
      <c r="AB562" s="104"/>
      <c r="AC562" s="104"/>
      <c r="AD562" s="104"/>
      <c r="AE562" s="104"/>
    </row>
    <row r="563">
      <c r="A563" s="104"/>
      <c r="B563" s="104"/>
      <c r="C563" s="104"/>
      <c r="D563" s="104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  <c r="AA563" s="104"/>
      <c r="AB563" s="104"/>
      <c r="AC563" s="104"/>
      <c r="AD563" s="104"/>
      <c r="AE563" s="104"/>
    </row>
    <row r="564">
      <c r="A564" s="104"/>
      <c r="B564" s="104"/>
      <c r="C564" s="104"/>
      <c r="D564" s="104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  <c r="AA564" s="104"/>
      <c r="AB564" s="104"/>
      <c r="AC564" s="104"/>
      <c r="AD564" s="104"/>
      <c r="AE564" s="104"/>
    </row>
    <row r="565">
      <c r="A565" s="104"/>
      <c r="B565" s="104"/>
      <c r="C565" s="104"/>
      <c r="D565" s="104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  <c r="AA565" s="104"/>
      <c r="AB565" s="104"/>
      <c r="AC565" s="104"/>
      <c r="AD565" s="104"/>
      <c r="AE565" s="104"/>
    </row>
    <row r="566">
      <c r="A566" s="104"/>
      <c r="B566" s="104"/>
      <c r="C566" s="104"/>
      <c r="D566" s="104"/>
      <c r="E566" s="104"/>
      <c r="F566" s="104"/>
      <c r="G566" s="104"/>
      <c r="H566" s="104"/>
      <c r="I566" s="104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  <c r="Z566" s="104"/>
      <c r="AA566" s="104"/>
      <c r="AB566" s="104"/>
      <c r="AC566" s="104"/>
      <c r="AD566" s="104"/>
      <c r="AE566" s="104"/>
    </row>
    <row r="567">
      <c r="A567" s="104"/>
      <c r="B567" s="104"/>
      <c r="C567" s="104"/>
      <c r="D567" s="104"/>
      <c r="E567" s="104"/>
      <c r="F567" s="104"/>
      <c r="G567" s="104"/>
      <c r="H567" s="104"/>
      <c r="I567" s="104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  <c r="Z567" s="104"/>
      <c r="AA567" s="104"/>
      <c r="AB567" s="104"/>
      <c r="AC567" s="104"/>
      <c r="AD567" s="104"/>
      <c r="AE567" s="104"/>
    </row>
    <row r="568">
      <c r="A568" s="104"/>
      <c r="B568" s="104"/>
      <c r="C568" s="104"/>
      <c r="D568" s="104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  <c r="AA568" s="104"/>
      <c r="AB568" s="104"/>
      <c r="AC568" s="104"/>
      <c r="AD568" s="104"/>
      <c r="AE568" s="104"/>
    </row>
    <row r="569">
      <c r="A569" s="104"/>
      <c r="B569" s="104"/>
      <c r="C569" s="104"/>
      <c r="D569" s="104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  <c r="AA569" s="104"/>
      <c r="AB569" s="104"/>
      <c r="AC569" s="104"/>
      <c r="AD569" s="104"/>
      <c r="AE569" s="104"/>
    </row>
    <row r="570">
      <c r="A570" s="104"/>
      <c r="B570" s="104"/>
      <c r="C570" s="104"/>
      <c r="D570" s="104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  <c r="AA570" s="104"/>
      <c r="AB570" s="104"/>
      <c r="AC570" s="104"/>
      <c r="AD570" s="104"/>
      <c r="AE570" s="104"/>
    </row>
    <row r="571">
      <c r="A571" s="104"/>
      <c r="B571" s="104"/>
      <c r="C571" s="104"/>
      <c r="D571" s="104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  <c r="AA571" s="104"/>
      <c r="AB571" s="104"/>
      <c r="AC571" s="104"/>
      <c r="AD571" s="104"/>
      <c r="AE571" s="104"/>
    </row>
    <row r="572">
      <c r="A572" s="104"/>
      <c r="B572" s="104"/>
      <c r="C572" s="104"/>
      <c r="D572" s="104"/>
      <c r="E572" s="104"/>
      <c r="F572" s="104"/>
      <c r="G572" s="104"/>
      <c r="H572" s="104"/>
      <c r="I572" s="104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  <c r="AA572" s="104"/>
      <c r="AB572" s="104"/>
      <c r="AC572" s="104"/>
      <c r="AD572" s="104"/>
      <c r="AE572" s="104"/>
    </row>
    <row r="573">
      <c r="A573" s="104"/>
      <c r="B573" s="104"/>
      <c r="C573" s="104"/>
      <c r="D573" s="104"/>
      <c r="E573" s="104"/>
      <c r="F573" s="104"/>
      <c r="G573" s="104"/>
      <c r="H573" s="104"/>
      <c r="I573" s="104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  <c r="AA573" s="104"/>
      <c r="AB573" s="104"/>
      <c r="AC573" s="104"/>
      <c r="AD573" s="104"/>
      <c r="AE573" s="104"/>
    </row>
    <row r="574">
      <c r="A574" s="104"/>
      <c r="B574" s="104"/>
      <c r="C574" s="104"/>
      <c r="D574" s="104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  <c r="AA574" s="104"/>
      <c r="AB574" s="104"/>
      <c r="AC574" s="104"/>
      <c r="AD574" s="104"/>
      <c r="AE574" s="104"/>
    </row>
    <row r="575">
      <c r="A575" s="104"/>
      <c r="B575" s="104"/>
      <c r="C575" s="104"/>
      <c r="D575" s="104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  <c r="AA575" s="104"/>
      <c r="AB575" s="104"/>
      <c r="AC575" s="104"/>
      <c r="AD575" s="104"/>
      <c r="AE575" s="104"/>
    </row>
    <row r="576">
      <c r="A576" s="104"/>
      <c r="B576" s="104"/>
      <c r="C576" s="104"/>
      <c r="D576" s="104"/>
      <c r="E576" s="104"/>
      <c r="F576" s="104"/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  <c r="AA576" s="104"/>
      <c r="AB576" s="104"/>
      <c r="AC576" s="104"/>
      <c r="AD576" s="104"/>
      <c r="AE576" s="104"/>
    </row>
    <row r="577">
      <c r="A577" s="104"/>
      <c r="B577" s="104"/>
      <c r="C577" s="104"/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  <c r="AA577" s="104"/>
      <c r="AB577" s="104"/>
      <c r="AC577" s="104"/>
      <c r="AD577" s="104"/>
      <c r="AE577" s="104"/>
    </row>
    <row r="578">
      <c r="A578" s="104"/>
      <c r="B578" s="104"/>
      <c r="C578" s="104"/>
      <c r="D578" s="104"/>
      <c r="E578" s="104"/>
      <c r="F578" s="104"/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  <c r="AA578" s="104"/>
      <c r="AB578" s="104"/>
      <c r="AC578" s="104"/>
      <c r="AD578" s="104"/>
      <c r="AE578" s="104"/>
    </row>
    <row r="579">
      <c r="A579" s="104"/>
      <c r="B579" s="104"/>
      <c r="C579" s="104"/>
      <c r="D579" s="104"/>
      <c r="E579" s="104"/>
      <c r="F579" s="104"/>
      <c r="G579" s="104"/>
      <c r="H579" s="104"/>
      <c r="I579" s="104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  <c r="AA579" s="104"/>
      <c r="AB579" s="104"/>
      <c r="AC579" s="104"/>
      <c r="AD579" s="104"/>
      <c r="AE579" s="104"/>
    </row>
    <row r="580">
      <c r="A580" s="104"/>
      <c r="B580" s="104"/>
      <c r="C580" s="104"/>
      <c r="D580" s="104"/>
      <c r="E580" s="104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  <c r="AA580" s="104"/>
      <c r="AB580" s="104"/>
      <c r="AC580" s="104"/>
      <c r="AD580" s="104"/>
      <c r="AE580" s="104"/>
    </row>
    <row r="581">
      <c r="A581" s="104"/>
      <c r="B581" s="104"/>
      <c r="C581" s="104"/>
      <c r="D581" s="104"/>
      <c r="E581" s="104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  <c r="AA581" s="104"/>
      <c r="AB581" s="104"/>
      <c r="AC581" s="104"/>
      <c r="AD581" s="104"/>
      <c r="AE581" s="104"/>
    </row>
    <row r="582">
      <c r="A582" s="104"/>
      <c r="B582" s="104"/>
      <c r="C582" s="104"/>
      <c r="D582" s="104"/>
      <c r="E582" s="104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  <c r="AA582" s="104"/>
      <c r="AB582" s="104"/>
      <c r="AC582" s="104"/>
      <c r="AD582" s="104"/>
      <c r="AE582" s="104"/>
    </row>
    <row r="583">
      <c r="A583" s="104"/>
      <c r="B583" s="104"/>
      <c r="C583" s="104"/>
      <c r="D583" s="104"/>
      <c r="E583" s="104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  <c r="AA583" s="104"/>
      <c r="AB583" s="104"/>
      <c r="AC583" s="104"/>
      <c r="AD583" s="104"/>
      <c r="AE583" s="104"/>
    </row>
    <row r="584">
      <c r="A584" s="104"/>
      <c r="B584" s="104"/>
      <c r="C584" s="104"/>
      <c r="D584" s="104"/>
      <c r="E584" s="104"/>
      <c r="F584" s="104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104"/>
      <c r="AA584" s="104"/>
      <c r="AB584" s="104"/>
      <c r="AC584" s="104"/>
      <c r="AD584" s="104"/>
      <c r="AE584" s="104"/>
    </row>
    <row r="585">
      <c r="A585" s="104"/>
      <c r="B585" s="104"/>
      <c r="C585" s="104"/>
      <c r="D585" s="104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  <c r="AA585" s="104"/>
      <c r="AB585" s="104"/>
      <c r="AC585" s="104"/>
      <c r="AD585" s="104"/>
      <c r="AE585" s="104"/>
    </row>
    <row r="586">
      <c r="A586" s="104"/>
      <c r="B586" s="104"/>
      <c r="C586" s="104"/>
      <c r="D586" s="104"/>
      <c r="E586" s="104"/>
      <c r="F586" s="104"/>
      <c r="G586" s="104"/>
      <c r="H586" s="104"/>
      <c r="I586" s="104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  <c r="W586" s="104"/>
      <c r="X586" s="104"/>
      <c r="Y586" s="104"/>
      <c r="Z586" s="104"/>
      <c r="AA586" s="104"/>
      <c r="AB586" s="104"/>
      <c r="AC586" s="104"/>
      <c r="AD586" s="104"/>
      <c r="AE586" s="104"/>
    </row>
    <row r="587">
      <c r="A587" s="104"/>
      <c r="B587" s="104"/>
      <c r="C587" s="104"/>
      <c r="D587" s="104"/>
      <c r="E587" s="104"/>
      <c r="F587" s="104"/>
      <c r="G587" s="104"/>
      <c r="H587" s="104"/>
      <c r="I587" s="104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  <c r="W587" s="104"/>
      <c r="X587" s="104"/>
      <c r="Y587" s="104"/>
      <c r="Z587" s="104"/>
      <c r="AA587" s="104"/>
      <c r="AB587" s="104"/>
      <c r="AC587" s="104"/>
      <c r="AD587" s="104"/>
      <c r="AE587" s="104"/>
    </row>
    <row r="588">
      <c r="A588" s="104"/>
      <c r="B588" s="104"/>
      <c r="C588" s="104"/>
      <c r="D588" s="104"/>
      <c r="E588" s="104"/>
      <c r="F588" s="104"/>
      <c r="G588" s="104"/>
      <c r="H588" s="104"/>
      <c r="I588" s="104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  <c r="W588" s="104"/>
      <c r="X588" s="104"/>
      <c r="Y588" s="104"/>
      <c r="Z588" s="104"/>
      <c r="AA588" s="104"/>
      <c r="AB588" s="104"/>
      <c r="AC588" s="104"/>
      <c r="AD588" s="104"/>
      <c r="AE588" s="104"/>
    </row>
    <row r="589">
      <c r="A589" s="104"/>
      <c r="B589" s="104"/>
      <c r="C589" s="104"/>
      <c r="D589" s="104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  <c r="W589" s="104"/>
      <c r="X589" s="104"/>
      <c r="Y589" s="104"/>
      <c r="Z589" s="104"/>
      <c r="AA589" s="104"/>
      <c r="AB589" s="104"/>
      <c r="AC589" s="104"/>
      <c r="AD589" s="104"/>
      <c r="AE589" s="104"/>
    </row>
    <row r="590">
      <c r="A590" s="104"/>
      <c r="B590" s="104"/>
      <c r="C590" s="104"/>
      <c r="D590" s="104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  <c r="X590" s="104"/>
      <c r="Y590" s="104"/>
      <c r="Z590" s="104"/>
      <c r="AA590" s="104"/>
      <c r="AB590" s="104"/>
      <c r="AC590" s="104"/>
      <c r="AD590" s="104"/>
      <c r="AE590" s="104"/>
    </row>
    <row r="591">
      <c r="A591" s="104"/>
      <c r="B591" s="104"/>
      <c r="C591" s="104"/>
      <c r="D591" s="104"/>
      <c r="E591" s="104"/>
      <c r="F591" s="104"/>
      <c r="G591" s="104"/>
      <c r="H591" s="104"/>
      <c r="I591" s="104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104"/>
      <c r="AA591" s="104"/>
      <c r="AB591" s="104"/>
      <c r="AC591" s="104"/>
      <c r="AD591" s="104"/>
      <c r="AE591" s="104"/>
    </row>
    <row r="592">
      <c r="A592" s="104"/>
      <c r="B592" s="104"/>
      <c r="C592" s="104"/>
      <c r="D592" s="104"/>
      <c r="E592" s="104"/>
      <c r="F592" s="104"/>
      <c r="G592" s="104"/>
      <c r="H592" s="104"/>
      <c r="I592" s="104"/>
      <c r="J592" s="104"/>
      <c r="K592" s="104"/>
      <c r="L592" s="104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104"/>
      <c r="AA592" s="104"/>
      <c r="AB592" s="104"/>
      <c r="AC592" s="104"/>
      <c r="AD592" s="104"/>
      <c r="AE592" s="104"/>
    </row>
    <row r="593">
      <c r="A593" s="104"/>
      <c r="B593" s="104"/>
      <c r="C593" s="104"/>
      <c r="D593" s="104"/>
      <c r="E593" s="104"/>
      <c r="F593" s="104"/>
      <c r="G593" s="104"/>
      <c r="H593" s="104"/>
      <c r="I593" s="104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104"/>
      <c r="AA593" s="104"/>
      <c r="AB593" s="104"/>
      <c r="AC593" s="104"/>
      <c r="AD593" s="104"/>
      <c r="AE593" s="104"/>
    </row>
    <row r="594">
      <c r="A594" s="104"/>
      <c r="B594" s="104"/>
      <c r="C594" s="104"/>
      <c r="D594" s="104"/>
      <c r="E594" s="104"/>
      <c r="F594" s="104"/>
      <c r="G594" s="104"/>
      <c r="H594" s="104"/>
      <c r="I594" s="104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  <c r="AA594" s="104"/>
      <c r="AB594" s="104"/>
      <c r="AC594" s="104"/>
      <c r="AD594" s="104"/>
      <c r="AE594" s="104"/>
    </row>
    <row r="595">
      <c r="A595" s="104"/>
      <c r="B595" s="104"/>
      <c r="C595" s="104"/>
      <c r="D595" s="104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  <c r="AA595" s="104"/>
      <c r="AB595" s="104"/>
      <c r="AC595" s="104"/>
      <c r="AD595" s="104"/>
      <c r="AE595" s="104"/>
    </row>
    <row r="596">
      <c r="A596" s="104"/>
      <c r="B596" s="104"/>
      <c r="C596" s="104"/>
      <c r="D596" s="104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  <c r="AA596" s="104"/>
      <c r="AB596" s="104"/>
      <c r="AC596" s="104"/>
      <c r="AD596" s="104"/>
      <c r="AE596" s="104"/>
    </row>
    <row r="597">
      <c r="A597" s="104"/>
      <c r="B597" s="104"/>
      <c r="C597" s="104"/>
      <c r="D597" s="104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  <c r="AA597" s="104"/>
      <c r="AB597" s="104"/>
      <c r="AC597" s="104"/>
      <c r="AD597" s="104"/>
      <c r="AE597" s="104"/>
    </row>
    <row r="598">
      <c r="A598" s="104"/>
      <c r="B598" s="104"/>
      <c r="C598" s="104"/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  <c r="AA598" s="104"/>
      <c r="AB598" s="104"/>
      <c r="AC598" s="104"/>
      <c r="AD598" s="104"/>
      <c r="AE598" s="104"/>
    </row>
    <row r="599">
      <c r="A599" s="104"/>
      <c r="B599" s="104"/>
      <c r="C599" s="104"/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  <c r="AA599" s="104"/>
      <c r="AB599" s="104"/>
      <c r="AC599" s="104"/>
      <c r="AD599" s="104"/>
      <c r="AE599" s="104"/>
    </row>
    <row r="600">
      <c r="A600" s="104"/>
      <c r="B600" s="104"/>
      <c r="C600" s="104"/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  <c r="AA600" s="104"/>
      <c r="AB600" s="104"/>
      <c r="AC600" s="104"/>
      <c r="AD600" s="104"/>
      <c r="AE600" s="104"/>
    </row>
    <row r="601">
      <c r="A601" s="104"/>
      <c r="B601" s="104"/>
      <c r="C601" s="104"/>
      <c r="D601" s="104"/>
      <c r="E601" s="104"/>
      <c r="F601" s="104"/>
      <c r="G601" s="104"/>
      <c r="H601" s="104"/>
      <c r="I601" s="104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  <c r="AA601" s="104"/>
      <c r="AB601" s="104"/>
      <c r="AC601" s="104"/>
      <c r="AD601" s="104"/>
      <c r="AE601" s="104"/>
    </row>
    <row r="602">
      <c r="A602" s="104"/>
      <c r="B602" s="104"/>
      <c r="C602" s="104"/>
      <c r="D602" s="104"/>
      <c r="E602" s="104"/>
      <c r="F602" s="104"/>
      <c r="G602" s="104"/>
      <c r="H602" s="104"/>
      <c r="I602" s="104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  <c r="AA602" s="104"/>
      <c r="AB602" s="104"/>
      <c r="AC602" s="104"/>
      <c r="AD602" s="104"/>
      <c r="AE602" s="104"/>
    </row>
    <row r="603">
      <c r="A603" s="104"/>
      <c r="B603" s="104"/>
      <c r="C603" s="104"/>
      <c r="D603" s="104"/>
      <c r="E603" s="104"/>
      <c r="F603" s="104"/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  <c r="AA603" s="104"/>
      <c r="AB603" s="104"/>
      <c r="AC603" s="104"/>
      <c r="AD603" s="104"/>
      <c r="AE603" s="104"/>
    </row>
    <row r="604">
      <c r="A604" s="104"/>
      <c r="B604" s="104"/>
      <c r="C604" s="104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  <c r="AA604" s="104"/>
      <c r="AB604" s="104"/>
      <c r="AC604" s="104"/>
      <c r="AD604" s="104"/>
      <c r="AE604" s="104"/>
    </row>
    <row r="605">
      <c r="A605" s="104"/>
      <c r="B605" s="104"/>
      <c r="C605" s="104"/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  <c r="AA605" s="104"/>
      <c r="AB605" s="104"/>
      <c r="AC605" s="104"/>
      <c r="AD605" s="104"/>
      <c r="AE605" s="104"/>
    </row>
    <row r="606">
      <c r="A606" s="104"/>
      <c r="B606" s="104"/>
      <c r="C606" s="104"/>
      <c r="D606" s="104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  <c r="AA606" s="104"/>
      <c r="AB606" s="104"/>
      <c r="AC606" s="104"/>
      <c r="AD606" s="104"/>
      <c r="AE606" s="104"/>
    </row>
    <row r="607">
      <c r="A607" s="104"/>
      <c r="B607" s="104"/>
      <c r="C607" s="104"/>
      <c r="D607" s="104"/>
      <c r="E607" s="104"/>
      <c r="F607" s="104"/>
      <c r="G607" s="104"/>
      <c r="H607" s="104"/>
      <c r="I607" s="104"/>
      <c r="J607" s="104"/>
      <c r="K607" s="104"/>
      <c r="L607" s="104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  <c r="W607" s="104"/>
      <c r="X607" s="104"/>
      <c r="Y607" s="104"/>
      <c r="Z607" s="104"/>
      <c r="AA607" s="104"/>
      <c r="AB607" s="104"/>
      <c r="AC607" s="104"/>
      <c r="AD607" s="104"/>
      <c r="AE607" s="104"/>
    </row>
    <row r="608">
      <c r="A608" s="104"/>
      <c r="B608" s="104"/>
      <c r="C608" s="104"/>
      <c r="D608" s="104"/>
      <c r="E608" s="104"/>
      <c r="F608" s="104"/>
      <c r="G608" s="104"/>
      <c r="H608" s="104"/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  <c r="AA608" s="104"/>
      <c r="AB608" s="104"/>
      <c r="AC608" s="104"/>
      <c r="AD608" s="104"/>
      <c r="AE608" s="104"/>
    </row>
    <row r="609">
      <c r="A609" s="104"/>
      <c r="B609" s="104"/>
      <c r="C609" s="104"/>
      <c r="D609" s="104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  <c r="AA609" s="104"/>
      <c r="AB609" s="104"/>
      <c r="AC609" s="104"/>
      <c r="AD609" s="104"/>
      <c r="AE609" s="104"/>
    </row>
    <row r="610">
      <c r="A610" s="104"/>
      <c r="B610" s="104"/>
      <c r="C610" s="104"/>
      <c r="D610" s="104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  <c r="AA610" s="104"/>
      <c r="AB610" s="104"/>
      <c r="AC610" s="104"/>
      <c r="AD610" s="104"/>
      <c r="AE610" s="104"/>
    </row>
    <row r="611">
      <c r="A611" s="104"/>
      <c r="B611" s="104"/>
      <c r="C611" s="104"/>
      <c r="D611" s="104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  <c r="AA611" s="104"/>
      <c r="AB611" s="104"/>
      <c r="AC611" s="104"/>
      <c r="AD611" s="104"/>
      <c r="AE611" s="104"/>
    </row>
    <row r="612">
      <c r="A612" s="104"/>
      <c r="B612" s="104"/>
      <c r="C612" s="104"/>
      <c r="D612" s="104"/>
      <c r="E612" s="104"/>
      <c r="F612" s="104"/>
      <c r="G612" s="104"/>
      <c r="H612" s="104"/>
      <c r="I612" s="104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104"/>
      <c r="AA612" s="104"/>
      <c r="AB612" s="104"/>
      <c r="AC612" s="104"/>
      <c r="AD612" s="104"/>
      <c r="AE612" s="104"/>
    </row>
    <row r="613">
      <c r="A613" s="104"/>
      <c r="B613" s="104"/>
      <c r="C613" s="104"/>
      <c r="D613" s="104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  <c r="AA613" s="104"/>
      <c r="AB613" s="104"/>
      <c r="AC613" s="104"/>
      <c r="AD613" s="104"/>
      <c r="AE613" s="104"/>
    </row>
    <row r="614">
      <c r="A614" s="104"/>
      <c r="B614" s="104"/>
      <c r="C614" s="104"/>
      <c r="D614" s="104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  <c r="AA614" s="104"/>
      <c r="AB614" s="104"/>
      <c r="AC614" s="104"/>
      <c r="AD614" s="104"/>
      <c r="AE614" s="104"/>
    </row>
    <row r="615">
      <c r="A615" s="104"/>
      <c r="B615" s="104"/>
      <c r="C615" s="104"/>
      <c r="D615" s="104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  <c r="AA615" s="104"/>
      <c r="AB615" s="104"/>
      <c r="AC615" s="104"/>
      <c r="AD615" s="104"/>
      <c r="AE615" s="104"/>
    </row>
    <row r="616">
      <c r="A616" s="104"/>
      <c r="B616" s="104"/>
      <c r="C616" s="104"/>
      <c r="D616" s="104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  <c r="AA616" s="104"/>
      <c r="AB616" s="104"/>
      <c r="AC616" s="104"/>
      <c r="AD616" s="104"/>
      <c r="AE616" s="104"/>
    </row>
    <row r="617">
      <c r="A617" s="104"/>
      <c r="B617" s="104"/>
      <c r="C617" s="104"/>
      <c r="D617" s="104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  <c r="AA617" s="104"/>
      <c r="AB617" s="104"/>
      <c r="AC617" s="104"/>
      <c r="AD617" s="104"/>
      <c r="AE617" s="104"/>
    </row>
    <row r="618">
      <c r="A618" s="104"/>
      <c r="B618" s="104"/>
      <c r="C618" s="104"/>
      <c r="D618" s="104"/>
      <c r="E618" s="104"/>
      <c r="F618" s="104"/>
      <c r="G618" s="104"/>
      <c r="H618" s="104"/>
      <c r="I618" s="104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104"/>
      <c r="AA618" s="104"/>
      <c r="AB618" s="104"/>
      <c r="AC618" s="104"/>
      <c r="AD618" s="104"/>
      <c r="AE618" s="104"/>
    </row>
    <row r="619">
      <c r="A619" s="104"/>
      <c r="B619" s="104"/>
      <c r="C619" s="104"/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  <c r="AA619" s="104"/>
      <c r="AB619" s="104"/>
      <c r="AC619" s="104"/>
      <c r="AD619" s="104"/>
      <c r="AE619" s="104"/>
    </row>
    <row r="620">
      <c r="A620" s="104"/>
      <c r="B620" s="104"/>
      <c r="C620" s="104"/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  <c r="AA620" s="104"/>
      <c r="AB620" s="104"/>
      <c r="AC620" s="104"/>
      <c r="AD620" s="104"/>
      <c r="AE620" s="104"/>
    </row>
    <row r="621">
      <c r="A621" s="104"/>
      <c r="B621" s="104"/>
      <c r="C621" s="104"/>
      <c r="D621" s="104"/>
      <c r="E621" s="104"/>
      <c r="F621" s="104"/>
      <c r="G621" s="104"/>
      <c r="H621" s="104"/>
      <c r="I621" s="104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  <c r="AA621" s="104"/>
      <c r="AB621" s="104"/>
      <c r="AC621" s="104"/>
      <c r="AD621" s="104"/>
      <c r="AE621" s="104"/>
    </row>
    <row r="622">
      <c r="A622" s="104"/>
      <c r="B622" s="104"/>
      <c r="C622" s="104"/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  <c r="AA622" s="104"/>
      <c r="AB622" s="104"/>
      <c r="AC622" s="104"/>
      <c r="AD622" s="104"/>
      <c r="AE622" s="104"/>
    </row>
    <row r="623">
      <c r="A623" s="104"/>
      <c r="B623" s="104"/>
      <c r="C623" s="104"/>
      <c r="D623" s="104"/>
      <c r="E623" s="104"/>
      <c r="F623" s="104"/>
      <c r="G623" s="104"/>
      <c r="H623" s="104"/>
      <c r="I623" s="104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  <c r="AA623" s="104"/>
      <c r="AB623" s="104"/>
      <c r="AC623" s="104"/>
      <c r="AD623" s="104"/>
      <c r="AE623" s="104"/>
    </row>
    <row r="624">
      <c r="A624" s="104"/>
      <c r="B624" s="104"/>
      <c r="C624" s="104"/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  <c r="AA624" s="104"/>
      <c r="AB624" s="104"/>
      <c r="AC624" s="104"/>
      <c r="AD624" s="104"/>
      <c r="AE624" s="104"/>
    </row>
    <row r="625">
      <c r="A625" s="104"/>
      <c r="B625" s="104"/>
      <c r="C625" s="104"/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  <c r="AA625" s="104"/>
      <c r="AB625" s="104"/>
      <c r="AC625" s="104"/>
      <c r="AD625" s="104"/>
      <c r="AE625" s="104"/>
    </row>
    <row r="626">
      <c r="A626" s="104"/>
      <c r="B626" s="104"/>
      <c r="C626" s="104"/>
      <c r="D626" s="104"/>
      <c r="E626" s="104"/>
      <c r="F626" s="104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  <c r="AA626" s="104"/>
      <c r="AB626" s="104"/>
      <c r="AC626" s="104"/>
      <c r="AD626" s="104"/>
      <c r="AE626" s="104"/>
    </row>
    <row r="627">
      <c r="A627" s="104"/>
      <c r="B627" s="104"/>
      <c r="C627" s="104"/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  <c r="AA627" s="104"/>
      <c r="AB627" s="104"/>
      <c r="AC627" s="104"/>
      <c r="AD627" s="104"/>
      <c r="AE627" s="104"/>
    </row>
    <row r="628">
      <c r="A628" s="104"/>
      <c r="B628" s="104"/>
      <c r="C628" s="104"/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  <c r="AA628" s="104"/>
      <c r="AB628" s="104"/>
      <c r="AC628" s="104"/>
      <c r="AD628" s="104"/>
      <c r="AE628" s="104"/>
    </row>
    <row r="629">
      <c r="A629" s="104"/>
      <c r="B629" s="104"/>
      <c r="C629" s="104"/>
      <c r="D629" s="104"/>
      <c r="E629" s="104"/>
      <c r="F629" s="104"/>
      <c r="G629" s="104"/>
      <c r="H629" s="104"/>
      <c r="I629" s="104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  <c r="W629" s="104"/>
      <c r="X629" s="104"/>
      <c r="Y629" s="104"/>
      <c r="Z629" s="104"/>
      <c r="AA629" s="104"/>
      <c r="AB629" s="104"/>
      <c r="AC629" s="104"/>
      <c r="AD629" s="104"/>
      <c r="AE629" s="104"/>
    </row>
    <row r="630">
      <c r="A630" s="104"/>
      <c r="B630" s="104"/>
      <c r="C630" s="104"/>
      <c r="D630" s="104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  <c r="AA630" s="104"/>
      <c r="AB630" s="104"/>
      <c r="AC630" s="104"/>
      <c r="AD630" s="104"/>
      <c r="AE630" s="104"/>
    </row>
    <row r="631">
      <c r="A631" s="104"/>
      <c r="B631" s="104"/>
      <c r="C631" s="104"/>
      <c r="D631" s="104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  <c r="AA631" s="104"/>
      <c r="AB631" s="104"/>
      <c r="AC631" s="104"/>
      <c r="AD631" s="104"/>
      <c r="AE631" s="104"/>
    </row>
    <row r="632">
      <c r="A632" s="104"/>
      <c r="B632" s="104"/>
      <c r="C632" s="104"/>
      <c r="D632" s="104"/>
      <c r="E632" s="104"/>
      <c r="F632" s="104"/>
      <c r="G632" s="104"/>
      <c r="H632" s="104"/>
      <c r="I632" s="104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  <c r="W632" s="104"/>
      <c r="X632" s="104"/>
      <c r="Y632" s="104"/>
      <c r="Z632" s="104"/>
      <c r="AA632" s="104"/>
      <c r="AB632" s="104"/>
      <c r="AC632" s="104"/>
      <c r="AD632" s="104"/>
      <c r="AE632" s="104"/>
    </row>
    <row r="633">
      <c r="A633" s="104"/>
      <c r="B633" s="104"/>
      <c r="C633" s="104"/>
      <c r="D633" s="104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  <c r="AA633" s="104"/>
      <c r="AB633" s="104"/>
      <c r="AC633" s="104"/>
      <c r="AD633" s="104"/>
      <c r="AE633" s="104"/>
    </row>
    <row r="634">
      <c r="A634" s="104"/>
      <c r="B634" s="104"/>
      <c r="C634" s="104"/>
      <c r="D634" s="104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  <c r="AA634" s="104"/>
      <c r="AB634" s="104"/>
      <c r="AC634" s="104"/>
      <c r="AD634" s="104"/>
      <c r="AE634" s="104"/>
    </row>
    <row r="635">
      <c r="A635" s="104"/>
      <c r="B635" s="104"/>
      <c r="C635" s="104"/>
      <c r="D635" s="104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  <c r="W635" s="104"/>
      <c r="X635" s="104"/>
      <c r="Y635" s="104"/>
      <c r="Z635" s="104"/>
      <c r="AA635" s="104"/>
      <c r="AB635" s="104"/>
      <c r="AC635" s="104"/>
      <c r="AD635" s="104"/>
      <c r="AE635" s="104"/>
    </row>
    <row r="636">
      <c r="A636" s="104"/>
      <c r="B636" s="104"/>
      <c r="C636" s="104"/>
      <c r="D636" s="104"/>
      <c r="E636" s="104"/>
      <c r="F636" s="104"/>
      <c r="G636" s="104"/>
      <c r="H636" s="104"/>
      <c r="I636" s="104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  <c r="W636" s="104"/>
      <c r="X636" s="104"/>
      <c r="Y636" s="104"/>
      <c r="Z636" s="104"/>
      <c r="AA636" s="104"/>
      <c r="AB636" s="104"/>
      <c r="AC636" s="104"/>
      <c r="AD636" s="104"/>
      <c r="AE636" s="104"/>
    </row>
    <row r="637">
      <c r="A637" s="104"/>
      <c r="B637" s="104"/>
      <c r="C637" s="104"/>
      <c r="D637" s="104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  <c r="AA637" s="104"/>
      <c r="AB637" s="104"/>
      <c r="AC637" s="104"/>
      <c r="AD637" s="104"/>
      <c r="AE637" s="104"/>
    </row>
    <row r="638">
      <c r="A638" s="104"/>
      <c r="B638" s="104"/>
      <c r="C638" s="104"/>
      <c r="D638" s="104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  <c r="AA638" s="104"/>
      <c r="AB638" s="104"/>
      <c r="AC638" s="104"/>
      <c r="AD638" s="104"/>
      <c r="AE638" s="104"/>
    </row>
    <row r="639">
      <c r="A639" s="104"/>
      <c r="B639" s="104"/>
      <c r="C639" s="104"/>
      <c r="D639" s="104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  <c r="AA639" s="104"/>
      <c r="AB639" s="104"/>
      <c r="AC639" s="104"/>
      <c r="AD639" s="104"/>
      <c r="AE639" s="104"/>
    </row>
    <row r="640">
      <c r="A640" s="104"/>
      <c r="B640" s="104"/>
      <c r="C640" s="104"/>
      <c r="D640" s="104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  <c r="AA640" s="104"/>
      <c r="AB640" s="104"/>
      <c r="AC640" s="104"/>
      <c r="AD640" s="104"/>
      <c r="AE640" s="104"/>
    </row>
    <row r="641">
      <c r="A641" s="104"/>
      <c r="B641" s="104"/>
      <c r="C641" s="104"/>
      <c r="D641" s="104"/>
      <c r="E641" s="104"/>
      <c r="F641" s="104"/>
      <c r="G641" s="104"/>
      <c r="H641" s="104"/>
      <c r="I641" s="104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104"/>
      <c r="AA641" s="104"/>
      <c r="AB641" s="104"/>
      <c r="AC641" s="104"/>
      <c r="AD641" s="104"/>
      <c r="AE641" s="104"/>
    </row>
    <row r="642">
      <c r="A642" s="104"/>
      <c r="B642" s="104"/>
      <c r="C642" s="104"/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  <c r="AA642" s="104"/>
      <c r="AB642" s="104"/>
      <c r="AC642" s="104"/>
      <c r="AD642" s="104"/>
      <c r="AE642" s="104"/>
    </row>
    <row r="643">
      <c r="A643" s="104"/>
      <c r="B643" s="104"/>
      <c r="C643" s="104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  <c r="AA643" s="104"/>
      <c r="AB643" s="104"/>
      <c r="AC643" s="104"/>
      <c r="AD643" s="104"/>
      <c r="AE643" s="104"/>
    </row>
    <row r="644">
      <c r="A644" s="104"/>
      <c r="B644" s="104"/>
      <c r="C644" s="104"/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  <c r="AA644" s="104"/>
      <c r="AB644" s="104"/>
      <c r="AC644" s="104"/>
      <c r="AD644" s="104"/>
      <c r="AE644" s="104"/>
    </row>
    <row r="645">
      <c r="A645" s="104"/>
      <c r="B645" s="104"/>
      <c r="C645" s="104"/>
      <c r="D645" s="104"/>
      <c r="E645" s="104"/>
      <c r="F645" s="104"/>
      <c r="G645" s="104"/>
      <c r="H645" s="104"/>
      <c r="I645" s="104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  <c r="AA645" s="104"/>
      <c r="AB645" s="104"/>
      <c r="AC645" s="104"/>
      <c r="AD645" s="104"/>
      <c r="AE645" s="104"/>
    </row>
    <row r="646">
      <c r="A646" s="104"/>
      <c r="B646" s="104"/>
      <c r="C646" s="104"/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  <c r="AA646" s="104"/>
      <c r="AB646" s="104"/>
      <c r="AC646" s="104"/>
      <c r="AD646" s="104"/>
      <c r="AE646" s="104"/>
    </row>
    <row r="647">
      <c r="A647" s="104"/>
      <c r="B647" s="104"/>
      <c r="C647" s="104"/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  <c r="AA647" s="104"/>
      <c r="AB647" s="104"/>
      <c r="AC647" s="104"/>
      <c r="AD647" s="104"/>
      <c r="AE647" s="104"/>
    </row>
    <row r="648">
      <c r="A648" s="104"/>
      <c r="B648" s="104"/>
      <c r="C648" s="104"/>
      <c r="D648" s="104"/>
      <c r="E648" s="104"/>
      <c r="F648" s="104"/>
      <c r="G648" s="104"/>
      <c r="H648" s="104"/>
      <c r="I648" s="104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  <c r="AA648" s="104"/>
      <c r="AB648" s="104"/>
      <c r="AC648" s="104"/>
      <c r="AD648" s="104"/>
      <c r="AE648" s="104"/>
    </row>
    <row r="649">
      <c r="A649" s="104"/>
      <c r="B649" s="104"/>
      <c r="C649" s="104"/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  <c r="AA649" s="104"/>
      <c r="AB649" s="104"/>
      <c r="AC649" s="104"/>
      <c r="AD649" s="104"/>
      <c r="AE649" s="104"/>
    </row>
    <row r="650">
      <c r="A650" s="104"/>
      <c r="B650" s="104"/>
      <c r="C650" s="104"/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  <c r="AA650" s="104"/>
      <c r="AB650" s="104"/>
      <c r="AC650" s="104"/>
      <c r="AD650" s="104"/>
      <c r="AE650" s="104"/>
    </row>
    <row r="651">
      <c r="A651" s="104"/>
      <c r="B651" s="104"/>
      <c r="C651" s="104"/>
      <c r="D651" s="104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  <c r="AA651" s="104"/>
      <c r="AB651" s="104"/>
      <c r="AC651" s="104"/>
      <c r="AD651" s="104"/>
      <c r="AE651" s="104"/>
    </row>
    <row r="652">
      <c r="A652" s="104"/>
      <c r="B652" s="104"/>
      <c r="C652" s="104"/>
      <c r="D652" s="104"/>
      <c r="E652" s="104"/>
      <c r="F652" s="104"/>
      <c r="G652" s="104"/>
      <c r="H652" s="104"/>
      <c r="I652" s="104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104"/>
      <c r="AA652" s="104"/>
      <c r="AB652" s="104"/>
      <c r="AC652" s="104"/>
      <c r="AD652" s="104"/>
      <c r="AE652" s="104"/>
    </row>
    <row r="653">
      <c r="A653" s="104"/>
      <c r="B653" s="104"/>
      <c r="C653" s="104"/>
      <c r="D653" s="104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  <c r="AA653" s="104"/>
      <c r="AB653" s="104"/>
      <c r="AC653" s="104"/>
      <c r="AD653" s="104"/>
      <c r="AE653" s="104"/>
    </row>
    <row r="654">
      <c r="A654" s="104"/>
      <c r="B654" s="104"/>
      <c r="C654" s="104"/>
      <c r="D654" s="104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  <c r="AA654" s="104"/>
      <c r="AB654" s="104"/>
      <c r="AC654" s="104"/>
      <c r="AD654" s="104"/>
      <c r="AE654" s="104"/>
    </row>
    <row r="655">
      <c r="A655" s="104"/>
      <c r="B655" s="104"/>
      <c r="C655" s="104"/>
      <c r="D655" s="104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  <c r="AA655" s="104"/>
      <c r="AB655" s="104"/>
      <c r="AC655" s="104"/>
      <c r="AD655" s="104"/>
      <c r="AE655" s="104"/>
    </row>
    <row r="656">
      <c r="A656" s="104"/>
      <c r="B656" s="104"/>
      <c r="C656" s="104"/>
      <c r="D656" s="104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  <c r="AA656" s="104"/>
      <c r="AB656" s="104"/>
      <c r="AC656" s="104"/>
      <c r="AD656" s="104"/>
      <c r="AE656" s="104"/>
    </row>
    <row r="657">
      <c r="A657" s="104"/>
      <c r="B657" s="104"/>
      <c r="C657" s="104"/>
      <c r="D657" s="104"/>
      <c r="E657" s="104"/>
      <c r="F657" s="104"/>
      <c r="G657" s="104"/>
      <c r="H657" s="104"/>
      <c r="I657" s="104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  <c r="W657" s="104"/>
      <c r="X657" s="104"/>
      <c r="Y657" s="104"/>
      <c r="Z657" s="104"/>
      <c r="AA657" s="104"/>
      <c r="AB657" s="104"/>
      <c r="AC657" s="104"/>
      <c r="AD657" s="104"/>
      <c r="AE657" s="104"/>
    </row>
    <row r="658">
      <c r="A658" s="104"/>
      <c r="B658" s="104"/>
      <c r="C658" s="104"/>
      <c r="D658" s="104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  <c r="AA658" s="104"/>
      <c r="AB658" s="104"/>
      <c r="AC658" s="104"/>
      <c r="AD658" s="104"/>
      <c r="AE658" s="104"/>
    </row>
    <row r="659">
      <c r="A659" s="104"/>
      <c r="B659" s="104"/>
      <c r="C659" s="104"/>
      <c r="D659" s="104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  <c r="AA659" s="104"/>
      <c r="AB659" s="104"/>
      <c r="AC659" s="104"/>
      <c r="AD659" s="104"/>
      <c r="AE659" s="104"/>
    </row>
    <row r="660">
      <c r="A660" s="104"/>
      <c r="B660" s="104"/>
      <c r="C660" s="104"/>
      <c r="D660" s="104"/>
      <c r="E660" s="104"/>
      <c r="F660" s="104"/>
      <c r="G660" s="104"/>
      <c r="H660" s="104"/>
      <c r="I660" s="104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104"/>
      <c r="AA660" s="104"/>
      <c r="AB660" s="104"/>
      <c r="AC660" s="104"/>
      <c r="AD660" s="104"/>
      <c r="AE660" s="104"/>
    </row>
    <row r="661">
      <c r="A661" s="104"/>
      <c r="B661" s="104"/>
      <c r="C661" s="104"/>
      <c r="D661" s="104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  <c r="AA661" s="104"/>
      <c r="AB661" s="104"/>
      <c r="AC661" s="104"/>
      <c r="AD661" s="104"/>
      <c r="AE661" s="104"/>
    </row>
    <row r="662">
      <c r="A662" s="104"/>
      <c r="B662" s="104"/>
      <c r="C662" s="104"/>
      <c r="D662" s="104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  <c r="AA662" s="104"/>
      <c r="AB662" s="104"/>
      <c r="AC662" s="104"/>
      <c r="AD662" s="104"/>
      <c r="AE662" s="104"/>
    </row>
    <row r="663">
      <c r="A663" s="104"/>
      <c r="B663" s="104"/>
      <c r="C663" s="104"/>
      <c r="D663" s="104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  <c r="AA663" s="104"/>
      <c r="AB663" s="104"/>
      <c r="AC663" s="104"/>
      <c r="AD663" s="104"/>
      <c r="AE663" s="104"/>
    </row>
    <row r="664">
      <c r="A664" s="104"/>
      <c r="B664" s="104"/>
      <c r="C664" s="104"/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  <c r="AA664" s="104"/>
      <c r="AB664" s="104"/>
      <c r="AC664" s="104"/>
      <c r="AD664" s="104"/>
      <c r="AE664" s="104"/>
    </row>
    <row r="665">
      <c r="A665" s="104"/>
      <c r="B665" s="104"/>
      <c r="C665" s="104"/>
      <c r="D665" s="104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  <c r="AA665" s="104"/>
      <c r="AB665" s="104"/>
      <c r="AC665" s="104"/>
      <c r="AD665" s="104"/>
      <c r="AE665" s="104"/>
    </row>
    <row r="666">
      <c r="A666" s="104"/>
      <c r="B666" s="104"/>
      <c r="C666" s="104"/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  <c r="AA666" s="104"/>
      <c r="AB666" s="104"/>
      <c r="AC666" s="104"/>
      <c r="AD666" s="104"/>
      <c r="AE666" s="104"/>
    </row>
    <row r="667">
      <c r="A667" s="104"/>
      <c r="B667" s="104"/>
      <c r="C667" s="104"/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  <c r="AA667" s="104"/>
      <c r="AB667" s="104"/>
      <c r="AC667" s="104"/>
      <c r="AD667" s="104"/>
      <c r="AE667" s="104"/>
    </row>
    <row r="668">
      <c r="A668" s="104"/>
      <c r="B668" s="104"/>
      <c r="C668" s="104"/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  <c r="AA668" s="104"/>
      <c r="AB668" s="104"/>
      <c r="AC668" s="104"/>
      <c r="AD668" s="104"/>
      <c r="AE668" s="104"/>
    </row>
    <row r="669">
      <c r="A669" s="104"/>
      <c r="B669" s="104"/>
      <c r="C669" s="104"/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  <c r="AA669" s="104"/>
      <c r="AB669" s="104"/>
      <c r="AC669" s="104"/>
      <c r="AD669" s="104"/>
      <c r="AE669" s="104"/>
    </row>
    <row r="670">
      <c r="A670" s="104"/>
      <c r="B670" s="104"/>
      <c r="C670" s="104"/>
      <c r="D670" s="104"/>
      <c r="E670" s="104"/>
      <c r="F670" s="104"/>
      <c r="G670" s="104"/>
      <c r="H670" s="104"/>
      <c r="I670" s="104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104"/>
      <c r="AA670" s="104"/>
      <c r="AB670" s="104"/>
      <c r="AC670" s="104"/>
      <c r="AD670" s="104"/>
      <c r="AE670" s="104"/>
    </row>
    <row r="671">
      <c r="A671" s="104"/>
      <c r="B671" s="104"/>
      <c r="C671" s="104"/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  <c r="AA671" s="104"/>
      <c r="AB671" s="104"/>
      <c r="AC671" s="104"/>
      <c r="AD671" s="104"/>
      <c r="AE671" s="104"/>
    </row>
    <row r="672">
      <c r="A672" s="104"/>
      <c r="B672" s="104"/>
      <c r="C672" s="104"/>
      <c r="D672" s="104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  <c r="AA672" s="104"/>
      <c r="AB672" s="104"/>
      <c r="AC672" s="104"/>
      <c r="AD672" s="104"/>
      <c r="AE672" s="104"/>
    </row>
    <row r="673">
      <c r="A673" s="104"/>
      <c r="B673" s="104"/>
      <c r="C673" s="104"/>
      <c r="D673" s="104"/>
      <c r="E673" s="104"/>
      <c r="F673" s="104"/>
      <c r="G673" s="104"/>
      <c r="H673" s="104"/>
      <c r="I673" s="104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  <c r="W673" s="104"/>
      <c r="X673" s="104"/>
      <c r="Y673" s="104"/>
      <c r="Z673" s="104"/>
      <c r="AA673" s="104"/>
      <c r="AB673" s="104"/>
      <c r="AC673" s="104"/>
      <c r="AD673" s="104"/>
      <c r="AE673" s="104"/>
    </row>
    <row r="674">
      <c r="A674" s="104"/>
      <c r="B674" s="104"/>
      <c r="C674" s="104"/>
      <c r="D674" s="104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  <c r="AA674" s="104"/>
      <c r="AB674" s="104"/>
      <c r="AC674" s="104"/>
      <c r="AD674" s="104"/>
      <c r="AE674" s="104"/>
    </row>
    <row r="675">
      <c r="A675" s="104"/>
      <c r="B675" s="104"/>
      <c r="C675" s="104"/>
      <c r="D675" s="104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  <c r="AA675" s="104"/>
      <c r="AB675" s="104"/>
      <c r="AC675" s="104"/>
      <c r="AD675" s="104"/>
      <c r="AE675" s="104"/>
    </row>
    <row r="676">
      <c r="A676" s="104"/>
      <c r="B676" s="104"/>
      <c r="C676" s="104"/>
      <c r="D676" s="104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  <c r="AA676" s="104"/>
      <c r="AB676" s="104"/>
      <c r="AC676" s="104"/>
      <c r="AD676" s="104"/>
      <c r="AE676" s="104"/>
    </row>
    <row r="677">
      <c r="A677" s="104"/>
      <c r="B677" s="104"/>
      <c r="C677" s="104"/>
      <c r="D677" s="104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  <c r="AA677" s="104"/>
      <c r="AB677" s="104"/>
      <c r="AC677" s="104"/>
      <c r="AD677" s="104"/>
      <c r="AE677" s="104"/>
    </row>
    <row r="678">
      <c r="A678" s="104"/>
      <c r="B678" s="104"/>
      <c r="C678" s="104"/>
      <c r="D678" s="104"/>
      <c r="E678" s="104"/>
      <c r="F678" s="104"/>
      <c r="G678" s="104"/>
      <c r="H678" s="104"/>
      <c r="I678" s="104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  <c r="W678" s="104"/>
      <c r="X678" s="104"/>
      <c r="Y678" s="104"/>
      <c r="Z678" s="104"/>
      <c r="AA678" s="104"/>
      <c r="AB678" s="104"/>
      <c r="AC678" s="104"/>
      <c r="AD678" s="104"/>
      <c r="AE678" s="104"/>
    </row>
    <row r="679">
      <c r="A679" s="104"/>
      <c r="B679" s="104"/>
      <c r="C679" s="104"/>
      <c r="D679" s="104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  <c r="AA679" s="104"/>
      <c r="AB679" s="104"/>
      <c r="AC679" s="104"/>
      <c r="AD679" s="104"/>
      <c r="AE679" s="104"/>
    </row>
    <row r="680">
      <c r="A680" s="104"/>
      <c r="B680" s="104"/>
      <c r="C680" s="104"/>
      <c r="D680" s="104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  <c r="AA680" s="104"/>
      <c r="AB680" s="104"/>
      <c r="AC680" s="104"/>
      <c r="AD680" s="104"/>
      <c r="AE680" s="104"/>
    </row>
    <row r="681">
      <c r="A681" s="104"/>
      <c r="B681" s="104"/>
      <c r="C681" s="104"/>
      <c r="D681" s="104"/>
      <c r="E681" s="104"/>
      <c r="F681" s="104"/>
      <c r="G681" s="104"/>
      <c r="H681" s="104"/>
      <c r="I681" s="104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  <c r="AA681" s="104"/>
      <c r="AB681" s="104"/>
      <c r="AC681" s="104"/>
      <c r="AD681" s="104"/>
      <c r="AE681" s="104"/>
    </row>
    <row r="682">
      <c r="A682" s="104"/>
      <c r="B682" s="104"/>
      <c r="C682" s="104"/>
      <c r="D682" s="104"/>
      <c r="E682" s="104"/>
      <c r="F682" s="104"/>
      <c r="G682" s="104"/>
      <c r="H682" s="104"/>
      <c r="I682" s="104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104"/>
      <c r="AA682" s="104"/>
      <c r="AB682" s="104"/>
      <c r="AC682" s="104"/>
      <c r="AD682" s="104"/>
      <c r="AE682" s="104"/>
    </row>
    <row r="683">
      <c r="A683" s="104"/>
      <c r="B683" s="104"/>
      <c r="C683" s="104"/>
      <c r="D683" s="104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  <c r="AA683" s="104"/>
      <c r="AB683" s="104"/>
      <c r="AC683" s="104"/>
      <c r="AD683" s="104"/>
      <c r="AE683" s="104"/>
    </row>
    <row r="684">
      <c r="A684" s="104"/>
      <c r="B684" s="104"/>
      <c r="C684" s="104"/>
      <c r="D684" s="104"/>
      <c r="E684" s="104"/>
      <c r="F684" s="104"/>
      <c r="G684" s="104"/>
      <c r="H684" s="104"/>
      <c r="I684" s="104"/>
      <c r="J684" s="104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104"/>
      <c r="AA684" s="104"/>
      <c r="AB684" s="104"/>
      <c r="AC684" s="104"/>
      <c r="AD684" s="104"/>
      <c r="AE684" s="104"/>
    </row>
    <row r="685">
      <c r="A685" s="104"/>
      <c r="B685" s="104"/>
      <c r="C685" s="104"/>
      <c r="D685" s="104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  <c r="AA685" s="104"/>
      <c r="AB685" s="104"/>
      <c r="AC685" s="104"/>
      <c r="AD685" s="104"/>
      <c r="AE685" s="104"/>
    </row>
    <row r="686">
      <c r="A686" s="104"/>
      <c r="B686" s="104"/>
      <c r="C686" s="104"/>
      <c r="D686" s="104"/>
      <c r="E686" s="104"/>
      <c r="F686" s="104"/>
      <c r="G686" s="104"/>
      <c r="H686" s="104"/>
      <c r="I686" s="104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104"/>
      <c r="AA686" s="104"/>
      <c r="AB686" s="104"/>
      <c r="AC686" s="104"/>
      <c r="AD686" s="104"/>
      <c r="AE686" s="104"/>
    </row>
    <row r="687">
      <c r="A687" s="104"/>
      <c r="B687" s="104"/>
      <c r="C687" s="104"/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  <c r="AA687" s="104"/>
      <c r="AB687" s="104"/>
      <c r="AC687" s="104"/>
      <c r="AD687" s="104"/>
      <c r="AE687" s="104"/>
    </row>
    <row r="688">
      <c r="A688" s="104"/>
      <c r="B688" s="104"/>
      <c r="C688" s="104"/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  <c r="AA688" s="104"/>
      <c r="AB688" s="104"/>
      <c r="AC688" s="104"/>
      <c r="AD688" s="104"/>
      <c r="AE688" s="104"/>
    </row>
    <row r="689">
      <c r="A689" s="104"/>
      <c r="B689" s="104"/>
      <c r="C689" s="104"/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  <c r="AA689" s="104"/>
      <c r="AB689" s="104"/>
      <c r="AC689" s="104"/>
      <c r="AD689" s="104"/>
      <c r="AE689" s="104"/>
    </row>
    <row r="690">
      <c r="A690" s="104"/>
      <c r="B690" s="104"/>
      <c r="C690" s="104"/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  <c r="AA690" s="104"/>
      <c r="AB690" s="104"/>
      <c r="AC690" s="104"/>
      <c r="AD690" s="104"/>
      <c r="AE690" s="104"/>
    </row>
    <row r="691">
      <c r="A691" s="104"/>
      <c r="B691" s="104"/>
      <c r="C691" s="104"/>
      <c r="D691" s="104"/>
      <c r="E691" s="104"/>
      <c r="F691" s="104"/>
      <c r="G691" s="104"/>
      <c r="H691" s="104"/>
      <c r="I691" s="104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104"/>
      <c r="AA691" s="104"/>
      <c r="AB691" s="104"/>
      <c r="AC691" s="104"/>
      <c r="AD691" s="104"/>
      <c r="AE691" s="104"/>
    </row>
    <row r="692">
      <c r="A692" s="104"/>
      <c r="B692" s="104"/>
      <c r="C692" s="104"/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  <c r="AA692" s="104"/>
      <c r="AB692" s="104"/>
      <c r="AC692" s="104"/>
      <c r="AD692" s="104"/>
      <c r="AE692" s="104"/>
    </row>
    <row r="693">
      <c r="A693" s="104"/>
      <c r="B693" s="104"/>
      <c r="C693" s="104"/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  <c r="AA693" s="104"/>
      <c r="AB693" s="104"/>
      <c r="AC693" s="104"/>
      <c r="AD693" s="104"/>
      <c r="AE693" s="104"/>
    </row>
    <row r="694">
      <c r="A694" s="104"/>
      <c r="B694" s="104"/>
      <c r="C694" s="104"/>
      <c r="D694" s="104"/>
      <c r="E694" s="104"/>
      <c r="F694" s="104"/>
      <c r="G694" s="104"/>
      <c r="H694" s="104"/>
      <c r="I694" s="104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  <c r="W694" s="104"/>
      <c r="X694" s="104"/>
      <c r="Y694" s="104"/>
      <c r="Z694" s="104"/>
      <c r="AA694" s="104"/>
      <c r="AB694" s="104"/>
      <c r="AC694" s="104"/>
      <c r="AD694" s="104"/>
      <c r="AE694" s="104"/>
    </row>
    <row r="695">
      <c r="A695" s="104"/>
      <c r="B695" s="104"/>
      <c r="C695" s="104"/>
      <c r="D695" s="104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  <c r="AA695" s="104"/>
      <c r="AB695" s="104"/>
      <c r="AC695" s="104"/>
      <c r="AD695" s="104"/>
      <c r="AE695" s="104"/>
    </row>
    <row r="696">
      <c r="A696" s="104"/>
      <c r="B696" s="104"/>
      <c r="C696" s="104"/>
      <c r="D696" s="104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  <c r="AA696" s="104"/>
      <c r="AB696" s="104"/>
      <c r="AC696" s="104"/>
      <c r="AD696" s="104"/>
      <c r="AE696" s="104"/>
    </row>
    <row r="697">
      <c r="A697" s="104"/>
      <c r="B697" s="104"/>
      <c r="C697" s="104"/>
      <c r="D697" s="104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  <c r="AA697" s="104"/>
      <c r="AB697" s="104"/>
      <c r="AC697" s="104"/>
      <c r="AD697" s="104"/>
      <c r="AE697" s="104"/>
    </row>
    <row r="698">
      <c r="A698" s="104"/>
      <c r="B698" s="104"/>
      <c r="C698" s="104"/>
      <c r="D698" s="104"/>
      <c r="E698" s="104"/>
      <c r="F698" s="104"/>
      <c r="G698" s="104"/>
      <c r="H698" s="104"/>
      <c r="I698" s="104"/>
      <c r="J698" s="104"/>
      <c r="K698" s="104"/>
      <c r="L698" s="104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  <c r="W698" s="104"/>
      <c r="X698" s="104"/>
      <c r="Y698" s="104"/>
      <c r="Z698" s="104"/>
      <c r="AA698" s="104"/>
      <c r="AB698" s="104"/>
      <c r="AC698" s="104"/>
      <c r="AD698" s="104"/>
      <c r="AE698" s="104"/>
    </row>
    <row r="699">
      <c r="A699" s="104"/>
      <c r="B699" s="104"/>
      <c r="C699" s="104"/>
      <c r="D699" s="104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  <c r="AA699" s="104"/>
      <c r="AB699" s="104"/>
      <c r="AC699" s="104"/>
      <c r="AD699" s="104"/>
      <c r="AE699" s="104"/>
    </row>
    <row r="700">
      <c r="A700" s="104"/>
      <c r="B700" s="104"/>
      <c r="C700" s="104"/>
      <c r="D700" s="104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  <c r="AA700" s="104"/>
      <c r="AB700" s="104"/>
      <c r="AC700" s="104"/>
      <c r="AD700" s="104"/>
      <c r="AE700" s="104"/>
    </row>
    <row r="701">
      <c r="A701" s="104"/>
      <c r="B701" s="104"/>
      <c r="C701" s="104"/>
      <c r="D701" s="104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  <c r="AA701" s="104"/>
      <c r="AB701" s="104"/>
      <c r="AC701" s="104"/>
      <c r="AD701" s="104"/>
      <c r="AE701" s="104"/>
    </row>
    <row r="702">
      <c r="A702" s="104"/>
      <c r="B702" s="104"/>
      <c r="C702" s="104"/>
      <c r="D702" s="104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  <c r="AA702" s="104"/>
      <c r="AB702" s="104"/>
      <c r="AC702" s="104"/>
      <c r="AD702" s="104"/>
      <c r="AE702" s="104"/>
    </row>
    <row r="703">
      <c r="A703" s="104"/>
      <c r="B703" s="104"/>
      <c r="C703" s="104"/>
      <c r="D703" s="104"/>
      <c r="E703" s="104"/>
      <c r="F703" s="104"/>
      <c r="G703" s="104"/>
      <c r="H703" s="104"/>
      <c r="I703" s="104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4"/>
      <c r="AA703" s="104"/>
      <c r="AB703" s="104"/>
      <c r="AC703" s="104"/>
      <c r="AD703" s="104"/>
      <c r="AE703" s="104"/>
    </row>
    <row r="704">
      <c r="A704" s="104"/>
      <c r="B704" s="104"/>
      <c r="C704" s="104"/>
      <c r="D704" s="104"/>
      <c r="E704" s="104"/>
      <c r="F704" s="104"/>
      <c r="G704" s="104"/>
      <c r="H704" s="104"/>
      <c r="I704" s="104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  <c r="AA704" s="104"/>
      <c r="AB704" s="104"/>
      <c r="AC704" s="104"/>
      <c r="AD704" s="104"/>
      <c r="AE704" s="104"/>
    </row>
    <row r="705">
      <c r="A705" s="104"/>
      <c r="B705" s="104"/>
      <c r="C705" s="104"/>
      <c r="D705" s="104"/>
      <c r="E705" s="104"/>
      <c r="F705" s="104"/>
      <c r="G705" s="104"/>
      <c r="H705" s="104"/>
      <c r="I705" s="104"/>
      <c r="J705" s="104"/>
      <c r="K705" s="104"/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104"/>
      <c r="AA705" s="104"/>
      <c r="AB705" s="104"/>
      <c r="AC705" s="104"/>
      <c r="AD705" s="104"/>
      <c r="AE705" s="104"/>
    </row>
    <row r="706">
      <c r="A706" s="104"/>
      <c r="B706" s="104"/>
      <c r="C706" s="104"/>
      <c r="D706" s="104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  <c r="AA706" s="104"/>
      <c r="AB706" s="104"/>
      <c r="AC706" s="104"/>
      <c r="AD706" s="104"/>
      <c r="AE706" s="104"/>
    </row>
    <row r="707">
      <c r="A707" s="104"/>
      <c r="B707" s="104"/>
      <c r="C707" s="104"/>
      <c r="D707" s="104"/>
      <c r="E707" s="104"/>
      <c r="F707" s="104"/>
      <c r="G707" s="104"/>
      <c r="H707" s="104"/>
      <c r="I707" s="104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104"/>
      <c r="AA707" s="104"/>
      <c r="AB707" s="104"/>
      <c r="AC707" s="104"/>
      <c r="AD707" s="104"/>
      <c r="AE707" s="104"/>
    </row>
    <row r="708">
      <c r="A708" s="104"/>
      <c r="B708" s="104"/>
      <c r="C708" s="104"/>
      <c r="D708" s="104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  <c r="AA708" s="104"/>
      <c r="AB708" s="104"/>
      <c r="AC708" s="104"/>
      <c r="AD708" s="104"/>
      <c r="AE708" s="104"/>
    </row>
    <row r="709">
      <c r="A709" s="104"/>
      <c r="B709" s="104"/>
      <c r="C709" s="104"/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  <c r="AA709" s="104"/>
      <c r="AB709" s="104"/>
      <c r="AC709" s="104"/>
      <c r="AD709" s="104"/>
      <c r="AE709" s="104"/>
    </row>
    <row r="710">
      <c r="A710" s="104"/>
      <c r="B710" s="104"/>
      <c r="C710" s="104"/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  <c r="AA710" s="104"/>
      <c r="AB710" s="104"/>
      <c r="AC710" s="104"/>
      <c r="AD710" s="104"/>
      <c r="AE710" s="104"/>
    </row>
    <row r="711">
      <c r="A711" s="104"/>
      <c r="B711" s="104"/>
      <c r="C711" s="104"/>
      <c r="D711" s="104"/>
      <c r="E711" s="104"/>
      <c r="F711" s="104"/>
      <c r="G711" s="104"/>
      <c r="H711" s="104"/>
      <c r="I711" s="104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  <c r="AA711" s="104"/>
      <c r="AB711" s="104"/>
      <c r="AC711" s="104"/>
      <c r="AD711" s="104"/>
      <c r="AE711" s="104"/>
    </row>
    <row r="712">
      <c r="A712" s="104"/>
      <c r="B712" s="104"/>
      <c r="C712" s="104"/>
      <c r="D712" s="104"/>
      <c r="E712" s="104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  <c r="AA712" s="104"/>
      <c r="AB712" s="104"/>
      <c r="AC712" s="104"/>
      <c r="AD712" s="104"/>
      <c r="AE712" s="104"/>
    </row>
    <row r="713">
      <c r="A713" s="104"/>
      <c r="B713" s="104"/>
      <c r="C713" s="104"/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  <c r="AA713" s="104"/>
      <c r="AB713" s="104"/>
      <c r="AC713" s="104"/>
      <c r="AD713" s="104"/>
      <c r="AE713" s="104"/>
    </row>
    <row r="714">
      <c r="A714" s="104"/>
      <c r="B714" s="104"/>
      <c r="C714" s="104"/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  <c r="AA714" s="104"/>
      <c r="AB714" s="104"/>
      <c r="AC714" s="104"/>
      <c r="AD714" s="104"/>
      <c r="AE714" s="104"/>
    </row>
    <row r="715">
      <c r="A715" s="104"/>
      <c r="B715" s="104"/>
      <c r="C715" s="104"/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  <c r="AA715" s="104"/>
      <c r="AB715" s="104"/>
      <c r="AC715" s="104"/>
      <c r="AD715" s="104"/>
      <c r="AE715" s="104"/>
    </row>
    <row r="716">
      <c r="A716" s="104"/>
      <c r="B716" s="104"/>
      <c r="C716" s="104"/>
      <c r="D716" s="104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  <c r="AA716" s="104"/>
      <c r="AB716" s="104"/>
      <c r="AC716" s="104"/>
      <c r="AD716" s="104"/>
      <c r="AE716" s="104"/>
    </row>
    <row r="717">
      <c r="A717" s="104"/>
      <c r="B717" s="104"/>
      <c r="C717" s="104"/>
      <c r="D717" s="104"/>
      <c r="E717" s="104"/>
      <c r="F717" s="104"/>
      <c r="G717" s="104"/>
      <c r="H717" s="104"/>
      <c r="I717" s="104"/>
      <c r="J717" s="104"/>
      <c r="K717" s="104"/>
      <c r="L717" s="104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  <c r="W717" s="104"/>
      <c r="X717" s="104"/>
      <c r="Y717" s="104"/>
      <c r="Z717" s="104"/>
      <c r="AA717" s="104"/>
      <c r="AB717" s="104"/>
      <c r="AC717" s="104"/>
      <c r="AD717" s="104"/>
      <c r="AE717" s="104"/>
    </row>
    <row r="718">
      <c r="A718" s="104"/>
      <c r="B718" s="104"/>
      <c r="C718" s="104"/>
      <c r="D718" s="104"/>
      <c r="E718" s="104"/>
      <c r="F718" s="104"/>
      <c r="G718" s="104"/>
      <c r="H718" s="104"/>
      <c r="I718" s="104"/>
      <c r="J718" s="104"/>
      <c r="K718" s="104"/>
      <c r="L718" s="104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  <c r="W718" s="104"/>
      <c r="X718" s="104"/>
      <c r="Y718" s="104"/>
      <c r="Z718" s="104"/>
      <c r="AA718" s="104"/>
      <c r="AB718" s="104"/>
      <c r="AC718" s="104"/>
      <c r="AD718" s="104"/>
      <c r="AE718" s="104"/>
    </row>
    <row r="719">
      <c r="A719" s="104"/>
      <c r="B719" s="104"/>
      <c r="C719" s="104"/>
      <c r="D719" s="104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  <c r="AA719" s="104"/>
      <c r="AB719" s="104"/>
      <c r="AC719" s="104"/>
      <c r="AD719" s="104"/>
      <c r="AE719" s="104"/>
    </row>
    <row r="720">
      <c r="A720" s="104"/>
      <c r="B720" s="104"/>
      <c r="C720" s="104"/>
      <c r="D720" s="104"/>
      <c r="E720" s="104"/>
      <c r="F720" s="104"/>
      <c r="G720" s="104"/>
      <c r="H720" s="104"/>
      <c r="I720" s="104"/>
      <c r="J720" s="104"/>
      <c r="K720" s="104"/>
      <c r="L720" s="104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104"/>
      <c r="AA720" s="104"/>
      <c r="AB720" s="104"/>
      <c r="AC720" s="104"/>
      <c r="AD720" s="104"/>
      <c r="AE720" s="104"/>
    </row>
    <row r="721">
      <c r="A721" s="104"/>
      <c r="B721" s="104"/>
      <c r="C721" s="104"/>
      <c r="D721" s="104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  <c r="AA721" s="104"/>
      <c r="AB721" s="104"/>
      <c r="AC721" s="104"/>
      <c r="AD721" s="104"/>
      <c r="AE721" s="104"/>
    </row>
    <row r="722">
      <c r="A722" s="104"/>
      <c r="B722" s="104"/>
      <c r="C722" s="104"/>
      <c r="D722" s="104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  <c r="AA722" s="104"/>
      <c r="AB722" s="104"/>
      <c r="AC722" s="104"/>
      <c r="AD722" s="104"/>
      <c r="AE722" s="104"/>
    </row>
    <row r="723">
      <c r="A723" s="104"/>
      <c r="B723" s="104"/>
      <c r="C723" s="104"/>
      <c r="D723" s="104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  <c r="AA723" s="104"/>
      <c r="AB723" s="104"/>
      <c r="AC723" s="104"/>
      <c r="AD723" s="104"/>
      <c r="AE723" s="104"/>
    </row>
    <row r="724">
      <c r="A724" s="104"/>
      <c r="B724" s="104"/>
      <c r="C724" s="104"/>
      <c r="D724" s="104"/>
      <c r="E724" s="104"/>
      <c r="F724" s="104"/>
      <c r="G724" s="104"/>
      <c r="H724" s="104"/>
      <c r="I724" s="104"/>
      <c r="J724" s="104"/>
      <c r="K724" s="104"/>
      <c r="L724" s="104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  <c r="W724" s="104"/>
      <c r="X724" s="104"/>
      <c r="Y724" s="104"/>
      <c r="Z724" s="104"/>
      <c r="AA724" s="104"/>
      <c r="AB724" s="104"/>
      <c r="AC724" s="104"/>
      <c r="AD724" s="104"/>
      <c r="AE724" s="104"/>
    </row>
    <row r="725">
      <c r="A725" s="104"/>
      <c r="B725" s="104"/>
      <c r="C725" s="104"/>
      <c r="D725" s="104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  <c r="AA725" s="104"/>
      <c r="AB725" s="104"/>
      <c r="AC725" s="104"/>
      <c r="AD725" s="104"/>
      <c r="AE725" s="104"/>
    </row>
    <row r="726">
      <c r="A726" s="104"/>
      <c r="B726" s="104"/>
      <c r="C726" s="104"/>
      <c r="D726" s="104"/>
      <c r="E726" s="104"/>
      <c r="F726" s="104"/>
      <c r="G726" s="104"/>
      <c r="H726" s="104"/>
      <c r="I726" s="104"/>
      <c r="J726" s="104"/>
      <c r="K726" s="104"/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104"/>
      <c r="AA726" s="104"/>
      <c r="AB726" s="104"/>
      <c r="AC726" s="104"/>
      <c r="AD726" s="104"/>
      <c r="AE726" s="104"/>
    </row>
    <row r="727">
      <c r="A727" s="104"/>
      <c r="B727" s="104"/>
      <c r="C727" s="104"/>
      <c r="D727" s="104"/>
      <c r="E727" s="104"/>
      <c r="F727" s="104"/>
      <c r="G727" s="104"/>
      <c r="H727" s="104"/>
      <c r="I727" s="104"/>
      <c r="J727" s="104"/>
      <c r="K727" s="104"/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104"/>
      <c r="AA727" s="104"/>
      <c r="AB727" s="104"/>
      <c r="AC727" s="104"/>
      <c r="AD727" s="104"/>
      <c r="AE727" s="104"/>
    </row>
    <row r="728">
      <c r="A728" s="104"/>
      <c r="B728" s="104"/>
      <c r="C728" s="104"/>
      <c r="D728" s="104"/>
      <c r="E728" s="104"/>
      <c r="F728" s="104"/>
      <c r="G728" s="104"/>
      <c r="H728" s="104"/>
      <c r="I728" s="104"/>
      <c r="J728" s="104"/>
      <c r="K728" s="104"/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104"/>
      <c r="AA728" s="104"/>
      <c r="AB728" s="104"/>
      <c r="AC728" s="104"/>
      <c r="AD728" s="104"/>
      <c r="AE728" s="104"/>
    </row>
    <row r="729">
      <c r="A729" s="104"/>
      <c r="B729" s="104"/>
      <c r="C729" s="104"/>
      <c r="D729" s="104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  <c r="AA729" s="104"/>
      <c r="AB729" s="104"/>
      <c r="AC729" s="104"/>
      <c r="AD729" s="104"/>
      <c r="AE729" s="104"/>
    </row>
    <row r="730">
      <c r="A730" s="104"/>
      <c r="B730" s="104"/>
      <c r="C730" s="104"/>
      <c r="D730" s="104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  <c r="AA730" s="104"/>
      <c r="AB730" s="104"/>
      <c r="AC730" s="104"/>
      <c r="AD730" s="104"/>
      <c r="AE730" s="104"/>
    </row>
    <row r="731">
      <c r="A731" s="104"/>
      <c r="B731" s="104"/>
      <c r="C731" s="104"/>
      <c r="D731" s="104"/>
      <c r="E731" s="104"/>
      <c r="F731" s="104"/>
      <c r="G731" s="104"/>
      <c r="H731" s="104"/>
      <c r="I731" s="104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104"/>
      <c r="AA731" s="104"/>
      <c r="AB731" s="104"/>
      <c r="AC731" s="104"/>
      <c r="AD731" s="104"/>
      <c r="AE731" s="104"/>
    </row>
    <row r="732">
      <c r="A732" s="104"/>
      <c r="B732" s="104"/>
      <c r="C732" s="104"/>
      <c r="D732" s="104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  <c r="AA732" s="104"/>
      <c r="AB732" s="104"/>
      <c r="AC732" s="104"/>
      <c r="AD732" s="104"/>
      <c r="AE732" s="104"/>
    </row>
    <row r="733">
      <c r="A733" s="104"/>
      <c r="B733" s="104"/>
      <c r="C733" s="104"/>
      <c r="D733" s="104"/>
      <c r="E733" s="104"/>
      <c r="F733" s="104"/>
      <c r="G733" s="104"/>
      <c r="H733" s="104"/>
      <c r="I733" s="104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104"/>
      <c r="AA733" s="104"/>
      <c r="AB733" s="104"/>
      <c r="AC733" s="104"/>
      <c r="AD733" s="104"/>
      <c r="AE733" s="104"/>
    </row>
    <row r="734">
      <c r="A734" s="104"/>
      <c r="B734" s="104"/>
      <c r="C734" s="104"/>
      <c r="D734" s="104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  <c r="AA734" s="104"/>
      <c r="AB734" s="104"/>
      <c r="AC734" s="104"/>
      <c r="AD734" s="104"/>
      <c r="AE734" s="104"/>
    </row>
    <row r="735">
      <c r="A735" s="104"/>
      <c r="B735" s="104"/>
      <c r="C735" s="104"/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  <c r="AA735" s="104"/>
      <c r="AB735" s="104"/>
      <c r="AC735" s="104"/>
      <c r="AD735" s="104"/>
      <c r="AE735" s="104"/>
    </row>
    <row r="736">
      <c r="A736" s="104"/>
      <c r="B736" s="104"/>
      <c r="C736" s="104"/>
      <c r="D736" s="104"/>
      <c r="E736" s="104"/>
      <c r="F736" s="104"/>
      <c r="G736" s="104"/>
      <c r="H736" s="104"/>
      <c r="I736" s="104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4"/>
      <c r="AA736" s="104"/>
      <c r="AB736" s="104"/>
      <c r="AC736" s="104"/>
      <c r="AD736" s="104"/>
      <c r="AE736" s="104"/>
    </row>
    <row r="737">
      <c r="A737" s="104"/>
      <c r="B737" s="104"/>
      <c r="C737" s="104"/>
      <c r="D737" s="104"/>
      <c r="E737" s="104"/>
      <c r="F737" s="104"/>
      <c r="G737" s="104"/>
      <c r="H737" s="104"/>
      <c r="I737" s="104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  <c r="AA737" s="104"/>
      <c r="AB737" s="104"/>
      <c r="AC737" s="104"/>
      <c r="AD737" s="104"/>
      <c r="AE737" s="104"/>
    </row>
    <row r="738">
      <c r="A738" s="104"/>
      <c r="B738" s="104"/>
      <c r="C738" s="104"/>
      <c r="D738" s="104"/>
      <c r="E738" s="104"/>
      <c r="F738" s="104"/>
      <c r="G738" s="104"/>
      <c r="H738" s="104"/>
      <c r="I738" s="104"/>
      <c r="J738" s="104"/>
      <c r="K738" s="104"/>
      <c r="L738" s="104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  <c r="W738" s="104"/>
      <c r="X738" s="104"/>
      <c r="Y738" s="104"/>
      <c r="Z738" s="104"/>
      <c r="AA738" s="104"/>
      <c r="AB738" s="104"/>
      <c r="AC738" s="104"/>
      <c r="AD738" s="104"/>
      <c r="AE738" s="104"/>
    </row>
    <row r="739">
      <c r="A739" s="104"/>
      <c r="B739" s="104"/>
      <c r="C739" s="104"/>
      <c r="D739" s="104"/>
      <c r="E739" s="104"/>
      <c r="F739" s="104"/>
      <c r="G739" s="104"/>
      <c r="H739" s="104"/>
      <c r="I739" s="104"/>
      <c r="J739" s="104"/>
      <c r="K739" s="104"/>
      <c r="L739" s="104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  <c r="W739" s="104"/>
      <c r="X739" s="104"/>
      <c r="Y739" s="104"/>
      <c r="Z739" s="104"/>
      <c r="AA739" s="104"/>
      <c r="AB739" s="104"/>
      <c r="AC739" s="104"/>
      <c r="AD739" s="104"/>
      <c r="AE739" s="104"/>
    </row>
    <row r="740">
      <c r="A740" s="104"/>
      <c r="B740" s="104"/>
      <c r="C740" s="104"/>
      <c r="D740" s="104"/>
      <c r="E740" s="104"/>
      <c r="F740" s="104"/>
      <c r="G740" s="104"/>
      <c r="H740" s="104"/>
      <c r="I740" s="104"/>
      <c r="J740" s="104"/>
      <c r="K740" s="104"/>
      <c r="L740" s="104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  <c r="W740" s="104"/>
      <c r="X740" s="104"/>
      <c r="Y740" s="104"/>
      <c r="Z740" s="104"/>
      <c r="AA740" s="104"/>
      <c r="AB740" s="104"/>
      <c r="AC740" s="104"/>
      <c r="AD740" s="104"/>
      <c r="AE740" s="104"/>
    </row>
    <row r="741">
      <c r="A741" s="104"/>
      <c r="B741" s="104"/>
      <c r="C741" s="104"/>
      <c r="D741" s="104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  <c r="AA741" s="104"/>
      <c r="AB741" s="104"/>
      <c r="AC741" s="104"/>
      <c r="AD741" s="104"/>
      <c r="AE741" s="104"/>
    </row>
    <row r="742">
      <c r="A742" s="104"/>
      <c r="B742" s="104"/>
      <c r="C742" s="104"/>
      <c r="D742" s="104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  <c r="AA742" s="104"/>
      <c r="AB742" s="104"/>
      <c r="AC742" s="104"/>
      <c r="AD742" s="104"/>
      <c r="AE742" s="104"/>
    </row>
    <row r="743">
      <c r="A743" s="104"/>
      <c r="B743" s="104"/>
      <c r="C743" s="104"/>
      <c r="D743" s="104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  <c r="AA743" s="104"/>
      <c r="AB743" s="104"/>
      <c r="AC743" s="104"/>
      <c r="AD743" s="104"/>
      <c r="AE743" s="104"/>
    </row>
    <row r="744">
      <c r="A744" s="104"/>
      <c r="B744" s="104"/>
      <c r="C744" s="104"/>
      <c r="D744" s="104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  <c r="AA744" s="104"/>
      <c r="AB744" s="104"/>
      <c r="AC744" s="104"/>
      <c r="AD744" s="104"/>
      <c r="AE744" s="104"/>
    </row>
    <row r="745">
      <c r="A745" s="104"/>
      <c r="B745" s="104"/>
      <c r="C745" s="104"/>
      <c r="D745" s="104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  <c r="AA745" s="104"/>
      <c r="AB745" s="104"/>
      <c r="AC745" s="104"/>
      <c r="AD745" s="104"/>
      <c r="AE745" s="104"/>
    </row>
    <row r="746">
      <c r="A746" s="104"/>
      <c r="B746" s="104"/>
      <c r="C746" s="104"/>
      <c r="D746" s="104"/>
      <c r="E746" s="104"/>
      <c r="F746" s="104"/>
      <c r="G746" s="104"/>
      <c r="H746" s="104"/>
      <c r="I746" s="104"/>
      <c r="J746" s="104"/>
      <c r="K746" s="104"/>
      <c r="L746" s="104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  <c r="W746" s="104"/>
      <c r="X746" s="104"/>
      <c r="Y746" s="104"/>
      <c r="Z746" s="104"/>
      <c r="AA746" s="104"/>
      <c r="AB746" s="104"/>
      <c r="AC746" s="104"/>
      <c r="AD746" s="104"/>
      <c r="AE746" s="104"/>
    </row>
    <row r="747">
      <c r="A747" s="104"/>
      <c r="B747" s="104"/>
      <c r="C747" s="104"/>
      <c r="D747" s="104"/>
      <c r="E747" s="104"/>
      <c r="F747" s="104"/>
      <c r="G747" s="104"/>
      <c r="H747" s="104"/>
      <c r="I747" s="104"/>
      <c r="J747" s="104"/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  <c r="W747" s="104"/>
      <c r="X747" s="104"/>
      <c r="Y747" s="104"/>
      <c r="Z747" s="104"/>
      <c r="AA747" s="104"/>
      <c r="AB747" s="104"/>
      <c r="AC747" s="104"/>
      <c r="AD747" s="104"/>
      <c r="AE747" s="104"/>
    </row>
    <row r="748">
      <c r="A748" s="104"/>
      <c r="B748" s="104"/>
      <c r="C748" s="104"/>
      <c r="D748" s="104"/>
      <c r="E748" s="104"/>
      <c r="F748" s="104"/>
      <c r="G748" s="104"/>
      <c r="H748" s="104"/>
      <c r="I748" s="104"/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  <c r="AA748" s="104"/>
      <c r="AB748" s="104"/>
      <c r="AC748" s="104"/>
      <c r="AD748" s="104"/>
      <c r="AE748" s="104"/>
    </row>
    <row r="749">
      <c r="A749" s="104"/>
      <c r="B749" s="104"/>
      <c r="C749" s="104"/>
      <c r="D749" s="104"/>
      <c r="E749" s="104"/>
      <c r="F749" s="104"/>
      <c r="G749" s="104"/>
      <c r="H749" s="104"/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  <c r="AA749" s="104"/>
      <c r="AB749" s="104"/>
      <c r="AC749" s="104"/>
      <c r="AD749" s="104"/>
      <c r="AE749" s="104"/>
    </row>
    <row r="750">
      <c r="A750" s="104"/>
      <c r="B750" s="104"/>
      <c r="C750" s="104"/>
      <c r="D750" s="104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  <c r="AA750" s="104"/>
      <c r="AB750" s="104"/>
      <c r="AC750" s="104"/>
      <c r="AD750" s="104"/>
      <c r="AE750" s="104"/>
    </row>
    <row r="751">
      <c r="A751" s="104"/>
      <c r="B751" s="104"/>
      <c r="C751" s="104"/>
      <c r="D751" s="104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  <c r="AA751" s="104"/>
      <c r="AB751" s="104"/>
      <c r="AC751" s="104"/>
      <c r="AD751" s="104"/>
      <c r="AE751" s="104"/>
    </row>
    <row r="752">
      <c r="A752" s="104"/>
      <c r="B752" s="104"/>
      <c r="C752" s="104"/>
      <c r="D752" s="104"/>
      <c r="E752" s="104"/>
      <c r="F752" s="104"/>
      <c r="G752" s="104"/>
      <c r="H752" s="104"/>
      <c r="I752" s="104"/>
      <c r="J752" s="104"/>
      <c r="K752" s="104"/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104"/>
      <c r="AA752" s="104"/>
      <c r="AB752" s="104"/>
      <c r="AC752" s="104"/>
      <c r="AD752" s="104"/>
      <c r="AE752" s="104"/>
    </row>
    <row r="753">
      <c r="A753" s="104"/>
      <c r="B753" s="104"/>
      <c r="C753" s="104"/>
      <c r="D753" s="104"/>
      <c r="E753" s="104"/>
      <c r="F753" s="104"/>
      <c r="G753" s="104"/>
      <c r="H753" s="104"/>
      <c r="I753" s="104"/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  <c r="AA753" s="104"/>
      <c r="AB753" s="104"/>
      <c r="AC753" s="104"/>
      <c r="AD753" s="104"/>
      <c r="AE753" s="104"/>
    </row>
    <row r="754">
      <c r="A754" s="104"/>
      <c r="B754" s="104"/>
      <c r="C754" s="104"/>
      <c r="D754" s="104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  <c r="AA754" s="104"/>
      <c r="AB754" s="104"/>
      <c r="AC754" s="104"/>
      <c r="AD754" s="104"/>
      <c r="AE754" s="104"/>
    </row>
    <row r="755">
      <c r="A755" s="104"/>
      <c r="B755" s="104"/>
      <c r="C755" s="104"/>
      <c r="D755" s="104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  <c r="AA755" s="104"/>
      <c r="AB755" s="104"/>
      <c r="AC755" s="104"/>
      <c r="AD755" s="104"/>
      <c r="AE755" s="104"/>
    </row>
    <row r="756">
      <c r="A756" s="104"/>
      <c r="B756" s="104"/>
      <c r="C756" s="104"/>
      <c r="D756" s="104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  <c r="AA756" s="104"/>
      <c r="AB756" s="104"/>
      <c r="AC756" s="104"/>
      <c r="AD756" s="104"/>
      <c r="AE756" s="104"/>
    </row>
    <row r="757">
      <c r="A757" s="104"/>
      <c r="B757" s="104"/>
      <c r="C757" s="104"/>
      <c r="D757" s="104"/>
      <c r="E757" s="104"/>
      <c r="F757" s="104"/>
      <c r="G757" s="104"/>
      <c r="H757" s="104"/>
      <c r="I757" s="104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104"/>
      <c r="AA757" s="104"/>
      <c r="AB757" s="104"/>
      <c r="AC757" s="104"/>
      <c r="AD757" s="104"/>
      <c r="AE757" s="104"/>
    </row>
    <row r="758">
      <c r="A758" s="104"/>
      <c r="B758" s="104"/>
      <c r="C758" s="104"/>
      <c r="D758" s="104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  <c r="AA758" s="104"/>
      <c r="AB758" s="104"/>
      <c r="AC758" s="104"/>
      <c r="AD758" s="104"/>
      <c r="AE758" s="104"/>
    </row>
    <row r="759">
      <c r="A759" s="104"/>
      <c r="B759" s="104"/>
      <c r="C759" s="104"/>
      <c r="D759" s="104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  <c r="AA759" s="104"/>
      <c r="AB759" s="104"/>
      <c r="AC759" s="104"/>
      <c r="AD759" s="104"/>
      <c r="AE759" s="104"/>
    </row>
    <row r="760">
      <c r="A760" s="104"/>
      <c r="B760" s="104"/>
      <c r="C760" s="104"/>
      <c r="D760" s="104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  <c r="AA760" s="104"/>
      <c r="AB760" s="104"/>
      <c r="AC760" s="104"/>
      <c r="AD760" s="104"/>
      <c r="AE760" s="104"/>
    </row>
    <row r="761">
      <c r="A761" s="104"/>
      <c r="B761" s="104"/>
      <c r="C761" s="104"/>
      <c r="D761" s="104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  <c r="AA761" s="104"/>
      <c r="AB761" s="104"/>
      <c r="AC761" s="104"/>
      <c r="AD761" s="104"/>
      <c r="AE761" s="104"/>
    </row>
    <row r="762">
      <c r="A762" s="104"/>
      <c r="B762" s="104"/>
      <c r="C762" s="104"/>
      <c r="D762" s="104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  <c r="AA762" s="104"/>
      <c r="AB762" s="104"/>
      <c r="AC762" s="104"/>
      <c r="AD762" s="104"/>
      <c r="AE762" s="104"/>
    </row>
    <row r="763">
      <c r="A763" s="104"/>
      <c r="B763" s="104"/>
      <c r="C763" s="104"/>
      <c r="D763" s="104"/>
      <c r="E763" s="104"/>
      <c r="F763" s="104"/>
      <c r="G763" s="104"/>
      <c r="H763" s="104"/>
      <c r="I763" s="104"/>
      <c r="J763" s="104"/>
      <c r="K763" s="104"/>
      <c r="L763" s="104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  <c r="W763" s="104"/>
      <c r="X763" s="104"/>
      <c r="Y763" s="104"/>
      <c r="Z763" s="104"/>
      <c r="AA763" s="104"/>
      <c r="AB763" s="104"/>
      <c r="AC763" s="104"/>
      <c r="AD763" s="104"/>
      <c r="AE763" s="104"/>
    </row>
    <row r="764">
      <c r="A764" s="104"/>
      <c r="B764" s="104"/>
      <c r="C764" s="104"/>
      <c r="D764" s="104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  <c r="AA764" s="104"/>
      <c r="AB764" s="104"/>
      <c r="AC764" s="104"/>
      <c r="AD764" s="104"/>
      <c r="AE764" s="104"/>
    </row>
    <row r="765">
      <c r="A765" s="104"/>
      <c r="B765" s="104"/>
      <c r="C765" s="104"/>
      <c r="D765" s="104"/>
      <c r="E765" s="104"/>
      <c r="F765" s="104"/>
      <c r="G765" s="104"/>
      <c r="H765" s="104"/>
      <c r="I765" s="104"/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  <c r="AA765" s="104"/>
      <c r="AB765" s="104"/>
      <c r="AC765" s="104"/>
      <c r="AD765" s="104"/>
      <c r="AE765" s="104"/>
    </row>
    <row r="766">
      <c r="A766" s="104"/>
      <c r="B766" s="104"/>
      <c r="C766" s="104"/>
      <c r="D766" s="104"/>
      <c r="E766" s="104"/>
      <c r="F766" s="104"/>
      <c r="G766" s="104"/>
      <c r="H766" s="104"/>
      <c r="I766" s="104"/>
      <c r="J766" s="104"/>
      <c r="K766" s="104"/>
      <c r="L766" s="104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  <c r="W766" s="104"/>
      <c r="X766" s="104"/>
      <c r="Y766" s="104"/>
      <c r="Z766" s="104"/>
      <c r="AA766" s="104"/>
      <c r="AB766" s="104"/>
      <c r="AC766" s="104"/>
      <c r="AD766" s="104"/>
      <c r="AE766" s="104"/>
    </row>
    <row r="767">
      <c r="A767" s="104"/>
      <c r="B767" s="104"/>
      <c r="C767" s="104"/>
      <c r="D767" s="104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  <c r="AA767" s="104"/>
      <c r="AB767" s="104"/>
      <c r="AC767" s="104"/>
      <c r="AD767" s="104"/>
      <c r="AE767" s="104"/>
    </row>
    <row r="768">
      <c r="A768" s="104"/>
      <c r="B768" s="104"/>
      <c r="C768" s="104"/>
      <c r="D768" s="104"/>
      <c r="E768" s="104"/>
      <c r="F768" s="104"/>
      <c r="G768" s="104"/>
      <c r="H768" s="104"/>
      <c r="I768" s="104"/>
      <c r="J768" s="104"/>
      <c r="K768" s="104"/>
      <c r="L768" s="104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  <c r="W768" s="104"/>
      <c r="X768" s="104"/>
      <c r="Y768" s="104"/>
      <c r="Z768" s="104"/>
      <c r="AA768" s="104"/>
      <c r="AB768" s="104"/>
      <c r="AC768" s="104"/>
      <c r="AD768" s="104"/>
      <c r="AE768" s="104"/>
    </row>
    <row r="769">
      <c r="A769" s="104"/>
      <c r="B769" s="104"/>
      <c r="C769" s="104"/>
      <c r="D769" s="104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  <c r="AA769" s="104"/>
      <c r="AB769" s="104"/>
      <c r="AC769" s="104"/>
      <c r="AD769" s="104"/>
      <c r="AE769" s="104"/>
    </row>
    <row r="770">
      <c r="A770" s="104"/>
      <c r="B770" s="104"/>
      <c r="C770" s="104"/>
      <c r="D770" s="104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  <c r="AA770" s="104"/>
      <c r="AB770" s="104"/>
      <c r="AC770" s="104"/>
      <c r="AD770" s="104"/>
      <c r="AE770" s="104"/>
    </row>
    <row r="771">
      <c r="A771" s="104"/>
      <c r="B771" s="104"/>
      <c r="C771" s="104"/>
      <c r="D771" s="104"/>
      <c r="E771" s="104"/>
      <c r="F771" s="104"/>
      <c r="G771" s="104"/>
      <c r="H771" s="104"/>
      <c r="I771" s="104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  <c r="W771" s="104"/>
      <c r="X771" s="104"/>
      <c r="Y771" s="104"/>
      <c r="Z771" s="104"/>
      <c r="AA771" s="104"/>
      <c r="AB771" s="104"/>
      <c r="AC771" s="104"/>
      <c r="AD771" s="104"/>
      <c r="AE771" s="104"/>
    </row>
    <row r="772">
      <c r="A772" s="104"/>
      <c r="B772" s="104"/>
      <c r="C772" s="104"/>
      <c r="D772" s="104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  <c r="AA772" s="104"/>
      <c r="AB772" s="104"/>
      <c r="AC772" s="104"/>
      <c r="AD772" s="104"/>
      <c r="AE772" s="104"/>
    </row>
    <row r="773">
      <c r="A773" s="104"/>
      <c r="B773" s="104"/>
      <c r="C773" s="104"/>
      <c r="D773" s="104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  <c r="AA773" s="104"/>
      <c r="AB773" s="104"/>
      <c r="AC773" s="104"/>
      <c r="AD773" s="104"/>
      <c r="AE773" s="104"/>
    </row>
    <row r="774">
      <c r="A774" s="104"/>
      <c r="B774" s="104"/>
      <c r="C774" s="104"/>
      <c r="D774" s="104"/>
      <c r="E774" s="104"/>
      <c r="F774" s="104"/>
      <c r="G774" s="104"/>
      <c r="H774" s="104"/>
      <c r="I774" s="104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  <c r="W774" s="104"/>
      <c r="X774" s="104"/>
      <c r="Y774" s="104"/>
      <c r="Z774" s="104"/>
      <c r="AA774" s="104"/>
      <c r="AB774" s="104"/>
      <c r="AC774" s="104"/>
      <c r="AD774" s="104"/>
      <c r="AE774" s="104"/>
    </row>
    <row r="775">
      <c r="A775" s="104"/>
      <c r="B775" s="104"/>
      <c r="C775" s="104"/>
      <c r="D775" s="104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  <c r="AA775" s="104"/>
      <c r="AB775" s="104"/>
      <c r="AC775" s="104"/>
      <c r="AD775" s="104"/>
      <c r="AE775" s="104"/>
    </row>
    <row r="776">
      <c r="A776" s="104"/>
      <c r="B776" s="104"/>
      <c r="C776" s="104"/>
      <c r="D776" s="104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  <c r="AA776" s="104"/>
      <c r="AB776" s="104"/>
      <c r="AC776" s="104"/>
      <c r="AD776" s="104"/>
      <c r="AE776" s="104"/>
    </row>
    <row r="777">
      <c r="A777" s="104"/>
      <c r="B777" s="104"/>
      <c r="C777" s="104"/>
      <c r="D777" s="104"/>
      <c r="E777" s="104"/>
      <c r="F777" s="104"/>
      <c r="G777" s="104"/>
      <c r="H777" s="104"/>
      <c r="I777" s="104"/>
      <c r="J777" s="104"/>
      <c r="K777" s="104"/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  <c r="W777" s="104"/>
      <c r="X777" s="104"/>
      <c r="Y777" s="104"/>
      <c r="Z777" s="104"/>
      <c r="AA777" s="104"/>
      <c r="AB777" s="104"/>
      <c r="AC777" s="104"/>
      <c r="AD777" s="104"/>
      <c r="AE777" s="104"/>
    </row>
    <row r="778">
      <c r="A778" s="104"/>
      <c r="B778" s="104"/>
      <c r="C778" s="104"/>
      <c r="D778" s="104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  <c r="AA778" s="104"/>
      <c r="AB778" s="104"/>
      <c r="AC778" s="104"/>
      <c r="AD778" s="104"/>
      <c r="AE778" s="104"/>
    </row>
    <row r="779">
      <c r="A779" s="104"/>
      <c r="B779" s="104"/>
      <c r="C779" s="104"/>
      <c r="D779" s="104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  <c r="AA779" s="104"/>
      <c r="AB779" s="104"/>
      <c r="AC779" s="104"/>
      <c r="AD779" s="104"/>
      <c r="AE779" s="104"/>
    </row>
    <row r="780">
      <c r="A780" s="104"/>
      <c r="B780" s="104"/>
      <c r="C780" s="104"/>
      <c r="D780" s="104"/>
      <c r="E780" s="104"/>
      <c r="F780" s="104"/>
      <c r="G780" s="104"/>
      <c r="H780" s="104"/>
      <c r="I780" s="104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  <c r="W780" s="104"/>
      <c r="X780" s="104"/>
      <c r="Y780" s="104"/>
      <c r="Z780" s="104"/>
      <c r="AA780" s="104"/>
      <c r="AB780" s="104"/>
      <c r="AC780" s="104"/>
      <c r="AD780" s="104"/>
      <c r="AE780" s="104"/>
    </row>
    <row r="781">
      <c r="A781" s="104"/>
      <c r="B781" s="104"/>
      <c r="C781" s="104"/>
      <c r="D781" s="104"/>
      <c r="E781" s="104"/>
      <c r="F781" s="104"/>
      <c r="G781" s="104"/>
      <c r="H781" s="104"/>
      <c r="I781" s="104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  <c r="W781" s="104"/>
      <c r="X781" s="104"/>
      <c r="Y781" s="104"/>
      <c r="Z781" s="104"/>
      <c r="AA781" s="104"/>
      <c r="AB781" s="104"/>
      <c r="AC781" s="104"/>
      <c r="AD781" s="104"/>
      <c r="AE781" s="104"/>
    </row>
    <row r="782">
      <c r="A782" s="104"/>
      <c r="B782" s="104"/>
      <c r="C782" s="104"/>
      <c r="D782" s="104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  <c r="AA782" s="104"/>
      <c r="AB782" s="104"/>
      <c r="AC782" s="104"/>
      <c r="AD782" s="104"/>
      <c r="AE782" s="104"/>
    </row>
    <row r="783">
      <c r="A783" s="104"/>
      <c r="B783" s="104"/>
      <c r="C783" s="104"/>
      <c r="D783" s="104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  <c r="AA783" s="104"/>
      <c r="AB783" s="104"/>
      <c r="AC783" s="104"/>
      <c r="AD783" s="104"/>
      <c r="AE783" s="104"/>
    </row>
    <row r="784">
      <c r="A784" s="104"/>
      <c r="B784" s="104"/>
      <c r="C784" s="104"/>
      <c r="D784" s="104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  <c r="AA784" s="104"/>
      <c r="AB784" s="104"/>
      <c r="AC784" s="104"/>
      <c r="AD784" s="104"/>
      <c r="AE784" s="104"/>
    </row>
    <row r="785">
      <c r="A785" s="104"/>
      <c r="B785" s="104"/>
      <c r="C785" s="104"/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  <c r="AA785" s="104"/>
      <c r="AB785" s="104"/>
      <c r="AC785" s="104"/>
      <c r="AD785" s="104"/>
      <c r="AE785" s="104"/>
    </row>
    <row r="786">
      <c r="A786" s="104"/>
      <c r="B786" s="104"/>
      <c r="C786" s="104"/>
      <c r="D786" s="104"/>
      <c r="E786" s="104"/>
      <c r="F786" s="104"/>
      <c r="G786" s="104"/>
      <c r="H786" s="104"/>
      <c r="I786" s="104"/>
      <c r="J786" s="104"/>
      <c r="K786" s="104"/>
      <c r="L786" s="104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  <c r="W786" s="104"/>
      <c r="X786" s="104"/>
      <c r="Y786" s="104"/>
      <c r="Z786" s="104"/>
      <c r="AA786" s="104"/>
      <c r="AB786" s="104"/>
      <c r="AC786" s="104"/>
      <c r="AD786" s="104"/>
      <c r="AE786" s="104"/>
    </row>
    <row r="787">
      <c r="A787" s="104"/>
      <c r="B787" s="104"/>
      <c r="C787" s="104"/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  <c r="AA787" s="104"/>
      <c r="AB787" s="104"/>
      <c r="AC787" s="104"/>
      <c r="AD787" s="104"/>
      <c r="AE787" s="104"/>
    </row>
    <row r="788">
      <c r="A788" s="104"/>
      <c r="B788" s="104"/>
      <c r="C788" s="104"/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  <c r="AA788" s="104"/>
      <c r="AB788" s="104"/>
      <c r="AC788" s="104"/>
      <c r="AD788" s="104"/>
      <c r="AE788" s="104"/>
    </row>
    <row r="789">
      <c r="A789" s="104"/>
      <c r="B789" s="104"/>
      <c r="C789" s="104"/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  <c r="AA789" s="104"/>
      <c r="AB789" s="104"/>
      <c r="AC789" s="104"/>
      <c r="AD789" s="104"/>
      <c r="AE789" s="104"/>
    </row>
    <row r="790">
      <c r="A790" s="104"/>
      <c r="B790" s="104"/>
      <c r="C790" s="104"/>
      <c r="D790" s="104"/>
      <c r="E790" s="104"/>
      <c r="F790" s="104"/>
      <c r="G790" s="104"/>
      <c r="H790" s="104"/>
      <c r="I790" s="104"/>
      <c r="J790" s="104"/>
      <c r="K790" s="104"/>
      <c r="L790" s="104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  <c r="W790" s="104"/>
      <c r="X790" s="104"/>
      <c r="Y790" s="104"/>
      <c r="Z790" s="104"/>
      <c r="AA790" s="104"/>
      <c r="AB790" s="104"/>
      <c r="AC790" s="104"/>
      <c r="AD790" s="104"/>
      <c r="AE790" s="104"/>
    </row>
    <row r="791">
      <c r="A791" s="104"/>
      <c r="B791" s="104"/>
      <c r="C791" s="104"/>
      <c r="D791" s="104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  <c r="AA791" s="104"/>
      <c r="AB791" s="104"/>
      <c r="AC791" s="104"/>
      <c r="AD791" s="104"/>
      <c r="AE791" s="104"/>
    </row>
    <row r="792">
      <c r="A792" s="104"/>
      <c r="B792" s="104"/>
      <c r="C792" s="104"/>
      <c r="D792" s="104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  <c r="AA792" s="104"/>
      <c r="AB792" s="104"/>
      <c r="AC792" s="104"/>
      <c r="AD792" s="104"/>
      <c r="AE792" s="104"/>
    </row>
    <row r="793">
      <c r="A793" s="104"/>
      <c r="B793" s="104"/>
      <c r="C793" s="104"/>
      <c r="D793" s="104"/>
      <c r="E793" s="104"/>
      <c r="F793" s="104"/>
      <c r="G793" s="104"/>
      <c r="H793" s="104"/>
      <c r="I793" s="104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104"/>
      <c r="AA793" s="104"/>
      <c r="AB793" s="104"/>
      <c r="AC793" s="104"/>
      <c r="AD793" s="104"/>
      <c r="AE793" s="104"/>
    </row>
    <row r="794">
      <c r="A794" s="104"/>
      <c r="B794" s="104"/>
      <c r="C794" s="104"/>
      <c r="D794" s="104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  <c r="AA794" s="104"/>
      <c r="AB794" s="104"/>
      <c r="AC794" s="104"/>
      <c r="AD794" s="104"/>
      <c r="AE794" s="104"/>
    </row>
    <row r="795">
      <c r="A795" s="104"/>
      <c r="B795" s="104"/>
      <c r="C795" s="104"/>
      <c r="D795" s="104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  <c r="AA795" s="104"/>
      <c r="AB795" s="104"/>
      <c r="AC795" s="104"/>
      <c r="AD795" s="104"/>
      <c r="AE795" s="104"/>
    </row>
    <row r="796">
      <c r="A796" s="104"/>
      <c r="B796" s="104"/>
      <c r="C796" s="104"/>
      <c r="D796" s="104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  <c r="AA796" s="104"/>
      <c r="AB796" s="104"/>
      <c r="AC796" s="104"/>
      <c r="AD796" s="104"/>
      <c r="AE796" s="104"/>
    </row>
    <row r="797">
      <c r="A797" s="104"/>
      <c r="B797" s="104"/>
      <c r="C797" s="104"/>
      <c r="D797" s="104"/>
      <c r="E797" s="104"/>
      <c r="F797" s="104"/>
      <c r="G797" s="104"/>
      <c r="H797" s="104"/>
      <c r="I797" s="104"/>
      <c r="J797" s="104"/>
      <c r="K797" s="104"/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  <c r="W797" s="104"/>
      <c r="X797" s="104"/>
      <c r="Y797" s="104"/>
      <c r="Z797" s="104"/>
      <c r="AA797" s="104"/>
      <c r="AB797" s="104"/>
      <c r="AC797" s="104"/>
      <c r="AD797" s="104"/>
      <c r="AE797" s="104"/>
    </row>
    <row r="798">
      <c r="A798" s="104"/>
      <c r="B798" s="104"/>
      <c r="C798" s="104"/>
      <c r="D798" s="104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  <c r="AA798" s="104"/>
      <c r="AB798" s="104"/>
      <c r="AC798" s="104"/>
      <c r="AD798" s="104"/>
      <c r="AE798" s="104"/>
    </row>
    <row r="799">
      <c r="A799" s="104"/>
      <c r="B799" s="104"/>
      <c r="C799" s="104"/>
      <c r="D799" s="104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  <c r="AA799" s="104"/>
      <c r="AB799" s="104"/>
      <c r="AC799" s="104"/>
      <c r="AD799" s="104"/>
      <c r="AE799" s="104"/>
    </row>
    <row r="800">
      <c r="A800" s="104"/>
      <c r="B800" s="104"/>
      <c r="C800" s="104"/>
      <c r="D800" s="104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  <c r="AA800" s="104"/>
      <c r="AB800" s="104"/>
      <c r="AC800" s="104"/>
      <c r="AD800" s="104"/>
      <c r="AE800" s="104"/>
    </row>
    <row r="801">
      <c r="A801" s="104"/>
      <c r="B801" s="104"/>
      <c r="C801" s="104"/>
      <c r="D801" s="104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  <c r="AA801" s="104"/>
      <c r="AB801" s="104"/>
      <c r="AC801" s="104"/>
      <c r="AD801" s="104"/>
      <c r="AE801" s="104"/>
    </row>
    <row r="802">
      <c r="A802" s="104"/>
      <c r="B802" s="104"/>
      <c r="C802" s="104"/>
      <c r="D802" s="104"/>
      <c r="E802" s="104"/>
      <c r="F802" s="104"/>
      <c r="G802" s="104"/>
      <c r="H802" s="104"/>
      <c r="I802" s="104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  <c r="W802" s="104"/>
      <c r="X802" s="104"/>
      <c r="Y802" s="104"/>
      <c r="Z802" s="104"/>
      <c r="AA802" s="104"/>
      <c r="AB802" s="104"/>
      <c r="AC802" s="104"/>
      <c r="AD802" s="104"/>
      <c r="AE802" s="104"/>
    </row>
    <row r="803">
      <c r="A803" s="104"/>
      <c r="B803" s="104"/>
      <c r="C803" s="104"/>
      <c r="D803" s="104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  <c r="AA803" s="104"/>
      <c r="AB803" s="104"/>
      <c r="AC803" s="104"/>
      <c r="AD803" s="104"/>
      <c r="AE803" s="104"/>
    </row>
    <row r="804">
      <c r="A804" s="104"/>
      <c r="B804" s="104"/>
      <c r="C804" s="104"/>
      <c r="D804" s="104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  <c r="AA804" s="104"/>
      <c r="AB804" s="104"/>
      <c r="AC804" s="104"/>
      <c r="AD804" s="104"/>
      <c r="AE804" s="104"/>
    </row>
    <row r="805">
      <c r="A805" s="104"/>
      <c r="B805" s="104"/>
      <c r="C805" s="104"/>
      <c r="D805" s="104"/>
      <c r="E805" s="104"/>
      <c r="F805" s="104"/>
      <c r="G805" s="104"/>
      <c r="H805" s="104"/>
      <c r="I805" s="104"/>
      <c r="J805" s="104"/>
      <c r="K805" s="104"/>
      <c r="L805" s="104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  <c r="W805" s="104"/>
      <c r="X805" s="104"/>
      <c r="Y805" s="104"/>
      <c r="Z805" s="104"/>
      <c r="AA805" s="104"/>
      <c r="AB805" s="104"/>
      <c r="AC805" s="104"/>
      <c r="AD805" s="104"/>
      <c r="AE805" s="104"/>
    </row>
    <row r="806">
      <c r="A806" s="104"/>
      <c r="B806" s="104"/>
      <c r="C806" s="104"/>
      <c r="D806" s="104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  <c r="AA806" s="104"/>
      <c r="AB806" s="104"/>
      <c r="AC806" s="104"/>
      <c r="AD806" s="104"/>
      <c r="AE806" s="104"/>
    </row>
    <row r="807">
      <c r="A807" s="104"/>
      <c r="B807" s="104"/>
      <c r="C807" s="104"/>
      <c r="D807" s="104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  <c r="AA807" s="104"/>
      <c r="AB807" s="104"/>
      <c r="AC807" s="104"/>
      <c r="AD807" s="104"/>
      <c r="AE807" s="104"/>
    </row>
    <row r="808">
      <c r="A808" s="104"/>
      <c r="B808" s="104"/>
      <c r="C808" s="104"/>
      <c r="D808" s="104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  <c r="AA808" s="104"/>
      <c r="AB808" s="104"/>
      <c r="AC808" s="104"/>
      <c r="AD808" s="104"/>
      <c r="AE808" s="104"/>
    </row>
    <row r="809">
      <c r="A809" s="104"/>
      <c r="B809" s="104"/>
      <c r="C809" s="104"/>
      <c r="D809" s="104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  <c r="AA809" s="104"/>
      <c r="AB809" s="104"/>
      <c r="AC809" s="104"/>
      <c r="AD809" s="104"/>
      <c r="AE809" s="104"/>
    </row>
    <row r="810">
      <c r="A810" s="104"/>
      <c r="B810" s="104"/>
      <c r="C810" s="104"/>
      <c r="D810" s="104"/>
      <c r="E810" s="104"/>
      <c r="F810" s="104"/>
      <c r="G810" s="104"/>
      <c r="H810" s="104"/>
      <c r="I810" s="104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  <c r="W810" s="104"/>
      <c r="X810" s="104"/>
      <c r="Y810" s="104"/>
      <c r="Z810" s="104"/>
      <c r="AA810" s="104"/>
      <c r="AB810" s="104"/>
      <c r="AC810" s="104"/>
      <c r="AD810" s="104"/>
      <c r="AE810" s="104"/>
    </row>
    <row r="811">
      <c r="A811" s="104"/>
      <c r="B811" s="104"/>
      <c r="C811" s="104"/>
      <c r="D811" s="104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  <c r="AA811" s="104"/>
      <c r="AB811" s="104"/>
      <c r="AC811" s="104"/>
      <c r="AD811" s="104"/>
      <c r="AE811" s="104"/>
    </row>
    <row r="812">
      <c r="A812" s="104"/>
      <c r="B812" s="104"/>
      <c r="C812" s="104"/>
      <c r="D812" s="104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  <c r="AA812" s="104"/>
      <c r="AB812" s="104"/>
      <c r="AC812" s="104"/>
      <c r="AD812" s="104"/>
      <c r="AE812" s="104"/>
    </row>
    <row r="813">
      <c r="A813" s="104"/>
      <c r="B813" s="104"/>
      <c r="C813" s="104"/>
      <c r="D813" s="104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  <c r="AA813" s="104"/>
      <c r="AB813" s="104"/>
      <c r="AC813" s="104"/>
      <c r="AD813" s="104"/>
      <c r="AE813" s="104"/>
    </row>
    <row r="814">
      <c r="A814" s="104"/>
      <c r="B814" s="104"/>
      <c r="C814" s="104"/>
      <c r="D814" s="104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  <c r="AA814" s="104"/>
      <c r="AB814" s="104"/>
      <c r="AC814" s="104"/>
      <c r="AD814" s="104"/>
      <c r="AE814" s="104"/>
    </row>
    <row r="815">
      <c r="A815" s="104"/>
      <c r="B815" s="104"/>
      <c r="C815" s="104"/>
      <c r="D815" s="104"/>
      <c r="E815" s="104"/>
      <c r="F815" s="104"/>
      <c r="G815" s="104"/>
      <c r="H815" s="104"/>
      <c r="I815" s="104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  <c r="W815" s="104"/>
      <c r="X815" s="104"/>
      <c r="Y815" s="104"/>
      <c r="Z815" s="104"/>
      <c r="AA815" s="104"/>
      <c r="AB815" s="104"/>
      <c r="AC815" s="104"/>
      <c r="AD815" s="104"/>
      <c r="AE815" s="104"/>
    </row>
    <row r="816">
      <c r="A816" s="104"/>
      <c r="B816" s="104"/>
      <c r="C816" s="104"/>
      <c r="D816" s="104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  <c r="AA816" s="104"/>
      <c r="AB816" s="104"/>
      <c r="AC816" s="104"/>
      <c r="AD816" s="104"/>
      <c r="AE816" s="104"/>
    </row>
    <row r="817">
      <c r="A817" s="104"/>
      <c r="B817" s="104"/>
      <c r="C817" s="104"/>
      <c r="D817" s="104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  <c r="AA817" s="104"/>
      <c r="AB817" s="104"/>
      <c r="AC817" s="104"/>
      <c r="AD817" s="104"/>
      <c r="AE817" s="104"/>
    </row>
    <row r="818">
      <c r="A818" s="104"/>
      <c r="B818" s="104"/>
      <c r="C818" s="104"/>
      <c r="D818" s="104"/>
      <c r="E818" s="104"/>
      <c r="F818" s="104"/>
      <c r="G818" s="104"/>
      <c r="H818" s="104"/>
      <c r="I818" s="104"/>
      <c r="J818" s="104"/>
      <c r="K818" s="104"/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  <c r="W818" s="104"/>
      <c r="X818" s="104"/>
      <c r="Y818" s="104"/>
      <c r="Z818" s="104"/>
      <c r="AA818" s="104"/>
      <c r="AB818" s="104"/>
      <c r="AC818" s="104"/>
      <c r="AD818" s="104"/>
      <c r="AE818" s="104"/>
    </row>
    <row r="819">
      <c r="A819" s="104"/>
      <c r="B819" s="104"/>
      <c r="C819" s="104"/>
      <c r="D819" s="104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  <c r="AA819" s="104"/>
      <c r="AB819" s="104"/>
      <c r="AC819" s="104"/>
      <c r="AD819" s="104"/>
      <c r="AE819" s="104"/>
    </row>
    <row r="820">
      <c r="A820" s="104"/>
      <c r="B820" s="104"/>
      <c r="C820" s="104"/>
      <c r="D820" s="104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  <c r="AA820" s="104"/>
      <c r="AB820" s="104"/>
      <c r="AC820" s="104"/>
      <c r="AD820" s="104"/>
      <c r="AE820" s="104"/>
    </row>
    <row r="821">
      <c r="A821" s="104"/>
      <c r="B821" s="104"/>
      <c r="C821" s="104"/>
      <c r="D821" s="104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  <c r="AA821" s="104"/>
      <c r="AB821" s="104"/>
      <c r="AC821" s="104"/>
      <c r="AD821" s="104"/>
      <c r="AE821" s="104"/>
    </row>
    <row r="822">
      <c r="A822" s="104"/>
      <c r="B822" s="104"/>
      <c r="C822" s="104"/>
      <c r="D822" s="104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  <c r="AA822" s="104"/>
      <c r="AB822" s="104"/>
      <c r="AC822" s="104"/>
      <c r="AD822" s="104"/>
      <c r="AE822" s="104"/>
    </row>
    <row r="823">
      <c r="A823" s="104"/>
      <c r="B823" s="104"/>
      <c r="C823" s="104"/>
      <c r="D823" s="104"/>
      <c r="E823" s="104"/>
      <c r="F823" s="104"/>
      <c r="G823" s="104"/>
      <c r="H823" s="104"/>
      <c r="I823" s="104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  <c r="W823" s="104"/>
      <c r="X823" s="104"/>
      <c r="Y823" s="104"/>
      <c r="Z823" s="104"/>
      <c r="AA823" s="104"/>
      <c r="AB823" s="104"/>
      <c r="AC823" s="104"/>
      <c r="AD823" s="104"/>
      <c r="AE823" s="104"/>
    </row>
    <row r="824">
      <c r="A824" s="104"/>
      <c r="B824" s="104"/>
      <c r="C824" s="104"/>
      <c r="D824" s="104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  <c r="AA824" s="104"/>
      <c r="AB824" s="104"/>
      <c r="AC824" s="104"/>
      <c r="AD824" s="104"/>
      <c r="AE824" s="104"/>
    </row>
    <row r="825">
      <c r="A825" s="104"/>
      <c r="B825" s="104"/>
      <c r="C825" s="104"/>
      <c r="D825" s="104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  <c r="AA825" s="104"/>
      <c r="AB825" s="104"/>
      <c r="AC825" s="104"/>
      <c r="AD825" s="104"/>
      <c r="AE825" s="104"/>
    </row>
    <row r="826">
      <c r="A826" s="104"/>
      <c r="B826" s="104"/>
      <c r="C826" s="104"/>
      <c r="D826" s="104"/>
      <c r="E826" s="104"/>
      <c r="F826" s="104"/>
      <c r="G826" s="104"/>
      <c r="H826" s="104"/>
      <c r="I826" s="104"/>
      <c r="J826" s="104"/>
      <c r="K826" s="104"/>
      <c r="L826" s="104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  <c r="W826" s="104"/>
      <c r="X826" s="104"/>
      <c r="Y826" s="104"/>
      <c r="Z826" s="104"/>
      <c r="AA826" s="104"/>
      <c r="AB826" s="104"/>
      <c r="AC826" s="104"/>
      <c r="AD826" s="104"/>
      <c r="AE826" s="104"/>
    </row>
    <row r="827">
      <c r="A827" s="104"/>
      <c r="B827" s="104"/>
      <c r="C827" s="104"/>
      <c r="D827" s="104"/>
      <c r="E827" s="104"/>
      <c r="F827" s="104"/>
      <c r="G827" s="104"/>
      <c r="H827" s="104"/>
      <c r="I827" s="104"/>
      <c r="J827" s="104"/>
      <c r="K827" s="104"/>
      <c r="L827" s="104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  <c r="W827" s="104"/>
      <c r="X827" s="104"/>
      <c r="Y827" s="104"/>
      <c r="Z827" s="104"/>
      <c r="AA827" s="104"/>
      <c r="AB827" s="104"/>
      <c r="AC827" s="104"/>
      <c r="AD827" s="104"/>
      <c r="AE827" s="104"/>
    </row>
    <row r="828">
      <c r="A828" s="104"/>
      <c r="B828" s="104"/>
      <c r="C828" s="104"/>
      <c r="D828" s="104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  <c r="AA828" s="104"/>
      <c r="AB828" s="104"/>
      <c r="AC828" s="104"/>
      <c r="AD828" s="104"/>
      <c r="AE828" s="104"/>
    </row>
    <row r="829">
      <c r="A829" s="104"/>
      <c r="B829" s="104"/>
      <c r="C829" s="104"/>
      <c r="D829" s="104"/>
      <c r="E829" s="104"/>
      <c r="F829" s="104"/>
      <c r="G829" s="104"/>
      <c r="H829" s="104"/>
      <c r="I829" s="104"/>
      <c r="J829" s="104"/>
      <c r="K829" s="104"/>
      <c r="L829" s="104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  <c r="W829" s="104"/>
      <c r="X829" s="104"/>
      <c r="Y829" s="104"/>
      <c r="Z829" s="104"/>
      <c r="AA829" s="104"/>
      <c r="AB829" s="104"/>
      <c r="AC829" s="104"/>
      <c r="AD829" s="104"/>
      <c r="AE829" s="104"/>
    </row>
    <row r="830">
      <c r="A830" s="104"/>
      <c r="B830" s="104"/>
      <c r="C830" s="104"/>
      <c r="D830" s="104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  <c r="AA830" s="104"/>
      <c r="AB830" s="104"/>
      <c r="AC830" s="104"/>
      <c r="AD830" s="104"/>
      <c r="AE830" s="104"/>
    </row>
    <row r="831">
      <c r="A831" s="104"/>
      <c r="B831" s="104"/>
      <c r="C831" s="104"/>
      <c r="D831" s="104"/>
      <c r="E831" s="104"/>
      <c r="F831" s="104"/>
      <c r="G831" s="104"/>
      <c r="H831" s="104"/>
      <c r="I831" s="104"/>
      <c r="J831" s="104"/>
      <c r="K831" s="104"/>
      <c r="L831" s="104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  <c r="W831" s="104"/>
      <c r="X831" s="104"/>
      <c r="Y831" s="104"/>
      <c r="Z831" s="104"/>
      <c r="AA831" s="104"/>
      <c r="AB831" s="104"/>
      <c r="AC831" s="104"/>
      <c r="AD831" s="104"/>
      <c r="AE831" s="104"/>
    </row>
    <row r="832">
      <c r="A832" s="104"/>
      <c r="B832" s="104"/>
      <c r="C832" s="104"/>
      <c r="D832" s="104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  <c r="AA832" s="104"/>
      <c r="AB832" s="104"/>
      <c r="AC832" s="104"/>
      <c r="AD832" s="104"/>
      <c r="AE832" s="104"/>
    </row>
    <row r="833">
      <c r="A833" s="104"/>
      <c r="B833" s="104"/>
      <c r="C833" s="104"/>
      <c r="D833" s="104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  <c r="AA833" s="104"/>
      <c r="AB833" s="104"/>
      <c r="AC833" s="104"/>
      <c r="AD833" s="104"/>
      <c r="AE833" s="104"/>
    </row>
    <row r="834">
      <c r="A834" s="104"/>
      <c r="B834" s="104"/>
      <c r="C834" s="104"/>
      <c r="D834" s="104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  <c r="AA834" s="104"/>
      <c r="AB834" s="104"/>
      <c r="AC834" s="104"/>
      <c r="AD834" s="104"/>
      <c r="AE834" s="104"/>
    </row>
    <row r="835">
      <c r="A835" s="104"/>
      <c r="B835" s="104"/>
      <c r="C835" s="104"/>
      <c r="D835" s="104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  <c r="AA835" s="104"/>
      <c r="AB835" s="104"/>
      <c r="AC835" s="104"/>
      <c r="AD835" s="104"/>
      <c r="AE835" s="104"/>
    </row>
    <row r="836">
      <c r="A836" s="104"/>
      <c r="B836" s="104"/>
      <c r="C836" s="104"/>
      <c r="D836" s="104"/>
      <c r="E836" s="104"/>
      <c r="F836" s="104"/>
      <c r="G836" s="104"/>
      <c r="H836" s="104"/>
      <c r="I836" s="104"/>
      <c r="J836" s="104"/>
      <c r="K836" s="104"/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  <c r="W836" s="104"/>
      <c r="X836" s="104"/>
      <c r="Y836" s="104"/>
      <c r="Z836" s="104"/>
      <c r="AA836" s="104"/>
      <c r="AB836" s="104"/>
      <c r="AC836" s="104"/>
      <c r="AD836" s="104"/>
      <c r="AE836" s="104"/>
    </row>
    <row r="837">
      <c r="A837" s="104"/>
      <c r="B837" s="104"/>
      <c r="C837" s="104"/>
      <c r="D837" s="104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  <c r="AA837" s="104"/>
      <c r="AB837" s="104"/>
      <c r="AC837" s="104"/>
      <c r="AD837" s="104"/>
      <c r="AE837" s="104"/>
    </row>
    <row r="838">
      <c r="A838" s="104"/>
      <c r="B838" s="104"/>
      <c r="C838" s="104"/>
      <c r="D838" s="104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  <c r="AA838" s="104"/>
      <c r="AB838" s="104"/>
      <c r="AC838" s="104"/>
      <c r="AD838" s="104"/>
      <c r="AE838" s="104"/>
    </row>
    <row r="839">
      <c r="A839" s="104"/>
      <c r="B839" s="104"/>
      <c r="C839" s="104"/>
      <c r="D839" s="104"/>
      <c r="E839" s="104"/>
      <c r="F839" s="104"/>
      <c r="G839" s="104"/>
      <c r="H839" s="104"/>
      <c r="I839" s="104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  <c r="W839" s="104"/>
      <c r="X839" s="104"/>
      <c r="Y839" s="104"/>
      <c r="Z839" s="104"/>
      <c r="AA839" s="104"/>
      <c r="AB839" s="104"/>
      <c r="AC839" s="104"/>
      <c r="AD839" s="104"/>
      <c r="AE839" s="104"/>
    </row>
    <row r="840">
      <c r="A840" s="104"/>
      <c r="B840" s="104"/>
      <c r="C840" s="104"/>
      <c r="D840" s="104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  <c r="AA840" s="104"/>
      <c r="AB840" s="104"/>
      <c r="AC840" s="104"/>
      <c r="AD840" s="104"/>
      <c r="AE840" s="104"/>
    </row>
    <row r="841">
      <c r="A841" s="104"/>
      <c r="B841" s="104"/>
      <c r="C841" s="104"/>
      <c r="D841" s="104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  <c r="AA841" s="104"/>
      <c r="AB841" s="104"/>
      <c r="AC841" s="104"/>
      <c r="AD841" s="104"/>
      <c r="AE841" s="104"/>
    </row>
    <row r="842">
      <c r="A842" s="104"/>
      <c r="B842" s="104"/>
      <c r="C842" s="104"/>
      <c r="D842" s="104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  <c r="AA842" s="104"/>
      <c r="AB842" s="104"/>
      <c r="AC842" s="104"/>
      <c r="AD842" s="104"/>
      <c r="AE842" s="104"/>
    </row>
    <row r="843">
      <c r="A843" s="104"/>
      <c r="B843" s="104"/>
      <c r="C843" s="104"/>
      <c r="D843" s="104"/>
      <c r="E843" s="104"/>
      <c r="F843" s="104"/>
      <c r="G843" s="104"/>
      <c r="H843" s="104"/>
      <c r="I843" s="104"/>
      <c r="J843" s="104"/>
      <c r="K843" s="104"/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  <c r="W843" s="104"/>
      <c r="X843" s="104"/>
      <c r="Y843" s="104"/>
      <c r="Z843" s="104"/>
      <c r="AA843" s="104"/>
      <c r="AB843" s="104"/>
      <c r="AC843" s="104"/>
      <c r="AD843" s="104"/>
      <c r="AE843" s="104"/>
    </row>
    <row r="844">
      <c r="A844" s="104"/>
      <c r="B844" s="104"/>
      <c r="C844" s="104"/>
      <c r="D844" s="104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  <c r="AA844" s="104"/>
      <c r="AB844" s="104"/>
      <c r="AC844" s="104"/>
      <c r="AD844" s="104"/>
      <c r="AE844" s="104"/>
    </row>
    <row r="845">
      <c r="A845" s="104"/>
      <c r="B845" s="104"/>
      <c r="C845" s="104"/>
      <c r="D845" s="104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  <c r="AA845" s="104"/>
      <c r="AB845" s="104"/>
      <c r="AC845" s="104"/>
      <c r="AD845" s="104"/>
      <c r="AE845" s="104"/>
    </row>
    <row r="846">
      <c r="A846" s="104"/>
      <c r="B846" s="104"/>
      <c r="C846" s="104"/>
      <c r="D846" s="104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  <c r="AA846" s="104"/>
      <c r="AB846" s="104"/>
      <c r="AC846" s="104"/>
      <c r="AD846" s="104"/>
      <c r="AE846" s="104"/>
    </row>
    <row r="847">
      <c r="A847" s="104"/>
      <c r="B847" s="104"/>
      <c r="C847" s="104"/>
      <c r="D847" s="104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  <c r="AA847" s="104"/>
      <c r="AB847" s="104"/>
      <c r="AC847" s="104"/>
      <c r="AD847" s="104"/>
      <c r="AE847" s="104"/>
    </row>
    <row r="848">
      <c r="A848" s="104"/>
      <c r="B848" s="104"/>
      <c r="C848" s="104"/>
      <c r="D848" s="104"/>
      <c r="E848" s="104"/>
      <c r="F848" s="104"/>
      <c r="G848" s="104"/>
      <c r="H848" s="104"/>
      <c r="I848" s="104"/>
      <c r="J848" s="104"/>
      <c r="K848" s="104"/>
      <c r="L848" s="104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  <c r="W848" s="104"/>
      <c r="X848" s="104"/>
      <c r="Y848" s="104"/>
      <c r="Z848" s="104"/>
      <c r="AA848" s="104"/>
      <c r="AB848" s="104"/>
      <c r="AC848" s="104"/>
      <c r="AD848" s="104"/>
      <c r="AE848" s="104"/>
    </row>
    <row r="849">
      <c r="A849" s="104"/>
      <c r="B849" s="104"/>
      <c r="C849" s="104"/>
      <c r="D849" s="104"/>
      <c r="E849" s="104"/>
      <c r="F849" s="104"/>
      <c r="G849" s="104"/>
      <c r="H849" s="104"/>
      <c r="I849" s="104"/>
      <c r="J849" s="104"/>
      <c r="K849" s="104"/>
      <c r="L849" s="104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  <c r="W849" s="104"/>
      <c r="X849" s="104"/>
      <c r="Y849" s="104"/>
      <c r="Z849" s="104"/>
      <c r="AA849" s="104"/>
      <c r="AB849" s="104"/>
      <c r="AC849" s="104"/>
      <c r="AD849" s="104"/>
      <c r="AE849" s="104"/>
    </row>
    <row r="850">
      <c r="A850" s="104"/>
      <c r="B850" s="104"/>
      <c r="C850" s="104"/>
      <c r="D850" s="104"/>
      <c r="E850" s="104"/>
      <c r="F850" s="104"/>
      <c r="G850" s="104"/>
      <c r="H850" s="104"/>
      <c r="I850" s="104"/>
      <c r="J850" s="104"/>
      <c r="K850" s="104"/>
      <c r="L850" s="104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  <c r="W850" s="104"/>
      <c r="X850" s="104"/>
      <c r="Y850" s="104"/>
      <c r="Z850" s="104"/>
      <c r="AA850" s="104"/>
      <c r="AB850" s="104"/>
      <c r="AC850" s="104"/>
      <c r="AD850" s="104"/>
      <c r="AE850" s="104"/>
    </row>
    <row r="851">
      <c r="A851" s="104"/>
      <c r="B851" s="104"/>
      <c r="C851" s="104"/>
      <c r="D851" s="104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  <c r="AA851" s="104"/>
      <c r="AB851" s="104"/>
      <c r="AC851" s="104"/>
      <c r="AD851" s="104"/>
      <c r="AE851" s="104"/>
    </row>
    <row r="852">
      <c r="A852" s="104"/>
      <c r="B852" s="104"/>
      <c r="C852" s="104"/>
      <c r="D852" s="104"/>
      <c r="E852" s="104"/>
      <c r="F852" s="104"/>
      <c r="G852" s="104"/>
      <c r="H852" s="104"/>
      <c r="I852" s="104"/>
      <c r="J852" s="104"/>
      <c r="K852" s="104"/>
      <c r="L852" s="104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  <c r="W852" s="104"/>
      <c r="X852" s="104"/>
      <c r="Y852" s="104"/>
      <c r="Z852" s="104"/>
      <c r="AA852" s="104"/>
      <c r="AB852" s="104"/>
      <c r="AC852" s="104"/>
      <c r="AD852" s="104"/>
      <c r="AE852" s="104"/>
    </row>
    <row r="853">
      <c r="A853" s="104"/>
      <c r="B853" s="104"/>
      <c r="C853" s="104"/>
      <c r="D853" s="104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  <c r="AA853" s="104"/>
      <c r="AB853" s="104"/>
      <c r="AC853" s="104"/>
      <c r="AD853" s="104"/>
      <c r="AE853" s="104"/>
    </row>
    <row r="854">
      <c r="A854" s="104"/>
      <c r="B854" s="104"/>
      <c r="C854" s="104"/>
      <c r="D854" s="104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  <c r="AA854" s="104"/>
      <c r="AB854" s="104"/>
      <c r="AC854" s="104"/>
      <c r="AD854" s="104"/>
      <c r="AE854" s="104"/>
    </row>
    <row r="855">
      <c r="A855" s="104"/>
      <c r="B855" s="104"/>
      <c r="C855" s="104"/>
      <c r="D855" s="104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  <c r="AA855" s="104"/>
      <c r="AB855" s="104"/>
      <c r="AC855" s="104"/>
      <c r="AD855" s="104"/>
      <c r="AE855" s="104"/>
    </row>
    <row r="856">
      <c r="A856" s="104"/>
      <c r="B856" s="104"/>
      <c r="C856" s="104"/>
      <c r="D856" s="104"/>
      <c r="E856" s="104"/>
      <c r="F856" s="104"/>
      <c r="G856" s="104"/>
      <c r="H856" s="104"/>
      <c r="I856" s="104"/>
      <c r="J856" s="104"/>
      <c r="K856" s="104"/>
      <c r="L856" s="104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  <c r="W856" s="104"/>
      <c r="X856" s="104"/>
      <c r="Y856" s="104"/>
      <c r="Z856" s="104"/>
      <c r="AA856" s="104"/>
      <c r="AB856" s="104"/>
      <c r="AC856" s="104"/>
      <c r="AD856" s="104"/>
      <c r="AE856" s="104"/>
    </row>
    <row r="857">
      <c r="A857" s="104"/>
      <c r="B857" s="104"/>
      <c r="C857" s="104"/>
      <c r="D857" s="104"/>
      <c r="E857" s="104"/>
      <c r="F857" s="104"/>
      <c r="G857" s="104"/>
      <c r="H857" s="104"/>
      <c r="I857" s="104"/>
      <c r="J857" s="104"/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  <c r="W857" s="104"/>
      <c r="X857" s="104"/>
      <c r="Y857" s="104"/>
      <c r="Z857" s="104"/>
      <c r="AA857" s="104"/>
      <c r="AB857" s="104"/>
      <c r="AC857" s="104"/>
      <c r="AD857" s="104"/>
      <c r="AE857" s="104"/>
    </row>
    <row r="858">
      <c r="A858" s="104"/>
      <c r="B858" s="104"/>
      <c r="C858" s="104"/>
      <c r="D858" s="104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  <c r="AA858" s="104"/>
      <c r="AB858" s="104"/>
      <c r="AC858" s="104"/>
      <c r="AD858" s="104"/>
      <c r="AE858" s="104"/>
    </row>
    <row r="859">
      <c r="A859" s="104"/>
      <c r="B859" s="104"/>
      <c r="C859" s="104"/>
      <c r="D859" s="104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  <c r="AA859" s="104"/>
      <c r="AB859" s="104"/>
      <c r="AC859" s="104"/>
      <c r="AD859" s="104"/>
      <c r="AE859" s="104"/>
    </row>
    <row r="860">
      <c r="A860" s="104"/>
      <c r="B860" s="104"/>
      <c r="C860" s="104"/>
      <c r="D860" s="104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  <c r="AA860" s="104"/>
      <c r="AB860" s="104"/>
      <c r="AC860" s="104"/>
      <c r="AD860" s="104"/>
      <c r="AE860" s="104"/>
    </row>
    <row r="861">
      <c r="A861" s="104"/>
      <c r="B861" s="104"/>
      <c r="C861" s="104"/>
      <c r="D861" s="104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  <c r="AA861" s="104"/>
      <c r="AB861" s="104"/>
      <c r="AC861" s="104"/>
      <c r="AD861" s="104"/>
      <c r="AE861" s="104"/>
    </row>
    <row r="862">
      <c r="A862" s="104"/>
      <c r="B862" s="104"/>
      <c r="C862" s="104"/>
      <c r="D862" s="104"/>
      <c r="E862" s="104"/>
      <c r="F862" s="104"/>
      <c r="G862" s="104"/>
      <c r="H862" s="104"/>
      <c r="I862" s="104"/>
      <c r="J862" s="104"/>
      <c r="K862" s="104"/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  <c r="W862" s="104"/>
      <c r="X862" s="104"/>
      <c r="Y862" s="104"/>
      <c r="Z862" s="104"/>
      <c r="AA862" s="104"/>
      <c r="AB862" s="104"/>
      <c r="AC862" s="104"/>
      <c r="AD862" s="104"/>
      <c r="AE862" s="104"/>
    </row>
    <row r="863">
      <c r="A863" s="104"/>
      <c r="B863" s="104"/>
      <c r="C863" s="104"/>
      <c r="D863" s="104"/>
      <c r="E863" s="104"/>
      <c r="F863" s="104"/>
      <c r="G863" s="104"/>
      <c r="H863" s="104"/>
      <c r="I863" s="104"/>
      <c r="J863" s="104"/>
      <c r="K863" s="104"/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  <c r="W863" s="104"/>
      <c r="X863" s="104"/>
      <c r="Y863" s="104"/>
      <c r="Z863" s="104"/>
      <c r="AA863" s="104"/>
      <c r="AB863" s="104"/>
      <c r="AC863" s="104"/>
      <c r="AD863" s="104"/>
      <c r="AE863" s="104"/>
    </row>
    <row r="864">
      <c r="A864" s="104"/>
      <c r="B864" s="104"/>
      <c r="C864" s="104"/>
      <c r="D864" s="104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  <c r="AA864" s="104"/>
      <c r="AB864" s="104"/>
      <c r="AC864" s="104"/>
      <c r="AD864" s="104"/>
      <c r="AE864" s="104"/>
    </row>
    <row r="865">
      <c r="A865" s="104"/>
      <c r="B865" s="104"/>
      <c r="C865" s="104"/>
      <c r="D865" s="104"/>
      <c r="E865" s="104"/>
      <c r="F865" s="104"/>
      <c r="G865" s="104"/>
      <c r="H865" s="104"/>
      <c r="I865" s="104"/>
      <c r="J865" s="104"/>
      <c r="K865" s="104"/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  <c r="W865" s="104"/>
      <c r="X865" s="104"/>
      <c r="Y865" s="104"/>
      <c r="Z865" s="104"/>
      <c r="AA865" s="104"/>
      <c r="AB865" s="104"/>
      <c r="AC865" s="104"/>
      <c r="AD865" s="104"/>
      <c r="AE865" s="104"/>
    </row>
    <row r="866">
      <c r="A866" s="104"/>
      <c r="B866" s="104"/>
      <c r="C866" s="104"/>
      <c r="D866" s="104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  <c r="AA866" s="104"/>
      <c r="AB866" s="104"/>
      <c r="AC866" s="104"/>
      <c r="AD866" s="104"/>
      <c r="AE866" s="104"/>
    </row>
    <row r="867">
      <c r="A867" s="104"/>
      <c r="B867" s="104"/>
      <c r="C867" s="104"/>
      <c r="D867" s="104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  <c r="AA867" s="104"/>
      <c r="AB867" s="104"/>
      <c r="AC867" s="104"/>
      <c r="AD867" s="104"/>
      <c r="AE867" s="104"/>
    </row>
    <row r="868">
      <c r="A868" s="104"/>
      <c r="B868" s="104"/>
      <c r="C868" s="104"/>
      <c r="D868" s="104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  <c r="AA868" s="104"/>
      <c r="AB868" s="104"/>
      <c r="AC868" s="104"/>
      <c r="AD868" s="104"/>
      <c r="AE868" s="104"/>
    </row>
    <row r="869">
      <c r="A869" s="104"/>
      <c r="B869" s="104"/>
      <c r="C869" s="104"/>
      <c r="D869" s="104"/>
      <c r="E869" s="104"/>
      <c r="F869" s="104"/>
      <c r="G869" s="104"/>
      <c r="H869" s="104"/>
      <c r="I869" s="104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  <c r="W869" s="104"/>
      <c r="X869" s="104"/>
      <c r="Y869" s="104"/>
      <c r="Z869" s="104"/>
      <c r="AA869" s="104"/>
      <c r="AB869" s="104"/>
      <c r="AC869" s="104"/>
      <c r="AD869" s="104"/>
      <c r="AE869" s="104"/>
    </row>
    <row r="870">
      <c r="A870" s="104"/>
      <c r="B870" s="104"/>
      <c r="C870" s="104"/>
      <c r="D870" s="104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  <c r="AA870" s="104"/>
      <c r="AB870" s="104"/>
      <c r="AC870" s="104"/>
      <c r="AD870" s="104"/>
      <c r="AE870" s="104"/>
    </row>
    <row r="871">
      <c r="A871" s="104"/>
      <c r="B871" s="104"/>
      <c r="C871" s="104"/>
      <c r="D871" s="104"/>
      <c r="E871" s="104"/>
      <c r="F871" s="104"/>
      <c r="G871" s="104"/>
      <c r="H871" s="104"/>
      <c r="I871" s="104"/>
      <c r="J871" s="104"/>
      <c r="K871" s="104"/>
      <c r="L871" s="104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  <c r="W871" s="104"/>
      <c r="X871" s="104"/>
      <c r="Y871" s="104"/>
      <c r="Z871" s="104"/>
      <c r="AA871" s="104"/>
      <c r="AB871" s="104"/>
      <c r="AC871" s="104"/>
      <c r="AD871" s="104"/>
      <c r="AE871" s="104"/>
    </row>
    <row r="872">
      <c r="A872" s="104"/>
      <c r="B872" s="104"/>
      <c r="C872" s="104"/>
      <c r="D872" s="104"/>
      <c r="E872" s="104"/>
      <c r="F872" s="104"/>
      <c r="G872" s="104"/>
      <c r="H872" s="104"/>
      <c r="I872" s="104"/>
      <c r="J872" s="104"/>
      <c r="K872" s="104"/>
      <c r="L872" s="104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  <c r="W872" s="104"/>
      <c r="X872" s="104"/>
      <c r="Y872" s="104"/>
      <c r="Z872" s="104"/>
      <c r="AA872" s="104"/>
      <c r="AB872" s="104"/>
      <c r="AC872" s="104"/>
      <c r="AD872" s="104"/>
      <c r="AE872" s="104"/>
    </row>
    <row r="873">
      <c r="A873" s="104"/>
      <c r="B873" s="104"/>
      <c r="C873" s="104"/>
      <c r="D873" s="104"/>
      <c r="E873" s="104"/>
      <c r="F873" s="104"/>
      <c r="G873" s="104"/>
      <c r="H873" s="104"/>
      <c r="I873" s="104"/>
      <c r="J873" s="104"/>
      <c r="K873" s="104"/>
      <c r="L873" s="104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  <c r="W873" s="104"/>
      <c r="X873" s="104"/>
      <c r="Y873" s="104"/>
      <c r="Z873" s="104"/>
      <c r="AA873" s="104"/>
      <c r="AB873" s="104"/>
      <c r="AC873" s="104"/>
      <c r="AD873" s="104"/>
      <c r="AE873" s="104"/>
    </row>
    <row r="874">
      <c r="A874" s="104"/>
      <c r="B874" s="104"/>
      <c r="C874" s="104"/>
      <c r="D874" s="104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  <c r="AA874" s="104"/>
      <c r="AB874" s="104"/>
      <c r="AC874" s="104"/>
      <c r="AD874" s="104"/>
      <c r="AE874" s="104"/>
    </row>
    <row r="875">
      <c r="A875" s="104"/>
      <c r="B875" s="104"/>
      <c r="C875" s="104"/>
      <c r="D875" s="104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  <c r="AA875" s="104"/>
      <c r="AB875" s="104"/>
      <c r="AC875" s="104"/>
      <c r="AD875" s="104"/>
      <c r="AE875" s="104"/>
    </row>
    <row r="876">
      <c r="A876" s="104"/>
      <c r="B876" s="104"/>
      <c r="C876" s="104"/>
      <c r="D876" s="104"/>
      <c r="E876" s="104"/>
      <c r="F876" s="104"/>
      <c r="G876" s="104"/>
      <c r="H876" s="104"/>
      <c r="I876" s="104"/>
      <c r="J876" s="104"/>
      <c r="K876" s="104"/>
      <c r="L876" s="104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  <c r="W876" s="104"/>
      <c r="X876" s="104"/>
      <c r="Y876" s="104"/>
      <c r="Z876" s="104"/>
      <c r="AA876" s="104"/>
      <c r="AB876" s="104"/>
      <c r="AC876" s="104"/>
      <c r="AD876" s="104"/>
      <c r="AE876" s="104"/>
    </row>
    <row r="877">
      <c r="A877" s="104"/>
      <c r="B877" s="104"/>
      <c r="C877" s="104"/>
      <c r="D877" s="104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  <c r="AA877" s="104"/>
      <c r="AB877" s="104"/>
      <c r="AC877" s="104"/>
      <c r="AD877" s="104"/>
      <c r="AE877" s="104"/>
    </row>
    <row r="878">
      <c r="A878" s="104"/>
      <c r="B878" s="104"/>
      <c r="C878" s="104"/>
      <c r="D878" s="104"/>
      <c r="E878" s="104"/>
      <c r="F878" s="104"/>
      <c r="G878" s="104"/>
      <c r="H878" s="104"/>
      <c r="I878" s="104"/>
      <c r="J878" s="104"/>
      <c r="K878" s="104"/>
      <c r="L878" s="104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  <c r="W878" s="104"/>
      <c r="X878" s="104"/>
      <c r="Y878" s="104"/>
      <c r="Z878" s="104"/>
      <c r="AA878" s="104"/>
      <c r="AB878" s="104"/>
      <c r="AC878" s="104"/>
      <c r="AD878" s="104"/>
      <c r="AE878" s="104"/>
    </row>
    <row r="879">
      <c r="A879" s="104"/>
      <c r="B879" s="104"/>
      <c r="C879" s="104"/>
      <c r="D879" s="104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  <c r="AA879" s="104"/>
      <c r="AB879" s="104"/>
      <c r="AC879" s="104"/>
      <c r="AD879" s="104"/>
      <c r="AE879" s="104"/>
    </row>
    <row r="880">
      <c r="A880" s="104"/>
      <c r="B880" s="104"/>
      <c r="C880" s="104"/>
      <c r="D880" s="104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  <c r="AA880" s="104"/>
      <c r="AB880" s="104"/>
      <c r="AC880" s="104"/>
      <c r="AD880" s="104"/>
      <c r="AE880" s="104"/>
    </row>
    <row r="881">
      <c r="A881" s="104"/>
      <c r="B881" s="104"/>
      <c r="C881" s="104"/>
      <c r="D881" s="104"/>
      <c r="E881" s="104"/>
      <c r="F881" s="104"/>
      <c r="G881" s="104"/>
      <c r="H881" s="104"/>
      <c r="I881" s="104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  <c r="W881" s="104"/>
      <c r="X881" s="104"/>
      <c r="Y881" s="104"/>
      <c r="Z881" s="104"/>
      <c r="AA881" s="104"/>
      <c r="AB881" s="104"/>
      <c r="AC881" s="104"/>
      <c r="AD881" s="104"/>
      <c r="AE881" s="104"/>
    </row>
    <row r="882">
      <c r="A882" s="104"/>
      <c r="B882" s="104"/>
      <c r="C882" s="104"/>
      <c r="D882" s="104"/>
      <c r="E882" s="104"/>
      <c r="F882" s="104"/>
      <c r="G882" s="104"/>
      <c r="H882" s="104"/>
      <c r="I882" s="104"/>
      <c r="J882" s="104"/>
      <c r="K882" s="104"/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  <c r="W882" s="104"/>
      <c r="X882" s="104"/>
      <c r="Y882" s="104"/>
      <c r="Z882" s="104"/>
      <c r="AA882" s="104"/>
      <c r="AB882" s="104"/>
      <c r="AC882" s="104"/>
      <c r="AD882" s="104"/>
      <c r="AE882" s="104"/>
    </row>
    <row r="883">
      <c r="A883" s="104"/>
      <c r="B883" s="104"/>
      <c r="C883" s="104"/>
      <c r="D883" s="104"/>
      <c r="E883" s="104"/>
      <c r="F883" s="104"/>
      <c r="G883" s="104"/>
      <c r="H883" s="104"/>
      <c r="I883" s="104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  <c r="W883" s="104"/>
      <c r="X883" s="104"/>
      <c r="Y883" s="104"/>
      <c r="Z883" s="104"/>
      <c r="AA883" s="104"/>
      <c r="AB883" s="104"/>
      <c r="AC883" s="104"/>
      <c r="AD883" s="104"/>
      <c r="AE883" s="104"/>
    </row>
    <row r="884">
      <c r="A884" s="104"/>
      <c r="B884" s="104"/>
      <c r="C884" s="104"/>
      <c r="D884" s="104"/>
      <c r="E884" s="104"/>
      <c r="F884" s="104"/>
      <c r="G884" s="104"/>
      <c r="H884" s="104"/>
      <c r="I884" s="104"/>
      <c r="J884" s="104"/>
      <c r="K884" s="104"/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  <c r="W884" s="104"/>
      <c r="X884" s="104"/>
      <c r="Y884" s="104"/>
      <c r="Z884" s="104"/>
      <c r="AA884" s="104"/>
      <c r="AB884" s="104"/>
      <c r="AC884" s="104"/>
      <c r="AD884" s="104"/>
      <c r="AE884" s="104"/>
    </row>
    <row r="885">
      <c r="A885" s="104"/>
      <c r="B885" s="104"/>
      <c r="C885" s="104"/>
      <c r="D885" s="104"/>
      <c r="E885" s="104"/>
      <c r="F885" s="104"/>
      <c r="G885" s="104"/>
      <c r="H885" s="104"/>
      <c r="I885" s="104"/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  <c r="AA885" s="104"/>
      <c r="AB885" s="104"/>
      <c r="AC885" s="104"/>
      <c r="AD885" s="104"/>
      <c r="AE885" s="104"/>
    </row>
    <row r="886">
      <c r="A886" s="104"/>
      <c r="B886" s="104"/>
      <c r="C886" s="104"/>
      <c r="D886" s="104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  <c r="AA886" s="104"/>
      <c r="AB886" s="104"/>
      <c r="AC886" s="104"/>
      <c r="AD886" s="104"/>
      <c r="AE886" s="104"/>
    </row>
    <row r="887">
      <c r="A887" s="104"/>
      <c r="B887" s="104"/>
      <c r="C887" s="104"/>
      <c r="D887" s="104"/>
      <c r="E887" s="104"/>
      <c r="F887" s="104"/>
      <c r="G887" s="104"/>
      <c r="H887" s="104"/>
      <c r="I887" s="104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  <c r="AA887" s="104"/>
      <c r="AB887" s="104"/>
      <c r="AC887" s="104"/>
      <c r="AD887" s="104"/>
      <c r="AE887" s="104"/>
    </row>
    <row r="888">
      <c r="A888" s="104"/>
      <c r="B888" s="104"/>
      <c r="C888" s="104"/>
      <c r="D888" s="104"/>
      <c r="E888" s="104"/>
      <c r="F888" s="104"/>
      <c r="G888" s="104"/>
      <c r="H888" s="104"/>
      <c r="I888" s="104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  <c r="AA888" s="104"/>
      <c r="AB888" s="104"/>
      <c r="AC888" s="104"/>
      <c r="AD888" s="104"/>
      <c r="AE888" s="104"/>
    </row>
    <row r="889">
      <c r="A889" s="104"/>
      <c r="B889" s="104"/>
      <c r="C889" s="104"/>
      <c r="D889" s="104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  <c r="AA889" s="104"/>
      <c r="AB889" s="104"/>
      <c r="AC889" s="104"/>
      <c r="AD889" s="104"/>
      <c r="AE889" s="104"/>
    </row>
    <row r="890">
      <c r="A890" s="104"/>
      <c r="B890" s="104"/>
      <c r="C890" s="104"/>
      <c r="D890" s="104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  <c r="AA890" s="104"/>
      <c r="AB890" s="104"/>
      <c r="AC890" s="104"/>
      <c r="AD890" s="104"/>
      <c r="AE890" s="104"/>
    </row>
    <row r="891">
      <c r="A891" s="104"/>
      <c r="B891" s="104"/>
      <c r="C891" s="104"/>
      <c r="D891" s="104"/>
      <c r="E891" s="104"/>
      <c r="F891" s="104"/>
      <c r="G891" s="104"/>
      <c r="H891" s="104"/>
      <c r="I891" s="104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  <c r="W891" s="104"/>
      <c r="X891" s="104"/>
      <c r="Y891" s="104"/>
      <c r="Z891" s="104"/>
      <c r="AA891" s="104"/>
      <c r="AB891" s="104"/>
      <c r="AC891" s="104"/>
      <c r="AD891" s="104"/>
      <c r="AE891" s="104"/>
    </row>
    <row r="892">
      <c r="A892" s="104"/>
      <c r="B892" s="104"/>
      <c r="C892" s="104"/>
      <c r="D892" s="104"/>
      <c r="E892" s="104"/>
      <c r="F892" s="104"/>
      <c r="G892" s="104"/>
      <c r="H892" s="104"/>
      <c r="I892" s="104"/>
      <c r="J892" s="104"/>
      <c r="K892" s="104"/>
      <c r="L892" s="104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  <c r="W892" s="104"/>
      <c r="X892" s="104"/>
      <c r="Y892" s="104"/>
      <c r="Z892" s="104"/>
      <c r="AA892" s="104"/>
      <c r="AB892" s="104"/>
      <c r="AC892" s="104"/>
      <c r="AD892" s="104"/>
      <c r="AE892" s="104"/>
    </row>
    <row r="893">
      <c r="A893" s="104"/>
      <c r="B893" s="104"/>
      <c r="C893" s="104"/>
      <c r="D893" s="104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  <c r="AA893" s="104"/>
      <c r="AB893" s="104"/>
      <c r="AC893" s="104"/>
      <c r="AD893" s="104"/>
      <c r="AE893" s="104"/>
    </row>
    <row r="894">
      <c r="A894" s="104"/>
      <c r="B894" s="104"/>
      <c r="C894" s="104"/>
      <c r="D894" s="104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  <c r="AA894" s="104"/>
      <c r="AB894" s="104"/>
      <c r="AC894" s="104"/>
      <c r="AD894" s="104"/>
      <c r="AE894" s="104"/>
    </row>
    <row r="895">
      <c r="A895" s="104"/>
      <c r="B895" s="104"/>
      <c r="C895" s="104"/>
      <c r="D895" s="104"/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  <c r="AA895" s="104"/>
      <c r="AB895" s="104"/>
      <c r="AC895" s="104"/>
      <c r="AD895" s="104"/>
      <c r="AE895" s="104"/>
    </row>
    <row r="896">
      <c r="A896" s="104"/>
      <c r="B896" s="104"/>
      <c r="C896" s="104"/>
      <c r="D896" s="104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  <c r="AA896" s="104"/>
      <c r="AB896" s="104"/>
      <c r="AC896" s="104"/>
      <c r="AD896" s="104"/>
      <c r="AE896" s="104"/>
    </row>
    <row r="897">
      <c r="A897" s="104"/>
      <c r="B897" s="104"/>
      <c r="C897" s="104"/>
      <c r="D897" s="104"/>
      <c r="E897" s="104"/>
      <c r="F897" s="104"/>
      <c r="G897" s="104"/>
      <c r="H897" s="104"/>
      <c r="I897" s="104"/>
      <c r="J897" s="104"/>
      <c r="K897" s="104"/>
      <c r="L897" s="104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  <c r="W897" s="104"/>
      <c r="X897" s="104"/>
      <c r="Y897" s="104"/>
      <c r="Z897" s="104"/>
      <c r="AA897" s="104"/>
      <c r="AB897" s="104"/>
      <c r="AC897" s="104"/>
      <c r="AD897" s="104"/>
      <c r="AE897" s="104"/>
    </row>
    <row r="898">
      <c r="A898" s="104"/>
      <c r="B898" s="104"/>
      <c r="C898" s="104"/>
      <c r="D898" s="104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  <c r="AA898" s="104"/>
      <c r="AB898" s="104"/>
      <c r="AC898" s="104"/>
      <c r="AD898" s="104"/>
      <c r="AE898" s="104"/>
    </row>
    <row r="899">
      <c r="A899" s="104"/>
      <c r="B899" s="104"/>
      <c r="C899" s="104"/>
      <c r="D899" s="104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  <c r="AA899" s="104"/>
      <c r="AB899" s="104"/>
      <c r="AC899" s="104"/>
      <c r="AD899" s="104"/>
      <c r="AE899" s="104"/>
    </row>
    <row r="900">
      <c r="A900" s="104"/>
      <c r="B900" s="104"/>
      <c r="C900" s="104"/>
      <c r="D900" s="104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  <c r="AA900" s="104"/>
      <c r="AB900" s="104"/>
      <c r="AC900" s="104"/>
      <c r="AD900" s="104"/>
      <c r="AE900" s="104"/>
    </row>
    <row r="901">
      <c r="A901" s="104"/>
      <c r="B901" s="104"/>
      <c r="C901" s="104"/>
      <c r="D901" s="104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  <c r="AA901" s="104"/>
      <c r="AB901" s="104"/>
      <c r="AC901" s="104"/>
      <c r="AD901" s="104"/>
      <c r="AE901" s="104"/>
    </row>
    <row r="902">
      <c r="A902" s="104"/>
      <c r="B902" s="104"/>
      <c r="C902" s="104"/>
      <c r="D902" s="104"/>
      <c r="E902" s="104"/>
      <c r="F902" s="104"/>
      <c r="G902" s="104"/>
      <c r="H902" s="104"/>
      <c r="I902" s="104"/>
      <c r="J902" s="104"/>
      <c r="K902" s="104"/>
      <c r="L902" s="104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  <c r="W902" s="104"/>
      <c r="X902" s="104"/>
      <c r="Y902" s="104"/>
      <c r="Z902" s="104"/>
      <c r="AA902" s="104"/>
      <c r="AB902" s="104"/>
      <c r="AC902" s="104"/>
      <c r="AD902" s="104"/>
      <c r="AE902" s="104"/>
    </row>
    <row r="903">
      <c r="A903" s="104"/>
      <c r="B903" s="104"/>
      <c r="C903" s="104"/>
      <c r="D903" s="104"/>
      <c r="E903" s="104"/>
      <c r="F903" s="104"/>
      <c r="G903" s="104"/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  <c r="AA903" s="104"/>
      <c r="AB903" s="104"/>
      <c r="AC903" s="104"/>
      <c r="AD903" s="104"/>
      <c r="AE903" s="104"/>
    </row>
    <row r="904">
      <c r="A904" s="104"/>
      <c r="B904" s="104"/>
      <c r="C904" s="104"/>
      <c r="D904" s="104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  <c r="AA904" s="104"/>
      <c r="AB904" s="104"/>
      <c r="AC904" s="104"/>
      <c r="AD904" s="104"/>
      <c r="AE904" s="104"/>
    </row>
    <row r="905">
      <c r="A905" s="104"/>
      <c r="B905" s="104"/>
      <c r="C905" s="104"/>
      <c r="D905" s="104"/>
      <c r="E905" s="104"/>
      <c r="F905" s="104"/>
      <c r="G905" s="104"/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  <c r="W905" s="104"/>
      <c r="X905" s="104"/>
      <c r="Y905" s="104"/>
      <c r="Z905" s="104"/>
      <c r="AA905" s="104"/>
      <c r="AB905" s="104"/>
      <c r="AC905" s="104"/>
      <c r="AD905" s="104"/>
      <c r="AE905" s="104"/>
    </row>
    <row r="906">
      <c r="A906" s="104"/>
      <c r="B906" s="104"/>
      <c r="C906" s="104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  <c r="AA906" s="104"/>
      <c r="AB906" s="104"/>
      <c r="AC906" s="104"/>
      <c r="AD906" s="104"/>
      <c r="AE906" s="104"/>
    </row>
    <row r="907">
      <c r="A907" s="104"/>
      <c r="B907" s="104"/>
      <c r="C907" s="104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  <c r="AA907" s="104"/>
      <c r="AB907" s="104"/>
      <c r="AC907" s="104"/>
      <c r="AD907" s="104"/>
      <c r="AE907" s="104"/>
    </row>
    <row r="908">
      <c r="A908" s="104"/>
      <c r="B908" s="104"/>
      <c r="C908" s="104"/>
      <c r="D908" s="104"/>
      <c r="E908" s="104"/>
      <c r="F908" s="104"/>
      <c r="G908" s="104"/>
      <c r="H908" s="104"/>
      <c r="I908" s="104"/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  <c r="W908" s="104"/>
      <c r="X908" s="104"/>
      <c r="Y908" s="104"/>
      <c r="Z908" s="104"/>
      <c r="AA908" s="104"/>
      <c r="AB908" s="104"/>
      <c r="AC908" s="104"/>
      <c r="AD908" s="104"/>
      <c r="AE908" s="104"/>
    </row>
    <row r="909">
      <c r="A909" s="104"/>
      <c r="B909" s="104"/>
      <c r="C909" s="104"/>
      <c r="D909" s="104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  <c r="AA909" s="104"/>
      <c r="AB909" s="104"/>
      <c r="AC909" s="104"/>
      <c r="AD909" s="104"/>
      <c r="AE909" s="104"/>
    </row>
    <row r="910">
      <c r="A910" s="104"/>
      <c r="B910" s="104"/>
      <c r="C910" s="104"/>
      <c r="D910" s="104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  <c r="AA910" s="104"/>
      <c r="AB910" s="104"/>
      <c r="AC910" s="104"/>
      <c r="AD910" s="104"/>
      <c r="AE910" s="104"/>
    </row>
    <row r="911">
      <c r="A911" s="104"/>
      <c r="B911" s="104"/>
      <c r="C911" s="104"/>
      <c r="D911" s="104"/>
      <c r="E911" s="104"/>
      <c r="F911" s="104"/>
      <c r="G911" s="104"/>
      <c r="H911" s="104"/>
      <c r="I911" s="104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104"/>
      <c r="AA911" s="104"/>
      <c r="AB911" s="104"/>
      <c r="AC911" s="104"/>
      <c r="AD911" s="104"/>
      <c r="AE911" s="104"/>
    </row>
    <row r="912">
      <c r="A912" s="104"/>
      <c r="B912" s="104"/>
      <c r="C912" s="104"/>
      <c r="D912" s="104"/>
      <c r="E912" s="104"/>
      <c r="F912" s="104"/>
      <c r="G912" s="104"/>
      <c r="H912" s="104"/>
      <c r="I912" s="104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  <c r="W912" s="104"/>
      <c r="X912" s="104"/>
      <c r="Y912" s="104"/>
      <c r="Z912" s="104"/>
      <c r="AA912" s="104"/>
      <c r="AB912" s="104"/>
      <c r="AC912" s="104"/>
      <c r="AD912" s="104"/>
      <c r="AE912" s="104"/>
    </row>
    <row r="913">
      <c r="A913" s="104"/>
      <c r="B913" s="104"/>
      <c r="C913" s="104"/>
      <c r="D913" s="104"/>
      <c r="E913" s="104"/>
      <c r="F913" s="104"/>
      <c r="G913" s="104"/>
      <c r="H913" s="104"/>
      <c r="I913" s="104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  <c r="W913" s="104"/>
      <c r="X913" s="104"/>
      <c r="Y913" s="104"/>
      <c r="Z913" s="104"/>
      <c r="AA913" s="104"/>
      <c r="AB913" s="104"/>
      <c r="AC913" s="104"/>
      <c r="AD913" s="104"/>
      <c r="AE913" s="104"/>
    </row>
    <row r="914">
      <c r="A914" s="104"/>
      <c r="B914" s="104"/>
      <c r="C914" s="104"/>
      <c r="D914" s="104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  <c r="AA914" s="104"/>
      <c r="AB914" s="104"/>
      <c r="AC914" s="104"/>
      <c r="AD914" s="104"/>
      <c r="AE914" s="104"/>
    </row>
    <row r="915">
      <c r="A915" s="104"/>
      <c r="B915" s="104"/>
      <c r="C915" s="104"/>
      <c r="D915" s="104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  <c r="AA915" s="104"/>
      <c r="AB915" s="104"/>
      <c r="AC915" s="104"/>
      <c r="AD915" s="104"/>
      <c r="AE915" s="104"/>
    </row>
    <row r="916">
      <c r="A916" s="104"/>
      <c r="B916" s="104"/>
      <c r="C916" s="104"/>
      <c r="D916" s="104"/>
      <c r="E916" s="104"/>
      <c r="F916" s="104"/>
      <c r="G916" s="104"/>
      <c r="H916" s="104"/>
      <c r="I916" s="104"/>
      <c r="J916" s="104"/>
      <c r="K916" s="104"/>
      <c r="L916" s="104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  <c r="W916" s="104"/>
      <c r="X916" s="104"/>
      <c r="Y916" s="104"/>
      <c r="Z916" s="104"/>
      <c r="AA916" s="104"/>
      <c r="AB916" s="104"/>
      <c r="AC916" s="104"/>
      <c r="AD916" s="104"/>
      <c r="AE916" s="104"/>
    </row>
    <row r="917">
      <c r="A917" s="104"/>
      <c r="B917" s="104"/>
      <c r="C917" s="104"/>
      <c r="D917" s="104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  <c r="AA917" s="104"/>
      <c r="AB917" s="104"/>
      <c r="AC917" s="104"/>
      <c r="AD917" s="104"/>
      <c r="AE917" s="104"/>
    </row>
    <row r="918">
      <c r="A918" s="104"/>
      <c r="B918" s="104"/>
      <c r="C918" s="104"/>
      <c r="D918" s="104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  <c r="AA918" s="104"/>
      <c r="AB918" s="104"/>
      <c r="AC918" s="104"/>
      <c r="AD918" s="104"/>
      <c r="AE918" s="104"/>
    </row>
    <row r="919">
      <c r="A919" s="104"/>
      <c r="B919" s="104"/>
      <c r="C919" s="104"/>
      <c r="D919" s="104"/>
      <c r="E919" s="104"/>
      <c r="F919" s="104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4"/>
      <c r="AA919" s="104"/>
      <c r="AB919" s="104"/>
      <c r="AC919" s="104"/>
      <c r="AD919" s="104"/>
      <c r="AE919" s="104"/>
    </row>
    <row r="920">
      <c r="A920" s="104"/>
      <c r="B920" s="104"/>
      <c r="C920" s="104"/>
      <c r="D920" s="104"/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  <c r="AA920" s="104"/>
      <c r="AB920" s="104"/>
      <c r="AC920" s="104"/>
      <c r="AD920" s="104"/>
      <c r="AE920" s="104"/>
    </row>
    <row r="921">
      <c r="A921" s="104"/>
      <c r="B921" s="104"/>
      <c r="C921" s="104"/>
      <c r="D921" s="104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  <c r="AA921" s="104"/>
      <c r="AB921" s="104"/>
      <c r="AC921" s="104"/>
      <c r="AD921" s="104"/>
      <c r="AE921" s="104"/>
    </row>
    <row r="922">
      <c r="A922" s="104"/>
      <c r="B922" s="104"/>
      <c r="C922" s="104"/>
      <c r="D922" s="104"/>
      <c r="E922" s="104"/>
      <c r="F922" s="104"/>
      <c r="G922" s="104"/>
      <c r="H922" s="104"/>
      <c r="I922" s="104"/>
      <c r="J922" s="104"/>
      <c r="K922" s="104"/>
      <c r="L922" s="104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  <c r="W922" s="104"/>
      <c r="X922" s="104"/>
      <c r="Y922" s="104"/>
      <c r="Z922" s="104"/>
      <c r="AA922" s="104"/>
      <c r="AB922" s="104"/>
      <c r="AC922" s="104"/>
      <c r="AD922" s="104"/>
      <c r="AE922" s="104"/>
    </row>
    <row r="923">
      <c r="A923" s="104"/>
      <c r="B923" s="104"/>
      <c r="C923" s="104"/>
      <c r="D923" s="104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  <c r="AA923" s="104"/>
      <c r="AB923" s="104"/>
      <c r="AC923" s="104"/>
      <c r="AD923" s="104"/>
      <c r="AE923" s="104"/>
    </row>
    <row r="924">
      <c r="A924" s="104"/>
      <c r="B924" s="104"/>
      <c r="C924" s="104"/>
      <c r="D924" s="104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  <c r="AA924" s="104"/>
      <c r="AB924" s="104"/>
      <c r="AC924" s="104"/>
      <c r="AD924" s="104"/>
      <c r="AE924" s="104"/>
    </row>
    <row r="925">
      <c r="A925" s="104"/>
      <c r="B925" s="104"/>
      <c r="C925" s="104"/>
      <c r="D925" s="104"/>
      <c r="E925" s="104"/>
      <c r="F925" s="104"/>
      <c r="G925" s="104"/>
      <c r="H925" s="104"/>
      <c r="I925" s="104"/>
      <c r="J925" s="104"/>
      <c r="K925" s="104"/>
      <c r="L925" s="104"/>
      <c r="M925" s="104"/>
      <c r="N925" s="104"/>
      <c r="O925" s="104"/>
      <c r="P925" s="104"/>
      <c r="Q925" s="104"/>
      <c r="R925" s="104"/>
      <c r="S925" s="104"/>
      <c r="T925" s="104"/>
      <c r="U925" s="104"/>
      <c r="V925" s="104"/>
      <c r="W925" s="104"/>
      <c r="X925" s="104"/>
      <c r="Y925" s="104"/>
      <c r="Z925" s="104"/>
      <c r="AA925" s="104"/>
      <c r="AB925" s="104"/>
      <c r="AC925" s="104"/>
      <c r="AD925" s="104"/>
      <c r="AE925" s="104"/>
    </row>
    <row r="926">
      <c r="A926" s="104"/>
      <c r="B926" s="104"/>
      <c r="C926" s="104"/>
      <c r="D926" s="104"/>
      <c r="E926" s="104"/>
      <c r="F926" s="104"/>
      <c r="G926" s="104"/>
      <c r="H926" s="104"/>
      <c r="I926" s="104"/>
      <c r="J926" s="104"/>
      <c r="K926" s="104"/>
      <c r="L926" s="104"/>
      <c r="M926" s="104"/>
      <c r="N926" s="104"/>
      <c r="O926" s="104"/>
      <c r="P926" s="104"/>
      <c r="Q926" s="104"/>
      <c r="R926" s="104"/>
      <c r="S926" s="104"/>
      <c r="T926" s="104"/>
      <c r="U926" s="104"/>
      <c r="V926" s="104"/>
      <c r="W926" s="104"/>
      <c r="X926" s="104"/>
      <c r="Y926" s="104"/>
      <c r="Z926" s="104"/>
      <c r="AA926" s="104"/>
      <c r="AB926" s="104"/>
      <c r="AC926" s="104"/>
      <c r="AD926" s="104"/>
      <c r="AE926" s="104"/>
    </row>
    <row r="927">
      <c r="A927" s="104"/>
      <c r="B927" s="104"/>
      <c r="C927" s="104"/>
      <c r="D927" s="104"/>
      <c r="E927" s="104"/>
      <c r="F927" s="104"/>
      <c r="G927" s="104"/>
      <c r="H927" s="104"/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  <c r="AA927" s="104"/>
      <c r="AB927" s="104"/>
      <c r="AC927" s="104"/>
      <c r="AD927" s="104"/>
      <c r="AE927" s="104"/>
    </row>
    <row r="928">
      <c r="A928" s="104"/>
      <c r="B928" s="104"/>
      <c r="C928" s="104"/>
      <c r="D928" s="104"/>
      <c r="E928" s="104"/>
      <c r="F928" s="104"/>
      <c r="G928" s="104"/>
      <c r="H928" s="104"/>
      <c r="I928" s="104"/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  <c r="AA928" s="104"/>
      <c r="AB928" s="104"/>
      <c r="AC928" s="104"/>
      <c r="AD928" s="104"/>
      <c r="AE928" s="104"/>
    </row>
    <row r="929">
      <c r="A929" s="104"/>
      <c r="B929" s="104"/>
      <c r="C929" s="104"/>
      <c r="D929" s="104"/>
      <c r="E929" s="104"/>
      <c r="F929" s="104"/>
      <c r="G929" s="104"/>
      <c r="H929" s="104"/>
      <c r="I929" s="104"/>
      <c r="J929" s="104"/>
      <c r="K929" s="104"/>
      <c r="L929" s="104"/>
      <c r="M929" s="104"/>
      <c r="N929" s="104"/>
      <c r="O929" s="104"/>
      <c r="P929" s="104"/>
      <c r="Q929" s="104"/>
      <c r="R929" s="104"/>
      <c r="S929" s="104"/>
      <c r="T929" s="104"/>
      <c r="U929" s="104"/>
      <c r="V929" s="104"/>
      <c r="W929" s="104"/>
      <c r="X929" s="104"/>
      <c r="Y929" s="104"/>
      <c r="Z929" s="104"/>
      <c r="AA929" s="104"/>
      <c r="AB929" s="104"/>
      <c r="AC929" s="104"/>
      <c r="AD929" s="104"/>
      <c r="AE929" s="104"/>
    </row>
    <row r="930">
      <c r="A930" s="104"/>
      <c r="B930" s="104"/>
      <c r="C930" s="104"/>
      <c r="D930" s="104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  <c r="AA930" s="104"/>
      <c r="AB930" s="104"/>
      <c r="AC930" s="104"/>
      <c r="AD930" s="104"/>
      <c r="AE930" s="104"/>
    </row>
    <row r="931">
      <c r="A931" s="104"/>
      <c r="B931" s="104"/>
      <c r="C931" s="104"/>
      <c r="D931" s="104"/>
      <c r="E931" s="104"/>
      <c r="F931" s="104"/>
      <c r="G931" s="104"/>
      <c r="H931" s="104"/>
      <c r="I931" s="104"/>
      <c r="J931" s="104"/>
      <c r="K931" s="104"/>
      <c r="L931" s="104"/>
      <c r="M931" s="104"/>
      <c r="N931" s="104"/>
      <c r="O931" s="104"/>
      <c r="P931" s="104"/>
      <c r="Q931" s="104"/>
      <c r="R931" s="104"/>
      <c r="S931" s="104"/>
      <c r="T931" s="104"/>
      <c r="U931" s="104"/>
      <c r="V931" s="104"/>
      <c r="W931" s="104"/>
      <c r="X931" s="104"/>
      <c r="Y931" s="104"/>
      <c r="Z931" s="104"/>
      <c r="AA931" s="104"/>
      <c r="AB931" s="104"/>
      <c r="AC931" s="104"/>
      <c r="AD931" s="104"/>
      <c r="AE931" s="104"/>
    </row>
    <row r="932">
      <c r="A932" s="104"/>
      <c r="B932" s="104"/>
      <c r="C932" s="104"/>
      <c r="D932" s="104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  <c r="AA932" s="104"/>
      <c r="AB932" s="104"/>
      <c r="AC932" s="104"/>
      <c r="AD932" s="104"/>
      <c r="AE932" s="104"/>
    </row>
    <row r="933">
      <c r="A933" s="104"/>
      <c r="B933" s="104"/>
      <c r="C933" s="104"/>
      <c r="D933" s="104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  <c r="AA933" s="104"/>
      <c r="AB933" s="104"/>
      <c r="AC933" s="104"/>
      <c r="AD933" s="104"/>
      <c r="AE933" s="104"/>
    </row>
    <row r="934">
      <c r="A934" s="104"/>
      <c r="B934" s="104"/>
      <c r="C934" s="104"/>
      <c r="D934" s="104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  <c r="AA934" s="104"/>
      <c r="AB934" s="104"/>
      <c r="AC934" s="104"/>
      <c r="AD934" s="104"/>
      <c r="AE934" s="104"/>
    </row>
    <row r="935">
      <c r="A935" s="104"/>
      <c r="B935" s="104"/>
      <c r="C935" s="104"/>
      <c r="D935" s="104"/>
      <c r="E935" s="104"/>
      <c r="F935" s="104"/>
      <c r="G935" s="104"/>
      <c r="H935" s="104"/>
      <c r="I935" s="104"/>
      <c r="J935" s="104"/>
      <c r="K935" s="104"/>
      <c r="L935" s="104"/>
      <c r="M935" s="104"/>
      <c r="N935" s="104"/>
      <c r="O935" s="104"/>
      <c r="P935" s="104"/>
      <c r="Q935" s="104"/>
      <c r="R935" s="104"/>
      <c r="S935" s="104"/>
      <c r="T935" s="104"/>
      <c r="U935" s="104"/>
      <c r="V935" s="104"/>
      <c r="W935" s="104"/>
      <c r="X935" s="104"/>
      <c r="Y935" s="104"/>
      <c r="Z935" s="104"/>
      <c r="AA935" s="104"/>
      <c r="AB935" s="104"/>
      <c r="AC935" s="104"/>
      <c r="AD935" s="104"/>
      <c r="AE935" s="104"/>
    </row>
    <row r="936">
      <c r="A936" s="104"/>
      <c r="B936" s="104"/>
      <c r="C936" s="104"/>
      <c r="D936" s="104"/>
      <c r="E936" s="104"/>
      <c r="F936" s="104"/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  <c r="AA936" s="104"/>
      <c r="AB936" s="104"/>
      <c r="AC936" s="104"/>
      <c r="AD936" s="104"/>
      <c r="AE936" s="104"/>
    </row>
    <row r="937">
      <c r="A937" s="104"/>
      <c r="B937" s="104"/>
      <c r="C937" s="104"/>
      <c r="D937" s="104"/>
      <c r="E937" s="104"/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  <c r="AA937" s="104"/>
      <c r="AB937" s="104"/>
      <c r="AC937" s="104"/>
      <c r="AD937" s="104"/>
      <c r="AE937" s="104"/>
    </row>
    <row r="938">
      <c r="A938" s="104"/>
      <c r="B938" s="104"/>
      <c r="C938" s="104"/>
      <c r="D938" s="104"/>
      <c r="E938" s="104"/>
      <c r="F938" s="104"/>
      <c r="G938" s="104"/>
      <c r="H938" s="104"/>
      <c r="I938" s="104"/>
      <c r="J938" s="104"/>
      <c r="K938" s="104"/>
      <c r="L938" s="104"/>
      <c r="M938" s="104"/>
      <c r="N938" s="104"/>
      <c r="O938" s="104"/>
      <c r="P938" s="104"/>
      <c r="Q938" s="104"/>
      <c r="R938" s="104"/>
      <c r="S938" s="104"/>
      <c r="T938" s="104"/>
      <c r="U938" s="104"/>
      <c r="V938" s="104"/>
      <c r="W938" s="104"/>
      <c r="X938" s="104"/>
      <c r="Y938" s="104"/>
      <c r="Z938" s="104"/>
      <c r="AA938" s="104"/>
      <c r="AB938" s="104"/>
      <c r="AC938" s="104"/>
      <c r="AD938" s="104"/>
      <c r="AE938" s="104"/>
    </row>
    <row r="939">
      <c r="A939" s="104"/>
      <c r="B939" s="104"/>
      <c r="C939" s="104"/>
      <c r="D939" s="104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  <c r="AA939" s="104"/>
      <c r="AB939" s="104"/>
      <c r="AC939" s="104"/>
      <c r="AD939" s="104"/>
      <c r="AE939" s="104"/>
    </row>
    <row r="940">
      <c r="A940" s="104"/>
      <c r="B940" s="104"/>
      <c r="C940" s="104"/>
      <c r="D940" s="104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  <c r="AA940" s="104"/>
      <c r="AB940" s="104"/>
      <c r="AC940" s="104"/>
      <c r="AD940" s="104"/>
      <c r="AE940" s="104"/>
    </row>
    <row r="941">
      <c r="A941" s="104"/>
      <c r="B941" s="104"/>
      <c r="C941" s="104"/>
      <c r="D941" s="104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  <c r="AA941" s="104"/>
      <c r="AB941" s="104"/>
      <c r="AC941" s="104"/>
      <c r="AD941" s="104"/>
      <c r="AE941" s="104"/>
    </row>
    <row r="942">
      <c r="A942" s="104"/>
      <c r="B942" s="104"/>
      <c r="C942" s="104"/>
      <c r="D942" s="104"/>
      <c r="E942" s="104"/>
      <c r="F942" s="104"/>
      <c r="G942" s="104"/>
      <c r="H942" s="104"/>
      <c r="I942" s="104"/>
      <c r="J942" s="104"/>
      <c r="K942" s="104"/>
      <c r="L942" s="104"/>
      <c r="M942" s="104"/>
      <c r="N942" s="104"/>
      <c r="O942" s="104"/>
      <c r="P942" s="104"/>
      <c r="Q942" s="104"/>
      <c r="R942" s="104"/>
      <c r="S942" s="104"/>
      <c r="T942" s="104"/>
      <c r="U942" s="104"/>
      <c r="V942" s="104"/>
      <c r="W942" s="104"/>
      <c r="X942" s="104"/>
      <c r="Y942" s="104"/>
      <c r="Z942" s="104"/>
      <c r="AA942" s="104"/>
      <c r="AB942" s="104"/>
      <c r="AC942" s="104"/>
      <c r="AD942" s="104"/>
      <c r="AE942" s="104"/>
    </row>
    <row r="943">
      <c r="A943" s="104"/>
      <c r="B943" s="104"/>
      <c r="C943" s="104"/>
      <c r="D943" s="104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  <c r="AA943" s="104"/>
      <c r="AB943" s="104"/>
      <c r="AC943" s="104"/>
      <c r="AD943" s="104"/>
      <c r="AE943" s="104"/>
    </row>
    <row r="944">
      <c r="A944" s="104"/>
      <c r="B944" s="104"/>
      <c r="C944" s="104"/>
      <c r="D944" s="104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  <c r="AA944" s="104"/>
      <c r="AB944" s="104"/>
      <c r="AC944" s="104"/>
      <c r="AD944" s="104"/>
      <c r="AE944" s="104"/>
    </row>
    <row r="945">
      <c r="A945" s="104"/>
      <c r="B945" s="104"/>
      <c r="C945" s="104"/>
      <c r="D945" s="104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  <c r="AA945" s="104"/>
      <c r="AB945" s="104"/>
      <c r="AC945" s="104"/>
      <c r="AD945" s="104"/>
      <c r="AE945" s="104"/>
    </row>
    <row r="946">
      <c r="A946" s="104"/>
      <c r="B946" s="104"/>
      <c r="C946" s="104"/>
      <c r="D946" s="104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  <c r="AA946" s="104"/>
      <c r="AB946" s="104"/>
      <c r="AC946" s="104"/>
      <c r="AD946" s="104"/>
      <c r="AE946" s="104"/>
    </row>
    <row r="947">
      <c r="A947" s="104"/>
      <c r="B947" s="104"/>
      <c r="C947" s="104"/>
      <c r="D947" s="104"/>
      <c r="E947" s="104"/>
      <c r="F947" s="104"/>
      <c r="G947" s="104"/>
      <c r="H947" s="104"/>
      <c r="I947" s="104"/>
      <c r="J947" s="104"/>
      <c r="K947" s="104"/>
      <c r="L947" s="104"/>
      <c r="M947" s="104"/>
      <c r="N947" s="104"/>
      <c r="O947" s="104"/>
      <c r="P947" s="104"/>
      <c r="Q947" s="104"/>
      <c r="R947" s="104"/>
      <c r="S947" s="104"/>
      <c r="T947" s="104"/>
      <c r="U947" s="104"/>
      <c r="V947" s="104"/>
      <c r="W947" s="104"/>
      <c r="X947" s="104"/>
      <c r="Y947" s="104"/>
      <c r="Z947" s="104"/>
      <c r="AA947" s="104"/>
      <c r="AB947" s="104"/>
      <c r="AC947" s="104"/>
      <c r="AD947" s="104"/>
      <c r="AE947" s="104"/>
    </row>
    <row r="948">
      <c r="A948" s="104"/>
      <c r="B948" s="104"/>
      <c r="C948" s="104"/>
      <c r="D948" s="104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  <c r="AA948" s="104"/>
      <c r="AB948" s="104"/>
      <c r="AC948" s="104"/>
      <c r="AD948" s="104"/>
      <c r="AE948" s="104"/>
    </row>
    <row r="949">
      <c r="A949" s="104"/>
      <c r="B949" s="104"/>
      <c r="C949" s="104"/>
      <c r="D949" s="104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  <c r="AA949" s="104"/>
      <c r="AB949" s="104"/>
      <c r="AC949" s="104"/>
      <c r="AD949" s="104"/>
      <c r="AE949" s="104"/>
    </row>
    <row r="950">
      <c r="A950" s="104"/>
      <c r="B950" s="104"/>
      <c r="C950" s="104"/>
      <c r="D950" s="104"/>
      <c r="E950" s="104"/>
      <c r="F950" s="104"/>
      <c r="G950" s="104"/>
      <c r="H950" s="104"/>
      <c r="I950" s="104"/>
      <c r="J950" s="104"/>
      <c r="K950" s="104"/>
      <c r="L950" s="104"/>
      <c r="M950" s="104"/>
      <c r="N950" s="104"/>
      <c r="O950" s="104"/>
      <c r="P950" s="104"/>
      <c r="Q950" s="104"/>
      <c r="R950" s="104"/>
      <c r="S950" s="104"/>
      <c r="T950" s="104"/>
      <c r="U950" s="104"/>
      <c r="V950" s="104"/>
      <c r="W950" s="104"/>
      <c r="X950" s="104"/>
      <c r="Y950" s="104"/>
      <c r="Z950" s="104"/>
      <c r="AA950" s="104"/>
      <c r="AB950" s="104"/>
      <c r="AC950" s="104"/>
      <c r="AD950" s="104"/>
      <c r="AE950" s="104"/>
    </row>
    <row r="951">
      <c r="A951" s="104"/>
      <c r="B951" s="104"/>
      <c r="C951" s="104"/>
      <c r="D951" s="104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  <c r="AA951" s="104"/>
      <c r="AB951" s="104"/>
      <c r="AC951" s="104"/>
      <c r="AD951" s="104"/>
      <c r="AE951" s="104"/>
    </row>
    <row r="952">
      <c r="A952" s="104"/>
      <c r="B952" s="104"/>
      <c r="C952" s="104"/>
      <c r="D952" s="104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  <c r="AA952" s="104"/>
      <c r="AB952" s="104"/>
      <c r="AC952" s="104"/>
      <c r="AD952" s="104"/>
      <c r="AE952" s="104"/>
    </row>
    <row r="953">
      <c r="A953" s="104"/>
      <c r="B953" s="104"/>
      <c r="C953" s="104"/>
      <c r="D953" s="104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  <c r="AA953" s="104"/>
      <c r="AB953" s="104"/>
      <c r="AC953" s="104"/>
      <c r="AD953" s="104"/>
      <c r="AE953" s="104"/>
    </row>
    <row r="954">
      <c r="A954" s="104"/>
      <c r="B954" s="104"/>
      <c r="C954" s="104"/>
      <c r="D954" s="104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  <c r="AA954" s="104"/>
      <c r="AB954" s="104"/>
      <c r="AC954" s="104"/>
      <c r="AD954" s="104"/>
      <c r="AE954" s="104"/>
    </row>
    <row r="955">
      <c r="A955" s="104"/>
      <c r="B955" s="104"/>
      <c r="C955" s="104"/>
      <c r="D955" s="104"/>
      <c r="E955" s="104"/>
      <c r="F955" s="104"/>
      <c r="G955" s="104"/>
      <c r="H955" s="104"/>
      <c r="I955" s="104"/>
      <c r="J955" s="104"/>
      <c r="K955" s="104"/>
      <c r="L955" s="104"/>
      <c r="M955" s="104"/>
      <c r="N955" s="104"/>
      <c r="O955" s="104"/>
      <c r="P955" s="104"/>
      <c r="Q955" s="104"/>
      <c r="R955" s="104"/>
      <c r="S955" s="104"/>
      <c r="T955" s="104"/>
      <c r="U955" s="104"/>
      <c r="V955" s="104"/>
      <c r="W955" s="104"/>
      <c r="X955" s="104"/>
      <c r="Y955" s="104"/>
      <c r="Z955" s="104"/>
      <c r="AA955" s="104"/>
      <c r="AB955" s="104"/>
      <c r="AC955" s="104"/>
      <c r="AD955" s="104"/>
      <c r="AE955" s="104"/>
    </row>
    <row r="956">
      <c r="A956" s="104"/>
      <c r="B956" s="104"/>
      <c r="C956" s="104"/>
      <c r="D956" s="104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  <c r="AA956" s="104"/>
      <c r="AB956" s="104"/>
      <c r="AC956" s="104"/>
      <c r="AD956" s="104"/>
      <c r="AE956" s="104"/>
    </row>
    <row r="957">
      <c r="A957" s="104"/>
      <c r="B957" s="104"/>
      <c r="C957" s="104"/>
      <c r="D957" s="104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  <c r="AA957" s="104"/>
      <c r="AB957" s="104"/>
      <c r="AC957" s="104"/>
      <c r="AD957" s="104"/>
      <c r="AE957" s="104"/>
    </row>
    <row r="958">
      <c r="A958" s="104"/>
      <c r="B958" s="104"/>
      <c r="C958" s="104"/>
      <c r="D958" s="104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  <c r="AA958" s="104"/>
      <c r="AB958" s="104"/>
      <c r="AC958" s="104"/>
      <c r="AD958" s="104"/>
      <c r="AE958" s="104"/>
    </row>
    <row r="959">
      <c r="A959" s="104"/>
      <c r="B959" s="104"/>
      <c r="C959" s="104"/>
      <c r="D959" s="104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  <c r="AA959" s="104"/>
      <c r="AB959" s="104"/>
      <c r="AC959" s="104"/>
      <c r="AD959" s="104"/>
      <c r="AE959" s="104"/>
    </row>
    <row r="960">
      <c r="A960" s="104"/>
      <c r="B960" s="104"/>
      <c r="C960" s="104"/>
      <c r="D960" s="104"/>
      <c r="E960" s="104"/>
      <c r="F960" s="104"/>
      <c r="G960" s="104"/>
      <c r="H960" s="104"/>
      <c r="I960" s="104"/>
      <c r="J960" s="104"/>
      <c r="K960" s="104"/>
      <c r="L960" s="104"/>
      <c r="M960" s="104"/>
      <c r="N960" s="104"/>
      <c r="O960" s="104"/>
      <c r="P960" s="104"/>
      <c r="Q960" s="104"/>
      <c r="R960" s="104"/>
      <c r="S960" s="104"/>
      <c r="T960" s="104"/>
      <c r="U960" s="104"/>
      <c r="V960" s="104"/>
      <c r="W960" s="104"/>
      <c r="X960" s="104"/>
      <c r="Y960" s="104"/>
      <c r="Z960" s="104"/>
      <c r="AA960" s="104"/>
      <c r="AB960" s="104"/>
      <c r="AC960" s="104"/>
      <c r="AD960" s="104"/>
      <c r="AE960" s="104"/>
    </row>
    <row r="961">
      <c r="A961" s="104"/>
      <c r="B961" s="104"/>
      <c r="C961" s="104"/>
      <c r="D961" s="104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  <c r="AA961" s="104"/>
      <c r="AB961" s="104"/>
      <c r="AC961" s="104"/>
      <c r="AD961" s="104"/>
      <c r="AE961" s="104"/>
    </row>
    <row r="962">
      <c r="A962" s="104"/>
      <c r="B962" s="104"/>
      <c r="C962" s="104"/>
      <c r="D962" s="104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  <c r="AA962" s="104"/>
      <c r="AB962" s="104"/>
      <c r="AC962" s="104"/>
      <c r="AD962" s="104"/>
      <c r="AE962" s="104"/>
    </row>
    <row r="963">
      <c r="A963" s="104"/>
      <c r="B963" s="104"/>
      <c r="C963" s="104"/>
      <c r="D963" s="104"/>
      <c r="E963" s="104"/>
      <c r="F963" s="104"/>
      <c r="G963" s="104"/>
      <c r="H963" s="104"/>
      <c r="I963" s="104"/>
      <c r="J963" s="104"/>
      <c r="K963" s="104"/>
      <c r="L963" s="104"/>
      <c r="M963" s="104"/>
      <c r="N963" s="104"/>
      <c r="O963" s="104"/>
      <c r="P963" s="104"/>
      <c r="Q963" s="104"/>
      <c r="R963" s="104"/>
      <c r="S963" s="104"/>
      <c r="T963" s="104"/>
      <c r="U963" s="104"/>
      <c r="V963" s="104"/>
      <c r="W963" s="104"/>
      <c r="X963" s="104"/>
      <c r="Y963" s="104"/>
      <c r="Z963" s="104"/>
      <c r="AA963" s="104"/>
      <c r="AB963" s="104"/>
      <c r="AC963" s="104"/>
      <c r="AD963" s="104"/>
      <c r="AE963" s="104"/>
    </row>
    <row r="964">
      <c r="A964" s="104"/>
      <c r="B964" s="104"/>
      <c r="C964" s="104"/>
      <c r="D964" s="104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  <c r="AA964" s="104"/>
      <c r="AB964" s="104"/>
      <c r="AC964" s="104"/>
      <c r="AD964" s="104"/>
      <c r="AE964" s="104"/>
    </row>
    <row r="965">
      <c r="A965" s="104"/>
      <c r="B965" s="104"/>
      <c r="C965" s="104"/>
      <c r="D965" s="104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  <c r="AA965" s="104"/>
      <c r="AB965" s="104"/>
      <c r="AC965" s="104"/>
      <c r="AD965" s="104"/>
      <c r="AE965" s="104"/>
    </row>
    <row r="966">
      <c r="A966" s="104"/>
      <c r="B966" s="104"/>
      <c r="C966" s="104"/>
      <c r="D966" s="104"/>
      <c r="E966" s="104"/>
      <c r="F966" s="104"/>
      <c r="G966" s="104"/>
      <c r="H966" s="104"/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  <c r="AA966" s="104"/>
      <c r="AB966" s="104"/>
      <c r="AC966" s="104"/>
      <c r="AD966" s="104"/>
      <c r="AE966" s="104"/>
    </row>
    <row r="967">
      <c r="A967" s="104"/>
      <c r="B967" s="104"/>
      <c r="C967" s="104"/>
      <c r="D967" s="104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  <c r="AA967" s="104"/>
      <c r="AB967" s="104"/>
      <c r="AC967" s="104"/>
      <c r="AD967" s="104"/>
      <c r="AE967" s="104"/>
    </row>
    <row r="968">
      <c r="A968" s="104"/>
      <c r="B968" s="104"/>
      <c r="C968" s="104"/>
      <c r="D968" s="104"/>
      <c r="E968" s="104"/>
      <c r="F968" s="104"/>
      <c r="G968" s="104"/>
      <c r="H968" s="104"/>
      <c r="I968" s="104"/>
      <c r="J968" s="104"/>
      <c r="K968" s="104"/>
      <c r="L968" s="104"/>
      <c r="M968" s="104"/>
      <c r="N968" s="104"/>
      <c r="O968" s="104"/>
      <c r="P968" s="104"/>
      <c r="Q968" s="104"/>
      <c r="R968" s="104"/>
      <c r="S968" s="104"/>
      <c r="T968" s="104"/>
      <c r="U968" s="104"/>
      <c r="V968" s="104"/>
      <c r="W968" s="104"/>
      <c r="X968" s="104"/>
      <c r="Y968" s="104"/>
      <c r="Z968" s="104"/>
      <c r="AA968" s="104"/>
      <c r="AB968" s="104"/>
      <c r="AC968" s="104"/>
      <c r="AD968" s="104"/>
      <c r="AE968" s="104"/>
    </row>
    <row r="969">
      <c r="A969" s="104"/>
      <c r="B969" s="104"/>
      <c r="C969" s="104"/>
      <c r="D969" s="104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  <c r="AA969" s="104"/>
      <c r="AB969" s="104"/>
      <c r="AC969" s="104"/>
      <c r="AD969" s="104"/>
      <c r="AE969" s="104"/>
    </row>
    <row r="970">
      <c r="A970" s="104"/>
      <c r="B970" s="104"/>
      <c r="C970" s="104"/>
      <c r="D970" s="104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  <c r="AA970" s="104"/>
      <c r="AB970" s="104"/>
      <c r="AC970" s="104"/>
      <c r="AD970" s="104"/>
      <c r="AE970" s="104"/>
    </row>
    <row r="971">
      <c r="A971" s="104"/>
      <c r="B971" s="104"/>
      <c r="C971" s="104"/>
      <c r="D971" s="104"/>
      <c r="E971" s="104"/>
      <c r="F971" s="104"/>
      <c r="G971" s="104"/>
      <c r="H971" s="104"/>
      <c r="I971" s="104"/>
      <c r="J971" s="104"/>
      <c r="K971" s="104"/>
      <c r="L971" s="104"/>
      <c r="M971" s="104"/>
      <c r="N971" s="104"/>
      <c r="O971" s="104"/>
      <c r="P971" s="104"/>
      <c r="Q971" s="104"/>
      <c r="R971" s="104"/>
      <c r="S971" s="104"/>
      <c r="T971" s="104"/>
      <c r="U971" s="104"/>
      <c r="V971" s="104"/>
      <c r="W971" s="104"/>
      <c r="X971" s="104"/>
      <c r="Y971" s="104"/>
      <c r="Z971" s="104"/>
      <c r="AA971" s="104"/>
      <c r="AB971" s="104"/>
      <c r="AC971" s="104"/>
      <c r="AD971" s="104"/>
      <c r="AE971" s="104"/>
    </row>
    <row r="972">
      <c r="A972" s="104"/>
      <c r="B972" s="104"/>
      <c r="C972" s="104"/>
      <c r="D972" s="104"/>
      <c r="E972" s="104"/>
      <c r="F972" s="104"/>
      <c r="G972" s="104"/>
      <c r="H972" s="104"/>
      <c r="I972" s="104"/>
      <c r="J972" s="104"/>
      <c r="K972" s="104"/>
      <c r="L972" s="104"/>
      <c r="M972" s="104"/>
      <c r="N972" s="104"/>
      <c r="O972" s="104"/>
      <c r="P972" s="104"/>
      <c r="Q972" s="104"/>
      <c r="R972" s="104"/>
      <c r="S972" s="104"/>
      <c r="T972" s="104"/>
      <c r="U972" s="104"/>
      <c r="V972" s="104"/>
      <c r="W972" s="104"/>
      <c r="X972" s="104"/>
      <c r="Y972" s="104"/>
      <c r="Z972" s="104"/>
      <c r="AA972" s="104"/>
      <c r="AB972" s="104"/>
      <c r="AC972" s="104"/>
      <c r="AD972" s="104"/>
      <c r="AE972" s="104"/>
    </row>
    <row r="973">
      <c r="A973" s="104"/>
      <c r="B973" s="104"/>
      <c r="C973" s="104"/>
      <c r="D973" s="104"/>
      <c r="E973" s="104"/>
      <c r="F973" s="104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4"/>
      <c r="AA973" s="104"/>
      <c r="AB973" s="104"/>
      <c r="AC973" s="104"/>
      <c r="AD973" s="104"/>
      <c r="AE973" s="104"/>
    </row>
    <row r="974">
      <c r="A974" s="104"/>
      <c r="B974" s="104"/>
      <c r="C974" s="104"/>
      <c r="D974" s="104"/>
      <c r="E974" s="104"/>
      <c r="F974" s="104"/>
      <c r="G974" s="104"/>
      <c r="H974" s="104"/>
      <c r="I974" s="104"/>
      <c r="J974" s="104"/>
      <c r="K974" s="104"/>
      <c r="L974" s="104"/>
      <c r="M974" s="104"/>
      <c r="N974" s="104"/>
      <c r="O974" s="104"/>
      <c r="P974" s="104"/>
      <c r="Q974" s="104"/>
      <c r="R974" s="104"/>
      <c r="S974" s="104"/>
      <c r="T974" s="104"/>
      <c r="U974" s="104"/>
      <c r="V974" s="104"/>
      <c r="W974" s="104"/>
      <c r="X974" s="104"/>
      <c r="Y974" s="104"/>
      <c r="Z974" s="104"/>
      <c r="AA974" s="104"/>
      <c r="AB974" s="104"/>
      <c r="AC974" s="104"/>
      <c r="AD974" s="104"/>
      <c r="AE974" s="104"/>
    </row>
    <row r="975">
      <c r="A975" s="104"/>
      <c r="B975" s="104"/>
      <c r="C975" s="104"/>
      <c r="D975" s="104"/>
      <c r="E975" s="104"/>
      <c r="F975" s="104"/>
      <c r="G975" s="104"/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04"/>
      <c r="T975" s="104"/>
      <c r="U975" s="104"/>
      <c r="V975" s="104"/>
      <c r="W975" s="104"/>
      <c r="X975" s="104"/>
      <c r="Y975" s="104"/>
      <c r="Z975" s="104"/>
      <c r="AA975" s="104"/>
      <c r="AB975" s="104"/>
      <c r="AC975" s="104"/>
      <c r="AD975" s="104"/>
      <c r="AE975" s="104"/>
    </row>
    <row r="976">
      <c r="A976" s="104"/>
      <c r="B976" s="104"/>
      <c r="C976" s="104"/>
      <c r="D976" s="104"/>
      <c r="E976" s="104"/>
      <c r="F976" s="104"/>
      <c r="G976" s="104"/>
      <c r="H976" s="104"/>
      <c r="I976" s="104"/>
      <c r="J976" s="104"/>
      <c r="K976" s="104"/>
      <c r="L976" s="104"/>
      <c r="M976" s="104"/>
      <c r="N976" s="104"/>
      <c r="O976" s="104"/>
      <c r="P976" s="104"/>
      <c r="Q976" s="104"/>
      <c r="R976" s="104"/>
      <c r="S976" s="104"/>
      <c r="T976" s="104"/>
      <c r="U976" s="104"/>
      <c r="V976" s="104"/>
      <c r="W976" s="104"/>
      <c r="X976" s="104"/>
      <c r="Y976" s="104"/>
      <c r="Z976" s="104"/>
      <c r="AA976" s="104"/>
      <c r="AB976" s="104"/>
      <c r="AC976" s="104"/>
      <c r="AD976" s="104"/>
      <c r="AE976" s="104"/>
    </row>
    <row r="977">
      <c r="A977" s="104"/>
      <c r="B977" s="104"/>
      <c r="C977" s="104"/>
      <c r="D977" s="104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  <c r="AA977" s="104"/>
      <c r="AB977" s="104"/>
      <c r="AC977" s="104"/>
      <c r="AD977" s="104"/>
      <c r="AE977" s="104"/>
    </row>
    <row r="978">
      <c r="A978" s="104"/>
      <c r="B978" s="104"/>
      <c r="C978" s="104"/>
      <c r="D978" s="104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  <c r="AA978" s="104"/>
      <c r="AB978" s="104"/>
      <c r="AC978" s="104"/>
      <c r="AD978" s="104"/>
      <c r="AE978" s="104"/>
    </row>
    <row r="979">
      <c r="A979" s="104"/>
      <c r="B979" s="104"/>
      <c r="C979" s="104"/>
      <c r="D979" s="104"/>
      <c r="E979" s="104"/>
      <c r="F979" s="104"/>
      <c r="G979" s="104"/>
      <c r="H979" s="104"/>
      <c r="I979" s="104"/>
      <c r="J979" s="104"/>
      <c r="K979" s="104"/>
      <c r="L979" s="104"/>
      <c r="M979" s="104"/>
      <c r="N979" s="104"/>
      <c r="O979" s="104"/>
      <c r="P979" s="104"/>
      <c r="Q979" s="104"/>
      <c r="R979" s="104"/>
      <c r="S979" s="104"/>
      <c r="T979" s="104"/>
      <c r="U979" s="104"/>
      <c r="V979" s="104"/>
      <c r="W979" s="104"/>
      <c r="X979" s="104"/>
      <c r="Y979" s="104"/>
      <c r="Z979" s="104"/>
      <c r="AA979" s="104"/>
      <c r="AB979" s="104"/>
      <c r="AC979" s="104"/>
      <c r="AD979" s="104"/>
      <c r="AE979" s="104"/>
    </row>
    <row r="980">
      <c r="A980" s="104"/>
      <c r="B980" s="104"/>
      <c r="C980" s="104"/>
      <c r="D980" s="104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  <c r="AA980" s="104"/>
      <c r="AB980" s="104"/>
      <c r="AC980" s="104"/>
      <c r="AD980" s="104"/>
      <c r="AE980" s="104"/>
    </row>
    <row r="981">
      <c r="A981" s="104"/>
      <c r="B981" s="104"/>
      <c r="C981" s="104"/>
      <c r="D981" s="104"/>
      <c r="E981" s="104"/>
      <c r="F981" s="104"/>
      <c r="G981" s="104"/>
      <c r="H981" s="104"/>
      <c r="I981" s="104"/>
      <c r="J981" s="104"/>
      <c r="K981" s="104"/>
      <c r="L981" s="104"/>
      <c r="M981" s="104"/>
      <c r="N981" s="104"/>
      <c r="O981" s="104"/>
      <c r="P981" s="104"/>
      <c r="Q981" s="104"/>
      <c r="R981" s="104"/>
      <c r="S981" s="104"/>
      <c r="T981" s="104"/>
      <c r="U981" s="104"/>
      <c r="V981" s="104"/>
      <c r="W981" s="104"/>
      <c r="X981" s="104"/>
      <c r="Y981" s="104"/>
      <c r="Z981" s="104"/>
      <c r="AA981" s="104"/>
      <c r="AB981" s="104"/>
      <c r="AC981" s="104"/>
      <c r="AD981" s="104"/>
      <c r="AE981" s="104"/>
    </row>
    <row r="982">
      <c r="A982" s="104"/>
      <c r="B982" s="104"/>
      <c r="C982" s="104"/>
      <c r="D982" s="104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  <c r="AA982" s="104"/>
      <c r="AB982" s="104"/>
      <c r="AC982" s="104"/>
      <c r="AD982" s="104"/>
      <c r="AE982" s="104"/>
    </row>
    <row r="983">
      <c r="A983" s="104"/>
      <c r="B983" s="104"/>
      <c r="C983" s="104"/>
      <c r="D983" s="104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  <c r="AA983" s="104"/>
      <c r="AB983" s="104"/>
      <c r="AC983" s="104"/>
      <c r="AD983" s="104"/>
      <c r="AE983" s="104"/>
    </row>
    <row r="984">
      <c r="A984" s="104"/>
      <c r="B984" s="104"/>
      <c r="C984" s="104"/>
      <c r="D984" s="104"/>
      <c r="E984" s="104"/>
      <c r="F984" s="104"/>
      <c r="G984" s="104"/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  <c r="AA984" s="104"/>
      <c r="AB984" s="104"/>
      <c r="AC984" s="104"/>
      <c r="AD984" s="104"/>
      <c r="AE984" s="104"/>
    </row>
    <row r="985">
      <c r="A985" s="104"/>
      <c r="B985" s="104"/>
      <c r="C985" s="104"/>
      <c r="D985" s="104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  <c r="AA985" s="104"/>
      <c r="AB985" s="104"/>
      <c r="AC985" s="104"/>
      <c r="AD985" s="104"/>
      <c r="AE985" s="104"/>
    </row>
    <row r="986">
      <c r="A986" s="104"/>
      <c r="B986" s="104"/>
      <c r="C986" s="104"/>
      <c r="D986" s="104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  <c r="AA986" s="104"/>
      <c r="AB986" s="104"/>
      <c r="AC986" s="104"/>
      <c r="AD986" s="104"/>
      <c r="AE986" s="104"/>
    </row>
    <row r="987">
      <c r="A987" s="104"/>
      <c r="B987" s="104"/>
      <c r="C987" s="104"/>
      <c r="D987" s="104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  <c r="AA987" s="104"/>
      <c r="AB987" s="104"/>
      <c r="AC987" s="104"/>
      <c r="AD987" s="104"/>
      <c r="AE987" s="104"/>
    </row>
    <row r="988">
      <c r="A988" s="104"/>
      <c r="B988" s="104"/>
      <c r="C988" s="104"/>
      <c r="D988" s="104"/>
      <c r="E988" s="104"/>
      <c r="F988" s="104"/>
      <c r="G988" s="104"/>
      <c r="H988" s="104"/>
      <c r="I988" s="104"/>
      <c r="J988" s="104"/>
      <c r="K988" s="104"/>
      <c r="L988" s="104"/>
      <c r="M988" s="104"/>
      <c r="N988" s="104"/>
      <c r="O988" s="104"/>
      <c r="P988" s="104"/>
      <c r="Q988" s="104"/>
      <c r="R988" s="104"/>
      <c r="S988" s="104"/>
      <c r="T988" s="104"/>
      <c r="U988" s="104"/>
      <c r="V988" s="104"/>
      <c r="W988" s="104"/>
      <c r="X988" s="104"/>
      <c r="Y988" s="104"/>
      <c r="Z988" s="104"/>
      <c r="AA988" s="104"/>
      <c r="AB988" s="104"/>
      <c r="AC988" s="104"/>
      <c r="AD988" s="104"/>
      <c r="AE988" s="104"/>
    </row>
    <row r="989">
      <c r="A989" s="104"/>
      <c r="B989" s="104"/>
      <c r="C989" s="104"/>
      <c r="D989" s="104"/>
      <c r="E989" s="104"/>
      <c r="F989" s="104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  <c r="AA989" s="104"/>
      <c r="AB989" s="104"/>
      <c r="AC989" s="104"/>
      <c r="AD989" s="104"/>
      <c r="AE989" s="104"/>
    </row>
    <row r="990">
      <c r="A990" s="104"/>
      <c r="B990" s="104"/>
      <c r="C990" s="104"/>
      <c r="D990" s="104"/>
      <c r="E990" s="104"/>
      <c r="F990" s="104"/>
      <c r="G990" s="104"/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04"/>
      <c r="T990" s="104"/>
      <c r="U990" s="104"/>
      <c r="V990" s="104"/>
      <c r="W990" s="104"/>
      <c r="X990" s="104"/>
      <c r="Y990" s="104"/>
      <c r="Z990" s="104"/>
      <c r="AA990" s="104"/>
      <c r="AB990" s="104"/>
      <c r="AC990" s="104"/>
      <c r="AD990" s="104"/>
      <c r="AE990" s="104"/>
    </row>
    <row r="991">
      <c r="A991" s="104"/>
      <c r="B991" s="104"/>
      <c r="C991" s="104"/>
      <c r="D991" s="104"/>
      <c r="E991" s="104"/>
      <c r="F991" s="104"/>
      <c r="G991" s="104"/>
      <c r="H991" s="104"/>
      <c r="I991" s="104"/>
      <c r="J991" s="104"/>
      <c r="K991" s="104"/>
      <c r="L991" s="104"/>
      <c r="M991" s="104"/>
      <c r="N991" s="104"/>
      <c r="O991" s="104"/>
      <c r="P991" s="104"/>
      <c r="Q991" s="104"/>
      <c r="R991" s="104"/>
      <c r="S991" s="104"/>
      <c r="T991" s="104"/>
      <c r="U991" s="104"/>
      <c r="V991" s="104"/>
      <c r="W991" s="104"/>
      <c r="X991" s="104"/>
      <c r="Y991" s="104"/>
      <c r="Z991" s="104"/>
      <c r="AA991" s="104"/>
      <c r="AB991" s="104"/>
      <c r="AC991" s="104"/>
      <c r="AD991" s="104"/>
      <c r="AE991" s="104"/>
    </row>
    <row r="992">
      <c r="A992" s="104"/>
      <c r="B992" s="104"/>
      <c r="C992" s="104"/>
      <c r="D992" s="104"/>
      <c r="E992" s="104"/>
      <c r="F992" s="104"/>
      <c r="G992" s="104"/>
      <c r="H992" s="104"/>
      <c r="I992" s="104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  <c r="AA992" s="104"/>
      <c r="AB992" s="104"/>
      <c r="AC992" s="104"/>
      <c r="AD992" s="104"/>
      <c r="AE992" s="104"/>
    </row>
    <row r="993">
      <c r="A993" s="104"/>
      <c r="B993" s="104"/>
      <c r="C993" s="104"/>
      <c r="D993" s="104"/>
      <c r="E993" s="104"/>
      <c r="F993" s="104"/>
      <c r="G993" s="104"/>
      <c r="H993" s="104"/>
      <c r="I993" s="104"/>
      <c r="J993" s="104"/>
      <c r="K993" s="104"/>
      <c r="L993" s="104"/>
      <c r="M993" s="104"/>
      <c r="N993" s="104"/>
      <c r="O993" s="104"/>
      <c r="P993" s="104"/>
      <c r="Q993" s="104"/>
      <c r="R993" s="104"/>
      <c r="S993" s="104"/>
      <c r="T993" s="104"/>
      <c r="U993" s="104"/>
      <c r="V993" s="104"/>
      <c r="W993" s="104"/>
      <c r="X993" s="104"/>
      <c r="Y993" s="104"/>
      <c r="Z993" s="104"/>
      <c r="AA993" s="104"/>
      <c r="AB993" s="104"/>
      <c r="AC993" s="104"/>
      <c r="AD993" s="104"/>
      <c r="AE993" s="104"/>
    </row>
    <row r="994">
      <c r="A994" s="104"/>
      <c r="B994" s="104"/>
      <c r="C994" s="104"/>
      <c r="D994" s="104"/>
      <c r="E994" s="104"/>
      <c r="F994" s="104"/>
      <c r="G994" s="104"/>
      <c r="H994" s="104"/>
      <c r="I994" s="104"/>
      <c r="J994" s="104"/>
      <c r="K994" s="104"/>
      <c r="L994" s="104"/>
      <c r="M994" s="104"/>
      <c r="N994" s="104"/>
      <c r="O994" s="104"/>
      <c r="P994" s="104"/>
      <c r="Q994" s="104"/>
      <c r="R994" s="104"/>
      <c r="S994" s="104"/>
      <c r="T994" s="104"/>
      <c r="U994" s="104"/>
      <c r="V994" s="104"/>
      <c r="W994" s="104"/>
      <c r="X994" s="104"/>
      <c r="Y994" s="104"/>
      <c r="Z994" s="104"/>
      <c r="AA994" s="104"/>
      <c r="AB994" s="104"/>
      <c r="AC994" s="104"/>
      <c r="AD994" s="104"/>
      <c r="AE994" s="104"/>
    </row>
    <row r="995">
      <c r="A995" s="104"/>
      <c r="B995" s="104"/>
      <c r="C995" s="104"/>
      <c r="D995" s="104"/>
      <c r="E995" s="104"/>
      <c r="F995" s="104"/>
      <c r="G995" s="104"/>
      <c r="H995" s="104"/>
      <c r="I995" s="104"/>
      <c r="J995" s="104"/>
      <c r="K995" s="104"/>
      <c r="L995" s="104"/>
      <c r="M995" s="104"/>
      <c r="N995" s="104"/>
      <c r="O995" s="104"/>
      <c r="P995" s="104"/>
      <c r="Q995" s="104"/>
      <c r="R995" s="104"/>
      <c r="S995" s="104"/>
      <c r="T995" s="104"/>
      <c r="U995" s="104"/>
      <c r="V995" s="104"/>
      <c r="W995" s="104"/>
      <c r="X995" s="104"/>
      <c r="Y995" s="104"/>
      <c r="Z995" s="104"/>
      <c r="AA995" s="104"/>
      <c r="AB995" s="104"/>
      <c r="AC995" s="104"/>
      <c r="AD995" s="104"/>
      <c r="AE995" s="104"/>
    </row>
    <row r="996">
      <c r="A996" s="104"/>
      <c r="B996" s="104"/>
      <c r="C996" s="104"/>
      <c r="D996" s="104"/>
      <c r="E996" s="104"/>
      <c r="F996" s="104"/>
      <c r="G996" s="104"/>
      <c r="H996" s="104"/>
      <c r="I996" s="104"/>
      <c r="J996" s="104"/>
      <c r="K996" s="104"/>
      <c r="L996" s="104"/>
      <c r="M996" s="104"/>
      <c r="N996" s="104"/>
      <c r="O996" s="104"/>
      <c r="P996" s="104"/>
      <c r="Q996" s="104"/>
      <c r="R996" s="104"/>
      <c r="S996" s="104"/>
      <c r="T996" s="104"/>
      <c r="U996" s="104"/>
      <c r="V996" s="104"/>
      <c r="W996" s="104"/>
      <c r="X996" s="104"/>
      <c r="Y996" s="104"/>
      <c r="Z996" s="104"/>
      <c r="AA996" s="104"/>
      <c r="AB996" s="104"/>
      <c r="AC996" s="104"/>
      <c r="AD996" s="104"/>
      <c r="AE996" s="104"/>
    </row>
    <row r="997">
      <c r="A997" s="104"/>
      <c r="B997" s="104"/>
      <c r="C997" s="104"/>
      <c r="D997" s="104"/>
      <c r="E997" s="104"/>
      <c r="F997" s="104"/>
      <c r="G997" s="104"/>
      <c r="H997" s="104"/>
      <c r="I997" s="104"/>
      <c r="J997" s="104"/>
      <c r="K997" s="104"/>
      <c r="L997" s="104"/>
      <c r="M997" s="104"/>
      <c r="N997" s="104"/>
      <c r="O997" s="104"/>
      <c r="P997" s="104"/>
      <c r="Q997" s="104"/>
      <c r="R997" s="104"/>
      <c r="S997" s="104"/>
      <c r="T997" s="104"/>
      <c r="U997" s="104"/>
      <c r="V997" s="104"/>
      <c r="W997" s="104"/>
      <c r="X997" s="104"/>
      <c r="Y997" s="104"/>
      <c r="Z997" s="104"/>
      <c r="AA997" s="104"/>
      <c r="AB997" s="104"/>
      <c r="AC997" s="104"/>
      <c r="AD997" s="104"/>
      <c r="AE997" s="104"/>
    </row>
    <row r="998">
      <c r="A998" s="104"/>
      <c r="B998" s="104"/>
      <c r="C998" s="104"/>
      <c r="D998" s="104"/>
      <c r="E998" s="104"/>
      <c r="F998" s="104"/>
      <c r="G998" s="104"/>
      <c r="H998" s="104"/>
      <c r="I998" s="104"/>
      <c r="J998" s="104"/>
      <c r="K998" s="104"/>
      <c r="L998" s="104"/>
      <c r="M998" s="104"/>
      <c r="N998" s="104"/>
      <c r="O998" s="104"/>
      <c r="P998" s="104"/>
      <c r="Q998" s="104"/>
      <c r="R998" s="104"/>
      <c r="S998" s="104"/>
      <c r="T998" s="104"/>
      <c r="U998" s="104"/>
      <c r="V998" s="104"/>
      <c r="W998" s="104"/>
      <c r="X998" s="104"/>
      <c r="Y998" s="104"/>
      <c r="Z998" s="104"/>
      <c r="AA998" s="104"/>
      <c r="AB998" s="104"/>
      <c r="AC998" s="104"/>
      <c r="AD998" s="104"/>
      <c r="AE998" s="104"/>
    </row>
    <row r="999">
      <c r="A999" s="104"/>
      <c r="B999" s="104"/>
      <c r="C999" s="104"/>
      <c r="D999" s="104"/>
      <c r="E999" s="104"/>
      <c r="F999" s="104"/>
      <c r="G999" s="104"/>
      <c r="H999" s="104"/>
      <c r="I999" s="104"/>
      <c r="J999" s="104"/>
      <c r="K999" s="104"/>
      <c r="L999" s="104"/>
      <c r="M999" s="104"/>
      <c r="N999" s="104"/>
      <c r="O999" s="104"/>
      <c r="P999" s="104"/>
      <c r="Q999" s="104"/>
      <c r="R999" s="104"/>
      <c r="S999" s="104"/>
      <c r="T999" s="104"/>
      <c r="U999" s="104"/>
      <c r="V999" s="104"/>
      <c r="W999" s="104"/>
      <c r="X999" s="104"/>
      <c r="Y999" s="104"/>
      <c r="Z999" s="104"/>
      <c r="AA999" s="104"/>
      <c r="AB999" s="104"/>
      <c r="AC999" s="104"/>
      <c r="AD999" s="104"/>
      <c r="AE999" s="104"/>
    </row>
    <row r="1000">
      <c r="A1000" s="104"/>
      <c r="B1000" s="104"/>
      <c r="C1000" s="104"/>
      <c r="D1000" s="104"/>
      <c r="E1000" s="104"/>
      <c r="F1000" s="104"/>
      <c r="G1000" s="104"/>
      <c r="H1000" s="104"/>
      <c r="I1000" s="104"/>
      <c r="J1000" s="104"/>
      <c r="K1000" s="104"/>
      <c r="L1000" s="104"/>
      <c r="M1000" s="104"/>
      <c r="N1000" s="104"/>
      <c r="O1000" s="104"/>
      <c r="P1000" s="104"/>
      <c r="Q1000" s="104"/>
      <c r="R1000" s="104"/>
      <c r="S1000" s="104"/>
      <c r="T1000" s="104"/>
      <c r="U1000" s="104"/>
      <c r="V1000" s="104"/>
      <c r="W1000" s="104"/>
      <c r="X1000" s="104"/>
      <c r="Y1000" s="104"/>
      <c r="Z1000" s="104"/>
      <c r="AA1000" s="104"/>
      <c r="AB1000" s="104"/>
      <c r="AC1000" s="104"/>
      <c r="AD1000" s="104"/>
      <c r="AE1000" s="104"/>
    </row>
    <row r="1001">
      <c r="A1001" s="104"/>
      <c r="B1001" s="104"/>
      <c r="C1001" s="104"/>
      <c r="D1001" s="104"/>
      <c r="E1001" s="104"/>
      <c r="F1001" s="104"/>
      <c r="G1001" s="104"/>
      <c r="H1001" s="104"/>
      <c r="I1001" s="104"/>
      <c r="J1001" s="104"/>
      <c r="K1001" s="104"/>
      <c r="L1001" s="104"/>
      <c r="M1001" s="104"/>
      <c r="N1001" s="104"/>
      <c r="O1001" s="104"/>
      <c r="P1001" s="104"/>
      <c r="Q1001" s="104"/>
      <c r="R1001" s="104"/>
      <c r="S1001" s="104"/>
      <c r="T1001" s="104"/>
      <c r="U1001" s="104"/>
      <c r="V1001" s="104"/>
      <c r="W1001" s="104"/>
      <c r="X1001" s="104"/>
      <c r="Y1001" s="104"/>
      <c r="Z1001" s="104"/>
      <c r="AA1001" s="104"/>
      <c r="AB1001" s="104"/>
      <c r="AC1001" s="104"/>
      <c r="AD1001" s="104"/>
      <c r="AE1001" s="104"/>
    </row>
    <row r="1002">
      <c r="A1002" s="104"/>
      <c r="B1002" s="104"/>
      <c r="C1002" s="104"/>
      <c r="D1002" s="104"/>
      <c r="E1002" s="104"/>
      <c r="F1002" s="104"/>
      <c r="G1002" s="104"/>
      <c r="H1002" s="104"/>
      <c r="I1002" s="104"/>
      <c r="J1002" s="104"/>
      <c r="K1002" s="104"/>
      <c r="L1002" s="104"/>
      <c r="M1002" s="104"/>
      <c r="N1002" s="104"/>
      <c r="O1002" s="104"/>
      <c r="P1002" s="104"/>
      <c r="Q1002" s="104"/>
      <c r="R1002" s="104"/>
      <c r="S1002" s="104"/>
      <c r="T1002" s="104"/>
      <c r="U1002" s="104"/>
      <c r="V1002" s="104"/>
      <c r="W1002" s="104"/>
      <c r="X1002" s="104"/>
      <c r="Y1002" s="104"/>
      <c r="Z1002" s="104"/>
      <c r="AA1002" s="104"/>
      <c r="AB1002" s="104"/>
      <c r="AC1002" s="104"/>
      <c r="AD1002" s="104"/>
      <c r="AE1002" s="104"/>
    </row>
    <row r="1003">
      <c r="A1003" s="104"/>
      <c r="B1003" s="104"/>
      <c r="C1003" s="104"/>
      <c r="D1003" s="104"/>
      <c r="E1003" s="104"/>
      <c r="F1003" s="104"/>
      <c r="G1003" s="104"/>
      <c r="H1003" s="104"/>
      <c r="I1003" s="104"/>
      <c r="J1003" s="104"/>
      <c r="K1003" s="104"/>
      <c r="L1003" s="104"/>
      <c r="M1003" s="104"/>
      <c r="N1003" s="104"/>
      <c r="O1003" s="104"/>
      <c r="P1003" s="104"/>
      <c r="Q1003" s="104"/>
      <c r="R1003" s="104"/>
      <c r="S1003" s="104"/>
      <c r="T1003" s="104"/>
      <c r="U1003" s="104"/>
      <c r="V1003" s="104"/>
      <c r="W1003" s="104"/>
      <c r="X1003" s="104"/>
      <c r="Y1003" s="104"/>
      <c r="Z1003" s="104"/>
      <c r="AA1003" s="104"/>
      <c r="AB1003" s="104"/>
      <c r="AC1003" s="104"/>
      <c r="AD1003" s="104"/>
      <c r="AE1003" s="104"/>
    </row>
    <row r="1004">
      <c r="A1004" s="104"/>
      <c r="B1004" s="104"/>
      <c r="C1004" s="104"/>
      <c r="D1004" s="104"/>
      <c r="E1004" s="104"/>
      <c r="F1004" s="104"/>
      <c r="G1004" s="104"/>
      <c r="H1004" s="104"/>
      <c r="I1004" s="104"/>
      <c r="J1004" s="104"/>
      <c r="K1004" s="104"/>
      <c r="L1004" s="104"/>
      <c r="M1004" s="104"/>
      <c r="N1004" s="104"/>
      <c r="O1004" s="104"/>
      <c r="P1004" s="104"/>
      <c r="Q1004" s="104"/>
      <c r="R1004" s="104"/>
      <c r="S1004" s="104"/>
      <c r="T1004" s="104"/>
      <c r="U1004" s="104"/>
      <c r="V1004" s="104"/>
      <c r="W1004" s="104"/>
      <c r="X1004" s="104"/>
      <c r="Y1004" s="104"/>
      <c r="Z1004" s="104"/>
      <c r="AA1004" s="104"/>
      <c r="AB1004" s="104"/>
      <c r="AC1004" s="104"/>
      <c r="AD1004" s="104"/>
      <c r="AE1004" s="104"/>
    </row>
    <row r="1005">
      <c r="A1005" s="104"/>
      <c r="B1005" s="104"/>
      <c r="C1005" s="104"/>
      <c r="D1005" s="104"/>
      <c r="E1005" s="104"/>
      <c r="F1005" s="104"/>
      <c r="G1005" s="104"/>
      <c r="H1005" s="104"/>
      <c r="I1005" s="104"/>
      <c r="J1005" s="104"/>
      <c r="K1005" s="104"/>
      <c r="L1005" s="104"/>
      <c r="M1005" s="104"/>
      <c r="N1005" s="104"/>
      <c r="O1005" s="104"/>
      <c r="P1005" s="104"/>
      <c r="Q1005" s="104"/>
      <c r="R1005" s="104"/>
      <c r="S1005" s="104"/>
      <c r="T1005" s="104"/>
      <c r="U1005" s="104"/>
      <c r="V1005" s="104"/>
      <c r="W1005" s="104"/>
      <c r="X1005" s="104"/>
      <c r="Y1005" s="104"/>
      <c r="Z1005" s="104"/>
      <c r="AA1005" s="104"/>
      <c r="AB1005" s="104"/>
      <c r="AC1005" s="104"/>
      <c r="AD1005" s="104"/>
      <c r="AE1005" s="104"/>
    </row>
    <row r="1006">
      <c r="A1006" s="104"/>
      <c r="B1006" s="104"/>
      <c r="C1006" s="104"/>
      <c r="D1006" s="104"/>
      <c r="E1006" s="104"/>
      <c r="F1006" s="104"/>
      <c r="G1006" s="104"/>
      <c r="H1006" s="104"/>
      <c r="I1006" s="104"/>
      <c r="J1006" s="104"/>
      <c r="K1006" s="104"/>
      <c r="L1006" s="104"/>
      <c r="M1006" s="104"/>
      <c r="N1006" s="104"/>
      <c r="O1006" s="104"/>
      <c r="P1006" s="104"/>
      <c r="Q1006" s="104"/>
      <c r="R1006" s="104"/>
      <c r="S1006" s="104"/>
      <c r="T1006" s="104"/>
      <c r="U1006" s="104"/>
      <c r="V1006" s="104"/>
      <c r="W1006" s="104"/>
      <c r="X1006" s="104"/>
      <c r="Y1006" s="104"/>
      <c r="Z1006" s="104"/>
      <c r="AA1006" s="104"/>
      <c r="AB1006" s="104"/>
      <c r="AC1006" s="104"/>
      <c r="AD1006" s="104"/>
      <c r="AE1006" s="104"/>
    </row>
    <row r="1007">
      <c r="A1007" s="104"/>
      <c r="B1007" s="104"/>
      <c r="C1007" s="104"/>
      <c r="D1007" s="104"/>
      <c r="E1007" s="104"/>
      <c r="F1007" s="104"/>
      <c r="G1007" s="104"/>
      <c r="H1007" s="104"/>
      <c r="I1007" s="104"/>
      <c r="J1007" s="104"/>
      <c r="K1007" s="104"/>
      <c r="L1007" s="104"/>
      <c r="M1007" s="104"/>
      <c r="N1007" s="104"/>
      <c r="O1007" s="104"/>
      <c r="P1007" s="104"/>
      <c r="Q1007" s="104"/>
      <c r="R1007" s="104"/>
      <c r="S1007" s="104"/>
      <c r="T1007" s="104"/>
      <c r="U1007" s="104"/>
      <c r="V1007" s="104"/>
      <c r="W1007" s="104"/>
      <c r="X1007" s="104"/>
      <c r="Y1007" s="104"/>
      <c r="Z1007" s="104"/>
      <c r="AA1007" s="104"/>
      <c r="AB1007" s="104"/>
      <c r="AC1007" s="104"/>
      <c r="AD1007" s="104"/>
      <c r="AE1007" s="104"/>
    </row>
    <row r="1008">
      <c r="A1008" s="104"/>
      <c r="B1008" s="104"/>
      <c r="C1008" s="104"/>
      <c r="D1008" s="104"/>
      <c r="E1008" s="104"/>
      <c r="F1008" s="104"/>
      <c r="G1008" s="104"/>
      <c r="H1008" s="104"/>
      <c r="I1008" s="104"/>
      <c r="J1008" s="104"/>
      <c r="K1008" s="104"/>
      <c r="L1008" s="104"/>
      <c r="M1008" s="104"/>
      <c r="N1008" s="104"/>
      <c r="O1008" s="104"/>
      <c r="P1008" s="104"/>
      <c r="Q1008" s="104"/>
      <c r="R1008" s="104"/>
      <c r="S1008" s="104"/>
      <c r="T1008" s="104"/>
      <c r="U1008" s="104"/>
      <c r="V1008" s="104"/>
      <c r="W1008" s="104"/>
      <c r="X1008" s="104"/>
      <c r="Y1008" s="104"/>
      <c r="Z1008" s="104"/>
      <c r="AA1008" s="104"/>
      <c r="AB1008" s="104"/>
      <c r="AC1008" s="104"/>
      <c r="AD1008" s="104"/>
      <c r="AE1008" s="104"/>
    </row>
    <row r="1009">
      <c r="A1009" s="104"/>
      <c r="B1009" s="104"/>
      <c r="C1009" s="104"/>
      <c r="D1009" s="104"/>
      <c r="E1009" s="104"/>
      <c r="F1009" s="104"/>
      <c r="G1009" s="104"/>
      <c r="H1009" s="104"/>
      <c r="I1009" s="104"/>
      <c r="J1009" s="104"/>
      <c r="K1009" s="104"/>
      <c r="L1009" s="104"/>
      <c r="M1009" s="104"/>
      <c r="N1009" s="104"/>
      <c r="O1009" s="104"/>
      <c r="P1009" s="104"/>
      <c r="Q1009" s="104"/>
      <c r="R1009" s="104"/>
      <c r="S1009" s="104"/>
      <c r="T1009" s="104"/>
      <c r="U1009" s="104"/>
      <c r="V1009" s="104"/>
      <c r="W1009" s="104"/>
      <c r="X1009" s="104"/>
      <c r="Y1009" s="104"/>
      <c r="Z1009" s="104"/>
      <c r="AA1009" s="104"/>
      <c r="AB1009" s="104"/>
      <c r="AC1009" s="104"/>
      <c r="AD1009" s="104"/>
      <c r="AE1009" s="104"/>
    </row>
    <row r="1010">
      <c r="A1010" s="104"/>
      <c r="B1010" s="104"/>
      <c r="C1010" s="104"/>
      <c r="D1010" s="104"/>
      <c r="E1010" s="104"/>
      <c r="F1010" s="104"/>
      <c r="G1010" s="104"/>
      <c r="H1010" s="104"/>
      <c r="I1010" s="104"/>
      <c r="J1010" s="104"/>
      <c r="K1010" s="104"/>
      <c r="L1010" s="104"/>
      <c r="M1010" s="104"/>
      <c r="N1010" s="104"/>
      <c r="O1010" s="104"/>
      <c r="P1010" s="104"/>
      <c r="Q1010" s="104"/>
      <c r="R1010" s="104"/>
      <c r="S1010" s="104"/>
      <c r="T1010" s="104"/>
      <c r="U1010" s="104"/>
      <c r="V1010" s="104"/>
      <c r="W1010" s="104"/>
      <c r="X1010" s="104"/>
      <c r="Y1010" s="104"/>
      <c r="Z1010" s="104"/>
      <c r="AA1010" s="104"/>
      <c r="AB1010" s="104"/>
      <c r="AC1010" s="104"/>
      <c r="AD1010" s="104"/>
      <c r="AE1010" s="104"/>
    </row>
    <row r="1011">
      <c r="A1011" s="104"/>
      <c r="B1011" s="104"/>
      <c r="C1011" s="104"/>
      <c r="D1011" s="104"/>
      <c r="E1011" s="104"/>
      <c r="F1011" s="104"/>
      <c r="G1011" s="104"/>
      <c r="H1011" s="104"/>
      <c r="I1011" s="104"/>
      <c r="J1011" s="104"/>
      <c r="K1011" s="104"/>
      <c r="L1011" s="104"/>
      <c r="M1011" s="104"/>
      <c r="N1011" s="104"/>
      <c r="O1011" s="104"/>
      <c r="P1011" s="104"/>
      <c r="Q1011" s="104"/>
      <c r="R1011" s="104"/>
      <c r="S1011" s="104"/>
      <c r="T1011" s="104"/>
      <c r="U1011" s="104"/>
      <c r="V1011" s="104"/>
      <c r="W1011" s="104"/>
      <c r="X1011" s="104"/>
      <c r="Y1011" s="104"/>
      <c r="Z1011" s="104"/>
      <c r="AA1011" s="104"/>
      <c r="AB1011" s="104"/>
      <c r="AC1011" s="104"/>
      <c r="AD1011" s="104"/>
      <c r="AE1011" s="104"/>
    </row>
    <row r="1012">
      <c r="A1012" s="104"/>
      <c r="B1012" s="104"/>
      <c r="C1012" s="104"/>
      <c r="D1012" s="104"/>
      <c r="E1012" s="104"/>
      <c r="F1012" s="104"/>
      <c r="G1012" s="104"/>
      <c r="H1012" s="104"/>
      <c r="I1012" s="104"/>
      <c r="J1012" s="104"/>
      <c r="K1012" s="104"/>
      <c r="L1012" s="104"/>
      <c r="M1012" s="104"/>
      <c r="N1012" s="104"/>
      <c r="O1012" s="104"/>
      <c r="P1012" s="104"/>
      <c r="Q1012" s="104"/>
      <c r="R1012" s="104"/>
      <c r="S1012" s="104"/>
      <c r="T1012" s="104"/>
      <c r="U1012" s="104"/>
      <c r="V1012" s="104"/>
      <c r="W1012" s="104"/>
      <c r="X1012" s="104"/>
      <c r="Y1012" s="104"/>
      <c r="Z1012" s="104"/>
      <c r="AA1012" s="104"/>
      <c r="AB1012" s="104"/>
      <c r="AC1012" s="104"/>
      <c r="AD1012" s="104"/>
      <c r="AE1012" s="104"/>
    </row>
    <row r="1013">
      <c r="A1013" s="104"/>
      <c r="B1013" s="104"/>
      <c r="C1013" s="104"/>
      <c r="D1013" s="104"/>
      <c r="E1013" s="104"/>
      <c r="F1013" s="104"/>
      <c r="G1013" s="104"/>
      <c r="H1013" s="104"/>
      <c r="I1013" s="104"/>
      <c r="J1013" s="104"/>
      <c r="K1013" s="104"/>
      <c r="L1013" s="104"/>
      <c r="M1013" s="104"/>
      <c r="N1013" s="104"/>
      <c r="O1013" s="104"/>
      <c r="P1013" s="104"/>
      <c r="Q1013" s="104"/>
      <c r="R1013" s="104"/>
      <c r="S1013" s="104"/>
      <c r="T1013" s="104"/>
      <c r="U1013" s="104"/>
      <c r="V1013" s="104"/>
      <c r="W1013" s="104"/>
      <c r="X1013" s="104"/>
      <c r="Y1013" s="104"/>
      <c r="Z1013" s="104"/>
      <c r="AA1013" s="104"/>
      <c r="AB1013" s="104"/>
      <c r="AC1013" s="104"/>
      <c r="AD1013" s="104"/>
      <c r="AE1013" s="104"/>
    </row>
    <row r="1014">
      <c r="A1014" s="104"/>
      <c r="B1014" s="104"/>
      <c r="C1014" s="104"/>
      <c r="D1014" s="104"/>
      <c r="E1014" s="104"/>
      <c r="F1014" s="104"/>
      <c r="G1014" s="104"/>
      <c r="H1014" s="104"/>
      <c r="I1014" s="104"/>
      <c r="J1014" s="104"/>
      <c r="K1014" s="104"/>
      <c r="L1014" s="104"/>
      <c r="M1014" s="104"/>
      <c r="N1014" s="104"/>
      <c r="O1014" s="104"/>
      <c r="P1014" s="104"/>
      <c r="Q1014" s="104"/>
      <c r="R1014" s="104"/>
      <c r="S1014" s="104"/>
      <c r="T1014" s="104"/>
      <c r="U1014" s="104"/>
      <c r="V1014" s="104"/>
      <c r="W1014" s="104"/>
      <c r="X1014" s="104"/>
      <c r="Y1014" s="104"/>
      <c r="Z1014" s="104"/>
      <c r="AA1014" s="104"/>
      <c r="AB1014" s="104"/>
      <c r="AC1014" s="104"/>
      <c r="AD1014" s="104"/>
      <c r="AE1014" s="104"/>
    </row>
    <row r="1015">
      <c r="A1015" s="104"/>
      <c r="B1015" s="104"/>
      <c r="C1015" s="104"/>
      <c r="D1015" s="104"/>
      <c r="E1015" s="104"/>
      <c r="F1015" s="104"/>
      <c r="G1015" s="104"/>
      <c r="H1015" s="104"/>
      <c r="I1015" s="104"/>
      <c r="J1015" s="104"/>
      <c r="K1015" s="104"/>
      <c r="L1015" s="104"/>
      <c r="M1015" s="104"/>
      <c r="N1015" s="104"/>
      <c r="O1015" s="104"/>
      <c r="P1015" s="104"/>
      <c r="Q1015" s="104"/>
      <c r="R1015" s="104"/>
      <c r="S1015" s="104"/>
      <c r="T1015" s="104"/>
      <c r="U1015" s="104"/>
      <c r="V1015" s="104"/>
      <c r="W1015" s="104"/>
      <c r="X1015" s="104"/>
      <c r="Y1015" s="104"/>
      <c r="Z1015" s="104"/>
      <c r="AA1015" s="104"/>
      <c r="AB1015" s="104"/>
      <c r="AC1015" s="104"/>
      <c r="AD1015" s="104"/>
      <c r="AE1015" s="104"/>
    </row>
    <row r="1016">
      <c r="A1016" s="104"/>
      <c r="B1016" s="104"/>
      <c r="C1016" s="104"/>
      <c r="D1016" s="104"/>
      <c r="E1016" s="104"/>
      <c r="F1016" s="104"/>
      <c r="G1016" s="104"/>
      <c r="H1016" s="104"/>
      <c r="I1016" s="104"/>
      <c r="J1016" s="104"/>
      <c r="K1016" s="104"/>
      <c r="L1016" s="104"/>
      <c r="M1016" s="104"/>
      <c r="N1016" s="104"/>
      <c r="O1016" s="104"/>
      <c r="P1016" s="104"/>
      <c r="Q1016" s="104"/>
      <c r="R1016" s="104"/>
      <c r="S1016" s="104"/>
      <c r="T1016" s="104"/>
      <c r="U1016" s="104"/>
      <c r="V1016" s="104"/>
      <c r="W1016" s="104"/>
      <c r="X1016" s="104"/>
      <c r="Y1016" s="104"/>
      <c r="Z1016" s="104"/>
      <c r="AA1016" s="104"/>
      <c r="AB1016" s="104"/>
      <c r="AC1016" s="104"/>
      <c r="AD1016" s="104"/>
      <c r="AE1016" s="104"/>
    </row>
    <row r="1017">
      <c r="A1017" s="104"/>
      <c r="B1017" s="104"/>
      <c r="C1017" s="104"/>
      <c r="D1017" s="104"/>
      <c r="E1017" s="104"/>
      <c r="F1017" s="104"/>
      <c r="G1017" s="104"/>
      <c r="H1017" s="104"/>
      <c r="I1017" s="104"/>
      <c r="J1017" s="104"/>
      <c r="K1017" s="104"/>
      <c r="L1017" s="104"/>
      <c r="M1017" s="104"/>
      <c r="N1017" s="104"/>
      <c r="O1017" s="104"/>
      <c r="P1017" s="104"/>
      <c r="Q1017" s="104"/>
      <c r="R1017" s="104"/>
      <c r="S1017" s="104"/>
      <c r="T1017" s="104"/>
      <c r="U1017" s="104"/>
      <c r="V1017" s="104"/>
      <c r="W1017" s="104"/>
      <c r="X1017" s="104"/>
      <c r="Y1017" s="104"/>
      <c r="Z1017" s="104"/>
      <c r="AA1017" s="104"/>
      <c r="AB1017" s="104"/>
      <c r="AC1017" s="104"/>
      <c r="AD1017" s="104"/>
      <c r="AE1017" s="104"/>
    </row>
    <row r="1018">
      <c r="A1018" s="104"/>
      <c r="B1018" s="104"/>
      <c r="C1018" s="104"/>
      <c r="D1018" s="104"/>
      <c r="E1018" s="104"/>
      <c r="F1018" s="104"/>
      <c r="G1018" s="104"/>
      <c r="H1018" s="104"/>
      <c r="I1018" s="104"/>
      <c r="J1018" s="104"/>
      <c r="K1018" s="104"/>
      <c r="L1018" s="104"/>
      <c r="M1018" s="104"/>
      <c r="N1018" s="104"/>
      <c r="O1018" s="104"/>
      <c r="P1018" s="104"/>
      <c r="Q1018" s="104"/>
      <c r="R1018" s="104"/>
      <c r="S1018" s="104"/>
      <c r="T1018" s="104"/>
      <c r="U1018" s="104"/>
      <c r="V1018" s="104"/>
      <c r="W1018" s="104"/>
      <c r="X1018" s="104"/>
      <c r="Y1018" s="104"/>
      <c r="Z1018" s="104"/>
      <c r="AA1018" s="104"/>
      <c r="AB1018" s="104"/>
      <c r="AC1018" s="104"/>
      <c r="AD1018" s="104"/>
      <c r="AE1018" s="104"/>
    </row>
    <row r="1019">
      <c r="A1019" s="104"/>
      <c r="B1019" s="104"/>
      <c r="C1019" s="104"/>
      <c r="D1019" s="104"/>
      <c r="E1019" s="104"/>
      <c r="F1019" s="104"/>
      <c r="G1019" s="104"/>
      <c r="H1019" s="104"/>
      <c r="I1019" s="104"/>
      <c r="J1019" s="104"/>
      <c r="K1019" s="104"/>
      <c r="L1019" s="104"/>
      <c r="M1019" s="104"/>
      <c r="N1019" s="104"/>
      <c r="O1019" s="104"/>
      <c r="P1019" s="104"/>
      <c r="Q1019" s="104"/>
      <c r="R1019" s="104"/>
      <c r="S1019" s="104"/>
      <c r="T1019" s="104"/>
      <c r="U1019" s="104"/>
      <c r="V1019" s="104"/>
      <c r="W1019" s="104"/>
      <c r="X1019" s="104"/>
      <c r="Y1019" s="104"/>
      <c r="Z1019" s="104"/>
      <c r="AA1019" s="104"/>
      <c r="AB1019" s="104"/>
      <c r="AC1019" s="104"/>
      <c r="AD1019" s="104"/>
      <c r="AE1019" s="104"/>
    </row>
    <row r="1020">
      <c r="A1020" s="104"/>
      <c r="B1020" s="104"/>
      <c r="C1020" s="104"/>
      <c r="D1020" s="104"/>
      <c r="E1020" s="104"/>
      <c r="F1020" s="104"/>
      <c r="G1020" s="104"/>
      <c r="H1020" s="104"/>
      <c r="I1020" s="104"/>
      <c r="J1020" s="104"/>
      <c r="K1020" s="104"/>
      <c r="L1020" s="104"/>
      <c r="M1020" s="104"/>
      <c r="N1020" s="104"/>
      <c r="O1020" s="104"/>
      <c r="P1020" s="104"/>
      <c r="Q1020" s="104"/>
      <c r="R1020" s="104"/>
      <c r="S1020" s="104"/>
      <c r="T1020" s="104"/>
      <c r="U1020" s="104"/>
      <c r="V1020" s="104"/>
      <c r="W1020" s="104"/>
      <c r="X1020" s="104"/>
      <c r="Y1020" s="104"/>
      <c r="Z1020" s="104"/>
      <c r="AA1020" s="104"/>
      <c r="AB1020" s="104"/>
      <c r="AC1020" s="104"/>
      <c r="AD1020" s="104"/>
      <c r="AE1020" s="104"/>
    </row>
    <row r="1021">
      <c r="A1021" s="104"/>
      <c r="B1021" s="104"/>
      <c r="C1021" s="104"/>
      <c r="D1021" s="104"/>
      <c r="E1021" s="104"/>
      <c r="F1021" s="104"/>
      <c r="G1021" s="104"/>
      <c r="H1021" s="104"/>
      <c r="I1021" s="104"/>
      <c r="J1021" s="104"/>
      <c r="K1021" s="104"/>
      <c r="L1021" s="104"/>
      <c r="M1021" s="104"/>
      <c r="N1021" s="104"/>
      <c r="O1021" s="104"/>
      <c r="P1021" s="104"/>
      <c r="Q1021" s="104"/>
      <c r="R1021" s="104"/>
      <c r="S1021" s="104"/>
      <c r="T1021" s="104"/>
      <c r="U1021" s="104"/>
      <c r="V1021" s="104"/>
      <c r="W1021" s="104"/>
      <c r="X1021" s="104"/>
      <c r="Y1021" s="104"/>
      <c r="Z1021" s="104"/>
      <c r="AA1021" s="104"/>
      <c r="AB1021" s="104"/>
      <c r="AC1021" s="104"/>
      <c r="AD1021" s="104"/>
      <c r="AE1021" s="104"/>
    </row>
    <row r="1022">
      <c r="A1022" s="104"/>
      <c r="B1022" s="104"/>
      <c r="C1022" s="104"/>
      <c r="D1022" s="104"/>
      <c r="E1022" s="104"/>
      <c r="F1022" s="104"/>
      <c r="G1022" s="104"/>
      <c r="H1022" s="104"/>
      <c r="I1022" s="104"/>
      <c r="J1022" s="104"/>
      <c r="K1022" s="104"/>
      <c r="L1022" s="104"/>
      <c r="M1022" s="104"/>
      <c r="N1022" s="104"/>
      <c r="O1022" s="104"/>
      <c r="P1022" s="104"/>
      <c r="Q1022" s="104"/>
      <c r="R1022" s="104"/>
      <c r="S1022" s="104"/>
      <c r="T1022" s="104"/>
      <c r="U1022" s="104"/>
      <c r="V1022" s="104"/>
      <c r="W1022" s="104"/>
      <c r="X1022" s="104"/>
      <c r="Y1022" s="104"/>
      <c r="Z1022" s="104"/>
      <c r="AA1022" s="104"/>
      <c r="AB1022" s="104"/>
      <c r="AC1022" s="104"/>
      <c r="AD1022" s="104"/>
      <c r="AE1022" s="104"/>
    </row>
    <row r="1023">
      <c r="A1023" s="104"/>
      <c r="B1023" s="104"/>
      <c r="C1023" s="104"/>
      <c r="D1023" s="104"/>
      <c r="E1023" s="104"/>
      <c r="F1023" s="104"/>
      <c r="G1023" s="104"/>
      <c r="H1023" s="104"/>
      <c r="I1023" s="104"/>
      <c r="J1023" s="104"/>
      <c r="K1023" s="104"/>
      <c r="L1023" s="104"/>
      <c r="M1023" s="104"/>
      <c r="N1023" s="104"/>
      <c r="O1023" s="104"/>
      <c r="P1023" s="104"/>
      <c r="Q1023" s="104"/>
      <c r="R1023" s="104"/>
      <c r="S1023" s="104"/>
      <c r="T1023" s="104"/>
      <c r="U1023" s="104"/>
      <c r="V1023" s="104"/>
      <c r="W1023" s="104"/>
      <c r="X1023" s="104"/>
      <c r="Y1023" s="104"/>
      <c r="Z1023" s="104"/>
      <c r="AA1023" s="104"/>
      <c r="AB1023" s="104"/>
      <c r="AC1023" s="104"/>
      <c r="AD1023" s="104"/>
      <c r="AE1023" s="104"/>
    </row>
    <row r="1024">
      <c r="A1024" s="104"/>
      <c r="B1024" s="104"/>
      <c r="C1024" s="104"/>
      <c r="D1024" s="104"/>
      <c r="E1024" s="104"/>
      <c r="F1024" s="104"/>
      <c r="G1024" s="104"/>
      <c r="H1024" s="104"/>
      <c r="I1024" s="104"/>
      <c r="J1024" s="104"/>
      <c r="K1024" s="104"/>
      <c r="L1024" s="104"/>
      <c r="M1024" s="104"/>
      <c r="N1024" s="104"/>
      <c r="O1024" s="104"/>
      <c r="P1024" s="104"/>
      <c r="Q1024" s="104"/>
      <c r="R1024" s="104"/>
      <c r="S1024" s="104"/>
      <c r="T1024" s="104"/>
      <c r="U1024" s="104"/>
      <c r="V1024" s="104"/>
      <c r="W1024" s="104"/>
      <c r="X1024" s="104"/>
      <c r="Y1024" s="104"/>
      <c r="Z1024" s="104"/>
      <c r="AA1024" s="104"/>
      <c r="AB1024" s="104"/>
      <c r="AC1024" s="104"/>
      <c r="AD1024" s="104"/>
      <c r="AE1024" s="104"/>
    </row>
    <row r="1025">
      <c r="A1025" s="104"/>
      <c r="B1025" s="104"/>
      <c r="C1025" s="104"/>
      <c r="D1025" s="104"/>
      <c r="E1025" s="104"/>
      <c r="F1025" s="104"/>
      <c r="G1025" s="104"/>
      <c r="H1025" s="104"/>
      <c r="I1025" s="104"/>
      <c r="J1025" s="104"/>
      <c r="K1025" s="104"/>
      <c r="L1025" s="104"/>
      <c r="M1025" s="104"/>
      <c r="N1025" s="104"/>
      <c r="O1025" s="104"/>
      <c r="P1025" s="104"/>
      <c r="Q1025" s="104"/>
      <c r="R1025" s="104"/>
      <c r="S1025" s="104"/>
      <c r="T1025" s="104"/>
      <c r="U1025" s="104"/>
      <c r="V1025" s="104"/>
      <c r="W1025" s="104"/>
      <c r="X1025" s="104"/>
      <c r="Y1025" s="104"/>
      <c r="Z1025" s="104"/>
      <c r="AA1025" s="104"/>
      <c r="AB1025" s="104"/>
      <c r="AC1025" s="104"/>
      <c r="AD1025" s="104"/>
      <c r="AE1025" s="104"/>
    </row>
    <row r="1026">
      <c r="A1026" s="104"/>
      <c r="B1026" s="104"/>
      <c r="C1026" s="104"/>
      <c r="D1026" s="104"/>
      <c r="E1026" s="104"/>
      <c r="F1026" s="104"/>
      <c r="G1026" s="104"/>
      <c r="H1026" s="104"/>
      <c r="I1026" s="104"/>
      <c r="J1026" s="104"/>
      <c r="K1026" s="104"/>
      <c r="L1026" s="104"/>
      <c r="M1026" s="104"/>
      <c r="N1026" s="104"/>
      <c r="O1026" s="104"/>
      <c r="P1026" s="104"/>
      <c r="Q1026" s="104"/>
      <c r="R1026" s="104"/>
      <c r="S1026" s="104"/>
      <c r="T1026" s="104"/>
      <c r="U1026" s="104"/>
      <c r="V1026" s="104"/>
      <c r="W1026" s="104"/>
      <c r="X1026" s="104"/>
      <c r="Y1026" s="104"/>
      <c r="Z1026" s="104"/>
      <c r="AA1026" s="104"/>
      <c r="AB1026" s="104"/>
      <c r="AC1026" s="104"/>
      <c r="AD1026" s="104"/>
      <c r="AE1026" s="104"/>
    </row>
    <row r="1027">
      <c r="A1027" s="104"/>
      <c r="B1027" s="104"/>
      <c r="C1027" s="104"/>
      <c r="D1027" s="104"/>
      <c r="E1027" s="104"/>
      <c r="F1027" s="104"/>
      <c r="G1027" s="104"/>
      <c r="H1027" s="104"/>
      <c r="I1027" s="104"/>
      <c r="J1027" s="104"/>
      <c r="K1027" s="104"/>
      <c r="L1027" s="104"/>
      <c r="M1027" s="104"/>
      <c r="N1027" s="104"/>
      <c r="O1027" s="104"/>
      <c r="P1027" s="104"/>
      <c r="Q1027" s="104"/>
      <c r="R1027" s="104"/>
      <c r="S1027" s="104"/>
      <c r="T1027" s="104"/>
      <c r="U1027" s="104"/>
      <c r="V1027" s="104"/>
      <c r="W1027" s="104"/>
      <c r="X1027" s="104"/>
      <c r="Y1027" s="104"/>
      <c r="Z1027" s="104"/>
      <c r="AA1027" s="104"/>
      <c r="AB1027" s="104"/>
      <c r="AC1027" s="104"/>
      <c r="AD1027" s="104"/>
      <c r="AE1027" s="104"/>
    </row>
    <row r="1028">
      <c r="A1028" s="104"/>
      <c r="B1028" s="104"/>
      <c r="C1028" s="104"/>
      <c r="D1028" s="104"/>
      <c r="E1028" s="104"/>
      <c r="F1028" s="104"/>
      <c r="G1028" s="104"/>
      <c r="H1028" s="104"/>
      <c r="I1028" s="104"/>
      <c r="J1028" s="104"/>
      <c r="K1028" s="104"/>
      <c r="L1028" s="104"/>
      <c r="M1028" s="104"/>
      <c r="N1028" s="104"/>
      <c r="O1028" s="104"/>
      <c r="P1028" s="104"/>
      <c r="Q1028" s="104"/>
      <c r="R1028" s="104"/>
      <c r="S1028" s="104"/>
      <c r="T1028" s="104"/>
      <c r="U1028" s="104"/>
      <c r="V1028" s="104"/>
      <c r="W1028" s="104"/>
      <c r="X1028" s="104"/>
      <c r="Y1028" s="104"/>
      <c r="Z1028" s="104"/>
      <c r="AA1028" s="104"/>
      <c r="AB1028" s="104"/>
      <c r="AC1028" s="104"/>
      <c r="AD1028" s="104"/>
      <c r="AE1028" s="104"/>
    </row>
    <row r="1029">
      <c r="A1029" s="104"/>
      <c r="B1029" s="104"/>
      <c r="C1029" s="104"/>
      <c r="D1029" s="104"/>
      <c r="E1029" s="104"/>
      <c r="F1029" s="104"/>
      <c r="G1029" s="104"/>
      <c r="H1029" s="104"/>
      <c r="I1029" s="104"/>
      <c r="J1029" s="104"/>
      <c r="K1029" s="104"/>
      <c r="L1029" s="104"/>
      <c r="M1029" s="104"/>
      <c r="N1029" s="104"/>
      <c r="O1029" s="104"/>
      <c r="P1029" s="104"/>
      <c r="Q1029" s="104"/>
      <c r="R1029" s="104"/>
      <c r="S1029" s="104"/>
      <c r="T1029" s="104"/>
      <c r="U1029" s="104"/>
      <c r="V1029" s="104"/>
      <c r="W1029" s="104"/>
      <c r="X1029" s="104"/>
      <c r="Y1029" s="104"/>
      <c r="Z1029" s="104"/>
      <c r="AA1029" s="104"/>
      <c r="AB1029" s="104"/>
      <c r="AC1029" s="104"/>
      <c r="AD1029" s="104"/>
      <c r="AE1029" s="104"/>
    </row>
    <row r="1030">
      <c r="A1030" s="104"/>
      <c r="B1030" s="104"/>
      <c r="C1030" s="104"/>
      <c r="D1030" s="104"/>
      <c r="E1030" s="104"/>
      <c r="F1030" s="104"/>
      <c r="G1030" s="104"/>
      <c r="H1030" s="104"/>
      <c r="I1030" s="104"/>
      <c r="J1030" s="104"/>
      <c r="K1030" s="104"/>
      <c r="L1030" s="104"/>
      <c r="M1030" s="104"/>
      <c r="N1030" s="104"/>
      <c r="O1030" s="104"/>
      <c r="P1030" s="104"/>
      <c r="Q1030" s="104"/>
      <c r="R1030" s="104"/>
      <c r="S1030" s="104"/>
      <c r="T1030" s="104"/>
      <c r="U1030" s="104"/>
      <c r="V1030" s="104"/>
      <c r="W1030" s="104"/>
      <c r="X1030" s="104"/>
      <c r="Y1030" s="104"/>
      <c r="Z1030" s="104"/>
      <c r="AA1030" s="104"/>
      <c r="AB1030" s="104"/>
      <c r="AC1030" s="104"/>
      <c r="AD1030" s="104"/>
      <c r="AE1030" s="104"/>
    </row>
    <row r="1031">
      <c r="A1031" s="104"/>
      <c r="B1031" s="104"/>
      <c r="C1031" s="104"/>
      <c r="D1031" s="104"/>
      <c r="E1031" s="104"/>
      <c r="F1031" s="104"/>
      <c r="G1031" s="104"/>
      <c r="H1031" s="104"/>
      <c r="I1031" s="104"/>
      <c r="J1031" s="104"/>
      <c r="K1031" s="104"/>
      <c r="L1031" s="104"/>
      <c r="M1031" s="104"/>
      <c r="N1031" s="104"/>
      <c r="O1031" s="104"/>
      <c r="P1031" s="104"/>
      <c r="Q1031" s="104"/>
      <c r="R1031" s="104"/>
      <c r="S1031" s="104"/>
      <c r="T1031" s="104"/>
      <c r="U1031" s="104"/>
      <c r="V1031" s="104"/>
      <c r="W1031" s="104"/>
      <c r="X1031" s="104"/>
      <c r="Y1031" s="104"/>
      <c r="Z1031" s="104"/>
      <c r="AA1031" s="104"/>
      <c r="AB1031" s="104"/>
      <c r="AC1031" s="104"/>
      <c r="AD1031" s="104"/>
      <c r="AE1031" s="104"/>
    </row>
    <row r="1032">
      <c r="A1032" s="104"/>
      <c r="B1032" s="104"/>
      <c r="C1032" s="104"/>
      <c r="D1032" s="104"/>
      <c r="E1032" s="104"/>
      <c r="F1032" s="104"/>
      <c r="G1032" s="104"/>
      <c r="H1032" s="104"/>
      <c r="I1032" s="104"/>
      <c r="J1032" s="104"/>
      <c r="K1032" s="104"/>
      <c r="L1032" s="104"/>
      <c r="M1032" s="104"/>
      <c r="N1032" s="104"/>
      <c r="O1032" s="104"/>
      <c r="P1032" s="104"/>
      <c r="Q1032" s="104"/>
      <c r="R1032" s="104"/>
      <c r="S1032" s="104"/>
      <c r="T1032" s="104"/>
      <c r="U1032" s="104"/>
      <c r="V1032" s="104"/>
      <c r="W1032" s="104"/>
      <c r="X1032" s="104"/>
      <c r="Y1032" s="104"/>
      <c r="Z1032" s="104"/>
      <c r="AA1032" s="104"/>
      <c r="AB1032" s="104"/>
      <c r="AC1032" s="104"/>
      <c r="AD1032" s="104"/>
      <c r="AE1032" s="104"/>
    </row>
    <row r="1033">
      <c r="A1033" s="104"/>
      <c r="B1033" s="104"/>
      <c r="C1033" s="104"/>
      <c r="D1033" s="104"/>
      <c r="E1033" s="104"/>
      <c r="F1033" s="104"/>
      <c r="G1033" s="104"/>
      <c r="H1033" s="104"/>
      <c r="I1033" s="104"/>
      <c r="J1033" s="104"/>
      <c r="K1033" s="104"/>
      <c r="L1033" s="104"/>
      <c r="M1033" s="104"/>
      <c r="N1033" s="104"/>
      <c r="O1033" s="104"/>
      <c r="P1033" s="104"/>
      <c r="Q1033" s="104"/>
      <c r="R1033" s="104"/>
      <c r="S1033" s="104"/>
      <c r="T1033" s="104"/>
      <c r="U1033" s="104"/>
      <c r="V1033" s="104"/>
      <c r="W1033" s="104"/>
      <c r="X1033" s="104"/>
      <c r="Y1033" s="104"/>
      <c r="Z1033" s="104"/>
      <c r="AA1033" s="104"/>
      <c r="AB1033" s="104"/>
      <c r="AC1033" s="104"/>
      <c r="AD1033" s="104"/>
      <c r="AE1033" s="104"/>
    </row>
    <row r="1034">
      <c r="A1034" s="104"/>
      <c r="B1034" s="104"/>
      <c r="C1034" s="104"/>
      <c r="D1034" s="104"/>
      <c r="E1034" s="104"/>
      <c r="F1034" s="104"/>
      <c r="G1034" s="104"/>
      <c r="H1034" s="104"/>
      <c r="I1034" s="104"/>
      <c r="J1034" s="104"/>
      <c r="K1034" s="104"/>
      <c r="L1034" s="104"/>
      <c r="M1034" s="104"/>
      <c r="N1034" s="104"/>
      <c r="O1034" s="104"/>
      <c r="P1034" s="104"/>
      <c r="Q1034" s="104"/>
      <c r="R1034" s="104"/>
      <c r="S1034" s="104"/>
      <c r="T1034" s="104"/>
      <c r="U1034" s="104"/>
      <c r="V1034" s="104"/>
      <c r="W1034" s="104"/>
      <c r="X1034" s="104"/>
      <c r="Y1034" s="104"/>
      <c r="Z1034" s="104"/>
      <c r="AA1034" s="104"/>
      <c r="AB1034" s="104"/>
      <c r="AC1034" s="104"/>
      <c r="AD1034" s="104"/>
      <c r="AE1034" s="104"/>
    </row>
    <row r="1035">
      <c r="A1035" s="104"/>
      <c r="B1035" s="104"/>
      <c r="C1035" s="104"/>
      <c r="D1035" s="104"/>
      <c r="E1035" s="104"/>
      <c r="F1035" s="104"/>
      <c r="G1035" s="104"/>
      <c r="H1035" s="104"/>
      <c r="I1035" s="104"/>
      <c r="J1035" s="104"/>
      <c r="K1035" s="104"/>
      <c r="L1035" s="104"/>
      <c r="M1035" s="104"/>
      <c r="N1035" s="104"/>
      <c r="O1035" s="104"/>
      <c r="P1035" s="104"/>
      <c r="Q1035" s="104"/>
      <c r="R1035" s="104"/>
      <c r="S1035" s="104"/>
      <c r="T1035" s="104"/>
      <c r="U1035" s="104"/>
      <c r="V1035" s="104"/>
      <c r="W1035" s="104"/>
      <c r="X1035" s="104"/>
      <c r="Y1035" s="104"/>
      <c r="Z1035" s="104"/>
      <c r="AA1035" s="104"/>
      <c r="AB1035" s="104"/>
      <c r="AC1035" s="104"/>
      <c r="AD1035" s="104"/>
      <c r="AE1035" s="104"/>
    </row>
    <row r="1036">
      <c r="A1036" s="104"/>
      <c r="B1036" s="104"/>
      <c r="C1036" s="104"/>
      <c r="D1036" s="104"/>
      <c r="E1036" s="104"/>
      <c r="F1036" s="104"/>
      <c r="G1036" s="104"/>
      <c r="H1036" s="104"/>
      <c r="I1036" s="104"/>
      <c r="J1036" s="104"/>
      <c r="K1036" s="104"/>
      <c r="L1036" s="104"/>
      <c r="M1036" s="104"/>
      <c r="N1036" s="104"/>
      <c r="O1036" s="104"/>
      <c r="P1036" s="104"/>
      <c r="Q1036" s="104"/>
      <c r="R1036" s="104"/>
      <c r="S1036" s="104"/>
      <c r="T1036" s="104"/>
      <c r="U1036" s="104"/>
      <c r="V1036" s="104"/>
      <c r="W1036" s="104"/>
      <c r="X1036" s="104"/>
      <c r="Y1036" s="104"/>
      <c r="Z1036" s="104"/>
      <c r="AA1036" s="104"/>
      <c r="AB1036" s="104"/>
      <c r="AC1036" s="104"/>
      <c r="AD1036" s="104"/>
      <c r="AE1036" s="104"/>
    </row>
    <row r="1037">
      <c r="A1037" s="104"/>
      <c r="B1037" s="104"/>
      <c r="C1037" s="104"/>
      <c r="D1037" s="104"/>
      <c r="E1037" s="104"/>
      <c r="F1037" s="104"/>
      <c r="G1037" s="104"/>
      <c r="H1037" s="104"/>
      <c r="I1037" s="104"/>
      <c r="J1037" s="104"/>
      <c r="K1037" s="104"/>
      <c r="L1037" s="104"/>
      <c r="M1037" s="104"/>
      <c r="N1037" s="104"/>
      <c r="O1037" s="104"/>
      <c r="P1037" s="104"/>
      <c r="Q1037" s="104"/>
      <c r="R1037" s="104"/>
      <c r="S1037" s="104"/>
      <c r="T1037" s="104"/>
      <c r="U1037" s="104"/>
      <c r="V1037" s="104"/>
      <c r="W1037" s="104"/>
      <c r="X1037" s="104"/>
      <c r="Y1037" s="104"/>
      <c r="Z1037" s="104"/>
      <c r="AA1037" s="104"/>
      <c r="AB1037" s="104"/>
      <c r="AC1037" s="104"/>
      <c r="AD1037" s="104"/>
      <c r="AE1037" s="104"/>
    </row>
    <row r="1038">
      <c r="A1038" s="104"/>
      <c r="B1038" s="104"/>
      <c r="C1038" s="104"/>
      <c r="D1038" s="104"/>
      <c r="E1038" s="104"/>
      <c r="F1038" s="104"/>
      <c r="G1038" s="104"/>
      <c r="H1038" s="104"/>
      <c r="I1038" s="104"/>
      <c r="J1038" s="104"/>
      <c r="K1038" s="104"/>
      <c r="L1038" s="104"/>
      <c r="M1038" s="104"/>
      <c r="N1038" s="104"/>
      <c r="O1038" s="104"/>
      <c r="P1038" s="104"/>
      <c r="Q1038" s="104"/>
      <c r="R1038" s="104"/>
      <c r="S1038" s="104"/>
      <c r="T1038" s="104"/>
      <c r="U1038" s="104"/>
      <c r="V1038" s="104"/>
      <c r="W1038" s="104"/>
      <c r="X1038" s="104"/>
      <c r="Y1038" s="104"/>
      <c r="Z1038" s="104"/>
      <c r="AA1038" s="104"/>
      <c r="AB1038" s="104"/>
      <c r="AC1038" s="104"/>
      <c r="AD1038" s="104"/>
      <c r="AE1038" s="104"/>
    </row>
    <row r="1039">
      <c r="A1039" s="104"/>
      <c r="B1039" s="104"/>
      <c r="C1039" s="104"/>
      <c r="D1039" s="104"/>
      <c r="E1039" s="104"/>
      <c r="F1039" s="104"/>
      <c r="G1039" s="104"/>
      <c r="H1039" s="104"/>
      <c r="I1039" s="104"/>
      <c r="J1039" s="104"/>
      <c r="K1039" s="104"/>
      <c r="L1039" s="104"/>
      <c r="M1039" s="104"/>
      <c r="N1039" s="104"/>
      <c r="O1039" s="104"/>
      <c r="P1039" s="104"/>
      <c r="Q1039" s="104"/>
      <c r="R1039" s="104"/>
      <c r="S1039" s="104"/>
      <c r="T1039" s="104"/>
      <c r="U1039" s="104"/>
      <c r="V1039" s="104"/>
      <c r="W1039" s="104"/>
      <c r="X1039" s="104"/>
      <c r="Y1039" s="104"/>
      <c r="Z1039" s="104"/>
      <c r="AA1039" s="104"/>
      <c r="AB1039" s="104"/>
      <c r="AC1039" s="104"/>
      <c r="AD1039" s="104"/>
      <c r="AE1039" s="104"/>
    </row>
    <row r="1040">
      <c r="A1040" s="104"/>
      <c r="B1040" s="104"/>
      <c r="C1040" s="104"/>
      <c r="D1040" s="104"/>
      <c r="E1040" s="104"/>
      <c r="F1040" s="104"/>
      <c r="G1040" s="104"/>
      <c r="H1040" s="104"/>
      <c r="I1040" s="104"/>
      <c r="J1040" s="104"/>
      <c r="K1040" s="104"/>
      <c r="L1040" s="104"/>
      <c r="M1040" s="104"/>
      <c r="N1040" s="104"/>
      <c r="O1040" s="104"/>
      <c r="P1040" s="104"/>
      <c r="Q1040" s="104"/>
      <c r="R1040" s="104"/>
      <c r="S1040" s="104"/>
      <c r="T1040" s="104"/>
      <c r="U1040" s="104"/>
      <c r="V1040" s="104"/>
      <c r="W1040" s="104"/>
      <c r="X1040" s="104"/>
      <c r="Y1040" s="104"/>
      <c r="Z1040" s="104"/>
      <c r="AA1040" s="104"/>
      <c r="AB1040" s="104"/>
      <c r="AC1040" s="104"/>
      <c r="AD1040" s="104"/>
      <c r="AE1040" s="104"/>
    </row>
    <row r="1041">
      <c r="A1041" s="104"/>
      <c r="B1041" s="104"/>
      <c r="C1041" s="104"/>
      <c r="D1041" s="104"/>
      <c r="E1041" s="104"/>
      <c r="F1041" s="104"/>
      <c r="G1041" s="104"/>
      <c r="H1041" s="104"/>
      <c r="I1041" s="104"/>
      <c r="J1041" s="104"/>
      <c r="K1041" s="104"/>
      <c r="L1041" s="104"/>
      <c r="M1041" s="104"/>
      <c r="N1041" s="104"/>
      <c r="O1041" s="104"/>
      <c r="P1041" s="104"/>
      <c r="Q1041" s="104"/>
      <c r="R1041" s="104"/>
      <c r="S1041" s="104"/>
      <c r="T1041" s="104"/>
      <c r="U1041" s="104"/>
      <c r="V1041" s="104"/>
      <c r="W1041" s="104"/>
      <c r="X1041" s="104"/>
      <c r="Y1041" s="104"/>
      <c r="Z1041" s="104"/>
      <c r="AA1041" s="104"/>
      <c r="AB1041" s="104"/>
      <c r="AC1041" s="104"/>
      <c r="AD1041" s="104"/>
      <c r="AE1041" s="104"/>
    </row>
    <row r="1042">
      <c r="A1042" s="104"/>
      <c r="B1042" s="104"/>
      <c r="C1042" s="104"/>
      <c r="D1042" s="104"/>
      <c r="E1042" s="104"/>
      <c r="F1042" s="104"/>
      <c r="G1042" s="104"/>
      <c r="H1042" s="104"/>
      <c r="I1042" s="104"/>
      <c r="J1042" s="104"/>
      <c r="K1042" s="104"/>
      <c r="L1042" s="104"/>
      <c r="M1042" s="104"/>
      <c r="N1042" s="104"/>
      <c r="O1042" s="104"/>
      <c r="P1042" s="104"/>
      <c r="Q1042" s="104"/>
      <c r="R1042" s="104"/>
      <c r="S1042" s="104"/>
      <c r="T1042" s="104"/>
      <c r="U1042" s="104"/>
      <c r="V1042" s="104"/>
      <c r="W1042" s="104"/>
      <c r="X1042" s="104"/>
      <c r="Y1042" s="104"/>
      <c r="Z1042" s="104"/>
      <c r="AA1042" s="104"/>
      <c r="AB1042" s="104"/>
      <c r="AC1042" s="104"/>
      <c r="AD1042" s="104"/>
      <c r="AE1042" s="104"/>
    </row>
    <row r="1043">
      <c r="A1043" s="104"/>
      <c r="B1043" s="104"/>
      <c r="C1043" s="104"/>
      <c r="D1043" s="104"/>
      <c r="E1043" s="104"/>
      <c r="F1043" s="104"/>
      <c r="G1043" s="104"/>
      <c r="H1043" s="104"/>
      <c r="I1043" s="104"/>
      <c r="J1043" s="104"/>
      <c r="K1043" s="104"/>
      <c r="L1043" s="104"/>
      <c r="M1043" s="104"/>
      <c r="N1043" s="104"/>
      <c r="O1043" s="104"/>
      <c r="P1043" s="104"/>
      <c r="Q1043" s="104"/>
      <c r="R1043" s="104"/>
      <c r="S1043" s="104"/>
      <c r="T1043" s="104"/>
      <c r="U1043" s="104"/>
      <c r="V1043" s="104"/>
      <c r="W1043" s="104"/>
      <c r="X1043" s="104"/>
      <c r="Y1043" s="104"/>
      <c r="Z1043" s="104"/>
      <c r="AA1043" s="104"/>
      <c r="AB1043" s="104"/>
      <c r="AC1043" s="104"/>
      <c r="AD1043" s="104"/>
      <c r="AE1043" s="104"/>
    </row>
    <row r="1044">
      <c r="A1044" s="104"/>
      <c r="B1044" s="104"/>
      <c r="C1044" s="104"/>
      <c r="D1044" s="104"/>
      <c r="E1044" s="104"/>
      <c r="F1044" s="104"/>
      <c r="G1044" s="104"/>
      <c r="H1044" s="104"/>
      <c r="I1044" s="104"/>
      <c r="J1044" s="104"/>
      <c r="K1044" s="104"/>
      <c r="L1044" s="104"/>
      <c r="M1044" s="104"/>
      <c r="N1044" s="104"/>
      <c r="O1044" s="104"/>
      <c r="P1044" s="104"/>
      <c r="Q1044" s="104"/>
      <c r="R1044" s="104"/>
      <c r="S1044" s="104"/>
      <c r="T1044" s="104"/>
      <c r="U1044" s="104"/>
      <c r="V1044" s="104"/>
      <c r="W1044" s="104"/>
      <c r="X1044" s="104"/>
      <c r="Y1044" s="104"/>
      <c r="Z1044" s="104"/>
      <c r="AA1044" s="104"/>
      <c r="AB1044" s="104"/>
      <c r="AC1044" s="104"/>
      <c r="AD1044" s="104"/>
      <c r="AE1044" s="104"/>
    </row>
    <row r="1045">
      <c r="A1045" s="104"/>
      <c r="B1045" s="104"/>
      <c r="C1045" s="104"/>
      <c r="D1045" s="104"/>
      <c r="E1045" s="104"/>
      <c r="F1045" s="104"/>
      <c r="G1045" s="104"/>
      <c r="H1045" s="104"/>
      <c r="I1045" s="104"/>
      <c r="J1045" s="104"/>
      <c r="K1045" s="104"/>
      <c r="L1045" s="104"/>
      <c r="M1045" s="104"/>
      <c r="N1045" s="104"/>
      <c r="O1045" s="104"/>
      <c r="P1045" s="104"/>
      <c r="Q1045" s="104"/>
      <c r="R1045" s="104"/>
      <c r="S1045" s="104"/>
      <c r="T1045" s="104"/>
      <c r="U1045" s="104"/>
      <c r="V1045" s="104"/>
      <c r="W1045" s="104"/>
      <c r="X1045" s="104"/>
      <c r="Y1045" s="104"/>
      <c r="Z1045" s="104"/>
      <c r="AA1045" s="104"/>
      <c r="AB1045" s="104"/>
      <c r="AC1045" s="104"/>
      <c r="AD1045" s="104"/>
      <c r="AE1045" s="104"/>
    </row>
    <row r="1046">
      <c r="A1046" s="104"/>
      <c r="B1046" s="104"/>
      <c r="C1046" s="104"/>
      <c r="D1046" s="104"/>
      <c r="E1046" s="104"/>
      <c r="F1046" s="104"/>
      <c r="G1046" s="104"/>
      <c r="H1046" s="104"/>
      <c r="I1046" s="104"/>
      <c r="J1046" s="104"/>
      <c r="K1046" s="104"/>
      <c r="L1046" s="104"/>
      <c r="M1046" s="104"/>
      <c r="N1046" s="104"/>
      <c r="O1046" s="104"/>
      <c r="P1046" s="104"/>
      <c r="Q1046" s="104"/>
      <c r="R1046" s="104"/>
      <c r="S1046" s="104"/>
      <c r="T1046" s="104"/>
      <c r="U1046" s="104"/>
      <c r="V1046" s="104"/>
      <c r="W1046" s="104"/>
      <c r="X1046" s="104"/>
      <c r="Y1046" s="104"/>
      <c r="Z1046" s="104"/>
      <c r="AA1046" s="104"/>
      <c r="AB1046" s="104"/>
      <c r="AC1046" s="104"/>
      <c r="AD1046" s="104"/>
      <c r="AE1046" s="104"/>
    </row>
    <row r="1047">
      <c r="A1047" s="104"/>
      <c r="B1047" s="104"/>
      <c r="C1047" s="104"/>
      <c r="D1047" s="104"/>
      <c r="E1047" s="104"/>
      <c r="F1047" s="104"/>
      <c r="G1047" s="104"/>
      <c r="H1047" s="104"/>
      <c r="I1047" s="104"/>
      <c r="J1047" s="104"/>
      <c r="K1047" s="104"/>
      <c r="L1047" s="104"/>
      <c r="M1047" s="104"/>
      <c r="N1047" s="104"/>
      <c r="O1047" s="104"/>
      <c r="P1047" s="104"/>
      <c r="Q1047" s="104"/>
      <c r="R1047" s="104"/>
      <c r="S1047" s="104"/>
      <c r="T1047" s="104"/>
      <c r="U1047" s="104"/>
      <c r="V1047" s="104"/>
      <c r="W1047" s="104"/>
      <c r="X1047" s="104"/>
      <c r="Y1047" s="104"/>
      <c r="Z1047" s="104"/>
      <c r="AA1047" s="104"/>
      <c r="AB1047" s="104"/>
      <c r="AC1047" s="104"/>
      <c r="AD1047" s="104"/>
      <c r="AE1047" s="104"/>
    </row>
    <row r="1048">
      <c r="A1048" s="104"/>
      <c r="B1048" s="104"/>
      <c r="C1048" s="104"/>
      <c r="D1048" s="104"/>
      <c r="E1048" s="104"/>
      <c r="F1048" s="104"/>
      <c r="G1048" s="104"/>
      <c r="H1048" s="104"/>
      <c r="I1048" s="104"/>
      <c r="J1048" s="104"/>
      <c r="K1048" s="104"/>
      <c r="L1048" s="104"/>
      <c r="M1048" s="104"/>
      <c r="N1048" s="104"/>
      <c r="O1048" s="104"/>
      <c r="P1048" s="104"/>
      <c r="Q1048" s="104"/>
      <c r="R1048" s="104"/>
      <c r="S1048" s="104"/>
      <c r="T1048" s="104"/>
      <c r="U1048" s="104"/>
      <c r="V1048" s="104"/>
      <c r="W1048" s="104"/>
      <c r="X1048" s="104"/>
      <c r="Y1048" s="104"/>
      <c r="Z1048" s="104"/>
      <c r="AA1048" s="104"/>
      <c r="AB1048" s="104"/>
      <c r="AC1048" s="104"/>
      <c r="AD1048" s="104"/>
      <c r="AE1048" s="104"/>
    </row>
    <row r="1049">
      <c r="A1049" s="104"/>
      <c r="B1049" s="104"/>
      <c r="C1049" s="104"/>
      <c r="D1049" s="104"/>
      <c r="E1049" s="104"/>
      <c r="F1049" s="104"/>
      <c r="G1049" s="104"/>
      <c r="H1049" s="104"/>
      <c r="I1049" s="104"/>
      <c r="J1049" s="104"/>
      <c r="K1049" s="104"/>
      <c r="L1049" s="104"/>
      <c r="M1049" s="104"/>
      <c r="N1049" s="104"/>
      <c r="O1049" s="104"/>
      <c r="P1049" s="104"/>
      <c r="Q1049" s="104"/>
      <c r="R1049" s="104"/>
      <c r="S1049" s="104"/>
      <c r="T1049" s="104"/>
      <c r="U1049" s="104"/>
      <c r="V1049" s="104"/>
      <c r="W1049" s="104"/>
      <c r="X1049" s="104"/>
      <c r="Y1049" s="104"/>
      <c r="Z1049" s="104"/>
      <c r="AA1049" s="104"/>
      <c r="AB1049" s="104"/>
      <c r="AC1049" s="104"/>
      <c r="AD1049" s="104"/>
      <c r="AE1049" s="104"/>
    </row>
    <row r="1050">
      <c r="A1050" s="104"/>
      <c r="B1050" s="104"/>
      <c r="C1050" s="104"/>
      <c r="D1050" s="104"/>
      <c r="E1050" s="104"/>
      <c r="F1050" s="104"/>
      <c r="G1050" s="104"/>
      <c r="H1050" s="104"/>
      <c r="I1050" s="104"/>
      <c r="J1050" s="104"/>
      <c r="K1050" s="104"/>
      <c r="L1050" s="104"/>
      <c r="M1050" s="104"/>
      <c r="N1050" s="104"/>
      <c r="O1050" s="104"/>
      <c r="P1050" s="104"/>
      <c r="Q1050" s="104"/>
      <c r="R1050" s="104"/>
      <c r="S1050" s="104"/>
      <c r="T1050" s="104"/>
      <c r="U1050" s="104"/>
      <c r="V1050" s="104"/>
      <c r="W1050" s="104"/>
      <c r="X1050" s="104"/>
      <c r="Y1050" s="104"/>
      <c r="Z1050" s="104"/>
      <c r="AA1050" s="104"/>
      <c r="AB1050" s="104"/>
      <c r="AC1050" s="104"/>
      <c r="AD1050" s="104"/>
      <c r="AE1050" s="104"/>
    </row>
    <row r="1051">
      <c r="A1051" s="104"/>
      <c r="B1051" s="104"/>
      <c r="C1051" s="104"/>
      <c r="D1051" s="104"/>
      <c r="E1051" s="104"/>
      <c r="F1051" s="104"/>
      <c r="G1051" s="104"/>
      <c r="H1051" s="104"/>
      <c r="I1051" s="104"/>
      <c r="J1051" s="104"/>
      <c r="K1051" s="104"/>
      <c r="L1051" s="104"/>
      <c r="M1051" s="104"/>
      <c r="N1051" s="104"/>
      <c r="O1051" s="104"/>
      <c r="P1051" s="104"/>
      <c r="Q1051" s="104"/>
      <c r="R1051" s="104"/>
      <c r="S1051" s="104"/>
      <c r="T1051" s="104"/>
      <c r="U1051" s="104"/>
      <c r="V1051" s="104"/>
      <c r="W1051" s="104"/>
      <c r="X1051" s="104"/>
      <c r="Y1051" s="104"/>
      <c r="Z1051" s="104"/>
      <c r="AA1051" s="104"/>
      <c r="AB1051" s="104"/>
      <c r="AC1051" s="104"/>
      <c r="AD1051" s="104"/>
      <c r="AE1051" s="104"/>
    </row>
    <row r="1052">
      <c r="A1052" s="104"/>
      <c r="B1052" s="104"/>
      <c r="C1052" s="104"/>
      <c r="D1052" s="104"/>
      <c r="E1052" s="104"/>
      <c r="F1052" s="104"/>
      <c r="G1052" s="104"/>
      <c r="H1052" s="104"/>
      <c r="I1052" s="104"/>
      <c r="J1052" s="104"/>
      <c r="K1052" s="104"/>
      <c r="L1052" s="104"/>
      <c r="M1052" s="104"/>
      <c r="N1052" s="104"/>
      <c r="O1052" s="104"/>
      <c r="P1052" s="104"/>
      <c r="Q1052" s="104"/>
      <c r="R1052" s="104"/>
      <c r="S1052" s="104"/>
      <c r="T1052" s="104"/>
      <c r="U1052" s="104"/>
      <c r="V1052" s="104"/>
      <c r="W1052" s="104"/>
      <c r="X1052" s="104"/>
      <c r="Y1052" s="104"/>
      <c r="Z1052" s="104"/>
      <c r="AA1052" s="104"/>
      <c r="AB1052" s="104"/>
      <c r="AC1052" s="104"/>
      <c r="AD1052" s="104"/>
      <c r="AE1052" s="104"/>
    </row>
    <row r="1053">
      <c r="A1053" s="104"/>
      <c r="B1053" s="104"/>
      <c r="C1053" s="104"/>
      <c r="D1053" s="104"/>
      <c r="E1053" s="104"/>
      <c r="F1053" s="104"/>
      <c r="G1053" s="104"/>
      <c r="H1053" s="104"/>
      <c r="I1053" s="104"/>
      <c r="J1053" s="104"/>
      <c r="K1053" s="104"/>
      <c r="L1053" s="104"/>
      <c r="M1053" s="104"/>
      <c r="N1053" s="104"/>
      <c r="O1053" s="104"/>
      <c r="P1053" s="104"/>
      <c r="Q1053" s="104"/>
      <c r="R1053" s="104"/>
      <c r="S1053" s="104"/>
      <c r="T1053" s="104"/>
      <c r="U1053" s="104"/>
      <c r="V1053" s="104"/>
      <c r="W1053" s="104"/>
      <c r="X1053" s="104"/>
      <c r="Y1053" s="104"/>
      <c r="Z1053" s="104"/>
      <c r="AA1053" s="104"/>
      <c r="AB1053" s="104"/>
      <c r="AC1053" s="104"/>
      <c r="AD1053" s="104"/>
      <c r="AE1053" s="104"/>
    </row>
    <row r="1054">
      <c r="A1054" s="104"/>
      <c r="B1054" s="104"/>
      <c r="C1054" s="104"/>
      <c r="D1054" s="104"/>
      <c r="E1054" s="104"/>
      <c r="F1054" s="104"/>
      <c r="G1054" s="104"/>
      <c r="H1054" s="104"/>
      <c r="I1054" s="104"/>
      <c r="J1054" s="104"/>
      <c r="K1054" s="104"/>
      <c r="L1054" s="104"/>
      <c r="M1054" s="104"/>
      <c r="N1054" s="104"/>
      <c r="O1054" s="104"/>
      <c r="P1054" s="104"/>
      <c r="Q1054" s="104"/>
      <c r="R1054" s="104"/>
      <c r="S1054" s="104"/>
      <c r="T1054" s="104"/>
      <c r="U1054" s="104"/>
      <c r="V1054" s="104"/>
      <c r="W1054" s="104"/>
      <c r="X1054" s="104"/>
      <c r="Y1054" s="104"/>
      <c r="Z1054" s="104"/>
      <c r="AA1054" s="104"/>
      <c r="AB1054" s="104"/>
      <c r="AC1054" s="104"/>
      <c r="AD1054" s="104"/>
      <c r="AE1054" s="104"/>
    </row>
    <row r="1055">
      <c r="A1055" s="104"/>
      <c r="B1055" s="104"/>
      <c r="C1055" s="104"/>
      <c r="D1055" s="104"/>
      <c r="E1055" s="104"/>
      <c r="F1055" s="104"/>
      <c r="G1055" s="104"/>
      <c r="H1055" s="104"/>
      <c r="I1055" s="104"/>
      <c r="J1055" s="104"/>
      <c r="K1055" s="104"/>
      <c r="L1055" s="104"/>
      <c r="M1055" s="104"/>
      <c r="N1055" s="104"/>
      <c r="O1055" s="104"/>
      <c r="P1055" s="104"/>
      <c r="Q1055" s="104"/>
      <c r="R1055" s="104"/>
      <c r="S1055" s="104"/>
      <c r="T1055" s="104"/>
      <c r="U1055" s="104"/>
      <c r="V1055" s="104"/>
      <c r="W1055" s="104"/>
      <c r="X1055" s="104"/>
      <c r="Y1055" s="104"/>
      <c r="Z1055" s="104"/>
      <c r="AA1055" s="104"/>
      <c r="AB1055" s="104"/>
      <c r="AC1055" s="104"/>
      <c r="AD1055" s="104"/>
      <c r="AE1055" s="104"/>
    </row>
    <row r="1056">
      <c r="A1056" s="104"/>
      <c r="B1056" s="104"/>
      <c r="C1056" s="104"/>
      <c r="D1056" s="104"/>
      <c r="E1056" s="104"/>
      <c r="F1056" s="104"/>
      <c r="G1056" s="104"/>
      <c r="H1056" s="104"/>
      <c r="I1056" s="104"/>
      <c r="J1056" s="104"/>
      <c r="K1056" s="104"/>
      <c r="L1056" s="104"/>
      <c r="M1056" s="104"/>
      <c r="N1056" s="104"/>
      <c r="O1056" s="104"/>
      <c r="P1056" s="104"/>
      <c r="Q1056" s="104"/>
      <c r="R1056" s="104"/>
      <c r="S1056" s="104"/>
      <c r="T1056" s="104"/>
      <c r="U1056" s="104"/>
      <c r="V1056" s="104"/>
      <c r="W1056" s="104"/>
      <c r="X1056" s="104"/>
      <c r="Y1056" s="104"/>
      <c r="Z1056" s="104"/>
      <c r="AA1056" s="104"/>
      <c r="AB1056" s="104"/>
      <c r="AC1056" s="104"/>
      <c r="AD1056" s="104"/>
      <c r="AE1056" s="104"/>
    </row>
    <row r="1057">
      <c r="A1057" s="104"/>
      <c r="B1057" s="104"/>
      <c r="C1057" s="104"/>
      <c r="D1057" s="104"/>
      <c r="E1057" s="104"/>
      <c r="F1057" s="104"/>
      <c r="G1057" s="104"/>
      <c r="H1057" s="104"/>
      <c r="I1057" s="104"/>
      <c r="J1057" s="104"/>
      <c r="K1057" s="104"/>
      <c r="L1057" s="104"/>
      <c r="M1057" s="104"/>
      <c r="N1057" s="104"/>
      <c r="O1057" s="104"/>
      <c r="P1057" s="104"/>
      <c r="Q1057" s="104"/>
      <c r="R1057" s="104"/>
      <c r="S1057" s="104"/>
      <c r="T1057" s="104"/>
      <c r="U1057" s="104"/>
      <c r="V1057" s="104"/>
      <c r="W1057" s="104"/>
      <c r="X1057" s="104"/>
      <c r="Y1057" s="104"/>
      <c r="Z1057" s="104"/>
      <c r="AA1057" s="104"/>
      <c r="AB1057" s="104"/>
      <c r="AC1057" s="104"/>
      <c r="AD1057" s="104"/>
      <c r="AE1057" s="104"/>
    </row>
    <row r="1058">
      <c r="A1058" s="104"/>
      <c r="B1058" s="104"/>
      <c r="C1058" s="104"/>
      <c r="D1058" s="104"/>
      <c r="E1058" s="104"/>
      <c r="F1058" s="104"/>
      <c r="G1058" s="104"/>
      <c r="H1058" s="104"/>
      <c r="I1058" s="104"/>
      <c r="J1058" s="104"/>
      <c r="K1058" s="104"/>
      <c r="L1058" s="104"/>
      <c r="M1058" s="104"/>
      <c r="N1058" s="104"/>
      <c r="O1058" s="104"/>
      <c r="P1058" s="104"/>
      <c r="Q1058" s="104"/>
      <c r="R1058" s="104"/>
      <c r="S1058" s="104"/>
      <c r="T1058" s="104"/>
      <c r="U1058" s="104"/>
      <c r="V1058" s="104"/>
      <c r="W1058" s="104"/>
      <c r="X1058" s="104"/>
      <c r="Y1058" s="104"/>
      <c r="Z1058" s="104"/>
      <c r="AA1058" s="104"/>
      <c r="AB1058" s="104"/>
      <c r="AC1058" s="104"/>
      <c r="AD1058" s="104"/>
      <c r="AE1058" s="104"/>
    </row>
    <row r="1059">
      <c r="A1059" s="104"/>
      <c r="B1059" s="104"/>
      <c r="C1059" s="104"/>
      <c r="D1059" s="104"/>
      <c r="E1059" s="104"/>
      <c r="F1059" s="104"/>
      <c r="G1059" s="104"/>
      <c r="H1059" s="104"/>
      <c r="I1059" s="104"/>
      <c r="J1059" s="104"/>
      <c r="K1059" s="104"/>
      <c r="L1059" s="104"/>
      <c r="M1059" s="104"/>
      <c r="N1059" s="104"/>
      <c r="O1059" s="104"/>
      <c r="P1059" s="104"/>
      <c r="Q1059" s="104"/>
      <c r="R1059" s="104"/>
      <c r="S1059" s="104"/>
      <c r="T1059" s="104"/>
      <c r="U1059" s="104"/>
      <c r="V1059" s="104"/>
      <c r="W1059" s="104"/>
      <c r="X1059" s="104"/>
      <c r="Y1059" s="104"/>
      <c r="Z1059" s="104"/>
      <c r="AA1059" s="104"/>
      <c r="AB1059" s="104"/>
      <c r="AC1059" s="104"/>
      <c r="AD1059" s="104"/>
      <c r="AE1059" s="104"/>
    </row>
    <row r="1060">
      <c r="A1060" s="104"/>
      <c r="B1060" s="104"/>
      <c r="C1060" s="104"/>
      <c r="D1060" s="104"/>
      <c r="E1060" s="104"/>
      <c r="F1060" s="104"/>
      <c r="G1060" s="104"/>
      <c r="H1060" s="104"/>
      <c r="I1060" s="104"/>
      <c r="J1060" s="104"/>
      <c r="K1060" s="104"/>
      <c r="L1060" s="104"/>
      <c r="M1060" s="104"/>
      <c r="N1060" s="104"/>
      <c r="O1060" s="104"/>
      <c r="P1060" s="104"/>
      <c r="Q1060" s="104"/>
      <c r="R1060" s="104"/>
      <c r="S1060" s="104"/>
      <c r="T1060" s="104"/>
      <c r="U1060" s="104"/>
      <c r="V1060" s="104"/>
      <c r="W1060" s="104"/>
      <c r="X1060" s="104"/>
      <c r="Y1060" s="104"/>
      <c r="Z1060" s="104"/>
      <c r="AA1060" s="104"/>
      <c r="AB1060" s="104"/>
      <c r="AC1060" s="104"/>
      <c r="AD1060" s="104"/>
      <c r="AE1060" s="104"/>
    </row>
    <row r="1061">
      <c r="A1061" s="104"/>
      <c r="B1061" s="104"/>
      <c r="C1061" s="104"/>
      <c r="D1061" s="104"/>
      <c r="E1061" s="104"/>
      <c r="F1061" s="104"/>
      <c r="G1061" s="104"/>
      <c r="H1061" s="104"/>
      <c r="I1061" s="104"/>
      <c r="J1061" s="104"/>
      <c r="K1061" s="104"/>
      <c r="L1061" s="104"/>
      <c r="M1061" s="104"/>
      <c r="N1061" s="104"/>
      <c r="O1061" s="104"/>
      <c r="P1061" s="104"/>
      <c r="Q1061" s="104"/>
      <c r="R1061" s="104"/>
      <c r="S1061" s="104"/>
      <c r="T1061" s="104"/>
      <c r="U1061" s="104"/>
      <c r="V1061" s="104"/>
      <c r="W1061" s="104"/>
      <c r="X1061" s="104"/>
      <c r="Y1061" s="104"/>
      <c r="Z1061" s="104"/>
      <c r="AA1061" s="104"/>
      <c r="AB1061" s="104"/>
      <c r="AC1061" s="104"/>
      <c r="AD1061" s="104"/>
      <c r="AE1061" s="104"/>
    </row>
    <row r="1062">
      <c r="A1062" s="104"/>
      <c r="B1062" s="104"/>
      <c r="C1062" s="104"/>
      <c r="D1062" s="104"/>
      <c r="E1062" s="104"/>
      <c r="F1062" s="104"/>
      <c r="G1062" s="104"/>
      <c r="H1062" s="104"/>
      <c r="I1062" s="104"/>
      <c r="J1062" s="104"/>
      <c r="K1062" s="104"/>
      <c r="L1062" s="104"/>
      <c r="M1062" s="104"/>
      <c r="N1062" s="104"/>
      <c r="O1062" s="104"/>
      <c r="P1062" s="104"/>
      <c r="Q1062" s="104"/>
      <c r="R1062" s="104"/>
      <c r="S1062" s="104"/>
      <c r="T1062" s="104"/>
      <c r="U1062" s="104"/>
      <c r="V1062" s="104"/>
      <c r="W1062" s="104"/>
      <c r="X1062" s="104"/>
      <c r="Y1062" s="104"/>
      <c r="Z1062" s="104"/>
      <c r="AA1062" s="104"/>
      <c r="AB1062" s="104"/>
      <c r="AC1062" s="104"/>
      <c r="AD1062" s="104"/>
      <c r="AE1062" s="104"/>
    </row>
    <row r="1063">
      <c r="A1063" s="104"/>
      <c r="B1063" s="104"/>
      <c r="C1063" s="104"/>
      <c r="D1063" s="104"/>
      <c r="E1063" s="104"/>
      <c r="F1063" s="104"/>
      <c r="G1063" s="104"/>
      <c r="H1063" s="104"/>
      <c r="I1063" s="104"/>
      <c r="J1063" s="104"/>
      <c r="K1063" s="104"/>
      <c r="L1063" s="104"/>
      <c r="M1063" s="104"/>
      <c r="N1063" s="104"/>
      <c r="O1063" s="104"/>
      <c r="P1063" s="104"/>
      <c r="Q1063" s="104"/>
      <c r="R1063" s="104"/>
      <c r="S1063" s="104"/>
      <c r="T1063" s="104"/>
      <c r="U1063" s="104"/>
      <c r="V1063" s="104"/>
      <c r="W1063" s="104"/>
      <c r="X1063" s="104"/>
      <c r="Y1063" s="104"/>
      <c r="Z1063" s="104"/>
      <c r="AA1063" s="104"/>
      <c r="AB1063" s="104"/>
      <c r="AC1063" s="104"/>
      <c r="AD1063" s="104"/>
      <c r="AE1063" s="104"/>
    </row>
    <row r="1064">
      <c r="A1064" s="104"/>
      <c r="B1064" s="104"/>
      <c r="C1064" s="104"/>
      <c r="D1064" s="104"/>
      <c r="E1064" s="104"/>
      <c r="F1064" s="104"/>
      <c r="G1064" s="104"/>
      <c r="H1064" s="104"/>
      <c r="I1064" s="104"/>
      <c r="J1064" s="104"/>
      <c r="K1064" s="104"/>
      <c r="L1064" s="104"/>
      <c r="M1064" s="104"/>
      <c r="N1064" s="104"/>
      <c r="O1064" s="104"/>
      <c r="P1064" s="104"/>
      <c r="Q1064" s="104"/>
      <c r="R1064" s="104"/>
      <c r="S1064" s="104"/>
      <c r="T1064" s="104"/>
      <c r="U1064" s="104"/>
      <c r="V1064" s="104"/>
      <c r="W1064" s="104"/>
      <c r="X1064" s="104"/>
      <c r="Y1064" s="104"/>
      <c r="Z1064" s="104"/>
      <c r="AA1064" s="104"/>
      <c r="AB1064" s="104"/>
      <c r="AC1064" s="104"/>
      <c r="AD1064" s="104"/>
      <c r="AE1064" s="104"/>
    </row>
    <row r="1065">
      <c r="A1065" s="104"/>
      <c r="B1065" s="104"/>
      <c r="C1065" s="104"/>
      <c r="D1065" s="104"/>
      <c r="E1065" s="104"/>
      <c r="F1065" s="104"/>
      <c r="G1065" s="104"/>
      <c r="H1065" s="104"/>
      <c r="I1065" s="104"/>
      <c r="J1065" s="104"/>
      <c r="K1065" s="104"/>
      <c r="L1065" s="104"/>
      <c r="M1065" s="104"/>
      <c r="N1065" s="104"/>
      <c r="O1065" s="104"/>
      <c r="P1065" s="104"/>
      <c r="Q1065" s="104"/>
      <c r="R1065" s="104"/>
      <c r="S1065" s="104"/>
      <c r="T1065" s="104"/>
      <c r="U1065" s="104"/>
      <c r="V1065" s="104"/>
      <c r="W1065" s="104"/>
      <c r="X1065" s="104"/>
      <c r="Y1065" s="104"/>
      <c r="Z1065" s="104"/>
      <c r="AA1065" s="104"/>
      <c r="AB1065" s="104"/>
      <c r="AC1065" s="104"/>
      <c r="AD1065" s="104"/>
      <c r="AE1065" s="104"/>
    </row>
    <row r="1066">
      <c r="A1066" s="104"/>
      <c r="B1066" s="104"/>
      <c r="C1066" s="104"/>
      <c r="D1066" s="104"/>
      <c r="E1066" s="104"/>
      <c r="F1066" s="104"/>
      <c r="G1066" s="104"/>
      <c r="H1066" s="104"/>
      <c r="I1066" s="104"/>
      <c r="J1066" s="104"/>
      <c r="K1066" s="104"/>
      <c r="L1066" s="104"/>
      <c r="M1066" s="104"/>
      <c r="N1066" s="104"/>
      <c r="O1066" s="104"/>
      <c r="P1066" s="104"/>
      <c r="Q1066" s="104"/>
      <c r="R1066" s="104"/>
      <c r="S1066" s="104"/>
      <c r="T1066" s="104"/>
      <c r="U1066" s="104"/>
      <c r="V1066" s="104"/>
      <c r="W1066" s="104"/>
      <c r="X1066" s="104"/>
      <c r="Y1066" s="104"/>
      <c r="Z1066" s="104"/>
      <c r="AA1066" s="104"/>
      <c r="AB1066" s="104"/>
      <c r="AC1066" s="104"/>
      <c r="AD1066" s="104"/>
      <c r="AE1066" s="104"/>
    </row>
    <row r="1067">
      <c r="A1067" s="104"/>
      <c r="B1067" s="104"/>
      <c r="C1067" s="104"/>
      <c r="D1067" s="104"/>
      <c r="E1067" s="104"/>
      <c r="F1067" s="104"/>
      <c r="G1067" s="104"/>
      <c r="H1067" s="104"/>
      <c r="I1067" s="104"/>
      <c r="J1067" s="104"/>
      <c r="K1067" s="104"/>
      <c r="L1067" s="104"/>
      <c r="M1067" s="104"/>
      <c r="N1067" s="104"/>
      <c r="O1067" s="104"/>
      <c r="P1067" s="104"/>
      <c r="Q1067" s="104"/>
      <c r="R1067" s="104"/>
      <c r="S1067" s="104"/>
      <c r="T1067" s="104"/>
      <c r="U1067" s="104"/>
      <c r="V1067" s="104"/>
      <c r="W1067" s="104"/>
      <c r="X1067" s="104"/>
      <c r="Y1067" s="104"/>
      <c r="Z1067" s="104"/>
      <c r="AA1067" s="104"/>
      <c r="AB1067" s="104"/>
      <c r="AC1067" s="104"/>
      <c r="AD1067" s="104"/>
      <c r="AE1067" s="104"/>
    </row>
    <row r="1068">
      <c r="A1068" s="104"/>
      <c r="B1068" s="104"/>
      <c r="C1068" s="104"/>
      <c r="D1068" s="104"/>
      <c r="E1068" s="104"/>
      <c r="F1068" s="104"/>
      <c r="G1068" s="104"/>
      <c r="H1068" s="104"/>
      <c r="I1068" s="104"/>
      <c r="J1068" s="104"/>
      <c r="K1068" s="104"/>
      <c r="L1068" s="104"/>
      <c r="M1068" s="104"/>
      <c r="N1068" s="104"/>
      <c r="O1068" s="104"/>
      <c r="P1068" s="104"/>
      <c r="Q1068" s="104"/>
      <c r="R1068" s="104"/>
      <c r="S1068" s="104"/>
      <c r="T1068" s="104"/>
      <c r="U1068" s="104"/>
      <c r="V1068" s="104"/>
      <c r="W1068" s="104"/>
      <c r="X1068" s="104"/>
      <c r="Y1068" s="104"/>
      <c r="Z1068" s="104"/>
      <c r="AA1068" s="104"/>
      <c r="AB1068" s="104"/>
      <c r="AC1068" s="104"/>
      <c r="AD1068" s="104"/>
      <c r="AE1068" s="104"/>
    </row>
    <row r="1069">
      <c r="A1069" s="104"/>
      <c r="B1069" s="104"/>
      <c r="C1069" s="104"/>
      <c r="D1069" s="104"/>
      <c r="E1069" s="104"/>
      <c r="F1069" s="104"/>
      <c r="G1069" s="104"/>
      <c r="H1069" s="104"/>
      <c r="I1069" s="104"/>
      <c r="J1069" s="104"/>
      <c r="K1069" s="104"/>
      <c r="L1069" s="104"/>
      <c r="M1069" s="104"/>
      <c r="N1069" s="104"/>
      <c r="O1069" s="104"/>
      <c r="P1069" s="104"/>
      <c r="Q1069" s="104"/>
      <c r="R1069" s="104"/>
      <c r="S1069" s="104"/>
      <c r="T1069" s="104"/>
      <c r="U1069" s="104"/>
      <c r="V1069" s="104"/>
      <c r="W1069" s="104"/>
      <c r="X1069" s="104"/>
      <c r="Y1069" s="104"/>
      <c r="Z1069" s="104"/>
      <c r="AA1069" s="104"/>
      <c r="AB1069" s="104"/>
      <c r="AC1069" s="104"/>
      <c r="AD1069" s="104"/>
      <c r="AE1069" s="104"/>
    </row>
    <row r="1070">
      <c r="A1070" s="104"/>
      <c r="B1070" s="104"/>
      <c r="C1070" s="104"/>
      <c r="D1070" s="104"/>
      <c r="E1070" s="104"/>
      <c r="F1070" s="104"/>
      <c r="G1070" s="104"/>
      <c r="H1070" s="104"/>
      <c r="I1070" s="104"/>
      <c r="J1070" s="104"/>
      <c r="K1070" s="104"/>
      <c r="L1070" s="104"/>
      <c r="M1070" s="104"/>
      <c r="N1070" s="104"/>
      <c r="O1070" s="104"/>
      <c r="P1070" s="104"/>
      <c r="Q1070" s="104"/>
      <c r="R1070" s="104"/>
      <c r="S1070" s="104"/>
      <c r="T1070" s="104"/>
      <c r="U1070" s="104"/>
      <c r="V1070" s="104"/>
      <c r="W1070" s="104"/>
      <c r="X1070" s="104"/>
      <c r="Y1070" s="104"/>
      <c r="Z1070" s="104"/>
      <c r="AA1070" s="104"/>
      <c r="AB1070" s="104"/>
      <c r="AC1070" s="104"/>
      <c r="AD1070" s="104"/>
      <c r="AE1070" s="104"/>
    </row>
    <row r="1071">
      <c r="A1071" s="104"/>
      <c r="B1071" s="104"/>
      <c r="C1071" s="104"/>
      <c r="D1071" s="104"/>
      <c r="E1071" s="104"/>
      <c r="F1071" s="104"/>
      <c r="G1071" s="104"/>
      <c r="H1071" s="104"/>
      <c r="I1071" s="104"/>
      <c r="J1071" s="104"/>
      <c r="K1071" s="104"/>
      <c r="L1071" s="104"/>
      <c r="M1071" s="104"/>
      <c r="N1071" s="104"/>
      <c r="O1071" s="104"/>
      <c r="P1071" s="104"/>
      <c r="Q1071" s="104"/>
      <c r="R1071" s="104"/>
      <c r="S1071" s="104"/>
      <c r="T1071" s="104"/>
      <c r="U1071" s="104"/>
      <c r="V1071" s="104"/>
      <c r="W1071" s="104"/>
      <c r="X1071" s="104"/>
      <c r="Y1071" s="104"/>
      <c r="Z1071" s="104"/>
      <c r="AA1071" s="104"/>
      <c r="AB1071" s="104"/>
      <c r="AC1071" s="104"/>
      <c r="AD1071" s="104"/>
      <c r="AE1071" s="104"/>
    </row>
    <row r="1072">
      <c r="A1072" s="104"/>
      <c r="B1072" s="104"/>
      <c r="C1072" s="104"/>
      <c r="D1072" s="104"/>
      <c r="E1072" s="104"/>
      <c r="F1072" s="104"/>
      <c r="G1072" s="104"/>
      <c r="H1072" s="104"/>
      <c r="I1072" s="104"/>
      <c r="J1072" s="104"/>
      <c r="K1072" s="104"/>
      <c r="L1072" s="104"/>
      <c r="M1072" s="104"/>
      <c r="N1072" s="104"/>
      <c r="O1072" s="104"/>
      <c r="P1072" s="104"/>
      <c r="Q1072" s="104"/>
      <c r="R1072" s="104"/>
      <c r="S1072" s="104"/>
      <c r="T1072" s="104"/>
      <c r="U1072" s="104"/>
      <c r="V1072" s="104"/>
      <c r="W1072" s="104"/>
      <c r="X1072" s="104"/>
      <c r="Y1072" s="104"/>
      <c r="Z1072" s="104"/>
      <c r="AA1072" s="104"/>
      <c r="AB1072" s="104"/>
      <c r="AC1072" s="104"/>
      <c r="AD1072" s="104"/>
      <c r="AE1072" s="104"/>
    </row>
    <row r="1073">
      <c r="A1073" s="104"/>
      <c r="B1073" s="104"/>
      <c r="C1073" s="104"/>
      <c r="D1073" s="104"/>
      <c r="E1073" s="104"/>
      <c r="F1073" s="104"/>
      <c r="G1073" s="104"/>
      <c r="H1073" s="104"/>
      <c r="I1073" s="104"/>
      <c r="J1073" s="104"/>
      <c r="K1073" s="104"/>
      <c r="L1073" s="104"/>
      <c r="M1073" s="104"/>
      <c r="N1073" s="104"/>
      <c r="O1073" s="104"/>
      <c r="P1073" s="104"/>
      <c r="Q1073" s="104"/>
      <c r="R1073" s="104"/>
      <c r="S1073" s="104"/>
      <c r="T1073" s="104"/>
      <c r="U1073" s="104"/>
      <c r="V1073" s="104"/>
      <c r="W1073" s="104"/>
      <c r="X1073" s="104"/>
      <c r="Y1073" s="104"/>
      <c r="Z1073" s="104"/>
      <c r="AA1073" s="104"/>
      <c r="AB1073" s="104"/>
      <c r="AC1073" s="104"/>
      <c r="AD1073" s="104"/>
      <c r="AE1073" s="104"/>
    </row>
    <row r="1074">
      <c r="A1074" s="104"/>
      <c r="B1074" s="104"/>
      <c r="C1074" s="104"/>
      <c r="D1074" s="104"/>
      <c r="E1074" s="104"/>
      <c r="F1074" s="104"/>
      <c r="G1074" s="104"/>
      <c r="H1074" s="104"/>
      <c r="I1074" s="104"/>
      <c r="J1074" s="104"/>
      <c r="K1074" s="104"/>
      <c r="L1074" s="104"/>
      <c r="M1074" s="104"/>
      <c r="N1074" s="104"/>
      <c r="O1074" s="104"/>
      <c r="P1074" s="104"/>
      <c r="Q1074" s="104"/>
      <c r="R1074" s="104"/>
      <c r="S1074" s="104"/>
      <c r="T1074" s="104"/>
      <c r="U1074" s="104"/>
      <c r="V1074" s="104"/>
      <c r="W1074" s="104"/>
      <c r="X1074" s="104"/>
      <c r="Y1074" s="104"/>
      <c r="Z1074" s="104"/>
      <c r="AA1074" s="104"/>
      <c r="AB1074" s="104"/>
      <c r="AC1074" s="104"/>
      <c r="AD1074" s="104"/>
      <c r="AE1074" s="104"/>
    </row>
    <row r="1075">
      <c r="A1075" s="104"/>
      <c r="B1075" s="104"/>
      <c r="C1075" s="104"/>
      <c r="D1075" s="104"/>
      <c r="E1075" s="104"/>
      <c r="F1075" s="104"/>
      <c r="G1075" s="104"/>
      <c r="H1075" s="104"/>
      <c r="I1075" s="104"/>
      <c r="J1075" s="104"/>
      <c r="K1075" s="104"/>
      <c r="L1075" s="104"/>
      <c r="M1075" s="104"/>
      <c r="N1075" s="104"/>
      <c r="O1075" s="104"/>
      <c r="P1075" s="104"/>
      <c r="Q1075" s="104"/>
      <c r="R1075" s="104"/>
      <c r="S1075" s="104"/>
      <c r="T1075" s="104"/>
      <c r="U1075" s="104"/>
      <c r="V1075" s="104"/>
      <c r="W1075" s="104"/>
      <c r="X1075" s="104"/>
      <c r="Y1075" s="104"/>
      <c r="Z1075" s="104"/>
      <c r="AA1075" s="104"/>
      <c r="AB1075" s="104"/>
      <c r="AC1075" s="104"/>
      <c r="AD1075" s="104"/>
      <c r="AE1075" s="104"/>
    </row>
    <row r="1076">
      <c r="A1076" s="104"/>
      <c r="B1076" s="104"/>
      <c r="C1076" s="104"/>
      <c r="D1076" s="104"/>
      <c r="E1076" s="104"/>
      <c r="F1076" s="104"/>
      <c r="G1076" s="104"/>
      <c r="H1076" s="104"/>
      <c r="I1076" s="104"/>
      <c r="J1076" s="104"/>
      <c r="K1076" s="104"/>
      <c r="L1076" s="104"/>
      <c r="M1076" s="104"/>
      <c r="N1076" s="104"/>
      <c r="O1076" s="104"/>
      <c r="P1076" s="104"/>
      <c r="Q1076" s="104"/>
      <c r="R1076" s="104"/>
      <c r="S1076" s="104"/>
      <c r="T1076" s="104"/>
      <c r="U1076" s="104"/>
      <c r="V1076" s="104"/>
      <c r="W1076" s="104"/>
      <c r="X1076" s="104"/>
      <c r="Y1076" s="104"/>
      <c r="Z1076" s="104"/>
      <c r="AA1076" s="104"/>
      <c r="AB1076" s="104"/>
      <c r="AC1076" s="104"/>
      <c r="AD1076" s="104"/>
      <c r="AE1076" s="104"/>
    </row>
    <row r="1077">
      <c r="A1077" s="104"/>
      <c r="B1077" s="104"/>
      <c r="C1077" s="104"/>
      <c r="D1077" s="104"/>
      <c r="E1077" s="104"/>
      <c r="F1077" s="104"/>
      <c r="G1077" s="104"/>
      <c r="H1077" s="104"/>
      <c r="I1077" s="104"/>
      <c r="J1077" s="104"/>
      <c r="K1077" s="104"/>
      <c r="L1077" s="104"/>
      <c r="M1077" s="104"/>
      <c r="N1077" s="104"/>
      <c r="O1077" s="104"/>
      <c r="P1077" s="104"/>
      <c r="Q1077" s="104"/>
      <c r="R1077" s="104"/>
      <c r="S1077" s="104"/>
      <c r="T1077" s="104"/>
      <c r="U1077" s="104"/>
      <c r="V1077" s="104"/>
      <c r="W1077" s="104"/>
      <c r="X1077" s="104"/>
      <c r="Y1077" s="104"/>
      <c r="Z1077" s="104"/>
      <c r="AA1077" s="104"/>
      <c r="AB1077" s="104"/>
      <c r="AC1077" s="104"/>
      <c r="AD1077" s="104"/>
      <c r="AE1077" s="104"/>
    </row>
    <row r="1078">
      <c r="A1078" s="104"/>
      <c r="B1078" s="104"/>
      <c r="C1078" s="104"/>
      <c r="D1078" s="104"/>
      <c r="E1078" s="104"/>
      <c r="F1078" s="104"/>
      <c r="G1078" s="104"/>
      <c r="H1078" s="104"/>
      <c r="I1078" s="104"/>
      <c r="J1078" s="104"/>
      <c r="K1078" s="104"/>
      <c r="L1078" s="104"/>
      <c r="M1078" s="104"/>
      <c r="N1078" s="104"/>
      <c r="O1078" s="104"/>
      <c r="P1078" s="104"/>
      <c r="Q1078" s="104"/>
      <c r="R1078" s="104"/>
      <c r="S1078" s="104"/>
      <c r="T1078" s="104"/>
      <c r="U1078" s="104"/>
      <c r="V1078" s="104"/>
      <c r="W1078" s="104"/>
      <c r="X1078" s="104"/>
      <c r="Y1078" s="104"/>
      <c r="Z1078" s="104"/>
      <c r="AA1078" s="104"/>
      <c r="AB1078" s="104"/>
      <c r="AC1078" s="104"/>
      <c r="AD1078" s="104"/>
      <c r="AE1078" s="104"/>
    </row>
    <row r="1079">
      <c r="A1079" s="104"/>
      <c r="B1079" s="104"/>
      <c r="C1079" s="104"/>
      <c r="D1079" s="104"/>
      <c r="E1079" s="104"/>
      <c r="F1079" s="104"/>
      <c r="G1079" s="104"/>
      <c r="H1079" s="104"/>
      <c r="I1079" s="104"/>
      <c r="J1079" s="104"/>
      <c r="K1079" s="104"/>
      <c r="L1079" s="104"/>
      <c r="M1079" s="104"/>
      <c r="N1079" s="104"/>
      <c r="O1079" s="104"/>
      <c r="P1079" s="104"/>
      <c r="Q1079" s="104"/>
      <c r="R1079" s="104"/>
      <c r="S1079" s="104"/>
      <c r="T1079" s="104"/>
      <c r="U1079" s="104"/>
      <c r="V1079" s="104"/>
      <c r="W1079" s="104"/>
      <c r="X1079" s="104"/>
      <c r="Y1079" s="104"/>
      <c r="Z1079" s="104"/>
      <c r="AA1079" s="104"/>
      <c r="AB1079" s="104"/>
      <c r="AC1079" s="104"/>
      <c r="AD1079" s="104"/>
      <c r="AE1079" s="104"/>
    </row>
    <row r="1080">
      <c r="A1080" s="104"/>
      <c r="B1080" s="104"/>
      <c r="C1080" s="104"/>
      <c r="D1080" s="104"/>
      <c r="E1080" s="104"/>
      <c r="F1080" s="104"/>
      <c r="G1080" s="104"/>
      <c r="H1080" s="104"/>
      <c r="I1080" s="104"/>
      <c r="J1080" s="104"/>
      <c r="K1080" s="104"/>
      <c r="L1080" s="104"/>
      <c r="M1080" s="104"/>
      <c r="N1080" s="104"/>
      <c r="O1080" s="104"/>
      <c r="P1080" s="104"/>
      <c r="Q1080" s="104"/>
      <c r="R1080" s="104"/>
      <c r="S1080" s="104"/>
      <c r="T1080" s="104"/>
      <c r="U1080" s="104"/>
      <c r="V1080" s="104"/>
      <c r="W1080" s="104"/>
      <c r="X1080" s="104"/>
      <c r="Y1080" s="104"/>
      <c r="Z1080" s="104"/>
      <c r="AA1080" s="104"/>
      <c r="AB1080" s="104"/>
      <c r="AC1080" s="104"/>
      <c r="AD1080" s="104"/>
      <c r="AE1080" s="104"/>
    </row>
    <row r="1081">
      <c r="A1081" s="104"/>
      <c r="B1081" s="104"/>
      <c r="C1081" s="104"/>
      <c r="D1081" s="104"/>
      <c r="E1081" s="104"/>
      <c r="F1081" s="104"/>
      <c r="G1081" s="104"/>
      <c r="H1081" s="104"/>
      <c r="I1081" s="104"/>
      <c r="J1081" s="104"/>
      <c r="K1081" s="104"/>
      <c r="L1081" s="104"/>
      <c r="M1081" s="104"/>
      <c r="N1081" s="104"/>
      <c r="O1081" s="104"/>
      <c r="P1081" s="104"/>
      <c r="Q1081" s="104"/>
      <c r="R1081" s="104"/>
      <c r="S1081" s="104"/>
      <c r="T1081" s="104"/>
      <c r="U1081" s="104"/>
      <c r="V1081" s="104"/>
      <c r="W1081" s="104"/>
      <c r="X1081" s="104"/>
      <c r="Y1081" s="104"/>
      <c r="Z1081" s="104"/>
      <c r="AA1081" s="104"/>
      <c r="AB1081" s="104"/>
      <c r="AC1081" s="104"/>
      <c r="AD1081" s="104"/>
      <c r="AE1081" s="104"/>
    </row>
    <row r="1082">
      <c r="A1082" s="104"/>
      <c r="B1082" s="104"/>
      <c r="C1082" s="104"/>
      <c r="D1082" s="104"/>
      <c r="E1082" s="104"/>
      <c r="F1082" s="104"/>
      <c r="G1082" s="104"/>
      <c r="H1082" s="104"/>
      <c r="I1082" s="104"/>
      <c r="J1082" s="104"/>
      <c r="K1082" s="104"/>
      <c r="L1082" s="104"/>
      <c r="M1082" s="104"/>
      <c r="N1082" s="104"/>
      <c r="O1082" s="104"/>
      <c r="P1082" s="104"/>
      <c r="Q1082" s="104"/>
      <c r="R1082" s="104"/>
      <c r="S1082" s="104"/>
      <c r="T1082" s="104"/>
      <c r="U1082" s="104"/>
      <c r="V1082" s="104"/>
      <c r="W1082" s="104"/>
      <c r="X1082" s="104"/>
      <c r="Y1082" s="104"/>
      <c r="Z1082" s="104"/>
      <c r="AA1082" s="104"/>
      <c r="AB1082" s="104"/>
      <c r="AC1082" s="104"/>
      <c r="AD1082" s="104"/>
      <c r="AE1082" s="104"/>
    </row>
    <row r="1083">
      <c r="A1083" s="104"/>
      <c r="B1083" s="104"/>
      <c r="C1083" s="104"/>
      <c r="D1083" s="104"/>
      <c r="E1083" s="104"/>
      <c r="F1083" s="104"/>
      <c r="G1083" s="104"/>
      <c r="H1083" s="104"/>
      <c r="I1083" s="104"/>
      <c r="J1083" s="104"/>
      <c r="K1083" s="104"/>
      <c r="L1083" s="104"/>
      <c r="M1083" s="104"/>
      <c r="N1083" s="104"/>
      <c r="O1083" s="104"/>
      <c r="P1083" s="104"/>
      <c r="Q1083" s="104"/>
      <c r="R1083" s="104"/>
      <c r="S1083" s="104"/>
      <c r="T1083" s="104"/>
      <c r="U1083" s="104"/>
      <c r="V1083" s="104"/>
      <c r="W1083" s="104"/>
      <c r="X1083" s="104"/>
      <c r="Y1083" s="104"/>
      <c r="Z1083" s="104"/>
      <c r="AA1083" s="104"/>
      <c r="AB1083" s="104"/>
      <c r="AC1083" s="104"/>
      <c r="AD1083" s="104"/>
      <c r="AE1083" s="104"/>
    </row>
    <row r="1084">
      <c r="A1084" s="104"/>
      <c r="B1084" s="104"/>
      <c r="C1084" s="104"/>
      <c r="D1084" s="104"/>
      <c r="E1084" s="104"/>
      <c r="F1084" s="104"/>
      <c r="G1084" s="104"/>
      <c r="H1084" s="104"/>
      <c r="I1084" s="104"/>
      <c r="J1084" s="104"/>
      <c r="K1084" s="104"/>
      <c r="L1084" s="104"/>
      <c r="M1084" s="104"/>
      <c r="N1084" s="104"/>
      <c r="O1084" s="104"/>
      <c r="P1084" s="104"/>
      <c r="Q1084" s="104"/>
      <c r="R1084" s="104"/>
      <c r="S1084" s="104"/>
      <c r="T1084" s="104"/>
      <c r="U1084" s="104"/>
      <c r="V1084" s="104"/>
      <c r="W1084" s="104"/>
      <c r="X1084" s="104"/>
      <c r="Y1084" s="104"/>
      <c r="Z1084" s="104"/>
      <c r="AA1084" s="104"/>
      <c r="AB1084" s="104"/>
      <c r="AC1084" s="104"/>
      <c r="AD1084" s="104"/>
      <c r="AE1084" s="104"/>
    </row>
    <row r="1085">
      <c r="A1085" s="104"/>
      <c r="B1085" s="104"/>
      <c r="C1085" s="104"/>
      <c r="D1085" s="104"/>
      <c r="E1085" s="104"/>
      <c r="F1085" s="104"/>
      <c r="G1085" s="104"/>
      <c r="H1085" s="104"/>
      <c r="I1085" s="104"/>
      <c r="J1085" s="104"/>
      <c r="K1085" s="104"/>
      <c r="L1085" s="104"/>
      <c r="M1085" s="104"/>
      <c r="N1085" s="104"/>
      <c r="O1085" s="104"/>
      <c r="P1085" s="104"/>
      <c r="Q1085" s="104"/>
      <c r="R1085" s="104"/>
      <c r="S1085" s="104"/>
      <c r="T1085" s="104"/>
      <c r="U1085" s="104"/>
      <c r="V1085" s="104"/>
      <c r="W1085" s="104"/>
      <c r="X1085" s="104"/>
      <c r="Y1085" s="104"/>
      <c r="Z1085" s="104"/>
      <c r="AA1085" s="104"/>
      <c r="AB1085" s="104"/>
      <c r="AC1085" s="104"/>
      <c r="AD1085" s="104"/>
      <c r="AE1085" s="104"/>
    </row>
    <row r="1086">
      <c r="A1086" s="104"/>
      <c r="B1086" s="104"/>
      <c r="C1086" s="104"/>
      <c r="D1086" s="104"/>
      <c r="E1086" s="104"/>
      <c r="F1086" s="104"/>
      <c r="G1086" s="104"/>
      <c r="H1086" s="104"/>
      <c r="I1086" s="104"/>
      <c r="J1086" s="104"/>
      <c r="K1086" s="104"/>
      <c r="L1086" s="104"/>
      <c r="M1086" s="104"/>
      <c r="N1086" s="104"/>
      <c r="O1086" s="104"/>
      <c r="P1086" s="104"/>
      <c r="Q1086" s="104"/>
      <c r="R1086" s="104"/>
      <c r="S1086" s="104"/>
      <c r="T1086" s="104"/>
      <c r="U1086" s="104"/>
      <c r="V1086" s="104"/>
      <c r="W1086" s="104"/>
      <c r="X1086" s="104"/>
      <c r="Y1086" s="104"/>
      <c r="Z1086" s="104"/>
      <c r="AA1086" s="104"/>
      <c r="AB1086" s="104"/>
      <c r="AC1086" s="104"/>
      <c r="AD1086" s="104"/>
      <c r="AE1086" s="104"/>
    </row>
    <row r="1087">
      <c r="A1087" s="104"/>
      <c r="B1087" s="104"/>
      <c r="C1087" s="104"/>
      <c r="D1087" s="104"/>
      <c r="E1087" s="104"/>
      <c r="F1087" s="104"/>
      <c r="G1087" s="104"/>
      <c r="H1087" s="104"/>
      <c r="I1087" s="104"/>
      <c r="J1087" s="104"/>
      <c r="K1087" s="104"/>
      <c r="L1087" s="104"/>
      <c r="M1087" s="104"/>
      <c r="N1087" s="104"/>
      <c r="O1087" s="104"/>
      <c r="P1087" s="104"/>
      <c r="Q1087" s="104"/>
      <c r="R1087" s="104"/>
      <c r="S1087" s="104"/>
      <c r="T1087" s="104"/>
      <c r="U1087" s="104"/>
      <c r="V1087" s="104"/>
      <c r="W1087" s="104"/>
      <c r="X1087" s="104"/>
      <c r="Y1087" s="104"/>
      <c r="Z1087" s="104"/>
      <c r="AA1087" s="104"/>
      <c r="AB1087" s="104"/>
      <c r="AC1087" s="104"/>
      <c r="AD1087" s="104"/>
      <c r="AE1087" s="104"/>
    </row>
    <row r="1088">
      <c r="A1088" s="104"/>
      <c r="B1088" s="104"/>
      <c r="C1088" s="104"/>
      <c r="D1088" s="104"/>
      <c r="E1088" s="104"/>
      <c r="F1088" s="104"/>
      <c r="G1088" s="104"/>
      <c r="H1088" s="104"/>
      <c r="I1088" s="104"/>
      <c r="J1088" s="104"/>
      <c r="K1088" s="104"/>
      <c r="L1088" s="104"/>
      <c r="M1088" s="104"/>
      <c r="N1088" s="104"/>
      <c r="O1088" s="104"/>
      <c r="P1088" s="104"/>
      <c r="Q1088" s="104"/>
      <c r="R1088" s="104"/>
      <c r="S1088" s="104"/>
      <c r="T1088" s="104"/>
      <c r="U1088" s="104"/>
      <c r="V1088" s="104"/>
      <c r="W1088" s="104"/>
      <c r="X1088" s="104"/>
      <c r="Y1088" s="104"/>
      <c r="Z1088" s="104"/>
      <c r="AA1088" s="104"/>
      <c r="AB1088" s="104"/>
      <c r="AC1088" s="104"/>
      <c r="AD1088" s="104"/>
      <c r="AE1088" s="104"/>
    </row>
    <row r="1089">
      <c r="A1089" s="104"/>
      <c r="B1089" s="104"/>
      <c r="C1089" s="104"/>
      <c r="D1089" s="104"/>
      <c r="E1089" s="104"/>
      <c r="F1089" s="104"/>
      <c r="G1089" s="104"/>
      <c r="H1089" s="104"/>
      <c r="I1089" s="104"/>
      <c r="J1089" s="104"/>
      <c r="K1089" s="104"/>
      <c r="L1089" s="104"/>
      <c r="M1089" s="104"/>
      <c r="N1089" s="104"/>
      <c r="O1089" s="104"/>
      <c r="P1089" s="104"/>
      <c r="Q1089" s="104"/>
      <c r="R1089" s="104"/>
      <c r="S1089" s="104"/>
      <c r="T1089" s="104"/>
      <c r="U1089" s="104"/>
      <c r="V1089" s="104"/>
      <c r="W1089" s="104"/>
      <c r="X1089" s="104"/>
      <c r="Y1089" s="104"/>
      <c r="Z1089" s="104"/>
      <c r="AA1089" s="104"/>
      <c r="AB1089" s="104"/>
      <c r="AC1089" s="104"/>
      <c r="AD1089" s="104"/>
      <c r="AE1089" s="104"/>
    </row>
    <row r="1090">
      <c r="A1090" s="104"/>
      <c r="B1090" s="104"/>
      <c r="C1090" s="104"/>
      <c r="D1090" s="104"/>
      <c r="E1090" s="104"/>
      <c r="F1090" s="104"/>
      <c r="G1090" s="104"/>
      <c r="H1090" s="104"/>
      <c r="I1090" s="104"/>
      <c r="J1090" s="104"/>
      <c r="K1090" s="104"/>
      <c r="L1090" s="104"/>
      <c r="M1090" s="104"/>
      <c r="N1090" s="104"/>
      <c r="O1090" s="104"/>
      <c r="P1090" s="104"/>
      <c r="Q1090" s="104"/>
      <c r="R1090" s="104"/>
      <c r="S1090" s="104"/>
      <c r="T1090" s="104"/>
      <c r="U1090" s="104"/>
      <c r="V1090" s="104"/>
      <c r="W1090" s="104"/>
      <c r="X1090" s="104"/>
      <c r="Y1090" s="104"/>
      <c r="Z1090" s="104"/>
      <c r="AA1090" s="104"/>
      <c r="AB1090" s="104"/>
      <c r="AC1090" s="104"/>
      <c r="AD1090" s="104"/>
      <c r="AE1090" s="104"/>
    </row>
    <row r="1091">
      <c r="A1091" s="104"/>
      <c r="B1091" s="104"/>
      <c r="C1091" s="104"/>
      <c r="D1091" s="104"/>
      <c r="E1091" s="104"/>
      <c r="F1091" s="104"/>
      <c r="G1091" s="104"/>
      <c r="H1091" s="104"/>
      <c r="I1091" s="104"/>
      <c r="J1091" s="104"/>
      <c r="K1091" s="104"/>
      <c r="L1091" s="104"/>
      <c r="M1091" s="104"/>
      <c r="N1091" s="104"/>
      <c r="O1091" s="104"/>
      <c r="P1091" s="104"/>
      <c r="Q1091" s="104"/>
      <c r="R1091" s="104"/>
      <c r="S1091" s="104"/>
      <c r="T1091" s="104"/>
      <c r="U1091" s="104"/>
      <c r="V1091" s="104"/>
      <c r="W1091" s="104"/>
      <c r="X1091" s="104"/>
      <c r="Y1091" s="104"/>
      <c r="Z1091" s="104"/>
      <c r="AA1091" s="104"/>
      <c r="AB1091" s="104"/>
      <c r="AC1091" s="104"/>
      <c r="AD1091" s="104"/>
      <c r="AE1091" s="104"/>
    </row>
    <row r="1092">
      <c r="A1092" s="104"/>
      <c r="B1092" s="104"/>
      <c r="C1092" s="104"/>
      <c r="D1092" s="104"/>
      <c r="E1092" s="104"/>
      <c r="F1092" s="104"/>
      <c r="G1092" s="104"/>
      <c r="H1092" s="104"/>
      <c r="I1092" s="104"/>
      <c r="J1092" s="104"/>
      <c r="K1092" s="104"/>
      <c r="L1092" s="104"/>
      <c r="M1092" s="104"/>
      <c r="N1092" s="104"/>
      <c r="O1092" s="104"/>
      <c r="P1092" s="104"/>
      <c r="Q1092" s="104"/>
      <c r="R1092" s="104"/>
      <c r="S1092" s="104"/>
      <c r="T1092" s="104"/>
      <c r="U1092" s="104"/>
      <c r="V1092" s="104"/>
      <c r="W1092" s="104"/>
      <c r="X1092" s="104"/>
      <c r="Y1092" s="104"/>
      <c r="Z1092" s="104"/>
      <c r="AA1092" s="104"/>
      <c r="AB1092" s="104"/>
      <c r="AC1092" s="104"/>
      <c r="AD1092" s="104"/>
      <c r="AE1092" s="104"/>
    </row>
    <row r="1093">
      <c r="A1093" s="104"/>
      <c r="B1093" s="104"/>
      <c r="C1093" s="104"/>
      <c r="D1093" s="104"/>
      <c r="E1093" s="104"/>
      <c r="F1093" s="104"/>
      <c r="G1093" s="104"/>
      <c r="H1093" s="104"/>
      <c r="I1093" s="104"/>
      <c r="J1093" s="104"/>
      <c r="K1093" s="104"/>
      <c r="L1093" s="104"/>
      <c r="M1093" s="104"/>
      <c r="N1093" s="104"/>
      <c r="O1093" s="104"/>
      <c r="P1093" s="104"/>
      <c r="Q1093" s="104"/>
      <c r="R1093" s="104"/>
      <c r="S1093" s="104"/>
      <c r="T1093" s="104"/>
      <c r="U1093" s="104"/>
      <c r="V1093" s="104"/>
      <c r="W1093" s="104"/>
      <c r="X1093" s="104"/>
      <c r="Y1093" s="104"/>
      <c r="Z1093" s="104"/>
      <c r="AA1093" s="104"/>
      <c r="AB1093" s="104"/>
      <c r="AC1093" s="104"/>
      <c r="AD1093" s="104"/>
      <c r="AE1093" s="104"/>
    </row>
    <row r="1094">
      <c r="A1094" s="104"/>
      <c r="B1094" s="104"/>
      <c r="C1094" s="104"/>
      <c r="D1094" s="104"/>
      <c r="E1094" s="104"/>
      <c r="F1094" s="104"/>
      <c r="G1094" s="104"/>
      <c r="H1094" s="104"/>
      <c r="I1094" s="104"/>
      <c r="J1094" s="104"/>
      <c r="K1094" s="104"/>
      <c r="L1094" s="104"/>
      <c r="M1094" s="104"/>
      <c r="N1094" s="104"/>
      <c r="O1094" s="104"/>
      <c r="P1094" s="104"/>
      <c r="Q1094" s="104"/>
      <c r="R1094" s="104"/>
      <c r="S1094" s="104"/>
      <c r="T1094" s="104"/>
      <c r="U1094" s="104"/>
      <c r="V1094" s="104"/>
      <c r="W1094" s="104"/>
      <c r="X1094" s="104"/>
      <c r="Y1094" s="104"/>
      <c r="Z1094" s="104"/>
      <c r="AA1094" s="104"/>
      <c r="AB1094" s="104"/>
      <c r="AC1094" s="104"/>
      <c r="AD1094" s="104"/>
      <c r="AE1094" s="104"/>
    </row>
    <row r="1095">
      <c r="A1095" s="104"/>
      <c r="B1095" s="104"/>
      <c r="C1095" s="104"/>
      <c r="D1095" s="104"/>
      <c r="E1095" s="104"/>
      <c r="F1095" s="104"/>
      <c r="G1095" s="104"/>
      <c r="H1095" s="104"/>
      <c r="I1095" s="104"/>
      <c r="J1095" s="104"/>
      <c r="K1095" s="104"/>
      <c r="L1095" s="104"/>
      <c r="M1095" s="104"/>
      <c r="N1095" s="104"/>
      <c r="O1095" s="104"/>
      <c r="P1095" s="104"/>
      <c r="Q1095" s="104"/>
      <c r="R1095" s="104"/>
      <c r="S1095" s="104"/>
      <c r="T1095" s="104"/>
      <c r="U1095" s="104"/>
      <c r="V1095" s="104"/>
      <c r="W1095" s="104"/>
      <c r="X1095" s="104"/>
      <c r="Y1095" s="104"/>
      <c r="Z1095" s="104"/>
      <c r="AA1095" s="104"/>
      <c r="AB1095" s="104"/>
      <c r="AC1095" s="104"/>
      <c r="AD1095" s="104"/>
      <c r="AE1095" s="104"/>
    </row>
    <row r="1096">
      <c r="A1096" s="104"/>
      <c r="B1096" s="104"/>
      <c r="C1096" s="104"/>
      <c r="D1096" s="104"/>
      <c r="E1096" s="104"/>
      <c r="F1096" s="104"/>
      <c r="G1096" s="104"/>
      <c r="H1096" s="104"/>
      <c r="I1096" s="104"/>
      <c r="J1096" s="104"/>
      <c r="K1096" s="104"/>
      <c r="L1096" s="104"/>
      <c r="M1096" s="104"/>
      <c r="N1096" s="104"/>
      <c r="O1096" s="104"/>
      <c r="P1096" s="104"/>
      <c r="Q1096" s="104"/>
      <c r="R1096" s="104"/>
      <c r="S1096" s="104"/>
      <c r="T1096" s="104"/>
      <c r="U1096" s="104"/>
      <c r="V1096" s="104"/>
      <c r="W1096" s="104"/>
      <c r="X1096" s="104"/>
      <c r="Y1096" s="104"/>
      <c r="Z1096" s="104"/>
      <c r="AA1096" s="104"/>
      <c r="AB1096" s="104"/>
      <c r="AC1096" s="104"/>
      <c r="AD1096" s="104"/>
      <c r="AE1096" s="104"/>
    </row>
    <row r="1097">
      <c r="A1097" s="104"/>
      <c r="B1097" s="104"/>
      <c r="C1097" s="104"/>
      <c r="D1097" s="104"/>
      <c r="E1097" s="104"/>
      <c r="F1097" s="104"/>
      <c r="G1097" s="104"/>
      <c r="H1097" s="104"/>
      <c r="I1097" s="104"/>
      <c r="J1097" s="104"/>
      <c r="K1097" s="104"/>
      <c r="L1097" s="104"/>
      <c r="M1097" s="104"/>
      <c r="N1097" s="104"/>
      <c r="O1097" s="104"/>
      <c r="P1097" s="104"/>
      <c r="Q1097" s="104"/>
      <c r="R1097" s="104"/>
      <c r="S1097" s="104"/>
      <c r="T1097" s="104"/>
      <c r="U1097" s="104"/>
      <c r="V1097" s="104"/>
      <c r="W1097" s="104"/>
      <c r="X1097" s="104"/>
      <c r="Y1097" s="104"/>
      <c r="Z1097" s="104"/>
      <c r="AA1097" s="104"/>
      <c r="AB1097" s="104"/>
      <c r="AC1097" s="104"/>
      <c r="AD1097" s="104"/>
      <c r="AE1097" s="104"/>
    </row>
    <row r="1098">
      <c r="A1098" s="104"/>
      <c r="B1098" s="104"/>
      <c r="C1098" s="104"/>
      <c r="D1098" s="104"/>
      <c r="E1098" s="104"/>
      <c r="F1098" s="104"/>
      <c r="G1098" s="104"/>
      <c r="H1098" s="104"/>
      <c r="I1098" s="104"/>
      <c r="J1098" s="104"/>
      <c r="K1098" s="104"/>
      <c r="L1098" s="104"/>
      <c r="M1098" s="104"/>
      <c r="N1098" s="104"/>
      <c r="O1098" s="104"/>
      <c r="P1098" s="104"/>
      <c r="Q1098" s="104"/>
      <c r="R1098" s="104"/>
      <c r="S1098" s="104"/>
      <c r="T1098" s="104"/>
      <c r="U1098" s="104"/>
      <c r="V1098" s="104"/>
      <c r="W1098" s="104"/>
      <c r="X1098" s="104"/>
      <c r="Y1098" s="104"/>
      <c r="Z1098" s="104"/>
      <c r="AA1098" s="104"/>
      <c r="AB1098" s="104"/>
      <c r="AC1098" s="104"/>
      <c r="AD1098" s="104"/>
      <c r="AE1098" s="104"/>
    </row>
    <row r="1099">
      <c r="A1099" s="104"/>
      <c r="B1099" s="104"/>
      <c r="C1099" s="104"/>
      <c r="D1099" s="104"/>
      <c r="E1099" s="104"/>
      <c r="F1099" s="104"/>
      <c r="G1099" s="104"/>
      <c r="H1099" s="104"/>
      <c r="I1099" s="104"/>
      <c r="J1099" s="104"/>
      <c r="K1099" s="104"/>
      <c r="L1099" s="104"/>
      <c r="M1099" s="104"/>
      <c r="N1099" s="104"/>
      <c r="O1099" s="104"/>
      <c r="P1099" s="104"/>
      <c r="Q1099" s="104"/>
      <c r="R1099" s="104"/>
      <c r="S1099" s="104"/>
      <c r="T1099" s="104"/>
      <c r="U1099" s="104"/>
      <c r="V1099" s="104"/>
      <c r="W1099" s="104"/>
      <c r="X1099" s="104"/>
      <c r="Y1099" s="104"/>
      <c r="Z1099" s="104"/>
      <c r="AA1099" s="104"/>
      <c r="AB1099" s="104"/>
      <c r="AC1099" s="104"/>
      <c r="AD1099" s="104"/>
      <c r="AE1099" s="104"/>
    </row>
    <row r="1100">
      <c r="A1100" s="104"/>
      <c r="B1100" s="104"/>
      <c r="C1100" s="104"/>
      <c r="D1100" s="104"/>
      <c r="E1100" s="104"/>
      <c r="F1100" s="104"/>
      <c r="G1100" s="104"/>
      <c r="H1100" s="104"/>
      <c r="I1100" s="104"/>
      <c r="J1100" s="104"/>
      <c r="K1100" s="104"/>
      <c r="L1100" s="104"/>
      <c r="M1100" s="104"/>
      <c r="N1100" s="104"/>
      <c r="O1100" s="104"/>
      <c r="P1100" s="104"/>
      <c r="Q1100" s="104"/>
      <c r="R1100" s="104"/>
      <c r="S1100" s="104"/>
      <c r="T1100" s="104"/>
      <c r="U1100" s="104"/>
      <c r="V1100" s="104"/>
      <c r="W1100" s="104"/>
      <c r="X1100" s="104"/>
      <c r="Y1100" s="104"/>
      <c r="Z1100" s="104"/>
      <c r="AA1100" s="104"/>
      <c r="AB1100" s="104"/>
      <c r="AC1100" s="104"/>
      <c r="AD1100" s="104"/>
      <c r="AE1100" s="104"/>
    </row>
    <row r="1101">
      <c r="A1101" s="104"/>
      <c r="B1101" s="104"/>
      <c r="C1101" s="104"/>
      <c r="D1101" s="104"/>
      <c r="E1101" s="104"/>
      <c r="F1101" s="104"/>
      <c r="G1101" s="104"/>
      <c r="H1101" s="104"/>
      <c r="I1101" s="104"/>
      <c r="J1101" s="104"/>
      <c r="K1101" s="104"/>
      <c r="L1101" s="104"/>
      <c r="M1101" s="104"/>
      <c r="N1101" s="104"/>
      <c r="O1101" s="104"/>
      <c r="P1101" s="104"/>
      <c r="Q1101" s="104"/>
      <c r="R1101" s="104"/>
      <c r="S1101" s="104"/>
      <c r="T1101" s="104"/>
      <c r="U1101" s="104"/>
      <c r="V1101" s="104"/>
      <c r="W1101" s="104"/>
      <c r="X1101" s="104"/>
      <c r="Y1101" s="104"/>
      <c r="Z1101" s="104"/>
      <c r="AA1101" s="104"/>
      <c r="AB1101" s="104"/>
      <c r="AC1101" s="104"/>
      <c r="AD1101" s="104"/>
      <c r="AE1101" s="104"/>
    </row>
    <row r="1102">
      <c r="A1102" s="104"/>
      <c r="B1102" s="104"/>
      <c r="C1102" s="104"/>
      <c r="D1102" s="104"/>
      <c r="E1102" s="104"/>
      <c r="F1102" s="104"/>
      <c r="G1102" s="104"/>
      <c r="H1102" s="104"/>
      <c r="I1102" s="104"/>
      <c r="J1102" s="104"/>
      <c r="K1102" s="104"/>
      <c r="L1102" s="104"/>
      <c r="M1102" s="104"/>
      <c r="N1102" s="104"/>
      <c r="O1102" s="104"/>
      <c r="P1102" s="104"/>
      <c r="Q1102" s="104"/>
      <c r="R1102" s="104"/>
      <c r="S1102" s="104"/>
      <c r="T1102" s="104"/>
      <c r="U1102" s="104"/>
      <c r="V1102" s="104"/>
      <c r="W1102" s="104"/>
      <c r="X1102" s="104"/>
      <c r="Y1102" s="104"/>
      <c r="Z1102" s="104"/>
      <c r="AA1102" s="104"/>
      <c r="AB1102" s="104"/>
      <c r="AC1102" s="104"/>
      <c r="AD1102" s="104"/>
      <c r="AE1102" s="104"/>
    </row>
    <row r="1103">
      <c r="A1103" s="104"/>
      <c r="B1103" s="104"/>
      <c r="C1103" s="104"/>
      <c r="D1103" s="104"/>
      <c r="E1103" s="104"/>
      <c r="F1103" s="104"/>
      <c r="G1103" s="104"/>
      <c r="H1103" s="104"/>
      <c r="I1103" s="104"/>
      <c r="J1103" s="104"/>
      <c r="K1103" s="104"/>
      <c r="L1103" s="104"/>
      <c r="M1103" s="104"/>
      <c r="N1103" s="104"/>
      <c r="O1103" s="104"/>
      <c r="P1103" s="104"/>
      <c r="Q1103" s="104"/>
      <c r="R1103" s="104"/>
      <c r="S1103" s="104"/>
      <c r="T1103" s="104"/>
      <c r="U1103" s="104"/>
      <c r="V1103" s="104"/>
      <c r="W1103" s="104"/>
      <c r="X1103" s="104"/>
      <c r="Y1103" s="104"/>
      <c r="Z1103" s="104"/>
      <c r="AA1103" s="104"/>
      <c r="AB1103" s="104"/>
      <c r="AC1103" s="104"/>
      <c r="AD1103" s="104"/>
      <c r="AE1103" s="104"/>
    </row>
    <row r="1104">
      <c r="A1104" s="104"/>
      <c r="B1104" s="104"/>
      <c r="C1104" s="104"/>
      <c r="D1104" s="104"/>
      <c r="E1104" s="104"/>
      <c r="F1104" s="104"/>
      <c r="G1104" s="104"/>
      <c r="H1104" s="104"/>
      <c r="I1104" s="104"/>
      <c r="J1104" s="104"/>
      <c r="K1104" s="104"/>
      <c r="L1104" s="104"/>
      <c r="M1104" s="104"/>
      <c r="N1104" s="104"/>
      <c r="O1104" s="104"/>
      <c r="P1104" s="104"/>
      <c r="Q1104" s="104"/>
      <c r="R1104" s="104"/>
      <c r="S1104" s="104"/>
      <c r="T1104" s="104"/>
      <c r="U1104" s="104"/>
      <c r="V1104" s="104"/>
      <c r="W1104" s="104"/>
      <c r="X1104" s="104"/>
      <c r="Y1104" s="104"/>
      <c r="Z1104" s="104"/>
      <c r="AA1104" s="104"/>
      <c r="AB1104" s="104"/>
      <c r="AC1104" s="104"/>
      <c r="AD1104" s="104"/>
      <c r="AE1104" s="104"/>
    </row>
    <row r="1105">
      <c r="A1105" s="104"/>
      <c r="B1105" s="104"/>
      <c r="C1105" s="104"/>
      <c r="D1105" s="104"/>
      <c r="E1105" s="104"/>
      <c r="F1105" s="104"/>
      <c r="G1105" s="104"/>
      <c r="H1105" s="104"/>
      <c r="I1105" s="104"/>
      <c r="J1105" s="104"/>
      <c r="K1105" s="104"/>
      <c r="L1105" s="104"/>
      <c r="M1105" s="104"/>
      <c r="N1105" s="104"/>
      <c r="O1105" s="104"/>
      <c r="P1105" s="104"/>
      <c r="Q1105" s="104"/>
      <c r="R1105" s="104"/>
      <c r="S1105" s="104"/>
      <c r="T1105" s="104"/>
      <c r="U1105" s="104"/>
      <c r="V1105" s="104"/>
      <c r="W1105" s="104"/>
      <c r="X1105" s="104"/>
      <c r="Y1105" s="104"/>
      <c r="Z1105" s="104"/>
      <c r="AA1105" s="104"/>
      <c r="AB1105" s="104"/>
      <c r="AC1105" s="104"/>
      <c r="AD1105" s="104"/>
      <c r="AE1105" s="104"/>
    </row>
    <row r="1106">
      <c r="A1106" s="104"/>
      <c r="B1106" s="104"/>
      <c r="C1106" s="104"/>
      <c r="D1106" s="104"/>
      <c r="E1106" s="104"/>
      <c r="F1106" s="104"/>
      <c r="G1106" s="104"/>
      <c r="H1106" s="104"/>
      <c r="I1106" s="104"/>
      <c r="J1106" s="104"/>
      <c r="K1106" s="104"/>
      <c r="L1106" s="104"/>
      <c r="M1106" s="104"/>
      <c r="N1106" s="104"/>
      <c r="O1106" s="104"/>
      <c r="P1106" s="104"/>
      <c r="Q1106" s="104"/>
      <c r="R1106" s="104"/>
      <c r="S1106" s="104"/>
      <c r="T1106" s="104"/>
      <c r="U1106" s="104"/>
      <c r="V1106" s="104"/>
      <c r="W1106" s="104"/>
      <c r="X1106" s="104"/>
      <c r="Y1106" s="104"/>
      <c r="Z1106" s="104"/>
      <c r="AA1106" s="104"/>
      <c r="AB1106" s="104"/>
      <c r="AC1106" s="104"/>
      <c r="AD1106" s="104"/>
      <c r="AE1106" s="104"/>
    </row>
    <row r="1107">
      <c r="A1107" s="104"/>
      <c r="B1107" s="104"/>
      <c r="C1107" s="104"/>
      <c r="D1107" s="104"/>
      <c r="E1107" s="104"/>
      <c r="F1107" s="104"/>
      <c r="G1107" s="104"/>
      <c r="H1107" s="104"/>
      <c r="I1107" s="104"/>
      <c r="J1107" s="104"/>
      <c r="K1107" s="104"/>
      <c r="L1107" s="104"/>
      <c r="M1107" s="104"/>
      <c r="N1107" s="104"/>
      <c r="O1107" s="104"/>
      <c r="P1107" s="104"/>
      <c r="Q1107" s="104"/>
      <c r="R1107" s="104"/>
      <c r="S1107" s="104"/>
      <c r="T1107" s="104"/>
      <c r="U1107" s="104"/>
      <c r="V1107" s="104"/>
      <c r="W1107" s="104"/>
      <c r="X1107" s="104"/>
      <c r="Y1107" s="104"/>
      <c r="Z1107" s="104"/>
      <c r="AA1107" s="104"/>
      <c r="AB1107" s="104"/>
      <c r="AC1107" s="104"/>
      <c r="AD1107" s="104"/>
      <c r="AE1107" s="104"/>
    </row>
    <row r="1108">
      <c r="A1108" s="104"/>
      <c r="B1108" s="104"/>
      <c r="C1108" s="104"/>
      <c r="D1108" s="104"/>
      <c r="E1108" s="104"/>
      <c r="F1108" s="104"/>
      <c r="G1108" s="104"/>
      <c r="H1108" s="104"/>
      <c r="I1108" s="104"/>
      <c r="J1108" s="104"/>
      <c r="K1108" s="104"/>
      <c r="L1108" s="104"/>
      <c r="M1108" s="104"/>
      <c r="N1108" s="104"/>
      <c r="O1108" s="104"/>
      <c r="P1108" s="104"/>
      <c r="Q1108" s="104"/>
      <c r="R1108" s="104"/>
      <c r="S1108" s="104"/>
      <c r="T1108" s="104"/>
      <c r="U1108" s="104"/>
      <c r="V1108" s="104"/>
      <c r="W1108" s="104"/>
      <c r="X1108" s="104"/>
      <c r="Y1108" s="104"/>
      <c r="Z1108" s="104"/>
      <c r="AA1108" s="104"/>
      <c r="AB1108" s="104"/>
      <c r="AC1108" s="104"/>
      <c r="AD1108" s="104"/>
      <c r="AE1108" s="104"/>
    </row>
    <row r="1109">
      <c r="A1109" s="104"/>
      <c r="B1109" s="104"/>
      <c r="C1109" s="104"/>
      <c r="D1109" s="104"/>
      <c r="E1109" s="104"/>
      <c r="F1109" s="104"/>
      <c r="G1109" s="104"/>
      <c r="H1109" s="104"/>
      <c r="I1109" s="104"/>
      <c r="J1109" s="104"/>
      <c r="K1109" s="104"/>
      <c r="L1109" s="104"/>
      <c r="M1109" s="104"/>
      <c r="N1109" s="104"/>
      <c r="O1109" s="104"/>
      <c r="P1109" s="104"/>
      <c r="Q1109" s="104"/>
      <c r="R1109" s="104"/>
      <c r="S1109" s="104"/>
      <c r="T1109" s="104"/>
      <c r="U1109" s="104"/>
      <c r="V1109" s="104"/>
      <c r="W1109" s="104"/>
      <c r="X1109" s="104"/>
      <c r="Y1109" s="104"/>
      <c r="Z1109" s="104"/>
      <c r="AA1109" s="104"/>
      <c r="AB1109" s="104"/>
      <c r="AC1109" s="104"/>
      <c r="AD1109" s="104"/>
      <c r="AE1109" s="104"/>
    </row>
    <row r="1110">
      <c r="A1110" s="104"/>
      <c r="B1110" s="104"/>
      <c r="C1110" s="104"/>
      <c r="D1110" s="104"/>
      <c r="E1110" s="104"/>
      <c r="F1110" s="104"/>
      <c r="G1110" s="104"/>
      <c r="H1110" s="104"/>
      <c r="I1110" s="104"/>
      <c r="J1110" s="104"/>
      <c r="K1110" s="104"/>
      <c r="L1110" s="104"/>
      <c r="M1110" s="104"/>
      <c r="N1110" s="104"/>
      <c r="O1110" s="104"/>
      <c r="P1110" s="104"/>
      <c r="Q1110" s="104"/>
      <c r="R1110" s="104"/>
      <c r="S1110" s="104"/>
      <c r="T1110" s="104"/>
      <c r="U1110" s="104"/>
      <c r="V1110" s="104"/>
      <c r="W1110" s="104"/>
      <c r="X1110" s="104"/>
      <c r="Y1110" s="104"/>
      <c r="Z1110" s="104"/>
      <c r="AA1110" s="104"/>
      <c r="AB1110" s="104"/>
      <c r="AC1110" s="104"/>
      <c r="AD1110" s="104"/>
      <c r="AE1110" s="104"/>
    </row>
    <row r="1111">
      <c r="A1111" s="104"/>
      <c r="B1111" s="104"/>
      <c r="C1111" s="104"/>
      <c r="D1111" s="104"/>
      <c r="E1111" s="104"/>
      <c r="F1111" s="104"/>
      <c r="G1111" s="104"/>
      <c r="H1111" s="104"/>
      <c r="I1111" s="104"/>
      <c r="J1111" s="104"/>
      <c r="K1111" s="104"/>
      <c r="L1111" s="104"/>
      <c r="M1111" s="104"/>
      <c r="N1111" s="104"/>
      <c r="O1111" s="104"/>
      <c r="P1111" s="104"/>
      <c r="Q1111" s="104"/>
      <c r="R1111" s="104"/>
      <c r="S1111" s="104"/>
      <c r="T1111" s="104"/>
      <c r="U1111" s="104"/>
      <c r="V1111" s="104"/>
      <c r="W1111" s="104"/>
      <c r="X1111" s="104"/>
      <c r="Y1111" s="104"/>
      <c r="Z1111" s="104"/>
      <c r="AA1111" s="104"/>
      <c r="AB1111" s="104"/>
      <c r="AC1111" s="104"/>
      <c r="AD1111" s="104"/>
      <c r="AE1111" s="104"/>
    </row>
    <row r="1112">
      <c r="A1112" s="104"/>
      <c r="B1112" s="104"/>
      <c r="C1112" s="104"/>
      <c r="D1112" s="104"/>
      <c r="E1112" s="104"/>
      <c r="F1112" s="104"/>
      <c r="G1112" s="104"/>
      <c r="H1112" s="104"/>
      <c r="I1112" s="104"/>
      <c r="J1112" s="104"/>
      <c r="K1112" s="104"/>
      <c r="L1112" s="104"/>
      <c r="M1112" s="104"/>
      <c r="N1112" s="104"/>
      <c r="O1112" s="104"/>
      <c r="P1112" s="104"/>
      <c r="Q1112" s="104"/>
      <c r="R1112" s="104"/>
      <c r="S1112" s="104"/>
      <c r="T1112" s="104"/>
      <c r="U1112" s="104"/>
      <c r="V1112" s="104"/>
      <c r="W1112" s="104"/>
      <c r="X1112" s="104"/>
      <c r="Y1112" s="104"/>
      <c r="Z1112" s="104"/>
      <c r="AA1112" s="104"/>
      <c r="AB1112" s="104"/>
      <c r="AC1112" s="104"/>
      <c r="AD1112" s="104"/>
      <c r="AE1112" s="104"/>
    </row>
    <row r="1113">
      <c r="A1113" s="104"/>
      <c r="B1113" s="104"/>
      <c r="C1113" s="104"/>
      <c r="D1113" s="104"/>
      <c r="E1113" s="104"/>
      <c r="F1113" s="104"/>
      <c r="G1113" s="104"/>
      <c r="H1113" s="104"/>
      <c r="I1113" s="104"/>
      <c r="J1113" s="104"/>
      <c r="K1113" s="104"/>
      <c r="L1113" s="104"/>
      <c r="M1113" s="104"/>
      <c r="N1113" s="104"/>
      <c r="O1113" s="104"/>
      <c r="P1113" s="104"/>
      <c r="Q1113" s="104"/>
      <c r="R1113" s="104"/>
      <c r="S1113" s="104"/>
      <c r="T1113" s="104"/>
      <c r="U1113" s="104"/>
      <c r="V1113" s="104"/>
      <c r="W1113" s="104"/>
      <c r="X1113" s="104"/>
      <c r="Y1113" s="104"/>
      <c r="Z1113" s="104"/>
      <c r="AA1113" s="104"/>
      <c r="AB1113" s="104"/>
      <c r="AC1113" s="104"/>
      <c r="AD1113" s="104"/>
      <c r="AE1113" s="104"/>
    </row>
    <row r="1114">
      <c r="A1114" s="104"/>
      <c r="B1114" s="104"/>
      <c r="C1114" s="104"/>
      <c r="D1114" s="104"/>
      <c r="E1114" s="104"/>
      <c r="F1114" s="104"/>
      <c r="G1114" s="104"/>
      <c r="H1114" s="104"/>
      <c r="I1114" s="104"/>
      <c r="J1114" s="104"/>
      <c r="K1114" s="104"/>
      <c r="L1114" s="104"/>
      <c r="M1114" s="104"/>
      <c r="N1114" s="104"/>
      <c r="O1114" s="104"/>
      <c r="P1114" s="104"/>
      <c r="Q1114" s="104"/>
      <c r="R1114" s="104"/>
      <c r="S1114" s="104"/>
      <c r="T1114" s="104"/>
      <c r="U1114" s="104"/>
      <c r="V1114" s="104"/>
      <c r="W1114" s="104"/>
      <c r="X1114" s="104"/>
      <c r="Y1114" s="104"/>
      <c r="Z1114" s="104"/>
      <c r="AA1114" s="104"/>
      <c r="AB1114" s="104"/>
      <c r="AC1114" s="104"/>
      <c r="AD1114" s="104"/>
      <c r="AE1114" s="104"/>
    </row>
    <row r="1115">
      <c r="A1115" s="104"/>
      <c r="B1115" s="104"/>
      <c r="C1115" s="104"/>
      <c r="D1115" s="104"/>
      <c r="E1115" s="104"/>
      <c r="F1115" s="104"/>
      <c r="G1115" s="104"/>
      <c r="H1115" s="104"/>
      <c r="I1115" s="104"/>
      <c r="J1115" s="104"/>
      <c r="K1115" s="104"/>
      <c r="L1115" s="104"/>
      <c r="M1115" s="104"/>
      <c r="N1115" s="104"/>
      <c r="O1115" s="104"/>
      <c r="P1115" s="104"/>
      <c r="Q1115" s="104"/>
      <c r="R1115" s="104"/>
      <c r="S1115" s="104"/>
      <c r="T1115" s="104"/>
      <c r="U1115" s="104"/>
      <c r="V1115" s="104"/>
      <c r="W1115" s="104"/>
      <c r="X1115" s="104"/>
      <c r="Y1115" s="104"/>
      <c r="Z1115" s="104"/>
      <c r="AA1115" s="104"/>
      <c r="AB1115" s="104"/>
      <c r="AC1115" s="104"/>
      <c r="AD1115" s="104"/>
      <c r="AE1115" s="104"/>
    </row>
    <row r="1116">
      <c r="A1116" s="104"/>
      <c r="B1116" s="104"/>
      <c r="C1116" s="104"/>
      <c r="D1116" s="104"/>
      <c r="E1116" s="104"/>
      <c r="F1116" s="104"/>
      <c r="G1116" s="104"/>
      <c r="H1116" s="104"/>
      <c r="I1116" s="104"/>
      <c r="J1116" s="104"/>
      <c r="K1116" s="104"/>
      <c r="L1116" s="104"/>
      <c r="M1116" s="104"/>
      <c r="N1116" s="104"/>
      <c r="O1116" s="104"/>
      <c r="P1116" s="104"/>
      <c r="Q1116" s="104"/>
      <c r="R1116" s="104"/>
      <c r="S1116" s="104"/>
      <c r="T1116" s="104"/>
      <c r="U1116" s="104"/>
      <c r="V1116" s="104"/>
      <c r="W1116" s="104"/>
      <c r="X1116" s="104"/>
      <c r="Y1116" s="104"/>
      <c r="Z1116" s="104"/>
      <c r="AA1116" s="104"/>
      <c r="AB1116" s="104"/>
      <c r="AC1116" s="104"/>
      <c r="AD1116" s="104"/>
      <c r="AE1116" s="104"/>
    </row>
    <row r="1117">
      <c r="A1117" s="104"/>
      <c r="B1117" s="104"/>
      <c r="C1117" s="104"/>
      <c r="D1117" s="104"/>
      <c r="E1117" s="104"/>
      <c r="F1117" s="104"/>
      <c r="G1117" s="104"/>
      <c r="H1117" s="104"/>
      <c r="I1117" s="104"/>
      <c r="J1117" s="104"/>
      <c r="K1117" s="104"/>
      <c r="L1117" s="104"/>
      <c r="M1117" s="104"/>
      <c r="N1117" s="104"/>
      <c r="O1117" s="104"/>
      <c r="P1117" s="104"/>
      <c r="Q1117" s="104"/>
      <c r="R1117" s="104"/>
      <c r="S1117" s="104"/>
      <c r="T1117" s="104"/>
      <c r="U1117" s="104"/>
      <c r="V1117" s="104"/>
      <c r="W1117" s="104"/>
      <c r="X1117" s="104"/>
      <c r="Y1117" s="104"/>
      <c r="Z1117" s="104"/>
      <c r="AA1117" s="104"/>
      <c r="AB1117" s="104"/>
      <c r="AC1117" s="104"/>
      <c r="AD1117" s="104"/>
      <c r="AE1117" s="104"/>
    </row>
    <row r="1118">
      <c r="A1118" s="104"/>
      <c r="B1118" s="104"/>
      <c r="C1118" s="104"/>
      <c r="D1118" s="104"/>
      <c r="E1118" s="104"/>
      <c r="F1118" s="104"/>
      <c r="G1118" s="104"/>
      <c r="H1118" s="104"/>
      <c r="I1118" s="104"/>
      <c r="J1118" s="104"/>
      <c r="K1118" s="104"/>
      <c r="L1118" s="104"/>
      <c r="M1118" s="104"/>
      <c r="N1118" s="104"/>
      <c r="O1118" s="104"/>
      <c r="P1118" s="104"/>
      <c r="Q1118" s="104"/>
      <c r="R1118" s="104"/>
      <c r="S1118" s="104"/>
      <c r="T1118" s="104"/>
      <c r="U1118" s="104"/>
      <c r="V1118" s="104"/>
      <c r="W1118" s="104"/>
      <c r="X1118" s="104"/>
      <c r="Y1118" s="104"/>
      <c r="Z1118" s="104"/>
      <c r="AA1118" s="104"/>
      <c r="AB1118" s="104"/>
      <c r="AC1118" s="104"/>
      <c r="AD1118" s="104"/>
      <c r="AE1118" s="104"/>
    </row>
    <row r="1119">
      <c r="A1119" s="104"/>
      <c r="B1119" s="104"/>
      <c r="C1119" s="104"/>
      <c r="D1119" s="104"/>
      <c r="E1119" s="104"/>
      <c r="F1119" s="104"/>
      <c r="G1119" s="104"/>
      <c r="H1119" s="104"/>
      <c r="I1119" s="104"/>
      <c r="J1119" s="104"/>
      <c r="K1119" s="104"/>
      <c r="L1119" s="104"/>
      <c r="M1119" s="104"/>
      <c r="N1119" s="104"/>
      <c r="O1119" s="104"/>
      <c r="P1119" s="104"/>
      <c r="Q1119" s="104"/>
      <c r="R1119" s="104"/>
      <c r="S1119" s="104"/>
      <c r="T1119" s="104"/>
      <c r="U1119" s="104"/>
      <c r="V1119" s="104"/>
      <c r="W1119" s="104"/>
      <c r="X1119" s="104"/>
      <c r="Y1119" s="104"/>
      <c r="Z1119" s="104"/>
      <c r="AA1119" s="104"/>
      <c r="AB1119" s="104"/>
      <c r="AC1119" s="104"/>
      <c r="AD1119" s="104"/>
      <c r="AE1119" s="104"/>
    </row>
    <row r="1120">
      <c r="A1120" s="104"/>
      <c r="B1120" s="104"/>
      <c r="C1120" s="104"/>
      <c r="D1120" s="104"/>
      <c r="E1120" s="104"/>
      <c r="F1120" s="104"/>
      <c r="G1120" s="104"/>
      <c r="H1120" s="104"/>
      <c r="I1120" s="104"/>
      <c r="J1120" s="104"/>
      <c r="K1120" s="104"/>
      <c r="L1120" s="104"/>
      <c r="M1120" s="104"/>
      <c r="N1120" s="104"/>
      <c r="O1120" s="104"/>
      <c r="P1120" s="104"/>
      <c r="Q1120" s="104"/>
      <c r="R1120" s="104"/>
      <c r="S1120" s="104"/>
      <c r="T1120" s="104"/>
      <c r="U1120" s="104"/>
      <c r="V1120" s="104"/>
      <c r="W1120" s="104"/>
      <c r="X1120" s="104"/>
      <c r="Y1120" s="104"/>
      <c r="Z1120" s="104"/>
      <c r="AA1120" s="104"/>
      <c r="AB1120" s="104"/>
      <c r="AC1120" s="104"/>
      <c r="AD1120" s="104"/>
      <c r="AE1120" s="104"/>
    </row>
    <row r="1121">
      <c r="A1121" s="104"/>
      <c r="B1121" s="104"/>
      <c r="C1121" s="104"/>
      <c r="D1121" s="104"/>
      <c r="E1121" s="104"/>
      <c r="F1121" s="104"/>
      <c r="G1121" s="104"/>
      <c r="H1121" s="104"/>
      <c r="I1121" s="104"/>
      <c r="J1121" s="104"/>
      <c r="K1121" s="104"/>
      <c r="L1121" s="104"/>
      <c r="M1121" s="104"/>
      <c r="N1121" s="104"/>
      <c r="O1121" s="104"/>
      <c r="P1121" s="104"/>
      <c r="Q1121" s="104"/>
      <c r="R1121" s="104"/>
      <c r="S1121" s="104"/>
      <c r="T1121" s="104"/>
      <c r="U1121" s="104"/>
      <c r="V1121" s="104"/>
      <c r="W1121" s="104"/>
      <c r="X1121" s="104"/>
      <c r="Y1121" s="104"/>
      <c r="Z1121" s="104"/>
      <c r="AA1121" s="104"/>
      <c r="AB1121" s="104"/>
      <c r="AC1121" s="104"/>
      <c r="AD1121" s="104"/>
      <c r="AE1121" s="104"/>
    </row>
    <row r="1122">
      <c r="A1122" s="104"/>
      <c r="B1122" s="104"/>
      <c r="C1122" s="104"/>
      <c r="D1122" s="104"/>
      <c r="E1122" s="104"/>
      <c r="F1122" s="104"/>
      <c r="G1122" s="104"/>
      <c r="H1122" s="104"/>
      <c r="I1122" s="104"/>
      <c r="J1122" s="104"/>
      <c r="K1122" s="104"/>
      <c r="L1122" s="104"/>
      <c r="M1122" s="104"/>
      <c r="N1122" s="104"/>
      <c r="O1122" s="104"/>
      <c r="P1122" s="104"/>
      <c r="Q1122" s="104"/>
      <c r="R1122" s="104"/>
      <c r="S1122" s="104"/>
      <c r="T1122" s="104"/>
      <c r="U1122" s="104"/>
      <c r="V1122" s="104"/>
      <c r="W1122" s="104"/>
      <c r="X1122" s="104"/>
      <c r="Y1122" s="104"/>
      <c r="Z1122" s="104"/>
      <c r="AA1122" s="104"/>
      <c r="AB1122" s="104"/>
      <c r="AC1122" s="104"/>
      <c r="AD1122" s="104"/>
      <c r="AE1122" s="104"/>
    </row>
    <row r="1123">
      <c r="A1123" s="104"/>
      <c r="B1123" s="104"/>
      <c r="C1123" s="104"/>
      <c r="D1123" s="104"/>
      <c r="E1123" s="104"/>
      <c r="F1123" s="104"/>
      <c r="G1123" s="104"/>
      <c r="H1123" s="104"/>
      <c r="I1123" s="104"/>
      <c r="J1123" s="104"/>
      <c r="K1123" s="104"/>
      <c r="L1123" s="104"/>
      <c r="M1123" s="104"/>
      <c r="N1123" s="104"/>
      <c r="O1123" s="104"/>
      <c r="P1123" s="104"/>
      <c r="Q1123" s="104"/>
      <c r="R1123" s="104"/>
      <c r="S1123" s="104"/>
      <c r="T1123" s="104"/>
      <c r="U1123" s="104"/>
      <c r="V1123" s="104"/>
      <c r="W1123" s="104"/>
      <c r="X1123" s="104"/>
      <c r="Y1123" s="104"/>
      <c r="Z1123" s="104"/>
      <c r="AA1123" s="104"/>
      <c r="AB1123" s="104"/>
      <c r="AC1123" s="104"/>
      <c r="AD1123" s="104"/>
      <c r="AE1123" s="104"/>
    </row>
    <row r="1124">
      <c r="A1124" s="104"/>
      <c r="B1124" s="104"/>
      <c r="C1124" s="104"/>
      <c r="D1124" s="104"/>
      <c r="E1124" s="104"/>
      <c r="F1124" s="104"/>
      <c r="G1124" s="104"/>
      <c r="H1124" s="104"/>
      <c r="I1124" s="104"/>
      <c r="J1124" s="104"/>
      <c r="K1124" s="104"/>
      <c r="L1124" s="104"/>
      <c r="M1124" s="104"/>
      <c r="N1124" s="104"/>
      <c r="O1124" s="104"/>
      <c r="P1124" s="104"/>
      <c r="Q1124" s="104"/>
      <c r="R1124" s="104"/>
      <c r="S1124" s="104"/>
      <c r="T1124" s="104"/>
      <c r="U1124" s="104"/>
      <c r="V1124" s="104"/>
      <c r="W1124" s="104"/>
      <c r="X1124" s="104"/>
      <c r="Y1124" s="104"/>
      <c r="Z1124" s="104"/>
      <c r="AA1124" s="104"/>
      <c r="AB1124" s="104"/>
      <c r="AC1124" s="104"/>
      <c r="AD1124" s="104"/>
      <c r="AE1124" s="104"/>
    </row>
    <row r="1125">
      <c r="A1125" s="104"/>
      <c r="B1125" s="104"/>
      <c r="C1125" s="104"/>
      <c r="D1125" s="104"/>
      <c r="E1125" s="104"/>
      <c r="F1125" s="104"/>
      <c r="G1125" s="104"/>
      <c r="H1125" s="104"/>
      <c r="I1125" s="104"/>
      <c r="J1125" s="104"/>
      <c r="K1125" s="104"/>
      <c r="L1125" s="104"/>
      <c r="M1125" s="104"/>
      <c r="N1125" s="104"/>
      <c r="O1125" s="104"/>
      <c r="P1125" s="104"/>
      <c r="Q1125" s="104"/>
      <c r="R1125" s="104"/>
      <c r="S1125" s="104"/>
      <c r="T1125" s="104"/>
      <c r="U1125" s="104"/>
      <c r="V1125" s="104"/>
      <c r="W1125" s="104"/>
      <c r="X1125" s="104"/>
      <c r="Y1125" s="104"/>
      <c r="Z1125" s="104"/>
      <c r="AA1125" s="104"/>
      <c r="AB1125" s="104"/>
      <c r="AC1125" s="104"/>
      <c r="AD1125" s="104"/>
      <c r="AE1125" s="104"/>
    </row>
    <row r="1126">
      <c r="A1126" s="104"/>
      <c r="B1126" s="104"/>
      <c r="C1126" s="104"/>
      <c r="D1126" s="104"/>
      <c r="E1126" s="104"/>
      <c r="F1126" s="104"/>
      <c r="G1126" s="104"/>
      <c r="H1126" s="104"/>
      <c r="I1126" s="104"/>
      <c r="J1126" s="104"/>
      <c r="K1126" s="104"/>
      <c r="L1126" s="104"/>
      <c r="M1126" s="104"/>
      <c r="N1126" s="104"/>
      <c r="O1126" s="104"/>
      <c r="P1126" s="104"/>
      <c r="Q1126" s="104"/>
      <c r="R1126" s="104"/>
      <c r="S1126" s="104"/>
      <c r="T1126" s="104"/>
      <c r="U1126" s="104"/>
      <c r="V1126" s="104"/>
      <c r="W1126" s="104"/>
      <c r="X1126" s="104"/>
      <c r="Y1126" s="104"/>
      <c r="Z1126" s="104"/>
      <c r="AA1126" s="104"/>
      <c r="AB1126" s="104"/>
      <c r="AC1126" s="104"/>
      <c r="AD1126" s="104"/>
      <c r="AE1126" s="104"/>
    </row>
    <row r="1127">
      <c r="A1127" s="104"/>
      <c r="B1127" s="104"/>
      <c r="C1127" s="104"/>
      <c r="D1127" s="104"/>
      <c r="E1127" s="104"/>
      <c r="F1127" s="104"/>
      <c r="G1127" s="104"/>
      <c r="H1127" s="104"/>
      <c r="I1127" s="104"/>
      <c r="J1127" s="104"/>
      <c r="K1127" s="104"/>
      <c r="L1127" s="104"/>
      <c r="M1127" s="104"/>
      <c r="N1127" s="104"/>
      <c r="O1127" s="104"/>
      <c r="P1127" s="104"/>
      <c r="Q1127" s="104"/>
      <c r="R1127" s="104"/>
      <c r="S1127" s="104"/>
      <c r="T1127" s="104"/>
      <c r="U1127" s="104"/>
      <c r="V1127" s="104"/>
      <c r="W1127" s="104"/>
      <c r="X1127" s="104"/>
      <c r="Y1127" s="104"/>
      <c r="Z1127" s="104"/>
      <c r="AA1127" s="104"/>
      <c r="AB1127" s="104"/>
      <c r="AC1127" s="104"/>
      <c r="AD1127" s="104"/>
      <c r="AE1127" s="104"/>
    </row>
    <row r="1128">
      <c r="A1128" s="104"/>
      <c r="B1128" s="104"/>
      <c r="C1128" s="104"/>
      <c r="D1128" s="104"/>
      <c r="E1128" s="104"/>
      <c r="F1128" s="104"/>
      <c r="G1128" s="104"/>
      <c r="H1128" s="104"/>
      <c r="I1128" s="104"/>
      <c r="J1128" s="104"/>
      <c r="K1128" s="104"/>
      <c r="L1128" s="104"/>
      <c r="M1128" s="104"/>
      <c r="N1128" s="104"/>
      <c r="O1128" s="104"/>
      <c r="P1128" s="104"/>
      <c r="Q1128" s="104"/>
      <c r="R1128" s="104"/>
      <c r="S1128" s="104"/>
      <c r="T1128" s="104"/>
      <c r="U1128" s="104"/>
      <c r="V1128" s="104"/>
      <c r="W1128" s="104"/>
      <c r="X1128" s="104"/>
      <c r="Y1128" s="104"/>
      <c r="Z1128" s="104"/>
      <c r="AA1128" s="104"/>
      <c r="AB1128" s="104"/>
      <c r="AC1128" s="104"/>
      <c r="AD1128" s="104"/>
      <c r="AE1128" s="104"/>
    </row>
    <row r="1129">
      <c r="A1129" s="104"/>
      <c r="B1129" s="104"/>
      <c r="C1129" s="104"/>
      <c r="D1129" s="104"/>
      <c r="E1129" s="104"/>
      <c r="F1129" s="104"/>
      <c r="G1129" s="104"/>
      <c r="H1129" s="104"/>
      <c r="I1129" s="104"/>
      <c r="J1129" s="104"/>
      <c r="K1129" s="104"/>
      <c r="L1129" s="104"/>
      <c r="M1129" s="104"/>
      <c r="N1129" s="104"/>
      <c r="O1129" s="104"/>
      <c r="P1129" s="104"/>
      <c r="Q1129" s="104"/>
      <c r="R1129" s="104"/>
      <c r="S1129" s="104"/>
      <c r="T1129" s="104"/>
      <c r="U1129" s="104"/>
      <c r="V1129" s="104"/>
      <c r="W1129" s="104"/>
      <c r="X1129" s="104"/>
      <c r="Y1129" s="104"/>
      <c r="Z1129" s="104"/>
      <c r="AA1129" s="104"/>
      <c r="AB1129" s="104"/>
      <c r="AC1129" s="104"/>
      <c r="AD1129" s="104"/>
      <c r="AE1129" s="104"/>
    </row>
    <row r="1130">
      <c r="A1130" s="104"/>
      <c r="B1130" s="104"/>
      <c r="C1130" s="104"/>
      <c r="D1130" s="104"/>
      <c r="E1130" s="104"/>
      <c r="F1130" s="104"/>
      <c r="G1130" s="104"/>
      <c r="H1130" s="104"/>
      <c r="I1130" s="104"/>
      <c r="J1130" s="104"/>
      <c r="K1130" s="104"/>
      <c r="L1130" s="104"/>
      <c r="M1130" s="104"/>
      <c r="N1130" s="104"/>
      <c r="O1130" s="104"/>
      <c r="P1130" s="104"/>
      <c r="Q1130" s="104"/>
      <c r="R1130" s="104"/>
      <c r="S1130" s="104"/>
      <c r="T1130" s="104"/>
      <c r="U1130" s="104"/>
      <c r="V1130" s="104"/>
      <c r="W1130" s="104"/>
      <c r="X1130" s="104"/>
      <c r="Y1130" s="104"/>
      <c r="Z1130" s="104"/>
      <c r="AA1130" s="104"/>
      <c r="AB1130" s="104"/>
      <c r="AC1130" s="104"/>
      <c r="AD1130" s="104"/>
      <c r="AE1130" s="104"/>
    </row>
    <row r="1131">
      <c r="A1131" s="104"/>
      <c r="B1131" s="104"/>
      <c r="C1131" s="104"/>
      <c r="D1131" s="104"/>
      <c r="E1131" s="104"/>
      <c r="F1131" s="104"/>
      <c r="G1131" s="104"/>
      <c r="H1131" s="104"/>
      <c r="I1131" s="104"/>
      <c r="J1131" s="104"/>
      <c r="K1131" s="104"/>
      <c r="L1131" s="104"/>
      <c r="M1131" s="104"/>
      <c r="N1131" s="104"/>
      <c r="O1131" s="104"/>
      <c r="P1131" s="104"/>
      <c r="Q1131" s="104"/>
      <c r="R1131" s="104"/>
      <c r="S1131" s="104"/>
      <c r="T1131" s="104"/>
      <c r="U1131" s="104"/>
      <c r="V1131" s="104"/>
      <c r="W1131" s="104"/>
      <c r="X1131" s="104"/>
      <c r="Y1131" s="104"/>
      <c r="Z1131" s="104"/>
      <c r="AA1131" s="104"/>
      <c r="AB1131" s="104"/>
      <c r="AC1131" s="104"/>
      <c r="AD1131" s="104"/>
      <c r="AE1131" s="104"/>
    </row>
    <row r="1132">
      <c r="A1132" s="104"/>
      <c r="B1132" s="104"/>
      <c r="C1132" s="104"/>
      <c r="D1132" s="104"/>
      <c r="E1132" s="104"/>
      <c r="F1132" s="104"/>
      <c r="G1132" s="104"/>
      <c r="H1132" s="104"/>
      <c r="I1132" s="104"/>
      <c r="J1132" s="104"/>
      <c r="K1132" s="104"/>
      <c r="L1132" s="104"/>
      <c r="M1132" s="104"/>
      <c r="N1132" s="104"/>
      <c r="O1132" s="104"/>
      <c r="P1132" s="104"/>
      <c r="Q1132" s="104"/>
      <c r="R1132" s="104"/>
      <c r="S1132" s="104"/>
      <c r="T1132" s="104"/>
      <c r="U1132" s="104"/>
      <c r="V1132" s="104"/>
      <c r="W1132" s="104"/>
      <c r="X1132" s="104"/>
      <c r="Y1132" s="104"/>
      <c r="Z1132" s="104"/>
      <c r="AA1132" s="104"/>
      <c r="AB1132" s="104"/>
      <c r="AC1132" s="104"/>
      <c r="AD1132" s="104"/>
      <c r="AE1132" s="104"/>
    </row>
    <row r="1133">
      <c r="A1133" s="104"/>
      <c r="B1133" s="104"/>
      <c r="C1133" s="104"/>
      <c r="D1133" s="104"/>
      <c r="E1133" s="104"/>
      <c r="F1133" s="104"/>
      <c r="G1133" s="104"/>
      <c r="H1133" s="104"/>
      <c r="I1133" s="104"/>
      <c r="J1133" s="104"/>
      <c r="K1133" s="104"/>
      <c r="L1133" s="104"/>
      <c r="M1133" s="104"/>
      <c r="N1133" s="104"/>
      <c r="O1133" s="104"/>
      <c r="P1133" s="104"/>
      <c r="Q1133" s="104"/>
      <c r="R1133" s="104"/>
      <c r="S1133" s="104"/>
      <c r="T1133" s="104"/>
      <c r="U1133" s="104"/>
      <c r="V1133" s="104"/>
      <c r="W1133" s="104"/>
      <c r="X1133" s="104"/>
      <c r="Y1133" s="104"/>
      <c r="Z1133" s="104"/>
      <c r="AA1133" s="104"/>
      <c r="AB1133" s="104"/>
      <c r="AC1133" s="104"/>
      <c r="AD1133" s="104"/>
      <c r="AE1133" s="104"/>
    </row>
    <row r="1134">
      <c r="A1134" s="104"/>
      <c r="B1134" s="104"/>
      <c r="C1134" s="104"/>
      <c r="D1134" s="104"/>
      <c r="E1134" s="104"/>
      <c r="F1134" s="104"/>
      <c r="G1134" s="104"/>
      <c r="H1134" s="104"/>
      <c r="I1134" s="104"/>
      <c r="J1134" s="104"/>
      <c r="K1134" s="104"/>
      <c r="L1134" s="104"/>
      <c r="M1134" s="104"/>
      <c r="N1134" s="104"/>
      <c r="O1134" s="104"/>
      <c r="P1134" s="104"/>
      <c r="Q1134" s="104"/>
      <c r="R1134" s="104"/>
      <c r="S1134" s="104"/>
      <c r="T1134" s="104"/>
      <c r="U1134" s="104"/>
      <c r="V1134" s="104"/>
      <c r="W1134" s="104"/>
      <c r="X1134" s="104"/>
      <c r="Y1134" s="104"/>
      <c r="Z1134" s="104"/>
      <c r="AA1134" s="104"/>
      <c r="AB1134" s="104"/>
      <c r="AC1134" s="104"/>
      <c r="AD1134" s="104"/>
      <c r="AE1134" s="104"/>
    </row>
    <row r="1135">
      <c r="A1135" s="104"/>
      <c r="B1135" s="104"/>
      <c r="C1135" s="104"/>
      <c r="D1135" s="104"/>
      <c r="E1135" s="104"/>
      <c r="F1135" s="104"/>
      <c r="G1135" s="104"/>
      <c r="H1135" s="104"/>
      <c r="I1135" s="104"/>
      <c r="J1135" s="104"/>
      <c r="K1135" s="104"/>
      <c r="L1135" s="104"/>
      <c r="M1135" s="104"/>
      <c r="N1135" s="104"/>
      <c r="O1135" s="104"/>
      <c r="P1135" s="104"/>
      <c r="Q1135" s="104"/>
      <c r="R1135" s="104"/>
      <c r="S1135" s="104"/>
      <c r="T1135" s="104"/>
      <c r="U1135" s="104"/>
      <c r="V1135" s="104"/>
      <c r="W1135" s="104"/>
      <c r="X1135" s="104"/>
      <c r="Y1135" s="104"/>
      <c r="Z1135" s="104"/>
      <c r="AA1135" s="104"/>
      <c r="AB1135" s="104"/>
      <c r="AC1135" s="104"/>
      <c r="AD1135" s="104"/>
      <c r="AE1135" s="104"/>
    </row>
    <row r="1136">
      <c r="A1136" s="104"/>
      <c r="B1136" s="104"/>
      <c r="C1136" s="104"/>
      <c r="D1136" s="104"/>
      <c r="E1136" s="104"/>
      <c r="F1136" s="104"/>
      <c r="G1136" s="104"/>
      <c r="H1136" s="104"/>
      <c r="I1136" s="104"/>
      <c r="J1136" s="104"/>
      <c r="K1136" s="104"/>
      <c r="L1136" s="104"/>
      <c r="M1136" s="104"/>
      <c r="N1136" s="104"/>
      <c r="O1136" s="104"/>
      <c r="P1136" s="104"/>
      <c r="Q1136" s="104"/>
      <c r="R1136" s="104"/>
      <c r="S1136" s="104"/>
      <c r="T1136" s="104"/>
      <c r="U1136" s="104"/>
      <c r="V1136" s="104"/>
      <c r="W1136" s="104"/>
      <c r="X1136" s="104"/>
      <c r="Y1136" s="104"/>
      <c r="Z1136" s="104"/>
      <c r="AA1136" s="104"/>
      <c r="AB1136" s="104"/>
      <c r="AC1136" s="104"/>
      <c r="AD1136" s="104"/>
      <c r="AE1136" s="104"/>
    </row>
    <row r="1137">
      <c r="A1137" s="104"/>
      <c r="B1137" s="104"/>
      <c r="C1137" s="104"/>
      <c r="D1137" s="104"/>
      <c r="E1137" s="104"/>
      <c r="F1137" s="104"/>
      <c r="G1137" s="104"/>
      <c r="H1137" s="104"/>
      <c r="I1137" s="104"/>
      <c r="J1137" s="104"/>
      <c r="K1137" s="104"/>
      <c r="L1137" s="104"/>
      <c r="M1137" s="104"/>
      <c r="N1137" s="104"/>
      <c r="O1137" s="104"/>
      <c r="P1137" s="104"/>
      <c r="Q1137" s="104"/>
      <c r="R1137" s="104"/>
      <c r="S1137" s="104"/>
      <c r="T1137" s="104"/>
      <c r="U1137" s="104"/>
      <c r="V1137" s="104"/>
      <c r="W1137" s="104"/>
      <c r="X1137" s="104"/>
      <c r="Y1137" s="104"/>
      <c r="Z1137" s="104"/>
      <c r="AA1137" s="104"/>
      <c r="AB1137" s="104"/>
      <c r="AC1137" s="104"/>
      <c r="AD1137" s="104"/>
      <c r="AE1137" s="104"/>
    </row>
    <row r="1138">
      <c r="A1138" s="104"/>
      <c r="B1138" s="104"/>
      <c r="C1138" s="104"/>
      <c r="D1138" s="104"/>
      <c r="E1138" s="104"/>
      <c r="F1138" s="104"/>
      <c r="G1138" s="104"/>
      <c r="H1138" s="104"/>
      <c r="I1138" s="104"/>
      <c r="J1138" s="104"/>
      <c r="K1138" s="104"/>
      <c r="L1138" s="104"/>
      <c r="M1138" s="104"/>
      <c r="N1138" s="104"/>
      <c r="O1138" s="104"/>
      <c r="P1138" s="104"/>
      <c r="Q1138" s="104"/>
      <c r="R1138" s="104"/>
      <c r="S1138" s="104"/>
      <c r="T1138" s="104"/>
      <c r="U1138" s="104"/>
      <c r="V1138" s="104"/>
      <c r="W1138" s="104"/>
      <c r="X1138" s="104"/>
      <c r="Y1138" s="104"/>
      <c r="Z1138" s="104"/>
      <c r="AA1138" s="104"/>
      <c r="AB1138" s="104"/>
      <c r="AC1138" s="104"/>
      <c r="AD1138" s="104"/>
      <c r="AE1138" s="104"/>
    </row>
    <row r="1139">
      <c r="A1139" s="104"/>
      <c r="B1139" s="104"/>
      <c r="C1139" s="104"/>
      <c r="D1139" s="104"/>
      <c r="E1139" s="104"/>
      <c r="F1139" s="104"/>
      <c r="G1139" s="104"/>
      <c r="H1139" s="104"/>
      <c r="I1139" s="104"/>
      <c r="J1139" s="104"/>
      <c r="K1139" s="104"/>
      <c r="L1139" s="104"/>
      <c r="M1139" s="104"/>
      <c r="N1139" s="104"/>
      <c r="O1139" s="104"/>
      <c r="P1139" s="104"/>
      <c r="Q1139" s="104"/>
      <c r="R1139" s="104"/>
      <c r="S1139" s="104"/>
      <c r="T1139" s="104"/>
      <c r="U1139" s="104"/>
      <c r="V1139" s="104"/>
      <c r="W1139" s="104"/>
      <c r="X1139" s="104"/>
      <c r="Y1139" s="104"/>
      <c r="Z1139" s="104"/>
      <c r="AA1139" s="104"/>
      <c r="AB1139" s="104"/>
      <c r="AC1139" s="104"/>
      <c r="AD1139" s="104"/>
      <c r="AE1139" s="104"/>
    </row>
    <row r="1140">
      <c r="A1140" s="104"/>
      <c r="B1140" s="104"/>
      <c r="C1140" s="104"/>
      <c r="D1140" s="104"/>
      <c r="E1140" s="104"/>
      <c r="F1140" s="104"/>
      <c r="G1140" s="104"/>
      <c r="H1140" s="104"/>
      <c r="I1140" s="104"/>
      <c r="J1140" s="104"/>
      <c r="K1140" s="104"/>
      <c r="L1140" s="104"/>
      <c r="M1140" s="104"/>
      <c r="N1140" s="104"/>
      <c r="O1140" s="104"/>
      <c r="P1140" s="104"/>
      <c r="Q1140" s="104"/>
      <c r="R1140" s="104"/>
      <c r="S1140" s="104"/>
      <c r="T1140" s="104"/>
      <c r="U1140" s="104"/>
      <c r="V1140" s="104"/>
      <c r="W1140" s="104"/>
      <c r="X1140" s="104"/>
      <c r="Y1140" s="104"/>
      <c r="Z1140" s="104"/>
      <c r="AA1140" s="104"/>
      <c r="AB1140" s="104"/>
      <c r="AC1140" s="104"/>
      <c r="AD1140" s="104"/>
      <c r="AE1140" s="104"/>
    </row>
    <row r="1141">
      <c r="A1141" s="104"/>
      <c r="B1141" s="104"/>
      <c r="C1141" s="104"/>
      <c r="D1141" s="104"/>
      <c r="E1141" s="104"/>
      <c r="F1141" s="104"/>
      <c r="G1141" s="104"/>
      <c r="H1141" s="104"/>
      <c r="I1141" s="104"/>
      <c r="J1141" s="104"/>
      <c r="K1141" s="104"/>
      <c r="L1141" s="104"/>
      <c r="M1141" s="104"/>
      <c r="N1141" s="104"/>
      <c r="O1141" s="104"/>
      <c r="P1141" s="104"/>
      <c r="Q1141" s="104"/>
      <c r="R1141" s="104"/>
      <c r="S1141" s="104"/>
      <c r="T1141" s="104"/>
      <c r="U1141" s="104"/>
      <c r="V1141" s="104"/>
      <c r="W1141" s="104"/>
      <c r="X1141" s="104"/>
      <c r="Y1141" s="104"/>
      <c r="Z1141" s="104"/>
      <c r="AA1141" s="104"/>
      <c r="AB1141" s="104"/>
      <c r="AC1141" s="104"/>
      <c r="AD1141" s="104"/>
      <c r="AE1141" s="104"/>
    </row>
    <row r="1142">
      <c r="A1142" s="104"/>
      <c r="B1142" s="104"/>
      <c r="C1142" s="104"/>
      <c r="D1142" s="104"/>
      <c r="E1142" s="104"/>
      <c r="F1142" s="104"/>
      <c r="G1142" s="104"/>
      <c r="H1142" s="104"/>
      <c r="I1142" s="104"/>
      <c r="J1142" s="104"/>
      <c r="K1142" s="104"/>
      <c r="L1142" s="104"/>
      <c r="M1142" s="104"/>
      <c r="N1142" s="104"/>
      <c r="O1142" s="104"/>
      <c r="P1142" s="104"/>
      <c r="Q1142" s="104"/>
      <c r="R1142" s="104"/>
      <c r="S1142" s="104"/>
      <c r="T1142" s="104"/>
      <c r="U1142" s="104"/>
      <c r="V1142" s="104"/>
      <c r="W1142" s="104"/>
      <c r="X1142" s="104"/>
      <c r="Y1142" s="104"/>
      <c r="Z1142" s="104"/>
      <c r="AA1142" s="104"/>
      <c r="AB1142" s="104"/>
      <c r="AC1142" s="104"/>
      <c r="AD1142" s="104"/>
      <c r="AE1142" s="104"/>
    </row>
    <row r="1143">
      <c r="A1143" s="104"/>
      <c r="B1143" s="104"/>
      <c r="C1143" s="104"/>
      <c r="D1143" s="104"/>
      <c r="E1143" s="104"/>
      <c r="F1143" s="104"/>
      <c r="G1143" s="104"/>
      <c r="H1143" s="104"/>
      <c r="I1143" s="104"/>
      <c r="J1143" s="104"/>
      <c r="K1143" s="104"/>
      <c r="L1143" s="104"/>
      <c r="M1143" s="104"/>
      <c r="N1143" s="104"/>
      <c r="O1143" s="104"/>
      <c r="P1143" s="104"/>
      <c r="Q1143" s="104"/>
      <c r="R1143" s="104"/>
      <c r="S1143" s="104"/>
      <c r="T1143" s="104"/>
      <c r="U1143" s="104"/>
      <c r="V1143" s="104"/>
      <c r="W1143" s="104"/>
      <c r="X1143" s="104"/>
      <c r="Y1143" s="104"/>
      <c r="Z1143" s="104"/>
      <c r="AA1143" s="104"/>
      <c r="AB1143" s="104"/>
      <c r="AC1143" s="104"/>
      <c r="AD1143" s="104"/>
      <c r="AE1143" s="104"/>
    </row>
    <row r="1144">
      <c r="A1144" s="104"/>
      <c r="B1144" s="104"/>
      <c r="C1144" s="104"/>
      <c r="D1144" s="104"/>
      <c r="E1144" s="104"/>
      <c r="F1144" s="104"/>
      <c r="G1144" s="104"/>
      <c r="H1144" s="104"/>
      <c r="I1144" s="104"/>
      <c r="J1144" s="104"/>
      <c r="K1144" s="104"/>
      <c r="L1144" s="104"/>
      <c r="M1144" s="104"/>
      <c r="N1144" s="104"/>
      <c r="O1144" s="104"/>
      <c r="P1144" s="104"/>
      <c r="Q1144" s="104"/>
      <c r="R1144" s="104"/>
      <c r="S1144" s="104"/>
      <c r="T1144" s="104"/>
      <c r="U1144" s="104"/>
      <c r="V1144" s="104"/>
      <c r="W1144" s="104"/>
      <c r="X1144" s="104"/>
      <c r="Y1144" s="104"/>
      <c r="Z1144" s="104"/>
      <c r="AA1144" s="104"/>
      <c r="AB1144" s="104"/>
      <c r="AC1144" s="104"/>
      <c r="AD1144" s="104"/>
      <c r="AE1144" s="104"/>
    </row>
    <row r="1145">
      <c r="A1145" s="104"/>
      <c r="B1145" s="104"/>
      <c r="C1145" s="104"/>
      <c r="D1145" s="104"/>
      <c r="E1145" s="104"/>
      <c r="F1145" s="104"/>
      <c r="G1145" s="104"/>
      <c r="H1145" s="104"/>
      <c r="I1145" s="104"/>
      <c r="J1145" s="104"/>
      <c r="K1145" s="104"/>
      <c r="L1145" s="104"/>
      <c r="M1145" s="104"/>
      <c r="N1145" s="104"/>
      <c r="O1145" s="104"/>
      <c r="P1145" s="104"/>
      <c r="Q1145" s="104"/>
      <c r="R1145" s="104"/>
      <c r="S1145" s="104"/>
      <c r="T1145" s="104"/>
      <c r="U1145" s="104"/>
      <c r="V1145" s="104"/>
      <c r="W1145" s="104"/>
      <c r="X1145" s="104"/>
      <c r="Y1145" s="104"/>
      <c r="Z1145" s="104"/>
      <c r="AA1145" s="104"/>
      <c r="AB1145" s="104"/>
      <c r="AC1145" s="104"/>
      <c r="AD1145" s="104"/>
      <c r="AE1145" s="104"/>
    </row>
    <row r="1146">
      <c r="A1146" s="104"/>
      <c r="B1146" s="104"/>
      <c r="C1146" s="104"/>
      <c r="D1146" s="104"/>
      <c r="E1146" s="104"/>
      <c r="F1146" s="104"/>
      <c r="G1146" s="104"/>
      <c r="H1146" s="104"/>
      <c r="I1146" s="104"/>
      <c r="J1146" s="104"/>
      <c r="K1146" s="104"/>
      <c r="L1146" s="104"/>
      <c r="M1146" s="104"/>
      <c r="N1146" s="104"/>
      <c r="O1146" s="104"/>
      <c r="P1146" s="104"/>
      <c r="Q1146" s="104"/>
      <c r="R1146" s="104"/>
      <c r="S1146" s="104"/>
      <c r="T1146" s="104"/>
      <c r="U1146" s="104"/>
      <c r="V1146" s="104"/>
      <c r="W1146" s="104"/>
      <c r="X1146" s="104"/>
      <c r="Y1146" s="104"/>
      <c r="Z1146" s="104"/>
      <c r="AA1146" s="104"/>
      <c r="AB1146" s="104"/>
      <c r="AC1146" s="104"/>
      <c r="AD1146" s="104"/>
      <c r="AE1146" s="104"/>
    </row>
    <row r="1147">
      <c r="A1147" s="104"/>
      <c r="B1147" s="104"/>
      <c r="C1147" s="104"/>
      <c r="D1147" s="104"/>
      <c r="E1147" s="104"/>
      <c r="F1147" s="104"/>
      <c r="G1147" s="104"/>
      <c r="H1147" s="104"/>
      <c r="I1147" s="104"/>
      <c r="J1147" s="104"/>
      <c r="K1147" s="104"/>
      <c r="L1147" s="104"/>
      <c r="M1147" s="104"/>
      <c r="N1147" s="104"/>
      <c r="O1147" s="104"/>
      <c r="P1147" s="104"/>
      <c r="Q1147" s="104"/>
      <c r="R1147" s="104"/>
      <c r="S1147" s="104"/>
      <c r="T1147" s="104"/>
      <c r="U1147" s="104"/>
      <c r="V1147" s="104"/>
      <c r="W1147" s="104"/>
      <c r="X1147" s="104"/>
      <c r="Y1147" s="104"/>
      <c r="Z1147" s="104"/>
      <c r="AA1147" s="104"/>
      <c r="AB1147" s="104"/>
      <c r="AC1147" s="104"/>
      <c r="AD1147" s="104"/>
      <c r="AE1147" s="104"/>
    </row>
    <row r="1148">
      <c r="A1148" s="104"/>
      <c r="B1148" s="104"/>
      <c r="C1148" s="104"/>
      <c r="D1148" s="104"/>
      <c r="E1148" s="104"/>
      <c r="F1148" s="104"/>
      <c r="G1148" s="104"/>
      <c r="H1148" s="104"/>
      <c r="I1148" s="104"/>
      <c r="J1148" s="104"/>
      <c r="K1148" s="104"/>
      <c r="L1148" s="104"/>
      <c r="M1148" s="104"/>
      <c r="N1148" s="104"/>
      <c r="O1148" s="104"/>
      <c r="P1148" s="104"/>
      <c r="Q1148" s="104"/>
      <c r="R1148" s="104"/>
      <c r="S1148" s="104"/>
      <c r="T1148" s="104"/>
      <c r="U1148" s="104"/>
      <c r="V1148" s="104"/>
      <c r="W1148" s="104"/>
      <c r="X1148" s="104"/>
      <c r="Y1148" s="104"/>
      <c r="Z1148" s="104"/>
      <c r="AA1148" s="104"/>
      <c r="AB1148" s="104"/>
      <c r="AC1148" s="104"/>
      <c r="AD1148" s="104"/>
      <c r="AE1148" s="104"/>
    </row>
    <row r="1149">
      <c r="A1149" s="104"/>
      <c r="B1149" s="104"/>
      <c r="C1149" s="104"/>
      <c r="D1149" s="104"/>
      <c r="E1149" s="104"/>
      <c r="F1149" s="104"/>
      <c r="G1149" s="104"/>
      <c r="H1149" s="104"/>
      <c r="I1149" s="104"/>
      <c r="J1149" s="104"/>
      <c r="K1149" s="104"/>
      <c r="L1149" s="104"/>
      <c r="M1149" s="104"/>
      <c r="N1149" s="104"/>
      <c r="O1149" s="104"/>
      <c r="P1149" s="104"/>
      <c r="Q1149" s="104"/>
      <c r="R1149" s="104"/>
      <c r="S1149" s="104"/>
      <c r="T1149" s="104"/>
      <c r="U1149" s="104"/>
      <c r="V1149" s="104"/>
      <c r="W1149" s="104"/>
      <c r="X1149" s="104"/>
      <c r="Y1149" s="104"/>
      <c r="Z1149" s="104"/>
      <c r="AA1149" s="104"/>
      <c r="AB1149" s="104"/>
      <c r="AC1149" s="104"/>
      <c r="AD1149" s="104"/>
      <c r="AE1149" s="104"/>
    </row>
    <row r="1150">
      <c r="A1150" s="104"/>
      <c r="B1150" s="104"/>
      <c r="C1150" s="104"/>
      <c r="D1150" s="104"/>
      <c r="E1150" s="104"/>
      <c r="F1150" s="104"/>
      <c r="G1150" s="104"/>
      <c r="H1150" s="104"/>
      <c r="I1150" s="104"/>
      <c r="J1150" s="104"/>
      <c r="K1150" s="104"/>
      <c r="L1150" s="104"/>
      <c r="M1150" s="104"/>
      <c r="N1150" s="104"/>
      <c r="O1150" s="104"/>
      <c r="P1150" s="104"/>
      <c r="Q1150" s="104"/>
      <c r="R1150" s="104"/>
      <c r="S1150" s="104"/>
      <c r="T1150" s="104"/>
      <c r="U1150" s="104"/>
      <c r="V1150" s="104"/>
      <c r="W1150" s="104"/>
      <c r="X1150" s="104"/>
      <c r="Y1150" s="104"/>
      <c r="Z1150" s="104"/>
      <c r="AA1150" s="104"/>
      <c r="AB1150" s="104"/>
      <c r="AC1150" s="104"/>
      <c r="AD1150" s="104"/>
      <c r="AE1150" s="104"/>
    </row>
    <row r="1151">
      <c r="A1151" s="104"/>
      <c r="B1151" s="104"/>
      <c r="C1151" s="104"/>
      <c r="D1151" s="104"/>
      <c r="E1151" s="104"/>
      <c r="F1151" s="104"/>
      <c r="G1151" s="104"/>
      <c r="H1151" s="104"/>
      <c r="I1151" s="104"/>
      <c r="J1151" s="104"/>
      <c r="K1151" s="104"/>
      <c r="L1151" s="104"/>
      <c r="M1151" s="104"/>
      <c r="N1151" s="104"/>
      <c r="O1151" s="104"/>
      <c r="P1151" s="104"/>
      <c r="Q1151" s="104"/>
      <c r="R1151" s="104"/>
      <c r="S1151" s="104"/>
      <c r="T1151" s="104"/>
      <c r="U1151" s="104"/>
      <c r="V1151" s="104"/>
      <c r="W1151" s="104"/>
      <c r="X1151" s="104"/>
      <c r="Y1151" s="104"/>
      <c r="Z1151" s="104"/>
      <c r="AA1151" s="104"/>
      <c r="AB1151" s="104"/>
      <c r="AC1151" s="104"/>
      <c r="AD1151" s="104"/>
      <c r="AE1151" s="104"/>
    </row>
    <row r="1152">
      <c r="A1152" s="104"/>
      <c r="B1152" s="104"/>
      <c r="C1152" s="104"/>
      <c r="D1152" s="104"/>
      <c r="E1152" s="104"/>
      <c r="F1152" s="104"/>
      <c r="G1152" s="104"/>
      <c r="H1152" s="104"/>
      <c r="I1152" s="104"/>
      <c r="J1152" s="104"/>
      <c r="K1152" s="104"/>
      <c r="L1152" s="104"/>
      <c r="M1152" s="104"/>
      <c r="N1152" s="104"/>
      <c r="O1152" s="104"/>
      <c r="P1152" s="104"/>
      <c r="Q1152" s="104"/>
      <c r="R1152" s="104"/>
      <c r="S1152" s="104"/>
      <c r="T1152" s="104"/>
      <c r="U1152" s="104"/>
      <c r="V1152" s="104"/>
      <c r="W1152" s="104"/>
      <c r="X1152" s="104"/>
      <c r="Y1152" s="104"/>
      <c r="Z1152" s="104"/>
      <c r="AA1152" s="104"/>
      <c r="AB1152" s="104"/>
      <c r="AC1152" s="104"/>
      <c r="AD1152" s="104"/>
      <c r="AE1152" s="104"/>
    </row>
    <row r="1153">
      <c r="A1153" s="104"/>
      <c r="B1153" s="104"/>
      <c r="C1153" s="104"/>
      <c r="D1153" s="104"/>
      <c r="E1153" s="104"/>
      <c r="F1153" s="104"/>
      <c r="G1153" s="104"/>
      <c r="H1153" s="104"/>
      <c r="I1153" s="104"/>
      <c r="J1153" s="104"/>
      <c r="K1153" s="104"/>
      <c r="L1153" s="104"/>
      <c r="M1153" s="104"/>
      <c r="N1153" s="104"/>
      <c r="O1153" s="104"/>
      <c r="P1153" s="104"/>
      <c r="Q1153" s="104"/>
      <c r="R1153" s="104"/>
      <c r="S1153" s="104"/>
      <c r="T1153" s="104"/>
      <c r="U1153" s="104"/>
      <c r="V1153" s="104"/>
      <c r="W1153" s="104"/>
      <c r="X1153" s="104"/>
      <c r="Y1153" s="104"/>
      <c r="Z1153" s="104"/>
      <c r="AA1153" s="104"/>
      <c r="AB1153" s="104"/>
      <c r="AC1153" s="104"/>
      <c r="AD1153" s="104"/>
      <c r="AE1153" s="104"/>
    </row>
    <row r="1154">
      <c r="A1154" s="104"/>
      <c r="B1154" s="104"/>
      <c r="C1154" s="104"/>
      <c r="D1154" s="104"/>
      <c r="E1154" s="104"/>
      <c r="F1154" s="104"/>
      <c r="G1154" s="104"/>
      <c r="H1154" s="104"/>
      <c r="I1154" s="104"/>
      <c r="J1154" s="104"/>
      <c r="K1154" s="104"/>
      <c r="L1154" s="104"/>
      <c r="M1154" s="104"/>
      <c r="N1154" s="104"/>
      <c r="O1154" s="104"/>
      <c r="P1154" s="104"/>
      <c r="Q1154" s="104"/>
      <c r="R1154" s="104"/>
      <c r="S1154" s="104"/>
      <c r="T1154" s="104"/>
      <c r="U1154" s="104"/>
      <c r="V1154" s="104"/>
      <c r="W1154" s="104"/>
      <c r="X1154" s="104"/>
      <c r="Y1154" s="104"/>
      <c r="Z1154" s="104"/>
      <c r="AA1154" s="104"/>
      <c r="AB1154" s="104"/>
      <c r="AC1154" s="104"/>
      <c r="AD1154" s="104"/>
      <c r="AE1154" s="104"/>
    </row>
    <row r="1155">
      <c r="A1155" s="104"/>
      <c r="B1155" s="104"/>
      <c r="C1155" s="104"/>
      <c r="D1155" s="104"/>
      <c r="E1155" s="104"/>
      <c r="F1155" s="104"/>
      <c r="G1155" s="104"/>
      <c r="H1155" s="104"/>
      <c r="I1155" s="104"/>
      <c r="J1155" s="104"/>
      <c r="K1155" s="104"/>
      <c r="L1155" s="104"/>
      <c r="M1155" s="104"/>
      <c r="N1155" s="104"/>
      <c r="O1155" s="104"/>
      <c r="P1155" s="104"/>
      <c r="Q1155" s="104"/>
      <c r="R1155" s="104"/>
      <c r="S1155" s="104"/>
      <c r="T1155" s="104"/>
      <c r="U1155" s="104"/>
      <c r="V1155" s="104"/>
      <c r="W1155" s="104"/>
      <c r="X1155" s="104"/>
      <c r="Y1155" s="104"/>
      <c r="Z1155" s="104"/>
      <c r="AA1155" s="104"/>
      <c r="AB1155" s="104"/>
      <c r="AC1155" s="104"/>
      <c r="AD1155" s="104"/>
      <c r="AE1155" s="104"/>
    </row>
    <row r="1156">
      <c r="A1156" s="104"/>
      <c r="B1156" s="104"/>
      <c r="C1156" s="104"/>
      <c r="D1156" s="104"/>
      <c r="E1156" s="104"/>
      <c r="F1156" s="104"/>
      <c r="G1156" s="104"/>
      <c r="H1156" s="104"/>
      <c r="I1156" s="104"/>
      <c r="J1156" s="104"/>
      <c r="K1156" s="104"/>
      <c r="L1156" s="104"/>
      <c r="M1156" s="104"/>
      <c r="N1156" s="104"/>
      <c r="O1156" s="104"/>
      <c r="P1156" s="104"/>
      <c r="Q1156" s="104"/>
      <c r="R1156" s="104"/>
      <c r="S1156" s="104"/>
      <c r="T1156" s="104"/>
      <c r="U1156" s="104"/>
      <c r="V1156" s="104"/>
      <c r="W1156" s="104"/>
      <c r="X1156" s="104"/>
      <c r="Y1156" s="104"/>
      <c r="Z1156" s="104"/>
      <c r="AA1156" s="104"/>
      <c r="AB1156" s="104"/>
      <c r="AC1156" s="104"/>
      <c r="AD1156" s="104"/>
      <c r="AE1156" s="104"/>
    </row>
    <row r="1157">
      <c r="A1157" s="104"/>
      <c r="B1157" s="104"/>
      <c r="C1157" s="104"/>
      <c r="D1157" s="104"/>
      <c r="E1157" s="104"/>
      <c r="F1157" s="104"/>
      <c r="G1157" s="104"/>
      <c r="H1157" s="104"/>
      <c r="I1157" s="104"/>
      <c r="J1157" s="104"/>
      <c r="K1157" s="104"/>
      <c r="L1157" s="104"/>
      <c r="M1157" s="104"/>
      <c r="N1157" s="104"/>
      <c r="O1157" s="104"/>
      <c r="P1157" s="104"/>
      <c r="Q1157" s="104"/>
      <c r="R1157" s="104"/>
      <c r="S1157" s="104"/>
      <c r="T1157" s="104"/>
      <c r="U1157" s="104"/>
      <c r="V1157" s="104"/>
      <c r="W1157" s="104"/>
      <c r="X1157" s="104"/>
      <c r="Y1157" s="104"/>
      <c r="Z1157" s="104"/>
      <c r="AA1157" s="104"/>
      <c r="AB1157" s="104"/>
      <c r="AC1157" s="104"/>
      <c r="AD1157" s="104"/>
      <c r="AE1157" s="104"/>
    </row>
    <row r="1158">
      <c r="A1158" s="104"/>
      <c r="B1158" s="104"/>
      <c r="C1158" s="104"/>
      <c r="D1158" s="104"/>
      <c r="E1158" s="104"/>
      <c r="F1158" s="104"/>
      <c r="G1158" s="104"/>
      <c r="H1158" s="104"/>
      <c r="I1158" s="104"/>
      <c r="J1158" s="104"/>
      <c r="K1158" s="104"/>
      <c r="L1158" s="104"/>
      <c r="M1158" s="104"/>
      <c r="N1158" s="104"/>
      <c r="O1158" s="104"/>
      <c r="P1158" s="104"/>
      <c r="Q1158" s="104"/>
      <c r="R1158" s="104"/>
      <c r="S1158" s="104"/>
      <c r="T1158" s="104"/>
      <c r="U1158" s="104"/>
      <c r="V1158" s="104"/>
      <c r="W1158" s="104"/>
      <c r="X1158" s="104"/>
      <c r="Y1158" s="104"/>
      <c r="Z1158" s="104"/>
      <c r="AA1158" s="104"/>
      <c r="AB1158" s="104"/>
      <c r="AC1158" s="104"/>
      <c r="AD1158" s="104"/>
      <c r="AE1158" s="104"/>
    </row>
    <row r="1159">
      <c r="A1159" s="104"/>
      <c r="B1159" s="104"/>
      <c r="C1159" s="104"/>
      <c r="D1159" s="104"/>
      <c r="E1159" s="104"/>
      <c r="F1159" s="104"/>
      <c r="G1159" s="104"/>
      <c r="H1159" s="104"/>
      <c r="I1159" s="104"/>
      <c r="J1159" s="104"/>
      <c r="K1159" s="104"/>
      <c r="L1159" s="104"/>
      <c r="M1159" s="104"/>
      <c r="N1159" s="104"/>
      <c r="O1159" s="104"/>
      <c r="P1159" s="104"/>
      <c r="Q1159" s="104"/>
      <c r="R1159" s="104"/>
      <c r="S1159" s="104"/>
      <c r="T1159" s="104"/>
      <c r="U1159" s="104"/>
      <c r="V1159" s="104"/>
      <c r="W1159" s="104"/>
      <c r="X1159" s="104"/>
      <c r="Y1159" s="104"/>
      <c r="Z1159" s="104"/>
      <c r="AA1159" s="104"/>
      <c r="AB1159" s="104"/>
      <c r="AC1159" s="104"/>
      <c r="AD1159" s="104"/>
      <c r="AE1159" s="104"/>
    </row>
    <row r="1160">
      <c r="A1160" s="104"/>
      <c r="B1160" s="104"/>
      <c r="C1160" s="104"/>
      <c r="D1160" s="104"/>
      <c r="E1160" s="104"/>
      <c r="F1160" s="104"/>
      <c r="G1160" s="104"/>
      <c r="H1160" s="104"/>
      <c r="I1160" s="104"/>
      <c r="J1160" s="104"/>
      <c r="K1160" s="104"/>
      <c r="L1160" s="104"/>
      <c r="M1160" s="104"/>
      <c r="N1160" s="104"/>
      <c r="O1160" s="104"/>
      <c r="P1160" s="104"/>
      <c r="Q1160" s="104"/>
      <c r="R1160" s="104"/>
      <c r="S1160" s="104"/>
      <c r="T1160" s="104"/>
      <c r="U1160" s="104"/>
      <c r="V1160" s="104"/>
      <c r="W1160" s="104"/>
      <c r="X1160" s="104"/>
      <c r="Y1160" s="104"/>
      <c r="Z1160" s="104"/>
      <c r="AA1160" s="104"/>
      <c r="AB1160" s="104"/>
      <c r="AC1160" s="104"/>
      <c r="AD1160" s="104"/>
      <c r="AE1160" s="104"/>
    </row>
    <row r="1161">
      <c r="A1161" s="104"/>
      <c r="B1161" s="104"/>
      <c r="C1161" s="104"/>
      <c r="D1161" s="104"/>
      <c r="E1161" s="104"/>
      <c r="F1161" s="104"/>
      <c r="G1161" s="104"/>
      <c r="H1161" s="104"/>
      <c r="I1161" s="104"/>
      <c r="J1161" s="104"/>
      <c r="K1161" s="104"/>
      <c r="L1161" s="104"/>
      <c r="M1161" s="104"/>
      <c r="N1161" s="104"/>
      <c r="O1161" s="104"/>
      <c r="P1161" s="104"/>
      <c r="Q1161" s="104"/>
      <c r="R1161" s="104"/>
      <c r="S1161" s="104"/>
      <c r="T1161" s="104"/>
      <c r="U1161" s="104"/>
      <c r="V1161" s="104"/>
      <c r="W1161" s="104"/>
      <c r="X1161" s="104"/>
      <c r="Y1161" s="104"/>
      <c r="Z1161" s="104"/>
      <c r="AA1161" s="104"/>
      <c r="AB1161" s="104"/>
      <c r="AC1161" s="104"/>
      <c r="AD1161" s="104"/>
      <c r="AE1161" s="104"/>
    </row>
    <row r="1162">
      <c r="A1162" s="104"/>
      <c r="B1162" s="104"/>
      <c r="C1162" s="104"/>
      <c r="D1162" s="104"/>
      <c r="E1162" s="104"/>
      <c r="F1162" s="104"/>
      <c r="G1162" s="104"/>
      <c r="H1162" s="104"/>
      <c r="I1162" s="104"/>
      <c r="J1162" s="104"/>
      <c r="K1162" s="104"/>
      <c r="L1162" s="104"/>
      <c r="M1162" s="104"/>
      <c r="N1162" s="104"/>
      <c r="O1162" s="104"/>
      <c r="P1162" s="104"/>
      <c r="Q1162" s="104"/>
      <c r="R1162" s="104"/>
      <c r="S1162" s="104"/>
      <c r="T1162" s="104"/>
      <c r="U1162" s="104"/>
      <c r="V1162" s="104"/>
      <c r="W1162" s="104"/>
      <c r="X1162" s="104"/>
      <c r="Y1162" s="104"/>
      <c r="Z1162" s="104"/>
      <c r="AA1162" s="104"/>
      <c r="AB1162" s="104"/>
      <c r="AC1162" s="104"/>
      <c r="AD1162" s="104"/>
      <c r="AE1162" s="104"/>
    </row>
    <row r="1163">
      <c r="A1163" s="104"/>
      <c r="B1163" s="104"/>
      <c r="C1163" s="104"/>
      <c r="D1163" s="104"/>
      <c r="E1163" s="104"/>
      <c r="F1163" s="104"/>
      <c r="G1163" s="104"/>
      <c r="H1163" s="104"/>
      <c r="I1163" s="104"/>
      <c r="J1163" s="104"/>
      <c r="K1163" s="104"/>
      <c r="L1163" s="104"/>
      <c r="M1163" s="104"/>
      <c r="N1163" s="104"/>
      <c r="O1163" s="104"/>
      <c r="P1163" s="104"/>
      <c r="Q1163" s="104"/>
      <c r="R1163" s="104"/>
      <c r="S1163" s="104"/>
      <c r="T1163" s="104"/>
      <c r="U1163" s="104"/>
      <c r="V1163" s="104"/>
      <c r="W1163" s="104"/>
      <c r="X1163" s="104"/>
      <c r="Y1163" s="104"/>
      <c r="Z1163" s="104"/>
      <c r="AA1163" s="104"/>
      <c r="AB1163" s="104"/>
      <c r="AC1163" s="104"/>
      <c r="AD1163" s="104"/>
      <c r="AE1163" s="104"/>
    </row>
    <row r="1164">
      <c r="A1164" s="104"/>
      <c r="B1164" s="104"/>
      <c r="C1164" s="104"/>
      <c r="D1164" s="104"/>
      <c r="E1164" s="104"/>
      <c r="F1164" s="104"/>
      <c r="G1164" s="104"/>
      <c r="H1164" s="104"/>
      <c r="I1164" s="104"/>
      <c r="J1164" s="104"/>
      <c r="K1164" s="104"/>
      <c r="L1164" s="104"/>
      <c r="M1164" s="104"/>
      <c r="N1164" s="104"/>
      <c r="O1164" s="104"/>
      <c r="P1164" s="104"/>
      <c r="Q1164" s="104"/>
      <c r="R1164" s="104"/>
      <c r="S1164" s="104"/>
      <c r="T1164" s="104"/>
      <c r="U1164" s="104"/>
      <c r="V1164" s="104"/>
      <c r="W1164" s="104"/>
      <c r="X1164" s="104"/>
      <c r="Y1164" s="104"/>
      <c r="Z1164" s="104"/>
      <c r="AA1164" s="104"/>
      <c r="AB1164" s="104"/>
      <c r="AC1164" s="104"/>
      <c r="AD1164" s="104"/>
      <c r="AE1164" s="104"/>
    </row>
    <row r="1165">
      <c r="A1165" s="104"/>
      <c r="B1165" s="104"/>
      <c r="C1165" s="104"/>
      <c r="D1165" s="104"/>
      <c r="E1165" s="104"/>
      <c r="F1165" s="104"/>
      <c r="G1165" s="104"/>
      <c r="H1165" s="104"/>
      <c r="I1165" s="104"/>
      <c r="J1165" s="104"/>
      <c r="K1165" s="104"/>
      <c r="L1165" s="104"/>
      <c r="M1165" s="104"/>
      <c r="N1165" s="104"/>
      <c r="O1165" s="104"/>
      <c r="P1165" s="104"/>
      <c r="Q1165" s="104"/>
      <c r="R1165" s="104"/>
      <c r="S1165" s="104"/>
      <c r="T1165" s="104"/>
      <c r="U1165" s="104"/>
      <c r="V1165" s="104"/>
      <c r="W1165" s="104"/>
      <c r="X1165" s="104"/>
      <c r="Y1165" s="104"/>
      <c r="Z1165" s="104"/>
      <c r="AA1165" s="104"/>
      <c r="AB1165" s="104"/>
      <c r="AC1165" s="104"/>
      <c r="AD1165" s="104"/>
      <c r="AE1165" s="104"/>
    </row>
    <row r="1166">
      <c r="A1166" s="104"/>
      <c r="B1166" s="104"/>
      <c r="C1166" s="104"/>
      <c r="D1166" s="104"/>
      <c r="E1166" s="104"/>
      <c r="F1166" s="104"/>
      <c r="G1166" s="104"/>
      <c r="H1166" s="104"/>
      <c r="I1166" s="104"/>
      <c r="J1166" s="104"/>
      <c r="K1166" s="104"/>
      <c r="L1166" s="104"/>
      <c r="M1166" s="104"/>
      <c r="N1166" s="104"/>
      <c r="O1166" s="104"/>
      <c r="P1166" s="104"/>
      <c r="Q1166" s="104"/>
      <c r="R1166" s="104"/>
      <c r="S1166" s="104"/>
      <c r="T1166" s="104"/>
      <c r="U1166" s="104"/>
      <c r="V1166" s="104"/>
      <c r="W1166" s="104"/>
      <c r="X1166" s="104"/>
      <c r="Y1166" s="104"/>
      <c r="Z1166" s="104"/>
      <c r="AA1166" s="104"/>
      <c r="AB1166" s="104"/>
      <c r="AC1166" s="104"/>
      <c r="AD1166" s="104"/>
      <c r="AE1166" s="104"/>
    </row>
    <row r="1167">
      <c r="A1167" s="104"/>
      <c r="B1167" s="104"/>
      <c r="C1167" s="104"/>
      <c r="D1167" s="104"/>
      <c r="E1167" s="104"/>
      <c r="F1167" s="104"/>
      <c r="G1167" s="104"/>
      <c r="H1167" s="104"/>
      <c r="I1167" s="104"/>
      <c r="J1167" s="104"/>
      <c r="K1167" s="104"/>
      <c r="L1167" s="104"/>
      <c r="M1167" s="104"/>
      <c r="N1167" s="104"/>
      <c r="O1167" s="104"/>
      <c r="P1167" s="104"/>
      <c r="Q1167" s="104"/>
      <c r="R1167" s="104"/>
      <c r="S1167" s="104"/>
      <c r="T1167" s="104"/>
      <c r="U1167" s="104"/>
      <c r="V1167" s="104"/>
      <c r="W1167" s="104"/>
      <c r="X1167" s="104"/>
      <c r="Y1167" s="104"/>
      <c r="Z1167" s="104"/>
      <c r="AA1167" s="104"/>
      <c r="AB1167" s="104"/>
      <c r="AC1167" s="104"/>
      <c r="AD1167" s="104"/>
      <c r="AE1167" s="104"/>
    </row>
    <row r="1168">
      <c r="A1168" s="104"/>
      <c r="B1168" s="104"/>
      <c r="C1168" s="104"/>
      <c r="D1168" s="104"/>
      <c r="E1168" s="104"/>
      <c r="F1168" s="104"/>
      <c r="G1168" s="104"/>
      <c r="H1168" s="104"/>
      <c r="I1168" s="104"/>
      <c r="J1168" s="104"/>
      <c r="K1168" s="104"/>
      <c r="L1168" s="104"/>
      <c r="M1168" s="104"/>
      <c r="N1168" s="104"/>
      <c r="O1168" s="104"/>
      <c r="P1168" s="104"/>
      <c r="Q1168" s="104"/>
      <c r="R1168" s="104"/>
      <c r="S1168" s="104"/>
      <c r="T1168" s="104"/>
      <c r="U1168" s="104"/>
      <c r="V1168" s="104"/>
      <c r="W1168" s="104"/>
      <c r="X1168" s="104"/>
      <c r="Y1168" s="104"/>
      <c r="Z1168" s="104"/>
      <c r="AA1168" s="104"/>
      <c r="AB1168" s="104"/>
      <c r="AC1168" s="104"/>
      <c r="AD1168" s="104"/>
      <c r="AE1168" s="104"/>
    </row>
    <row r="1169">
      <c r="A1169" s="104"/>
      <c r="B1169" s="104"/>
      <c r="C1169" s="104"/>
      <c r="D1169" s="104"/>
      <c r="E1169" s="104"/>
      <c r="F1169" s="104"/>
      <c r="G1169" s="104"/>
      <c r="H1169" s="104"/>
      <c r="I1169" s="104"/>
      <c r="J1169" s="104"/>
      <c r="K1169" s="104"/>
      <c r="L1169" s="104"/>
      <c r="M1169" s="104"/>
      <c r="N1169" s="104"/>
      <c r="O1169" s="104"/>
      <c r="P1169" s="104"/>
      <c r="Q1169" s="104"/>
      <c r="R1169" s="104"/>
      <c r="S1169" s="104"/>
      <c r="T1169" s="104"/>
      <c r="U1169" s="104"/>
      <c r="V1169" s="104"/>
      <c r="W1169" s="104"/>
      <c r="X1169" s="104"/>
      <c r="Y1169" s="104"/>
      <c r="Z1169" s="104"/>
      <c r="AA1169" s="104"/>
      <c r="AB1169" s="104"/>
      <c r="AC1169" s="104"/>
      <c r="AD1169" s="104"/>
      <c r="AE1169" s="104"/>
    </row>
    <row r="1170">
      <c r="A1170" s="104"/>
      <c r="B1170" s="104"/>
      <c r="C1170" s="104"/>
      <c r="D1170" s="104"/>
      <c r="E1170" s="104"/>
      <c r="F1170" s="104"/>
      <c r="G1170" s="104"/>
      <c r="H1170" s="104"/>
      <c r="I1170" s="104"/>
      <c r="J1170" s="104"/>
      <c r="K1170" s="104"/>
      <c r="L1170" s="104"/>
      <c r="M1170" s="104"/>
      <c r="N1170" s="104"/>
      <c r="O1170" s="104"/>
      <c r="P1170" s="104"/>
      <c r="Q1170" s="104"/>
      <c r="R1170" s="104"/>
      <c r="S1170" s="104"/>
      <c r="T1170" s="104"/>
      <c r="U1170" s="104"/>
      <c r="V1170" s="104"/>
      <c r="W1170" s="104"/>
      <c r="X1170" s="104"/>
      <c r="Y1170" s="104"/>
      <c r="Z1170" s="104"/>
      <c r="AA1170" s="104"/>
      <c r="AB1170" s="104"/>
      <c r="AC1170" s="104"/>
      <c r="AD1170" s="104"/>
      <c r="AE1170" s="104"/>
    </row>
    <row r="1171">
      <c r="A1171" s="104"/>
      <c r="B1171" s="104"/>
      <c r="C1171" s="104"/>
      <c r="D1171" s="104"/>
      <c r="E1171" s="104"/>
      <c r="F1171" s="104"/>
      <c r="G1171" s="104"/>
      <c r="H1171" s="104"/>
      <c r="I1171" s="104"/>
      <c r="J1171" s="104"/>
      <c r="K1171" s="104"/>
      <c r="L1171" s="104"/>
      <c r="M1171" s="104"/>
      <c r="N1171" s="104"/>
      <c r="O1171" s="104"/>
      <c r="P1171" s="104"/>
      <c r="Q1171" s="104"/>
      <c r="R1171" s="104"/>
      <c r="S1171" s="104"/>
      <c r="T1171" s="104"/>
      <c r="U1171" s="104"/>
      <c r="V1171" s="104"/>
      <c r="W1171" s="104"/>
      <c r="X1171" s="104"/>
      <c r="Y1171" s="104"/>
      <c r="Z1171" s="104"/>
      <c r="AA1171" s="104"/>
      <c r="AB1171" s="104"/>
      <c r="AC1171" s="104"/>
      <c r="AD1171" s="104"/>
      <c r="AE1171" s="104"/>
    </row>
    <row r="1172">
      <c r="A1172" s="104"/>
      <c r="B1172" s="104"/>
      <c r="C1172" s="104"/>
      <c r="D1172" s="104"/>
      <c r="E1172" s="104"/>
      <c r="F1172" s="104"/>
      <c r="G1172" s="104"/>
      <c r="H1172" s="104"/>
      <c r="I1172" s="104"/>
      <c r="J1172" s="104"/>
      <c r="K1172" s="104"/>
      <c r="L1172" s="104"/>
      <c r="M1172" s="104"/>
      <c r="N1172" s="104"/>
      <c r="O1172" s="104"/>
      <c r="P1172" s="104"/>
      <c r="Q1172" s="104"/>
      <c r="R1172" s="104"/>
      <c r="S1172" s="104"/>
      <c r="T1172" s="104"/>
      <c r="U1172" s="104"/>
      <c r="V1172" s="104"/>
      <c r="W1172" s="104"/>
      <c r="X1172" s="104"/>
      <c r="Y1172" s="104"/>
      <c r="Z1172" s="104"/>
      <c r="AA1172" s="104"/>
      <c r="AB1172" s="104"/>
      <c r="AC1172" s="104"/>
      <c r="AD1172" s="104"/>
      <c r="AE1172" s="104"/>
    </row>
    <row r="1173">
      <c r="A1173" s="104"/>
      <c r="B1173" s="104"/>
      <c r="C1173" s="104"/>
      <c r="D1173" s="104"/>
      <c r="E1173" s="104"/>
      <c r="F1173" s="104"/>
      <c r="G1173" s="104"/>
      <c r="H1173" s="104"/>
      <c r="I1173" s="104"/>
      <c r="J1173" s="104"/>
      <c r="K1173" s="104"/>
      <c r="L1173" s="104"/>
      <c r="M1173" s="104"/>
      <c r="N1173" s="104"/>
      <c r="O1173" s="104"/>
      <c r="P1173" s="104"/>
      <c r="Q1173" s="104"/>
      <c r="R1173" s="104"/>
      <c r="S1173" s="104"/>
      <c r="T1173" s="104"/>
      <c r="U1173" s="104"/>
      <c r="V1173" s="104"/>
      <c r="W1173" s="104"/>
      <c r="X1173" s="104"/>
      <c r="Y1173" s="104"/>
      <c r="Z1173" s="104"/>
      <c r="AA1173" s="104"/>
      <c r="AB1173" s="104"/>
      <c r="AC1173" s="104"/>
      <c r="AD1173" s="104"/>
      <c r="AE1173" s="104"/>
    </row>
    <row r="1174">
      <c r="A1174" s="104"/>
      <c r="B1174" s="104"/>
      <c r="C1174" s="104"/>
      <c r="D1174" s="104"/>
      <c r="E1174" s="104"/>
      <c r="F1174" s="104"/>
      <c r="G1174" s="104"/>
      <c r="H1174" s="104"/>
      <c r="I1174" s="104"/>
      <c r="J1174" s="104"/>
      <c r="K1174" s="104"/>
      <c r="L1174" s="104"/>
      <c r="M1174" s="104"/>
      <c r="N1174" s="104"/>
      <c r="O1174" s="104"/>
      <c r="P1174" s="104"/>
      <c r="Q1174" s="104"/>
      <c r="R1174" s="104"/>
      <c r="S1174" s="104"/>
      <c r="T1174" s="104"/>
      <c r="U1174" s="104"/>
      <c r="V1174" s="104"/>
      <c r="W1174" s="104"/>
      <c r="X1174" s="104"/>
      <c r="Y1174" s="104"/>
      <c r="Z1174" s="104"/>
      <c r="AA1174" s="104"/>
      <c r="AB1174" s="104"/>
      <c r="AC1174" s="104"/>
      <c r="AD1174" s="104"/>
      <c r="AE1174" s="104"/>
    </row>
    <row r="1175">
      <c r="A1175" s="104"/>
      <c r="B1175" s="104"/>
      <c r="C1175" s="104"/>
      <c r="D1175" s="104"/>
      <c r="E1175" s="104"/>
      <c r="F1175" s="104"/>
      <c r="G1175" s="104"/>
      <c r="H1175" s="104"/>
      <c r="I1175" s="104"/>
      <c r="J1175" s="104"/>
      <c r="K1175" s="104"/>
      <c r="L1175" s="104"/>
      <c r="M1175" s="104"/>
      <c r="N1175" s="104"/>
      <c r="O1175" s="104"/>
      <c r="P1175" s="104"/>
      <c r="Q1175" s="104"/>
      <c r="R1175" s="104"/>
      <c r="S1175" s="104"/>
      <c r="T1175" s="104"/>
      <c r="U1175" s="104"/>
      <c r="V1175" s="104"/>
      <c r="W1175" s="104"/>
      <c r="X1175" s="104"/>
      <c r="Y1175" s="104"/>
      <c r="Z1175" s="104"/>
      <c r="AA1175" s="104"/>
      <c r="AB1175" s="104"/>
      <c r="AC1175" s="104"/>
      <c r="AD1175" s="104"/>
      <c r="AE1175" s="104"/>
    </row>
    <row r="1176">
      <c r="A1176" s="104"/>
      <c r="B1176" s="104"/>
      <c r="C1176" s="104"/>
      <c r="D1176" s="104"/>
      <c r="E1176" s="104"/>
      <c r="F1176" s="104"/>
      <c r="G1176" s="104"/>
      <c r="H1176" s="104"/>
      <c r="I1176" s="104"/>
      <c r="J1176" s="104"/>
      <c r="K1176" s="104"/>
      <c r="L1176" s="104"/>
      <c r="M1176" s="104"/>
      <c r="N1176" s="104"/>
      <c r="O1176" s="104"/>
      <c r="P1176" s="104"/>
      <c r="Q1176" s="104"/>
      <c r="R1176" s="104"/>
      <c r="S1176" s="104"/>
      <c r="T1176" s="104"/>
      <c r="U1176" s="104"/>
      <c r="V1176" s="104"/>
      <c r="W1176" s="104"/>
      <c r="X1176" s="104"/>
      <c r="Y1176" s="104"/>
      <c r="Z1176" s="104"/>
      <c r="AA1176" s="104"/>
      <c r="AB1176" s="104"/>
      <c r="AC1176" s="104"/>
      <c r="AD1176" s="104"/>
      <c r="AE1176" s="104"/>
    </row>
    <row r="1177">
      <c r="A1177" s="104"/>
      <c r="B1177" s="104"/>
      <c r="C1177" s="104"/>
      <c r="D1177" s="104"/>
      <c r="E1177" s="104"/>
      <c r="F1177" s="104"/>
      <c r="G1177" s="104"/>
      <c r="H1177" s="104"/>
      <c r="I1177" s="104"/>
      <c r="J1177" s="104"/>
      <c r="K1177" s="104"/>
      <c r="L1177" s="104"/>
      <c r="M1177" s="104"/>
      <c r="N1177" s="104"/>
      <c r="O1177" s="104"/>
      <c r="P1177" s="104"/>
      <c r="Q1177" s="104"/>
      <c r="R1177" s="104"/>
      <c r="S1177" s="104"/>
      <c r="T1177" s="104"/>
      <c r="U1177" s="104"/>
      <c r="V1177" s="104"/>
      <c r="W1177" s="104"/>
      <c r="X1177" s="104"/>
      <c r="Y1177" s="104"/>
      <c r="Z1177" s="104"/>
      <c r="AA1177" s="104"/>
      <c r="AB1177" s="104"/>
      <c r="AC1177" s="104"/>
      <c r="AD1177" s="104"/>
      <c r="AE1177" s="104"/>
    </row>
    <row r="1178">
      <c r="A1178" s="104"/>
      <c r="B1178" s="104"/>
      <c r="C1178" s="104"/>
      <c r="D1178" s="104"/>
      <c r="E1178" s="104"/>
      <c r="F1178" s="104"/>
      <c r="G1178" s="104"/>
      <c r="H1178" s="104"/>
      <c r="I1178" s="104"/>
      <c r="J1178" s="104"/>
      <c r="K1178" s="104"/>
      <c r="L1178" s="104"/>
      <c r="M1178" s="104"/>
      <c r="N1178" s="104"/>
      <c r="O1178" s="104"/>
      <c r="P1178" s="104"/>
      <c r="Q1178" s="104"/>
      <c r="R1178" s="104"/>
      <c r="S1178" s="104"/>
      <c r="T1178" s="104"/>
      <c r="U1178" s="104"/>
      <c r="V1178" s="104"/>
      <c r="W1178" s="104"/>
      <c r="X1178" s="104"/>
      <c r="Y1178" s="104"/>
      <c r="Z1178" s="104"/>
      <c r="AA1178" s="104"/>
      <c r="AB1178" s="104"/>
      <c r="AC1178" s="104"/>
      <c r="AD1178" s="104"/>
      <c r="AE1178" s="104"/>
    </row>
    <row r="1179">
      <c r="A1179" s="104"/>
      <c r="B1179" s="104"/>
      <c r="C1179" s="104"/>
      <c r="D1179" s="104"/>
      <c r="E1179" s="104"/>
      <c r="F1179" s="104"/>
      <c r="G1179" s="104"/>
      <c r="H1179" s="104"/>
      <c r="I1179" s="104"/>
      <c r="J1179" s="104"/>
      <c r="K1179" s="104"/>
      <c r="L1179" s="104"/>
      <c r="M1179" s="104"/>
      <c r="N1179" s="104"/>
      <c r="O1179" s="104"/>
      <c r="P1179" s="104"/>
      <c r="Q1179" s="104"/>
      <c r="R1179" s="104"/>
      <c r="S1179" s="104"/>
      <c r="T1179" s="104"/>
      <c r="U1179" s="104"/>
      <c r="V1179" s="104"/>
      <c r="W1179" s="104"/>
      <c r="X1179" s="104"/>
      <c r="Y1179" s="104"/>
      <c r="Z1179" s="104"/>
      <c r="AA1179" s="104"/>
      <c r="AB1179" s="104"/>
      <c r="AC1179" s="104"/>
      <c r="AD1179" s="104"/>
      <c r="AE1179" s="104"/>
    </row>
    <row r="1180">
      <c r="A1180" s="104"/>
      <c r="B1180" s="104"/>
      <c r="C1180" s="104"/>
      <c r="D1180" s="104"/>
      <c r="E1180" s="104"/>
      <c r="F1180" s="104"/>
      <c r="G1180" s="104"/>
      <c r="H1180" s="104"/>
      <c r="I1180" s="104"/>
      <c r="J1180" s="104"/>
      <c r="K1180" s="104"/>
      <c r="L1180" s="104"/>
      <c r="M1180" s="104"/>
      <c r="N1180" s="104"/>
      <c r="O1180" s="104"/>
      <c r="P1180" s="104"/>
      <c r="Q1180" s="104"/>
      <c r="R1180" s="104"/>
      <c r="S1180" s="104"/>
      <c r="T1180" s="104"/>
      <c r="U1180" s="104"/>
      <c r="V1180" s="104"/>
      <c r="W1180" s="104"/>
      <c r="X1180" s="104"/>
      <c r="Y1180" s="104"/>
      <c r="Z1180" s="104"/>
      <c r="AA1180" s="104"/>
      <c r="AB1180" s="104"/>
      <c r="AC1180" s="104"/>
      <c r="AD1180" s="104"/>
      <c r="AE1180" s="104"/>
    </row>
    <row r="1181">
      <c r="A1181" s="104"/>
      <c r="B1181" s="104"/>
      <c r="C1181" s="104"/>
      <c r="D1181" s="104"/>
      <c r="E1181" s="104"/>
      <c r="F1181" s="104"/>
      <c r="G1181" s="104"/>
      <c r="H1181" s="104"/>
      <c r="I1181" s="104"/>
      <c r="J1181" s="104"/>
      <c r="K1181" s="104"/>
      <c r="L1181" s="104"/>
      <c r="M1181" s="104"/>
      <c r="N1181" s="104"/>
      <c r="O1181" s="104"/>
      <c r="P1181" s="104"/>
      <c r="Q1181" s="104"/>
      <c r="R1181" s="104"/>
      <c r="S1181" s="104"/>
      <c r="T1181" s="104"/>
      <c r="U1181" s="104"/>
      <c r="V1181" s="104"/>
      <c r="W1181" s="104"/>
      <c r="X1181" s="104"/>
      <c r="Y1181" s="104"/>
      <c r="Z1181" s="104"/>
      <c r="AA1181" s="104"/>
      <c r="AB1181" s="104"/>
      <c r="AC1181" s="104"/>
      <c r="AD1181" s="104"/>
      <c r="AE1181" s="104"/>
    </row>
    <row r="1182">
      <c r="A1182" s="104"/>
      <c r="B1182" s="104"/>
      <c r="C1182" s="104"/>
      <c r="D1182" s="104"/>
      <c r="E1182" s="104"/>
      <c r="F1182" s="104"/>
      <c r="G1182" s="104"/>
      <c r="H1182" s="104"/>
      <c r="I1182" s="104"/>
      <c r="J1182" s="104"/>
      <c r="K1182" s="104"/>
      <c r="L1182" s="104"/>
      <c r="M1182" s="104"/>
      <c r="N1182" s="104"/>
      <c r="O1182" s="104"/>
      <c r="P1182" s="104"/>
      <c r="Q1182" s="104"/>
      <c r="R1182" s="104"/>
      <c r="S1182" s="104"/>
      <c r="T1182" s="104"/>
      <c r="U1182" s="104"/>
      <c r="V1182" s="104"/>
      <c r="W1182" s="104"/>
      <c r="X1182" s="104"/>
      <c r="Y1182" s="104"/>
      <c r="Z1182" s="104"/>
      <c r="AA1182" s="104"/>
      <c r="AB1182" s="104"/>
      <c r="AC1182" s="104"/>
      <c r="AD1182" s="104"/>
      <c r="AE1182" s="104"/>
    </row>
    <row r="1183">
      <c r="A1183" s="104"/>
      <c r="B1183" s="104"/>
      <c r="C1183" s="104"/>
      <c r="D1183" s="104"/>
      <c r="E1183" s="104"/>
      <c r="F1183" s="104"/>
      <c r="G1183" s="104"/>
      <c r="H1183" s="104"/>
      <c r="I1183" s="104"/>
      <c r="J1183" s="104"/>
      <c r="K1183" s="104"/>
      <c r="L1183" s="104"/>
      <c r="M1183" s="104"/>
      <c r="N1183" s="104"/>
      <c r="O1183" s="104"/>
      <c r="P1183" s="104"/>
      <c r="Q1183" s="104"/>
      <c r="R1183" s="104"/>
      <c r="S1183" s="104"/>
      <c r="T1183" s="104"/>
      <c r="U1183" s="104"/>
      <c r="V1183" s="104"/>
      <c r="W1183" s="104"/>
      <c r="X1183" s="104"/>
      <c r="Y1183" s="104"/>
      <c r="Z1183" s="104"/>
      <c r="AA1183" s="104"/>
      <c r="AB1183" s="104"/>
      <c r="AC1183" s="104"/>
      <c r="AD1183" s="104"/>
      <c r="AE1183" s="104"/>
    </row>
    <row r="1184">
      <c r="A1184" s="104"/>
      <c r="B1184" s="104"/>
      <c r="C1184" s="104"/>
      <c r="D1184" s="104"/>
      <c r="E1184" s="104"/>
      <c r="F1184" s="104"/>
      <c r="G1184" s="104"/>
      <c r="H1184" s="104"/>
      <c r="I1184" s="104"/>
      <c r="J1184" s="104"/>
      <c r="K1184" s="104"/>
      <c r="L1184" s="104"/>
      <c r="M1184" s="104"/>
      <c r="N1184" s="104"/>
      <c r="O1184" s="104"/>
      <c r="P1184" s="104"/>
      <c r="Q1184" s="104"/>
      <c r="R1184" s="104"/>
      <c r="S1184" s="104"/>
      <c r="T1184" s="104"/>
      <c r="U1184" s="104"/>
      <c r="V1184" s="104"/>
      <c r="W1184" s="104"/>
      <c r="X1184" s="104"/>
      <c r="Y1184" s="104"/>
      <c r="Z1184" s="104"/>
      <c r="AA1184" s="104"/>
      <c r="AB1184" s="104"/>
      <c r="AC1184" s="104"/>
      <c r="AD1184" s="104"/>
      <c r="AE1184" s="104"/>
    </row>
    <row r="1185">
      <c r="A1185" s="104"/>
      <c r="B1185" s="104"/>
      <c r="C1185" s="104"/>
      <c r="D1185" s="104"/>
      <c r="E1185" s="104"/>
      <c r="F1185" s="104"/>
      <c r="G1185" s="104"/>
      <c r="H1185" s="104"/>
      <c r="I1185" s="104"/>
      <c r="J1185" s="104"/>
      <c r="K1185" s="104"/>
      <c r="L1185" s="104"/>
      <c r="M1185" s="104"/>
      <c r="N1185" s="104"/>
      <c r="O1185" s="104"/>
      <c r="P1185" s="104"/>
      <c r="Q1185" s="104"/>
      <c r="R1185" s="104"/>
      <c r="S1185" s="104"/>
      <c r="T1185" s="104"/>
      <c r="U1185" s="104"/>
      <c r="V1185" s="104"/>
      <c r="W1185" s="104"/>
      <c r="X1185" s="104"/>
      <c r="Y1185" s="104"/>
      <c r="Z1185" s="104"/>
      <c r="AA1185" s="104"/>
      <c r="AB1185" s="104"/>
      <c r="AC1185" s="104"/>
      <c r="AD1185" s="104"/>
      <c r="AE1185" s="104"/>
    </row>
    <row r="1186">
      <c r="A1186" s="104"/>
      <c r="B1186" s="104"/>
      <c r="C1186" s="104"/>
      <c r="D1186" s="104"/>
      <c r="E1186" s="104"/>
      <c r="F1186" s="104"/>
      <c r="G1186" s="104"/>
      <c r="H1186" s="104"/>
      <c r="I1186" s="104"/>
      <c r="J1186" s="104"/>
      <c r="K1186" s="104"/>
      <c r="L1186" s="104"/>
      <c r="M1186" s="104"/>
      <c r="N1186" s="104"/>
      <c r="O1186" s="104"/>
      <c r="P1186" s="104"/>
      <c r="Q1186" s="104"/>
      <c r="R1186" s="104"/>
      <c r="S1186" s="104"/>
      <c r="T1186" s="104"/>
      <c r="U1186" s="104"/>
      <c r="V1186" s="104"/>
      <c r="W1186" s="104"/>
      <c r="X1186" s="104"/>
      <c r="Y1186" s="104"/>
      <c r="Z1186" s="104"/>
      <c r="AA1186" s="104"/>
      <c r="AB1186" s="104"/>
      <c r="AC1186" s="104"/>
      <c r="AD1186" s="104"/>
      <c r="AE1186" s="104"/>
    </row>
    <row r="1187">
      <c r="A1187" s="104"/>
      <c r="B1187" s="104"/>
      <c r="C1187" s="104"/>
      <c r="D1187" s="104"/>
      <c r="E1187" s="104"/>
      <c r="F1187" s="104"/>
      <c r="G1187" s="104"/>
      <c r="H1187" s="104"/>
      <c r="I1187" s="104"/>
      <c r="J1187" s="104"/>
      <c r="K1187" s="104"/>
      <c r="L1187" s="104"/>
      <c r="M1187" s="104"/>
      <c r="N1187" s="104"/>
      <c r="O1187" s="104"/>
      <c r="P1187" s="104"/>
      <c r="Q1187" s="104"/>
      <c r="R1187" s="104"/>
      <c r="S1187" s="104"/>
      <c r="T1187" s="104"/>
      <c r="U1187" s="104"/>
      <c r="V1187" s="104"/>
      <c r="W1187" s="104"/>
      <c r="X1187" s="104"/>
      <c r="Y1187" s="104"/>
      <c r="Z1187" s="104"/>
      <c r="AA1187" s="104"/>
      <c r="AB1187" s="104"/>
      <c r="AC1187" s="104"/>
      <c r="AD1187" s="104"/>
      <c r="AE1187" s="104"/>
    </row>
    <row r="1188">
      <c r="A1188" s="104"/>
      <c r="B1188" s="104"/>
      <c r="C1188" s="104"/>
      <c r="D1188" s="104"/>
      <c r="E1188" s="104"/>
      <c r="F1188" s="104"/>
      <c r="G1188" s="104"/>
      <c r="H1188" s="104"/>
      <c r="I1188" s="104"/>
      <c r="J1188" s="104"/>
      <c r="K1188" s="104"/>
      <c r="L1188" s="104"/>
      <c r="M1188" s="104"/>
      <c r="N1188" s="104"/>
      <c r="O1188" s="104"/>
      <c r="P1188" s="104"/>
      <c r="Q1188" s="104"/>
      <c r="R1188" s="104"/>
      <c r="S1188" s="104"/>
      <c r="T1188" s="104"/>
      <c r="U1188" s="104"/>
      <c r="V1188" s="104"/>
      <c r="W1188" s="104"/>
      <c r="X1188" s="104"/>
      <c r="Y1188" s="104"/>
      <c r="Z1188" s="104"/>
      <c r="AA1188" s="104"/>
      <c r="AB1188" s="104"/>
      <c r="AC1188" s="104"/>
      <c r="AD1188" s="104"/>
      <c r="AE1188" s="104"/>
    </row>
    <row r="1189">
      <c r="A1189" s="104"/>
      <c r="B1189" s="104"/>
      <c r="C1189" s="104"/>
      <c r="D1189" s="104"/>
      <c r="E1189" s="104"/>
      <c r="F1189" s="104"/>
      <c r="G1189" s="104"/>
      <c r="H1189" s="104"/>
      <c r="I1189" s="104"/>
      <c r="J1189" s="104"/>
      <c r="K1189" s="104"/>
      <c r="L1189" s="104"/>
      <c r="M1189" s="104"/>
      <c r="N1189" s="104"/>
      <c r="O1189" s="104"/>
      <c r="P1189" s="104"/>
      <c r="Q1189" s="104"/>
      <c r="R1189" s="104"/>
      <c r="S1189" s="104"/>
      <c r="T1189" s="104"/>
      <c r="U1189" s="104"/>
      <c r="V1189" s="104"/>
      <c r="W1189" s="104"/>
      <c r="X1189" s="104"/>
      <c r="Y1189" s="104"/>
      <c r="Z1189" s="104"/>
      <c r="AA1189" s="104"/>
      <c r="AB1189" s="104"/>
      <c r="AC1189" s="104"/>
      <c r="AD1189" s="104"/>
      <c r="AE1189" s="104"/>
    </row>
    <row r="1190">
      <c r="A1190" s="104"/>
      <c r="B1190" s="104"/>
      <c r="C1190" s="104"/>
      <c r="D1190" s="104"/>
      <c r="E1190" s="104"/>
      <c r="F1190" s="104"/>
      <c r="G1190" s="104"/>
      <c r="H1190" s="104"/>
      <c r="I1190" s="104"/>
      <c r="J1190" s="104"/>
      <c r="K1190" s="104"/>
      <c r="L1190" s="104"/>
      <c r="M1190" s="104"/>
      <c r="N1190" s="104"/>
      <c r="O1190" s="104"/>
      <c r="P1190" s="104"/>
      <c r="Q1190" s="104"/>
      <c r="R1190" s="104"/>
      <c r="S1190" s="104"/>
      <c r="T1190" s="104"/>
      <c r="U1190" s="104"/>
      <c r="V1190" s="104"/>
      <c r="W1190" s="104"/>
      <c r="X1190" s="104"/>
      <c r="Y1190" s="104"/>
      <c r="Z1190" s="104"/>
      <c r="AA1190" s="104"/>
      <c r="AB1190" s="104"/>
      <c r="AC1190" s="104"/>
      <c r="AD1190" s="104"/>
      <c r="AE1190" s="104"/>
    </row>
    <row r="1191">
      <c r="A1191" s="104"/>
      <c r="B1191" s="104"/>
      <c r="C1191" s="104"/>
      <c r="D1191" s="104"/>
      <c r="E1191" s="104"/>
      <c r="F1191" s="104"/>
      <c r="G1191" s="104"/>
      <c r="H1191" s="104"/>
      <c r="I1191" s="104"/>
      <c r="J1191" s="104"/>
      <c r="K1191" s="104"/>
      <c r="L1191" s="104"/>
      <c r="M1191" s="104"/>
      <c r="N1191" s="104"/>
      <c r="O1191" s="104"/>
      <c r="P1191" s="104"/>
      <c r="Q1191" s="104"/>
      <c r="R1191" s="104"/>
      <c r="S1191" s="104"/>
      <c r="T1191" s="104"/>
      <c r="U1191" s="104"/>
      <c r="V1191" s="104"/>
      <c r="W1191" s="104"/>
      <c r="X1191" s="104"/>
      <c r="Y1191" s="104"/>
      <c r="Z1191" s="104"/>
      <c r="AA1191" s="104"/>
      <c r="AB1191" s="104"/>
      <c r="AC1191" s="104"/>
      <c r="AD1191" s="104"/>
      <c r="AE1191" s="104"/>
    </row>
    <row r="1192">
      <c r="A1192" s="104"/>
      <c r="B1192" s="104"/>
      <c r="C1192" s="104"/>
      <c r="D1192" s="104"/>
      <c r="E1192" s="104"/>
      <c r="F1192" s="104"/>
      <c r="G1192" s="104"/>
      <c r="H1192" s="104"/>
      <c r="I1192" s="104"/>
      <c r="J1192" s="104"/>
      <c r="K1192" s="104"/>
      <c r="L1192" s="104"/>
      <c r="M1192" s="104"/>
      <c r="N1192" s="104"/>
      <c r="O1192" s="104"/>
      <c r="P1192" s="104"/>
      <c r="Q1192" s="104"/>
      <c r="R1192" s="104"/>
      <c r="S1192" s="104"/>
      <c r="T1192" s="104"/>
      <c r="U1192" s="104"/>
      <c r="V1192" s="104"/>
      <c r="W1192" s="104"/>
      <c r="X1192" s="104"/>
      <c r="Y1192" s="104"/>
      <c r="Z1192" s="104"/>
      <c r="AA1192" s="104"/>
      <c r="AB1192" s="104"/>
      <c r="AC1192" s="104"/>
      <c r="AD1192" s="104"/>
      <c r="AE1192" s="104"/>
    </row>
    <row r="1193">
      <c r="A1193" s="104"/>
      <c r="B1193" s="104"/>
      <c r="C1193" s="104"/>
      <c r="D1193" s="104"/>
      <c r="E1193" s="104"/>
      <c r="F1193" s="104"/>
      <c r="G1193" s="104"/>
      <c r="H1193" s="104"/>
      <c r="I1193" s="104"/>
      <c r="J1193" s="104"/>
      <c r="K1193" s="104"/>
      <c r="L1193" s="104"/>
      <c r="M1193" s="104"/>
      <c r="N1193" s="104"/>
      <c r="O1193" s="104"/>
      <c r="P1193" s="104"/>
      <c r="Q1193" s="104"/>
      <c r="R1193" s="104"/>
      <c r="S1193" s="104"/>
      <c r="T1193" s="104"/>
      <c r="U1193" s="104"/>
      <c r="V1193" s="104"/>
      <c r="W1193" s="104"/>
      <c r="X1193" s="104"/>
      <c r="Y1193" s="104"/>
      <c r="Z1193" s="104"/>
      <c r="AA1193" s="104"/>
      <c r="AB1193" s="104"/>
      <c r="AC1193" s="104"/>
      <c r="AD1193" s="104"/>
      <c r="AE1193" s="104"/>
    </row>
    <row r="1194">
      <c r="A1194" s="104"/>
      <c r="B1194" s="104"/>
      <c r="C1194" s="104"/>
      <c r="D1194" s="104"/>
      <c r="E1194" s="104"/>
      <c r="F1194" s="104"/>
      <c r="G1194" s="104"/>
      <c r="H1194" s="104"/>
      <c r="I1194" s="104"/>
      <c r="J1194" s="104"/>
      <c r="K1194" s="104"/>
      <c r="L1194" s="104"/>
      <c r="M1194" s="104"/>
      <c r="N1194" s="104"/>
      <c r="O1194" s="104"/>
      <c r="P1194" s="104"/>
      <c r="Q1194" s="104"/>
      <c r="R1194" s="104"/>
      <c r="S1194" s="104"/>
      <c r="T1194" s="104"/>
      <c r="U1194" s="104"/>
      <c r="V1194" s="104"/>
      <c r="W1194" s="104"/>
      <c r="X1194" s="104"/>
      <c r="Y1194" s="104"/>
      <c r="Z1194" s="104"/>
      <c r="AA1194" s="104"/>
      <c r="AB1194" s="104"/>
      <c r="AC1194" s="104"/>
      <c r="AD1194" s="104"/>
      <c r="AE1194" s="104"/>
    </row>
    <row r="1195">
      <c r="A1195" s="104"/>
      <c r="B1195" s="104"/>
      <c r="C1195" s="104"/>
      <c r="D1195" s="104"/>
      <c r="E1195" s="104"/>
      <c r="F1195" s="104"/>
      <c r="G1195" s="104"/>
      <c r="H1195" s="104"/>
      <c r="I1195" s="104"/>
      <c r="J1195" s="104"/>
      <c r="K1195" s="104"/>
      <c r="L1195" s="104"/>
      <c r="M1195" s="104"/>
      <c r="N1195" s="104"/>
      <c r="O1195" s="104"/>
      <c r="P1195" s="104"/>
      <c r="Q1195" s="104"/>
      <c r="R1195" s="104"/>
      <c r="S1195" s="104"/>
      <c r="T1195" s="104"/>
      <c r="U1195" s="104"/>
      <c r="V1195" s="104"/>
      <c r="W1195" s="104"/>
      <c r="X1195" s="104"/>
      <c r="Y1195" s="104"/>
      <c r="Z1195" s="104"/>
      <c r="AA1195" s="104"/>
      <c r="AB1195" s="104"/>
      <c r="AC1195" s="104"/>
      <c r="AD1195" s="104"/>
      <c r="AE1195" s="104"/>
    </row>
    <row r="1196">
      <c r="A1196" s="104"/>
      <c r="B1196" s="104"/>
      <c r="C1196" s="104"/>
      <c r="D1196" s="104"/>
      <c r="E1196" s="104"/>
      <c r="F1196" s="104"/>
      <c r="G1196" s="104"/>
      <c r="H1196" s="104"/>
      <c r="I1196" s="104"/>
      <c r="J1196" s="104"/>
      <c r="K1196" s="104"/>
      <c r="L1196" s="104"/>
      <c r="M1196" s="104"/>
      <c r="N1196" s="104"/>
      <c r="O1196" s="104"/>
      <c r="P1196" s="104"/>
      <c r="Q1196" s="104"/>
      <c r="R1196" s="104"/>
      <c r="S1196" s="104"/>
      <c r="T1196" s="104"/>
      <c r="U1196" s="104"/>
      <c r="V1196" s="104"/>
      <c r="W1196" s="104"/>
      <c r="X1196" s="104"/>
      <c r="Y1196" s="104"/>
      <c r="Z1196" s="104"/>
      <c r="AA1196" s="104"/>
      <c r="AB1196" s="104"/>
      <c r="AC1196" s="104"/>
      <c r="AD1196" s="104"/>
      <c r="AE1196" s="104"/>
    </row>
    <row r="1197">
      <c r="A1197" s="104"/>
      <c r="B1197" s="104"/>
      <c r="C1197" s="104"/>
      <c r="D1197" s="104"/>
      <c r="E1197" s="104"/>
      <c r="F1197" s="104"/>
      <c r="G1197" s="104"/>
      <c r="H1197" s="104"/>
      <c r="I1197" s="104"/>
      <c r="J1197" s="104"/>
      <c r="K1197" s="104"/>
      <c r="L1197" s="104"/>
      <c r="M1197" s="104"/>
      <c r="N1197" s="104"/>
      <c r="O1197" s="104"/>
      <c r="P1197" s="104"/>
      <c r="Q1197" s="104"/>
      <c r="R1197" s="104"/>
      <c r="S1197" s="104"/>
      <c r="T1197" s="104"/>
      <c r="U1197" s="104"/>
      <c r="V1197" s="104"/>
      <c r="W1197" s="104"/>
      <c r="X1197" s="104"/>
      <c r="Y1197" s="104"/>
      <c r="Z1197" s="104"/>
      <c r="AA1197" s="104"/>
      <c r="AB1197" s="104"/>
      <c r="AC1197" s="104"/>
      <c r="AD1197" s="104"/>
      <c r="AE1197" s="104"/>
    </row>
    <row r="1198">
      <c r="A1198" s="104"/>
      <c r="B1198" s="104"/>
      <c r="C1198" s="104"/>
      <c r="D1198" s="104"/>
      <c r="E1198" s="104"/>
      <c r="F1198" s="104"/>
      <c r="G1198" s="104"/>
      <c r="H1198" s="104"/>
      <c r="I1198" s="104"/>
      <c r="J1198" s="104"/>
      <c r="K1198" s="104"/>
      <c r="L1198" s="104"/>
      <c r="M1198" s="104"/>
      <c r="N1198" s="104"/>
      <c r="O1198" s="104"/>
      <c r="P1198" s="104"/>
      <c r="Q1198" s="104"/>
      <c r="R1198" s="104"/>
      <c r="S1198" s="104"/>
      <c r="T1198" s="104"/>
      <c r="U1198" s="104"/>
      <c r="V1198" s="104"/>
      <c r="W1198" s="104"/>
      <c r="X1198" s="104"/>
      <c r="Y1198" s="104"/>
      <c r="Z1198" s="104"/>
      <c r="AA1198" s="104"/>
      <c r="AB1198" s="104"/>
      <c r="AC1198" s="104"/>
      <c r="AD1198" s="104"/>
      <c r="AE1198" s="104"/>
    </row>
    <row r="1199">
      <c r="A1199" s="104"/>
      <c r="B1199" s="104"/>
      <c r="C1199" s="104"/>
      <c r="D1199" s="104"/>
      <c r="E1199" s="104"/>
      <c r="F1199" s="104"/>
      <c r="G1199" s="104"/>
      <c r="H1199" s="104"/>
      <c r="I1199" s="104"/>
      <c r="J1199" s="104"/>
      <c r="K1199" s="104"/>
      <c r="L1199" s="104"/>
      <c r="M1199" s="104"/>
      <c r="N1199" s="104"/>
      <c r="O1199" s="104"/>
      <c r="P1199" s="104"/>
      <c r="Q1199" s="104"/>
      <c r="R1199" s="104"/>
      <c r="S1199" s="104"/>
      <c r="T1199" s="104"/>
      <c r="U1199" s="104"/>
      <c r="V1199" s="104"/>
      <c r="W1199" s="104"/>
      <c r="X1199" s="104"/>
      <c r="Y1199" s="104"/>
      <c r="Z1199" s="104"/>
      <c r="AA1199" s="104"/>
      <c r="AB1199" s="104"/>
      <c r="AC1199" s="104"/>
      <c r="AD1199" s="104"/>
      <c r="AE1199" s="104"/>
    </row>
    <row r="1200">
      <c r="A1200" s="104"/>
      <c r="B1200" s="104"/>
      <c r="C1200" s="104"/>
      <c r="D1200" s="104"/>
      <c r="E1200" s="104"/>
      <c r="F1200" s="104"/>
      <c r="G1200" s="104"/>
      <c r="H1200" s="104"/>
      <c r="I1200" s="104"/>
      <c r="J1200" s="104"/>
      <c r="K1200" s="104"/>
      <c r="L1200" s="104"/>
      <c r="M1200" s="104"/>
      <c r="N1200" s="104"/>
      <c r="O1200" s="104"/>
      <c r="P1200" s="104"/>
      <c r="Q1200" s="104"/>
      <c r="R1200" s="104"/>
      <c r="S1200" s="104"/>
      <c r="T1200" s="104"/>
      <c r="U1200" s="104"/>
      <c r="V1200" s="104"/>
      <c r="W1200" s="104"/>
      <c r="X1200" s="104"/>
      <c r="Y1200" s="104"/>
      <c r="Z1200" s="104"/>
      <c r="AA1200" s="104"/>
      <c r="AB1200" s="104"/>
      <c r="AC1200" s="104"/>
      <c r="AD1200" s="104"/>
      <c r="AE1200" s="104"/>
    </row>
    <row r="1201">
      <c r="A1201" s="104"/>
      <c r="B1201" s="104"/>
      <c r="C1201" s="104"/>
      <c r="D1201" s="104"/>
      <c r="E1201" s="104"/>
      <c r="F1201" s="104"/>
      <c r="G1201" s="104"/>
      <c r="H1201" s="104"/>
      <c r="I1201" s="104"/>
      <c r="J1201" s="104"/>
      <c r="K1201" s="104"/>
      <c r="L1201" s="104"/>
      <c r="M1201" s="104"/>
      <c r="N1201" s="104"/>
      <c r="O1201" s="104"/>
      <c r="P1201" s="104"/>
      <c r="Q1201" s="104"/>
      <c r="R1201" s="104"/>
      <c r="S1201" s="104"/>
      <c r="T1201" s="104"/>
      <c r="U1201" s="104"/>
      <c r="V1201" s="104"/>
      <c r="W1201" s="104"/>
      <c r="X1201" s="104"/>
      <c r="Y1201" s="104"/>
      <c r="Z1201" s="104"/>
      <c r="AA1201" s="104"/>
      <c r="AB1201" s="104"/>
      <c r="AC1201" s="104"/>
      <c r="AD1201" s="104"/>
      <c r="AE1201" s="104"/>
    </row>
    <row r="1202">
      <c r="A1202" s="104"/>
      <c r="B1202" s="104"/>
      <c r="C1202" s="104"/>
      <c r="D1202" s="104"/>
      <c r="E1202" s="104"/>
      <c r="F1202" s="104"/>
      <c r="G1202" s="104"/>
      <c r="H1202" s="104"/>
      <c r="I1202" s="104"/>
      <c r="J1202" s="104"/>
      <c r="K1202" s="104"/>
      <c r="L1202" s="104"/>
      <c r="M1202" s="104"/>
      <c r="N1202" s="104"/>
      <c r="O1202" s="104"/>
      <c r="P1202" s="104"/>
      <c r="Q1202" s="104"/>
      <c r="R1202" s="104"/>
      <c r="S1202" s="104"/>
      <c r="T1202" s="104"/>
      <c r="U1202" s="104"/>
      <c r="V1202" s="104"/>
      <c r="W1202" s="104"/>
      <c r="X1202" s="104"/>
      <c r="Y1202" s="104"/>
      <c r="Z1202" s="104"/>
      <c r="AA1202" s="104"/>
      <c r="AB1202" s="104"/>
      <c r="AC1202" s="104"/>
      <c r="AD1202" s="104"/>
      <c r="AE1202" s="104"/>
    </row>
    <row r="1203">
      <c r="A1203" s="104"/>
      <c r="B1203" s="104"/>
      <c r="C1203" s="104"/>
      <c r="D1203" s="104"/>
      <c r="E1203" s="104"/>
      <c r="F1203" s="104"/>
      <c r="G1203" s="104"/>
      <c r="H1203" s="104"/>
      <c r="I1203" s="104"/>
      <c r="J1203" s="104"/>
      <c r="K1203" s="104"/>
      <c r="L1203" s="104"/>
      <c r="M1203" s="104"/>
      <c r="N1203" s="104"/>
      <c r="O1203" s="104"/>
      <c r="P1203" s="104"/>
      <c r="Q1203" s="104"/>
      <c r="R1203" s="104"/>
      <c r="S1203" s="104"/>
      <c r="T1203" s="104"/>
      <c r="U1203" s="104"/>
      <c r="V1203" s="104"/>
      <c r="W1203" s="104"/>
      <c r="X1203" s="104"/>
      <c r="Y1203" s="104"/>
      <c r="Z1203" s="104"/>
      <c r="AA1203" s="104"/>
      <c r="AB1203" s="104"/>
      <c r="AC1203" s="104"/>
      <c r="AD1203" s="104"/>
      <c r="AE1203" s="104"/>
    </row>
    <row r="1204">
      <c r="A1204" s="104"/>
      <c r="B1204" s="104"/>
      <c r="C1204" s="104"/>
      <c r="D1204" s="104"/>
      <c r="E1204" s="104"/>
      <c r="F1204" s="104"/>
      <c r="G1204" s="104"/>
      <c r="H1204" s="104"/>
      <c r="I1204" s="104"/>
      <c r="J1204" s="104"/>
      <c r="K1204" s="104"/>
      <c r="L1204" s="104"/>
      <c r="M1204" s="104"/>
      <c r="N1204" s="104"/>
      <c r="O1204" s="104"/>
      <c r="P1204" s="104"/>
      <c r="Q1204" s="104"/>
      <c r="R1204" s="104"/>
      <c r="S1204" s="104"/>
      <c r="T1204" s="104"/>
      <c r="U1204" s="104"/>
      <c r="V1204" s="104"/>
      <c r="W1204" s="104"/>
      <c r="X1204" s="104"/>
      <c r="Y1204" s="104"/>
      <c r="Z1204" s="104"/>
      <c r="AA1204" s="104"/>
      <c r="AB1204" s="104"/>
      <c r="AC1204" s="104"/>
      <c r="AD1204" s="104"/>
      <c r="AE1204" s="104"/>
    </row>
    <row r="1205">
      <c r="A1205" s="104"/>
      <c r="B1205" s="104"/>
      <c r="C1205" s="104"/>
      <c r="D1205" s="104"/>
      <c r="E1205" s="104"/>
      <c r="F1205" s="104"/>
      <c r="G1205" s="104"/>
      <c r="H1205" s="104"/>
      <c r="I1205" s="104"/>
      <c r="J1205" s="104"/>
      <c r="K1205" s="104"/>
      <c r="L1205" s="104"/>
      <c r="M1205" s="104"/>
      <c r="N1205" s="104"/>
      <c r="O1205" s="104"/>
      <c r="P1205" s="104"/>
      <c r="Q1205" s="104"/>
      <c r="R1205" s="104"/>
      <c r="S1205" s="104"/>
      <c r="T1205" s="104"/>
      <c r="U1205" s="104"/>
      <c r="V1205" s="104"/>
      <c r="W1205" s="104"/>
      <c r="X1205" s="104"/>
      <c r="Y1205" s="104"/>
      <c r="Z1205" s="104"/>
      <c r="AA1205" s="104"/>
      <c r="AB1205" s="104"/>
      <c r="AC1205" s="104"/>
      <c r="AD1205" s="104"/>
      <c r="AE1205" s="104"/>
    </row>
    <row r="1206">
      <c r="A1206" s="104"/>
      <c r="B1206" s="104"/>
      <c r="C1206" s="104"/>
      <c r="D1206" s="104"/>
      <c r="E1206" s="104"/>
      <c r="F1206" s="104"/>
      <c r="G1206" s="104"/>
      <c r="H1206" s="104"/>
      <c r="I1206" s="104"/>
      <c r="J1206" s="104"/>
      <c r="K1206" s="104"/>
      <c r="L1206" s="104"/>
      <c r="M1206" s="104"/>
      <c r="N1206" s="104"/>
      <c r="O1206" s="104"/>
      <c r="P1206" s="104"/>
      <c r="Q1206" s="104"/>
      <c r="R1206" s="104"/>
      <c r="S1206" s="104"/>
      <c r="T1206" s="104"/>
      <c r="U1206" s="104"/>
      <c r="V1206" s="104"/>
      <c r="W1206" s="104"/>
      <c r="X1206" s="104"/>
      <c r="Y1206" s="104"/>
      <c r="Z1206" s="104"/>
      <c r="AA1206" s="104"/>
      <c r="AB1206" s="104"/>
      <c r="AC1206" s="104"/>
      <c r="AD1206" s="104"/>
      <c r="AE1206" s="104"/>
    </row>
    <row r="1207">
      <c r="A1207" s="104"/>
      <c r="B1207" s="104"/>
      <c r="C1207" s="104"/>
      <c r="D1207" s="104"/>
      <c r="E1207" s="104"/>
      <c r="F1207" s="104"/>
      <c r="G1207" s="104"/>
      <c r="H1207" s="104"/>
      <c r="I1207" s="104"/>
      <c r="J1207" s="104"/>
      <c r="K1207" s="104"/>
      <c r="L1207" s="104"/>
      <c r="M1207" s="104"/>
      <c r="N1207" s="104"/>
      <c r="O1207" s="104"/>
      <c r="P1207" s="104"/>
      <c r="Q1207" s="104"/>
      <c r="R1207" s="104"/>
      <c r="S1207" s="104"/>
      <c r="T1207" s="104"/>
      <c r="U1207" s="104"/>
      <c r="V1207" s="104"/>
      <c r="W1207" s="104"/>
      <c r="X1207" s="104"/>
      <c r="Y1207" s="104"/>
      <c r="Z1207" s="104"/>
      <c r="AA1207" s="104"/>
      <c r="AB1207" s="104"/>
      <c r="AC1207" s="104"/>
      <c r="AD1207" s="104"/>
      <c r="AE1207" s="104"/>
    </row>
    <row r="1208">
      <c r="A1208" s="104"/>
      <c r="B1208" s="104"/>
      <c r="C1208" s="104"/>
      <c r="D1208" s="104"/>
      <c r="E1208" s="104"/>
      <c r="F1208" s="104"/>
      <c r="G1208" s="104"/>
      <c r="H1208" s="104"/>
      <c r="I1208" s="104"/>
      <c r="J1208" s="104"/>
      <c r="K1208" s="104"/>
      <c r="L1208" s="104"/>
      <c r="M1208" s="104"/>
      <c r="N1208" s="104"/>
      <c r="O1208" s="104"/>
      <c r="P1208" s="104"/>
      <c r="Q1208" s="104"/>
      <c r="R1208" s="104"/>
      <c r="S1208" s="104"/>
      <c r="T1208" s="104"/>
      <c r="U1208" s="104"/>
      <c r="V1208" s="104"/>
      <c r="W1208" s="104"/>
      <c r="X1208" s="104"/>
      <c r="Y1208" s="104"/>
      <c r="Z1208" s="104"/>
      <c r="AA1208" s="104"/>
      <c r="AB1208" s="104"/>
      <c r="AC1208" s="104"/>
      <c r="AD1208" s="104"/>
      <c r="AE1208" s="104"/>
    </row>
    <row r="1209">
      <c r="A1209" s="104"/>
      <c r="B1209" s="104"/>
      <c r="C1209" s="104"/>
      <c r="D1209" s="104"/>
      <c r="E1209" s="104"/>
      <c r="F1209" s="104"/>
      <c r="G1209" s="104"/>
      <c r="H1209" s="104"/>
      <c r="I1209" s="104"/>
      <c r="J1209" s="104"/>
      <c r="K1209" s="104"/>
      <c r="L1209" s="104"/>
      <c r="M1209" s="104"/>
      <c r="N1209" s="104"/>
      <c r="O1209" s="104"/>
      <c r="P1209" s="104"/>
      <c r="Q1209" s="104"/>
      <c r="R1209" s="104"/>
      <c r="S1209" s="104"/>
      <c r="T1209" s="104"/>
      <c r="U1209" s="104"/>
      <c r="V1209" s="104"/>
      <c r="W1209" s="104"/>
      <c r="X1209" s="104"/>
      <c r="Y1209" s="104"/>
      <c r="Z1209" s="104"/>
      <c r="AA1209" s="104"/>
      <c r="AB1209" s="104"/>
      <c r="AC1209" s="104"/>
      <c r="AD1209" s="104"/>
      <c r="AE1209" s="104"/>
    </row>
    <row r="1210">
      <c r="A1210" s="104"/>
      <c r="B1210" s="104"/>
      <c r="C1210" s="104"/>
      <c r="D1210" s="104"/>
      <c r="E1210" s="104"/>
      <c r="F1210" s="104"/>
      <c r="G1210" s="104"/>
      <c r="H1210" s="104"/>
      <c r="I1210" s="104"/>
      <c r="J1210" s="104"/>
      <c r="K1210" s="104"/>
      <c r="L1210" s="104"/>
      <c r="M1210" s="104"/>
      <c r="N1210" s="104"/>
      <c r="O1210" s="104"/>
      <c r="P1210" s="104"/>
      <c r="Q1210" s="104"/>
      <c r="R1210" s="104"/>
      <c r="S1210" s="104"/>
      <c r="T1210" s="104"/>
      <c r="U1210" s="104"/>
      <c r="V1210" s="104"/>
      <c r="W1210" s="104"/>
      <c r="X1210" s="104"/>
      <c r="Y1210" s="104"/>
      <c r="Z1210" s="104"/>
      <c r="AA1210" s="104"/>
      <c r="AB1210" s="104"/>
      <c r="AC1210" s="104"/>
      <c r="AD1210" s="104"/>
      <c r="AE1210" s="104"/>
    </row>
    <row r="1211">
      <c r="A1211" s="104"/>
      <c r="B1211" s="104"/>
      <c r="C1211" s="104"/>
      <c r="D1211" s="104"/>
      <c r="E1211" s="104"/>
      <c r="F1211" s="104"/>
      <c r="G1211" s="104"/>
      <c r="H1211" s="104"/>
      <c r="I1211" s="104"/>
      <c r="J1211" s="104"/>
      <c r="K1211" s="104"/>
      <c r="L1211" s="104"/>
      <c r="M1211" s="104"/>
      <c r="N1211" s="104"/>
      <c r="O1211" s="104"/>
      <c r="P1211" s="104"/>
      <c r="Q1211" s="104"/>
      <c r="R1211" s="104"/>
      <c r="S1211" s="104"/>
      <c r="T1211" s="104"/>
      <c r="U1211" s="104"/>
      <c r="V1211" s="104"/>
      <c r="W1211" s="104"/>
      <c r="X1211" s="104"/>
      <c r="Y1211" s="104"/>
      <c r="Z1211" s="104"/>
      <c r="AA1211" s="104"/>
      <c r="AB1211" s="104"/>
      <c r="AC1211" s="104"/>
      <c r="AD1211" s="104"/>
      <c r="AE1211" s="104"/>
    </row>
    <row r="1212">
      <c r="A1212" s="104"/>
      <c r="B1212" s="104"/>
      <c r="C1212" s="104"/>
      <c r="D1212" s="104"/>
      <c r="E1212" s="104"/>
      <c r="F1212" s="104"/>
      <c r="G1212" s="104"/>
      <c r="H1212" s="104"/>
      <c r="I1212" s="104"/>
      <c r="J1212" s="104"/>
      <c r="K1212" s="104"/>
      <c r="L1212" s="104"/>
      <c r="M1212" s="104"/>
      <c r="N1212" s="104"/>
      <c r="O1212" s="104"/>
      <c r="P1212" s="104"/>
      <c r="Q1212" s="104"/>
      <c r="R1212" s="104"/>
      <c r="S1212" s="104"/>
      <c r="T1212" s="104"/>
      <c r="U1212" s="104"/>
      <c r="V1212" s="104"/>
      <c r="W1212" s="104"/>
      <c r="X1212" s="104"/>
      <c r="Y1212" s="104"/>
      <c r="Z1212" s="104"/>
      <c r="AA1212" s="104"/>
      <c r="AB1212" s="104"/>
      <c r="AC1212" s="104"/>
      <c r="AD1212" s="104"/>
      <c r="AE1212" s="104"/>
    </row>
    <row r="1213">
      <c r="A1213" s="104"/>
      <c r="B1213" s="104"/>
      <c r="C1213" s="104"/>
      <c r="D1213" s="104"/>
      <c r="E1213" s="104"/>
      <c r="F1213" s="104"/>
      <c r="G1213" s="104"/>
      <c r="H1213" s="104"/>
      <c r="I1213" s="104"/>
      <c r="J1213" s="104"/>
      <c r="K1213" s="104"/>
      <c r="L1213" s="104"/>
      <c r="M1213" s="104"/>
      <c r="N1213" s="104"/>
      <c r="O1213" s="104"/>
      <c r="P1213" s="104"/>
      <c r="Q1213" s="104"/>
      <c r="R1213" s="104"/>
      <c r="S1213" s="104"/>
      <c r="T1213" s="104"/>
      <c r="U1213" s="104"/>
      <c r="V1213" s="104"/>
      <c r="W1213" s="104"/>
      <c r="X1213" s="104"/>
      <c r="Y1213" s="104"/>
      <c r="Z1213" s="104"/>
      <c r="AA1213" s="104"/>
      <c r="AB1213" s="104"/>
      <c r="AC1213" s="104"/>
      <c r="AD1213" s="104"/>
      <c r="AE1213" s="104"/>
    </row>
    <row r="1214">
      <c r="A1214" s="104"/>
      <c r="B1214" s="104"/>
      <c r="C1214" s="104"/>
      <c r="D1214" s="104"/>
      <c r="E1214" s="104"/>
      <c r="F1214" s="104"/>
      <c r="G1214" s="104"/>
      <c r="H1214" s="104"/>
      <c r="I1214" s="104"/>
      <c r="J1214" s="104"/>
      <c r="K1214" s="104"/>
      <c r="L1214" s="104"/>
      <c r="M1214" s="104"/>
      <c r="N1214" s="104"/>
      <c r="O1214" s="104"/>
      <c r="P1214" s="104"/>
      <c r="Q1214" s="104"/>
      <c r="R1214" s="104"/>
      <c r="S1214" s="104"/>
      <c r="T1214" s="104"/>
      <c r="U1214" s="104"/>
      <c r="V1214" s="104"/>
      <c r="W1214" s="104"/>
      <c r="X1214" s="104"/>
      <c r="Y1214" s="104"/>
      <c r="Z1214" s="104"/>
      <c r="AA1214" s="104"/>
      <c r="AB1214" s="104"/>
      <c r="AC1214" s="104"/>
      <c r="AD1214" s="104"/>
      <c r="AE1214" s="104"/>
    </row>
    <row r="1215">
      <c r="A1215" s="104"/>
      <c r="B1215" s="104"/>
      <c r="C1215" s="104"/>
      <c r="D1215" s="104"/>
      <c r="E1215" s="104"/>
      <c r="F1215" s="104"/>
      <c r="G1215" s="104"/>
      <c r="H1215" s="104"/>
      <c r="I1215" s="104"/>
      <c r="J1215" s="104"/>
      <c r="K1215" s="104"/>
      <c r="L1215" s="104"/>
      <c r="M1215" s="104"/>
      <c r="N1215" s="104"/>
      <c r="O1215" s="104"/>
      <c r="P1215" s="104"/>
      <c r="Q1215" s="104"/>
      <c r="R1215" s="104"/>
      <c r="S1215" s="104"/>
      <c r="T1215" s="104"/>
      <c r="U1215" s="104"/>
      <c r="V1215" s="104"/>
      <c r="W1215" s="104"/>
      <c r="X1215" s="104"/>
      <c r="Y1215" s="104"/>
      <c r="Z1215" s="104"/>
      <c r="AA1215" s="104"/>
      <c r="AB1215" s="104"/>
      <c r="AC1215" s="104"/>
      <c r="AD1215" s="104"/>
      <c r="AE1215" s="104"/>
    </row>
    <row r="1216">
      <c r="A1216" s="104"/>
      <c r="B1216" s="104"/>
      <c r="C1216" s="104"/>
      <c r="D1216" s="104"/>
      <c r="E1216" s="104"/>
      <c r="F1216" s="104"/>
      <c r="G1216" s="104"/>
      <c r="H1216" s="104"/>
      <c r="I1216" s="104"/>
      <c r="J1216" s="104"/>
      <c r="K1216" s="104"/>
      <c r="L1216" s="104"/>
      <c r="M1216" s="104"/>
      <c r="N1216" s="104"/>
      <c r="O1216" s="104"/>
      <c r="P1216" s="104"/>
      <c r="Q1216" s="104"/>
      <c r="R1216" s="104"/>
      <c r="S1216" s="104"/>
      <c r="T1216" s="104"/>
      <c r="U1216" s="104"/>
      <c r="V1216" s="104"/>
      <c r="W1216" s="104"/>
      <c r="X1216" s="104"/>
      <c r="Y1216" s="104"/>
      <c r="Z1216" s="104"/>
      <c r="AA1216" s="104"/>
      <c r="AB1216" s="104"/>
      <c r="AC1216" s="104"/>
      <c r="AD1216" s="104"/>
      <c r="AE1216" s="104"/>
    </row>
    <row r="1217">
      <c r="A1217" s="104"/>
      <c r="B1217" s="104"/>
      <c r="C1217" s="104"/>
      <c r="D1217" s="104"/>
      <c r="E1217" s="104"/>
      <c r="F1217" s="104"/>
      <c r="G1217" s="104"/>
      <c r="H1217" s="104"/>
      <c r="I1217" s="104"/>
      <c r="J1217" s="104"/>
      <c r="K1217" s="104"/>
      <c r="L1217" s="104"/>
      <c r="M1217" s="104"/>
      <c r="N1217" s="104"/>
      <c r="O1217" s="104"/>
      <c r="P1217" s="104"/>
      <c r="Q1217" s="104"/>
      <c r="R1217" s="104"/>
      <c r="S1217" s="104"/>
      <c r="T1217" s="104"/>
      <c r="U1217" s="104"/>
      <c r="V1217" s="104"/>
      <c r="W1217" s="104"/>
      <c r="X1217" s="104"/>
      <c r="Y1217" s="104"/>
      <c r="Z1217" s="104"/>
      <c r="AA1217" s="104"/>
      <c r="AB1217" s="104"/>
      <c r="AC1217" s="104"/>
      <c r="AD1217" s="104"/>
      <c r="AE1217" s="104"/>
    </row>
    <row r="1218">
      <c r="A1218" s="104"/>
      <c r="B1218" s="104"/>
      <c r="C1218" s="104"/>
      <c r="D1218" s="104"/>
      <c r="E1218" s="104"/>
      <c r="F1218" s="104"/>
      <c r="G1218" s="104"/>
      <c r="H1218" s="104"/>
      <c r="I1218" s="104"/>
      <c r="J1218" s="104"/>
      <c r="K1218" s="104"/>
      <c r="L1218" s="104"/>
      <c r="M1218" s="104"/>
      <c r="N1218" s="104"/>
      <c r="O1218" s="104"/>
      <c r="P1218" s="104"/>
      <c r="Q1218" s="104"/>
      <c r="R1218" s="104"/>
      <c r="S1218" s="104"/>
      <c r="T1218" s="104"/>
      <c r="U1218" s="104"/>
      <c r="V1218" s="104"/>
      <c r="W1218" s="104"/>
      <c r="X1218" s="104"/>
      <c r="Y1218" s="104"/>
      <c r="Z1218" s="104"/>
      <c r="AA1218" s="104"/>
      <c r="AB1218" s="104"/>
      <c r="AC1218" s="104"/>
      <c r="AD1218" s="104"/>
      <c r="AE1218" s="104"/>
    </row>
    <row r="1219">
      <c r="A1219" s="104"/>
      <c r="B1219" s="104"/>
      <c r="C1219" s="104"/>
      <c r="D1219" s="104"/>
      <c r="E1219" s="104"/>
      <c r="F1219" s="104"/>
      <c r="G1219" s="104"/>
      <c r="H1219" s="104"/>
      <c r="I1219" s="104"/>
      <c r="J1219" s="104"/>
      <c r="K1219" s="104"/>
      <c r="L1219" s="104"/>
      <c r="M1219" s="104"/>
      <c r="N1219" s="104"/>
      <c r="O1219" s="104"/>
      <c r="P1219" s="104"/>
      <c r="Q1219" s="104"/>
      <c r="R1219" s="104"/>
      <c r="S1219" s="104"/>
      <c r="T1219" s="104"/>
      <c r="U1219" s="104"/>
      <c r="V1219" s="104"/>
      <c r="W1219" s="104"/>
      <c r="X1219" s="104"/>
      <c r="Y1219" s="104"/>
      <c r="Z1219" s="104"/>
      <c r="AA1219" s="104"/>
      <c r="AB1219" s="104"/>
      <c r="AC1219" s="104"/>
      <c r="AD1219" s="104"/>
      <c r="AE1219" s="104"/>
    </row>
    <row r="1220">
      <c r="A1220" s="104"/>
      <c r="B1220" s="104"/>
      <c r="C1220" s="104"/>
      <c r="D1220" s="104"/>
      <c r="E1220" s="104"/>
      <c r="F1220" s="104"/>
      <c r="G1220" s="104"/>
      <c r="H1220" s="104"/>
      <c r="I1220" s="104"/>
      <c r="J1220" s="104"/>
      <c r="K1220" s="104"/>
      <c r="L1220" s="104"/>
      <c r="M1220" s="104"/>
      <c r="N1220" s="104"/>
      <c r="O1220" s="104"/>
      <c r="P1220" s="104"/>
      <c r="Q1220" s="104"/>
      <c r="R1220" s="104"/>
      <c r="S1220" s="104"/>
      <c r="T1220" s="104"/>
      <c r="U1220" s="104"/>
      <c r="V1220" s="104"/>
      <c r="W1220" s="104"/>
      <c r="X1220" s="104"/>
      <c r="Y1220" s="104"/>
      <c r="Z1220" s="104"/>
      <c r="AA1220" s="104"/>
      <c r="AB1220" s="104"/>
      <c r="AC1220" s="104"/>
      <c r="AD1220" s="104"/>
      <c r="AE1220" s="104"/>
    </row>
    <row r="1221">
      <c r="A1221" s="104"/>
      <c r="B1221" s="104"/>
      <c r="C1221" s="104"/>
      <c r="D1221" s="104"/>
      <c r="E1221" s="104"/>
      <c r="F1221" s="104"/>
      <c r="G1221" s="104"/>
      <c r="H1221" s="104"/>
      <c r="I1221" s="104"/>
      <c r="J1221" s="104"/>
      <c r="K1221" s="104"/>
      <c r="L1221" s="104"/>
      <c r="M1221" s="104"/>
      <c r="N1221" s="104"/>
      <c r="O1221" s="104"/>
      <c r="P1221" s="104"/>
      <c r="Q1221" s="104"/>
      <c r="R1221" s="104"/>
      <c r="S1221" s="104"/>
      <c r="T1221" s="104"/>
      <c r="U1221" s="104"/>
      <c r="V1221" s="104"/>
      <c r="W1221" s="104"/>
      <c r="X1221" s="104"/>
      <c r="Y1221" s="104"/>
      <c r="Z1221" s="104"/>
      <c r="AA1221" s="104"/>
      <c r="AB1221" s="104"/>
      <c r="AC1221" s="104"/>
      <c r="AD1221" s="104"/>
      <c r="AE1221" s="104"/>
    </row>
    <row r="1222">
      <c r="A1222" s="104"/>
      <c r="B1222" s="104"/>
      <c r="C1222" s="104"/>
      <c r="D1222" s="104"/>
      <c r="E1222" s="104"/>
      <c r="F1222" s="104"/>
      <c r="G1222" s="104"/>
      <c r="H1222" s="104"/>
      <c r="I1222" s="104"/>
      <c r="J1222" s="104"/>
      <c r="K1222" s="104"/>
      <c r="L1222" s="104"/>
      <c r="M1222" s="104"/>
      <c r="N1222" s="104"/>
      <c r="O1222" s="104"/>
      <c r="P1222" s="104"/>
      <c r="Q1222" s="104"/>
      <c r="R1222" s="104"/>
      <c r="S1222" s="104"/>
      <c r="T1222" s="104"/>
      <c r="U1222" s="104"/>
      <c r="V1222" s="104"/>
      <c r="W1222" s="104"/>
      <c r="X1222" s="104"/>
      <c r="Y1222" s="104"/>
      <c r="Z1222" s="104"/>
      <c r="AA1222" s="104"/>
      <c r="AB1222" s="104"/>
      <c r="AC1222" s="104"/>
      <c r="AD1222" s="104"/>
      <c r="AE1222" s="104"/>
    </row>
    <row r="1223">
      <c r="A1223" s="104"/>
      <c r="B1223" s="104"/>
      <c r="C1223" s="104"/>
      <c r="D1223" s="104"/>
      <c r="E1223" s="104"/>
      <c r="F1223" s="104"/>
      <c r="G1223" s="104"/>
      <c r="H1223" s="104"/>
      <c r="I1223" s="104"/>
      <c r="J1223" s="104"/>
      <c r="K1223" s="104"/>
      <c r="L1223" s="104"/>
      <c r="M1223" s="104"/>
      <c r="N1223" s="104"/>
      <c r="O1223" s="104"/>
      <c r="P1223" s="104"/>
      <c r="Q1223" s="104"/>
      <c r="R1223" s="104"/>
      <c r="S1223" s="104"/>
      <c r="T1223" s="104"/>
      <c r="U1223" s="104"/>
      <c r="V1223" s="104"/>
      <c r="W1223" s="104"/>
      <c r="X1223" s="104"/>
      <c r="Y1223" s="104"/>
      <c r="Z1223" s="104"/>
      <c r="AA1223" s="104"/>
      <c r="AB1223" s="104"/>
      <c r="AC1223" s="104"/>
      <c r="AD1223" s="104"/>
      <c r="AE1223" s="104"/>
    </row>
    <row r="1224">
      <c r="A1224" s="104"/>
      <c r="B1224" s="104"/>
      <c r="C1224" s="104"/>
      <c r="D1224" s="104"/>
      <c r="E1224" s="104"/>
      <c r="F1224" s="104"/>
      <c r="G1224" s="104"/>
      <c r="H1224" s="104"/>
      <c r="I1224" s="104"/>
      <c r="J1224" s="104"/>
      <c r="K1224" s="104"/>
      <c r="L1224" s="104"/>
      <c r="M1224" s="104"/>
      <c r="N1224" s="104"/>
      <c r="O1224" s="104"/>
      <c r="P1224" s="104"/>
      <c r="Q1224" s="104"/>
      <c r="R1224" s="104"/>
      <c r="S1224" s="104"/>
      <c r="T1224" s="104"/>
      <c r="U1224" s="104"/>
      <c r="V1224" s="104"/>
      <c r="W1224" s="104"/>
      <c r="X1224" s="104"/>
      <c r="Y1224" s="104"/>
      <c r="Z1224" s="104"/>
      <c r="AA1224" s="104"/>
      <c r="AB1224" s="104"/>
      <c r="AC1224" s="104"/>
      <c r="AD1224" s="104"/>
      <c r="AE1224" s="104"/>
    </row>
    <row r="1225">
      <c r="A1225" s="104"/>
      <c r="B1225" s="104"/>
      <c r="C1225" s="104"/>
      <c r="D1225" s="104"/>
      <c r="E1225" s="104"/>
      <c r="F1225" s="104"/>
      <c r="G1225" s="104"/>
      <c r="H1225" s="104"/>
      <c r="I1225" s="104"/>
      <c r="J1225" s="104"/>
      <c r="K1225" s="104"/>
      <c r="L1225" s="104"/>
      <c r="M1225" s="104"/>
      <c r="N1225" s="104"/>
      <c r="O1225" s="104"/>
      <c r="P1225" s="104"/>
      <c r="Q1225" s="104"/>
      <c r="R1225" s="104"/>
      <c r="S1225" s="104"/>
      <c r="T1225" s="104"/>
      <c r="U1225" s="104"/>
      <c r="V1225" s="104"/>
      <c r="W1225" s="104"/>
      <c r="X1225" s="104"/>
      <c r="Y1225" s="104"/>
      <c r="Z1225" s="104"/>
      <c r="AA1225" s="104"/>
      <c r="AB1225" s="104"/>
      <c r="AC1225" s="104"/>
      <c r="AD1225" s="104"/>
      <c r="AE1225" s="104"/>
    </row>
    <row r="1226">
      <c r="A1226" s="104"/>
      <c r="B1226" s="104"/>
      <c r="C1226" s="104"/>
      <c r="D1226" s="104"/>
      <c r="E1226" s="104"/>
      <c r="F1226" s="104"/>
      <c r="G1226" s="104"/>
      <c r="H1226" s="104"/>
      <c r="I1226" s="104"/>
      <c r="J1226" s="104"/>
      <c r="K1226" s="104"/>
      <c r="L1226" s="104"/>
      <c r="M1226" s="104"/>
      <c r="N1226" s="104"/>
      <c r="O1226" s="104"/>
      <c r="P1226" s="104"/>
      <c r="Q1226" s="104"/>
      <c r="R1226" s="104"/>
      <c r="S1226" s="104"/>
      <c r="T1226" s="104"/>
      <c r="U1226" s="104"/>
      <c r="V1226" s="104"/>
      <c r="W1226" s="104"/>
      <c r="X1226" s="104"/>
      <c r="Y1226" s="104"/>
      <c r="Z1226" s="104"/>
      <c r="AA1226" s="104"/>
      <c r="AB1226" s="104"/>
      <c r="AC1226" s="104"/>
      <c r="AD1226" s="104"/>
      <c r="AE1226" s="104"/>
    </row>
    <row r="1227">
      <c r="A1227" s="104"/>
      <c r="B1227" s="104"/>
      <c r="C1227" s="104"/>
      <c r="D1227" s="104"/>
      <c r="E1227" s="104"/>
      <c r="F1227" s="104"/>
      <c r="G1227" s="104"/>
      <c r="H1227" s="104"/>
      <c r="I1227" s="104"/>
      <c r="J1227" s="104"/>
      <c r="K1227" s="104"/>
      <c r="L1227" s="104"/>
      <c r="M1227" s="104"/>
      <c r="N1227" s="104"/>
      <c r="O1227" s="104"/>
      <c r="P1227" s="104"/>
      <c r="Q1227" s="104"/>
      <c r="R1227" s="104"/>
      <c r="S1227" s="104"/>
      <c r="T1227" s="104"/>
      <c r="U1227" s="104"/>
      <c r="V1227" s="104"/>
      <c r="W1227" s="104"/>
      <c r="X1227" s="104"/>
      <c r="Y1227" s="104"/>
      <c r="Z1227" s="104"/>
      <c r="AA1227" s="104"/>
      <c r="AB1227" s="104"/>
      <c r="AC1227" s="104"/>
      <c r="AD1227" s="104"/>
      <c r="AE1227" s="104"/>
    </row>
    <row r="1228">
      <c r="A1228" s="104"/>
      <c r="B1228" s="104"/>
      <c r="C1228" s="104"/>
      <c r="D1228" s="104"/>
      <c r="E1228" s="104"/>
      <c r="F1228" s="104"/>
      <c r="G1228" s="104"/>
      <c r="H1228" s="104"/>
      <c r="I1228" s="104"/>
      <c r="J1228" s="104"/>
      <c r="K1228" s="104"/>
      <c r="L1228" s="104"/>
      <c r="M1228" s="104"/>
      <c r="N1228" s="104"/>
      <c r="O1228" s="104"/>
      <c r="P1228" s="104"/>
      <c r="Q1228" s="104"/>
      <c r="R1228" s="104"/>
      <c r="S1228" s="104"/>
      <c r="T1228" s="104"/>
      <c r="U1228" s="104"/>
      <c r="V1228" s="104"/>
      <c r="W1228" s="104"/>
      <c r="X1228" s="104"/>
      <c r="Y1228" s="104"/>
      <c r="Z1228" s="104"/>
      <c r="AA1228" s="104"/>
      <c r="AB1228" s="104"/>
      <c r="AC1228" s="104"/>
      <c r="AD1228" s="104"/>
      <c r="AE1228" s="104"/>
    </row>
    <row r="1229">
      <c r="A1229" s="104"/>
      <c r="B1229" s="104"/>
      <c r="C1229" s="104"/>
      <c r="D1229" s="104"/>
      <c r="E1229" s="104"/>
      <c r="F1229" s="104"/>
      <c r="G1229" s="104"/>
      <c r="H1229" s="104"/>
      <c r="I1229" s="104"/>
      <c r="J1229" s="104"/>
      <c r="K1229" s="104"/>
      <c r="L1229" s="104"/>
      <c r="M1229" s="104"/>
      <c r="N1229" s="104"/>
      <c r="O1229" s="104"/>
      <c r="P1229" s="104"/>
      <c r="Q1229" s="104"/>
      <c r="R1229" s="104"/>
      <c r="S1229" s="104"/>
      <c r="T1229" s="104"/>
      <c r="U1229" s="104"/>
      <c r="V1229" s="104"/>
      <c r="W1229" s="104"/>
      <c r="X1229" s="104"/>
      <c r="Y1229" s="104"/>
      <c r="Z1229" s="104"/>
      <c r="AA1229" s="104"/>
      <c r="AB1229" s="104"/>
      <c r="AC1229" s="104"/>
      <c r="AD1229" s="104"/>
      <c r="AE1229" s="104"/>
    </row>
    <row r="1230">
      <c r="A1230" s="104"/>
      <c r="B1230" s="104"/>
      <c r="C1230" s="104"/>
      <c r="D1230" s="104"/>
      <c r="E1230" s="104"/>
      <c r="F1230" s="104"/>
      <c r="G1230" s="104"/>
      <c r="H1230" s="104"/>
      <c r="I1230" s="104"/>
      <c r="J1230" s="104"/>
      <c r="K1230" s="104"/>
      <c r="L1230" s="104"/>
      <c r="M1230" s="104"/>
      <c r="N1230" s="104"/>
      <c r="O1230" s="104"/>
      <c r="P1230" s="104"/>
      <c r="Q1230" s="104"/>
      <c r="R1230" s="104"/>
      <c r="S1230" s="104"/>
      <c r="T1230" s="104"/>
      <c r="U1230" s="104"/>
      <c r="V1230" s="104"/>
      <c r="W1230" s="104"/>
      <c r="X1230" s="104"/>
      <c r="Y1230" s="104"/>
      <c r="Z1230" s="104"/>
      <c r="AA1230" s="104"/>
      <c r="AB1230" s="104"/>
      <c r="AC1230" s="104"/>
      <c r="AD1230" s="104"/>
      <c r="AE1230" s="104"/>
    </row>
    <row r="1231">
      <c r="A1231" s="104"/>
      <c r="B1231" s="104"/>
      <c r="C1231" s="104"/>
      <c r="D1231" s="104"/>
      <c r="E1231" s="104"/>
      <c r="F1231" s="104"/>
      <c r="G1231" s="104"/>
      <c r="H1231" s="104"/>
      <c r="I1231" s="104"/>
      <c r="J1231" s="104"/>
      <c r="K1231" s="104"/>
      <c r="L1231" s="104"/>
      <c r="M1231" s="104"/>
      <c r="N1231" s="104"/>
      <c r="O1231" s="104"/>
      <c r="P1231" s="104"/>
      <c r="Q1231" s="104"/>
      <c r="R1231" s="104"/>
      <c r="S1231" s="104"/>
      <c r="T1231" s="104"/>
      <c r="U1231" s="104"/>
      <c r="V1231" s="104"/>
      <c r="W1231" s="104"/>
      <c r="X1231" s="104"/>
      <c r="Y1231" s="104"/>
      <c r="Z1231" s="104"/>
      <c r="AA1231" s="104"/>
      <c r="AB1231" s="104"/>
      <c r="AC1231" s="104"/>
      <c r="AD1231" s="104"/>
      <c r="AE1231" s="104"/>
    </row>
    <row r="1232">
      <c r="A1232" s="104"/>
      <c r="B1232" s="104"/>
      <c r="C1232" s="104"/>
      <c r="D1232" s="104"/>
      <c r="E1232" s="104"/>
      <c r="F1232" s="104"/>
      <c r="G1232" s="104"/>
      <c r="H1232" s="104"/>
      <c r="I1232" s="104"/>
      <c r="J1232" s="104"/>
      <c r="K1232" s="104"/>
      <c r="L1232" s="104"/>
      <c r="M1232" s="104"/>
      <c r="N1232" s="104"/>
      <c r="O1232" s="104"/>
      <c r="P1232" s="104"/>
      <c r="Q1232" s="104"/>
      <c r="R1232" s="104"/>
      <c r="S1232" s="104"/>
      <c r="T1232" s="104"/>
      <c r="U1232" s="104"/>
      <c r="V1232" s="104"/>
      <c r="W1232" s="104"/>
      <c r="X1232" s="104"/>
      <c r="Y1232" s="104"/>
      <c r="Z1232" s="104"/>
      <c r="AA1232" s="104"/>
      <c r="AB1232" s="104"/>
      <c r="AC1232" s="104"/>
      <c r="AD1232" s="104"/>
      <c r="AE1232" s="104"/>
    </row>
    <row r="1233">
      <c r="A1233" s="104"/>
      <c r="B1233" s="104"/>
      <c r="C1233" s="104"/>
      <c r="D1233" s="104"/>
      <c r="E1233" s="104"/>
      <c r="F1233" s="104"/>
      <c r="G1233" s="104"/>
      <c r="H1233" s="104"/>
      <c r="I1233" s="104"/>
      <c r="J1233" s="104"/>
      <c r="K1233" s="104"/>
      <c r="L1233" s="104"/>
      <c r="M1233" s="104"/>
      <c r="N1233" s="104"/>
      <c r="O1233" s="104"/>
      <c r="P1233" s="104"/>
      <c r="Q1233" s="104"/>
      <c r="R1233" s="104"/>
      <c r="S1233" s="104"/>
      <c r="T1233" s="104"/>
      <c r="U1233" s="104"/>
      <c r="V1233" s="104"/>
      <c r="W1233" s="104"/>
      <c r="X1233" s="104"/>
      <c r="Y1233" s="104"/>
      <c r="Z1233" s="104"/>
      <c r="AA1233" s="104"/>
      <c r="AB1233" s="104"/>
      <c r="AC1233" s="104"/>
      <c r="AD1233" s="104"/>
      <c r="AE1233" s="104"/>
    </row>
    <row r="1234">
      <c r="A1234" s="104"/>
      <c r="B1234" s="104"/>
      <c r="C1234" s="104"/>
      <c r="D1234" s="104"/>
      <c r="E1234" s="104"/>
      <c r="F1234" s="104"/>
      <c r="G1234" s="104"/>
      <c r="H1234" s="104"/>
      <c r="I1234" s="104"/>
      <c r="J1234" s="104"/>
      <c r="K1234" s="104"/>
      <c r="L1234" s="104"/>
      <c r="M1234" s="104"/>
      <c r="N1234" s="104"/>
      <c r="O1234" s="104"/>
      <c r="P1234" s="104"/>
      <c r="Q1234" s="104"/>
      <c r="R1234" s="104"/>
      <c r="S1234" s="104"/>
      <c r="T1234" s="104"/>
      <c r="U1234" s="104"/>
      <c r="V1234" s="104"/>
      <c r="W1234" s="104"/>
      <c r="X1234" s="104"/>
      <c r="Y1234" s="104"/>
      <c r="Z1234" s="104"/>
      <c r="AA1234" s="104"/>
      <c r="AB1234" s="104"/>
      <c r="AC1234" s="104"/>
      <c r="AD1234" s="104"/>
      <c r="AE1234" s="104"/>
    </row>
    <row r="1235">
      <c r="A1235" s="104"/>
      <c r="B1235" s="104"/>
      <c r="C1235" s="104"/>
      <c r="D1235" s="104"/>
      <c r="E1235" s="104"/>
      <c r="F1235" s="104"/>
      <c r="G1235" s="104"/>
      <c r="H1235" s="104"/>
      <c r="I1235" s="104"/>
      <c r="J1235" s="104"/>
      <c r="K1235" s="104"/>
      <c r="L1235" s="104"/>
      <c r="M1235" s="104"/>
      <c r="N1235" s="104"/>
      <c r="O1235" s="104"/>
      <c r="P1235" s="104"/>
      <c r="Q1235" s="104"/>
      <c r="R1235" s="104"/>
      <c r="S1235" s="104"/>
      <c r="T1235" s="104"/>
      <c r="U1235" s="104"/>
      <c r="V1235" s="104"/>
      <c r="W1235" s="104"/>
      <c r="X1235" s="104"/>
      <c r="Y1235" s="104"/>
      <c r="Z1235" s="104"/>
      <c r="AA1235" s="104"/>
      <c r="AB1235" s="104"/>
      <c r="AC1235" s="104"/>
      <c r="AD1235" s="104"/>
      <c r="AE1235" s="104"/>
    </row>
    <row r="1236">
      <c r="A1236" s="104"/>
      <c r="B1236" s="104"/>
      <c r="C1236" s="104"/>
      <c r="D1236" s="104"/>
      <c r="E1236" s="104"/>
      <c r="F1236" s="104"/>
      <c r="G1236" s="104"/>
      <c r="H1236" s="104"/>
      <c r="I1236" s="104"/>
      <c r="J1236" s="104"/>
      <c r="K1236" s="104"/>
      <c r="L1236" s="104"/>
      <c r="M1236" s="104"/>
      <c r="N1236" s="104"/>
      <c r="O1236" s="104"/>
      <c r="P1236" s="104"/>
      <c r="Q1236" s="104"/>
      <c r="R1236" s="104"/>
      <c r="S1236" s="104"/>
      <c r="T1236" s="104"/>
      <c r="U1236" s="104"/>
      <c r="V1236" s="104"/>
      <c r="W1236" s="104"/>
      <c r="X1236" s="104"/>
      <c r="Y1236" s="104"/>
      <c r="Z1236" s="104"/>
      <c r="AA1236" s="104"/>
      <c r="AB1236" s="104"/>
      <c r="AC1236" s="104"/>
      <c r="AD1236" s="104"/>
      <c r="AE1236" s="104"/>
    </row>
    <row r="1237">
      <c r="A1237" s="104"/>
      <c r="B1237" s="104"/>
      <c r="C1237" s="104"/>
      <c r="D1237" s="104"/>
      <c r="E1237" s="104"/>
      <c r="F1237" s="104"/>
      <c r="G1237" s="104"/>
      <c r="H1237" s="104"/>
      <c r="I1237" s="104"/>
      <c r="J1237" s="104"/>
      <c r="K1237" s="104"/>
      <c r="L1237" s="104"/>
      <c r="M1237" s="104"/>
      <c r="N1237" s="104"/>
      <c r="O1237" s="104"/>
      <c r="P1237" s="104"/>
      <c r="Q1237" s="104"/>
      <c r="R1237" s="104"/>
      <c r="S1237" s="104"/>
      <c r="T1237" s="104"/>
      <c r="U1237" s="104"/>
      <c r="V1237" s="104"/>
      <c r="W1237" s="104"/>
      <c r="X1237" s="104"/>
      <c r="Y1237" s="104"/>
      <c r="Z1237" s="104"/>
      <c r="AA1237" s="104"/>
      <c r="AB1237" s="104"/>
      <c r="AC1237" s="104"/>
      <c r="AD1237" s="104"/>
      <c r="AE1237" s="104"/>
    </row>
    <row r="1238">
      <c r="A1238" s="104"/>
      <c r="B1238" s="104"/>
      <c r="C1238" s="104"/>
      <c r="D1238" s="104"/>
      <c r="E1238" s="104"/>
      <c r="F1238" s="104"/>
      <c r="G1238" s="104"/>
      <c r="H1238" s="104"/>
      <c r="I1238" s="104"/>
      <c r="J1238" s="104"/>
      <c r="K1238" s="104"/>
      <c r="L1238" s="104"/>
      <c r="M1238" s="104"/>
      <c r="N1238" s="104"/>
      <c r="O1238" s="104"/>
      <c r="P1238" s="104"/>
      <c r="Q1238" s="104"/>
      <c r="R1238" s="104"/>
      <c r="S1238" s="104"/>
      <c r="T1238" s="104"/>
      <c r="U1238" s="104"/>
      <c r="V1238" s="104"/>
      <c r="W1238" s="104"/>
      <c r="X1238" s="104"/>
      <c r="Y1238" s="104"/>
      <c r="Z1238" s="104"/>
      <c r="AA1238" s="104"/>
      <c r="AB1238" s="104"/>
      <c r="AC1238" s="104"/>
      <c r="AD1238" s="104"/>
      <c r="AE1238" s="104"/>
    </row>
    <row r="1239">
      <c r="A1239" s="104"/>
      <c r="B1239" s="104"/>
      <c r="C1239" s="104"/>
      <c r="D1239" s="104"/>
      <c r="E1239" s="104"/>
      <c r="F1239" s="104"/>
      <c r="G1239" s="104"/>
      <c r="H1239" s="104"/>
      <c r="I1239" s="104"/>
      <c r="J1239" s="104"/>
      <c r="K1239" s="104"/>
      <c r="L1239" s="104"/>
      <c r="M1239" s="104"/>
      <c r="N1239" s="104"/>
      <c r="O1239" s="104"/>
      <c r="P1239" s="104"/>
      <c r="Q1239" s="104"/>
      <c r="R1239" s="104"/>
      <c r="S1239" s="104"/>
      <c r="T1239" s="104"/>
      <c r="U1239" s="104"/>
      <c r="V1239" s="104"/>
      <c r="W1239" s="104"/>
      <c r="X1239" s="104"/>
      <c r="Y1239" s="104"/>
      <c r="Z1239" s="104"/>
      <c r="AA1239" s="104"/>
      <c r="AB1239" s="104"/>
      <c r="AC1239" s="104"/>
      <c r="AD1239" s="104"/>
      <c r="AE1239" s="104"/>
    </row>
    <row r="1240">
      <c r="A1240" s="104"/>
      <c r="B1240" s="104"/>
      <c r="C1240" s="104"/>
      <c r="D1240" s="104"/>
      <c r="E1240" s="104"/>
      <c r="F1240" s="104"/>
      <c r="G1240" s="104"/>
      <c r="H1240" s="104"/>
      <c r="I1240" s="104"/>
      <c r="J1240" s="104"/>
      <c r="K1240" s="104"/>
      <c r="L1240" s="104"/>
      <c r="M1240" s="104"/>
      <c r="N1240" s="104"/>
      <c r="O1240" s="104"/>
      <c r="P1240" s="104"/>
      <c r="Q1240" s="104"/>
      <c r="R1240" s="104"/>
      <c r="S1240" s="104"/>
      <c r="T1240" s="104"/>
      <c r="U1240" s="104"/>
      <c r="V1240" s="104"/>
      <c r="W1240" s="104"/>
      <c r="X1240" s="104"/>
      <c r="Y1240" s="104"/>
      <c r="Z1240" s="104"/>
      <c r="AA1240" s="104"/>
      <c r="AB1240" s="104"/>
      <c r="AC1240" s="104"/>
      <c r="AD1240" s="104"/>
      <c r="AE1240" s="104"/>
    </row>
    <row r="1241">
      <c r="A1241" s="104"/>
      <c r="B1241" s="104"/>
      <c r="C1241" s="104"/>
      <c r="D1241" s="104"/>
      <c r="E1241" s="104"/>
      <c r="F1241" s="104"/>
      <c r="G1241" s="104"/>
      <c r="H1241" s="104"/>
      <c r="I1241" s="104"/>
      <c r="J1241" s="104"/>
      <c r="K1241" s="104"/>
      <c r="L1241" s="104"/>
      <c r="M1241" s="104"/>
      <c r="N1241" s="104"/>
      <c r="O1241" s="104"/>
      <c r="P1241" s="104"/>
      <c r="Q1241" s="104"/>
      <c r="R1241" s="104"/>
      <c r="S1241" s="104"/>
      <c r="T1241" s="104"/>
      <c r="U1241" s="104"/>
      <c r="V1241" s="104"/>
      <c r="W1241" s="104"/>
      <c r="X1241" s="104"/>
      <c r="Y1241" s="104"/>
      <c r="Z1241" s="104"/>
      <c r="AA1241" s="104"/>
      <c r="AB1241" s="104"/>
      <c r="AC1241" s="104"/>
      <c r="AD1241" s="104"/>
      <c r="AE1241" s="104"/>
    </row>
    <row r="1242">
      <c r="A1242" s="104"/>
      <c r="B1242" s="104"/>
      <c r="C1242" s="104"/>
      <c r="D1242" s="104"/>
      <c r="E1242" s="104"/>
      <c r="F1242" s="104"/>
      <c r="G1242" s="104"/>
      <c r="H1242" s="104"/>
      <c r="I1242" s="104"/>
      <c r="J1242" s="104"/>
      <c r="K1242" s="104"/>
      <c r="L1242" s="104"/>
      <c r="M1242" s="104"/>
      <c r="N1242" s="104"/>
      <c r="O1242" s="104"/>
      <c r="P1242" s="104"/>
      <c r="Q1242" s="104"/>
      <c r="R1242" s="104"/>
      <c r="S1242" s="104"/>
      <c r="T1242" s="104"/>
      <c r="U1242" s="104"/>
      <c r="V1242" s="104"/>
      <c r="W1242" s="104"/>
      <c r="X1242" s="104"/>
      <c r="Y1242" s="104"/>
      <c r="Z1242" s="104"/>
      <c r="AA1242" s="104"/>
      <c r="AB1242" s="104"/>
      <c r="AC1242" s="104"/>
      <c r="AD1242" s="104"/>
      <c r="AE1242" s="104"/>
    </row>
    <row r="1243">
      <c r="A1243" s="104"/>
      <c r="B1243" s="104"/>
      <c r="C1243" s="104"/>
      <c r="D1243" s="104"/>
      <c r="E1243" s="104"/>
      <c r="F1243" s="104"/>
      <c r="G1243" s="104"/>
      <c r="H1243" s="104"/>
      <c r="I1243" s="104"/>
      <c r="J1243" s="104"/>
      <c r="K1243" s="104"/>
      <c r="L1243" s="104"/>
      <c r="M1243" s="104"/>
      <c r="N1243" s="104"/>
      <c r="O1243" s="104"/>
      <c r="P1243" s="104"/>
      <c r="Q1243" s="104"/>
      <c r="R1243" s="104"/>
      <c r="S1243" s="104"/>
      <c r="T1243" s="104"/>
      <c r="U1243" s="104"/>
      <c r="V1243" s="104"/>
      <c r="W1243" s="104"/>
      <c r="X1243" s="104"/>
      <c r="Y1243" s="104"/>
      <c r="Z1243" s="104"/>
      <c r="AA1243" s="104"/>
      <c r="AB1243" s="104"/>
      <c r="AC1243" s="104"/>
      <c r="AD1243" s="104"/>
      <c r="AE1243" s="104"/>
    </row>
    <row r="1244">
      <c r="A1244" s="104"/>
      <c r="B1244" s="104"/>
      <c r="C1244" s="104"/>
      <c r="D1244" s="104"/>
      <c r="E1244" s="104"/>
      <c r="F1244" s="104"/>
      <c r="G1244" s="104"/>
      <c r="H1244" s="104"/>
      <c r="I1244" s="104"/>
      <c r="J1244" s="104"/>
      <c r="K1244" s="104"/>
      <c r="L1244" s="104"/>
      <c r="M1244" s="104"/>
      <c r="N1244" s="104"/>
      <c r="O1244" s="104"/>
      <c r="P1244" s="104"/>
      <c r="Q1244" s="104"/>
      <c r="R1244" s="104"/>
      <c r="S1244" s="104"/>
      <c r="T1244" s="104"/>
      <c r="U1244" s="104"/>
      <c r="V1244" s="104"/>
      <c r="W1244" s="104"/>
      <c r="X1244" s="104"/>
      <c r="Y1244" s="104"/>
      <c r="Z1244" s="104"/>
      <c r="AA1244" s="104"/>
      <c r="AB1244" s="104"/>
      <c r="AC1244" s="104"/>
      <c r="AD1244" s="104"/>
      <c r="AE1244" s="104"/>
    </row>
    <row r="1245">
      <c r="A1245" s="104"/>
      <c r="B1245" s="104"/>
      <c r="C1245" s="104"/>
      <c r="D1245" s="104"/>
      <c r="E1245" s="104"/>
      <c r="F1245" s="104"/>
      <c r="G1245" s="104"/>
      <c r="H1245" s="104"/>
      <c r="I1245" s="104"/>
      <c r="J1245" s="104"/>
      <c r="K1245" s="104"/>
      <c r="L1245" s="104"/>
      <c r="M1245" s="104"/>
      <c r="N1245" s="104"/>
      <c r="O1245" s="104"/>
      <c r="P1245" s="104"/>
      <c r="Q1245" s="104"/>
      <c r="R1245" s="104"/>
      <c r="S1245" s="104"/>
      <c r="T1245" s="104"/>
      <c r="U1245" s="104"/>
      <c r="V1245" s="104"/>
      <c r="W1245" s="104"/>
      <c r="X1245" s="104"/>
      <c r="Y1245" s="104"/>
      <c r="Z1245" s="104"/>
      <c r="AA1245" s="104"/>
      <c r="AB1245" s="104"/>
      <c r="AC1245" s="104"/>
      <c r="AD1245" s="104"/>
      <c r="AE1245" s="104"/>
    </row>
    <row r="1246">
      <c r="A1246" s="104"/>
      <c r="B1246" s="104"/>
      <c r="C1246" s="104"/>
      <c r="D1246" s="104"/>
      <c r="E1246" s="104"/>
      <c r="F1246" s="104"/>
      <c r="G1246" s="104"/>
      <c r="H1246" s="104"/>
      <c r="I1246" s="104"/>
      <c r="J1246" s="104"/>
      <c r="K1246" s="104"/>
      <c r="L1246" s="104"/>
      <c r="M1246" s="104"/>
      <c r="N1246" s="104"/>
      <c r="O1246" s="104"/>
      <c r="P1246" s="104"/>
      <c r="Q1246" s="104"/>
      <c r="R1246" s="104"/>
      <c r="S1246" s="104"/>
      <c r="T1246" s="104"/>
      <c r="U1246" s="104"/>
      <c r="V1246" s="104"/>
      <c r="W1246" s="104"/>
      <c r="X1246" s="104"/>
      <c r="Y1246" s="104"/>
      <c r="Z1246" s="104"/>
      <c r="AA1246" s="104"/>
      <c r="AB1246" s="104"/>
      <c r="AC1246" s="104"/>
      <c r="AD1246" s="104"/>
      <c r="AE1246" s="104"/>
    </row>
    <row r="1247">
      <c r="A1247" s="104"/>
      <c r="B1247" s="104"/>
      <c r="C1247" s="104"/>
      <c r="D1247" s="104"/>
      <c r="E1247" s="104"/>
      <c r="F1247" s="104"/>
      <c r="G1247" s="104"/>
      <c r="H1247" s="104"/>
      <c r="I1247" s="104"/>
      <c r="J1247" s="104"/>
      <c r="K1247" s="104"/>
      <c r="L1247" s="104"/>
      <c r="M1247" s="104"/>
      <c r="N1247" s="104"/>
      <c r="O1247" s="104"/>
      <c r="P1247" s="104"/>
      <c r="Q1247" s="104"/>
      <c r="R1247" s="104"/>
      <c r="S1247" s="104"/>
      <c r="T1247" s="104"/>
      <c r="U1247" s="104"/>
      <c r="V1247" s="104"/>
      <c r="W1247" s="104"/>
      <c r="X1247" s="104"/>
      <c r="Y1247" s="104"/>
      <c r="Z1247" s="104"/>
      <c r="AA1247" s="104"/>
      <c r="AB1247" s="104"/>
      <c r="AC1247" s="104"/>
      <c r="AD1247" s="104"/>
      <c r="AE1247" s="104"/>
    </row>
    <row r="1248">
      <c r="A1248" s="104"/>
      <c r="B1248" s="104"/>
      <c r="C1248" s="104"/>
      <c r="D1248" s="104"/>
      <c r="E1248" s="104"/>
      <c r="F1248" s="104"/>
      <c r="G1248" s="104"/>
      <c r="H1248" s="104"/>
      <c r="I1248" s="104"/>
      <c r="J1248" s="104"/>
      <c r="K1248" s="104"/>
      <c r="L1248" s="104"/>
      <c r="M1248" s="104"/>
      <c r="N1248" s="104"/>
      <c r="O1248" s="104"/>
      <c r="P1248" s="104"/>
      <c r="Q1248" s="104"/>
      <c r="R1248" s="104"/>
      <c r="S1248" s="104"/>
      <c r="T1248" s="104"/>
      <c r="U1248" s="104"/>
      <c r="V1248" s="104"/>
      <c r="W1248" s="104"/>
      <c r="X1248" s="104"/>
      <c r="Y1248" s="104"/>
      <c r="Z1248" s="104"/>
      <c r="AA1248" s="104"/>
      <c r="AB1248" s="104"/>
      <c r="AC1248" s="104"/>
      <c r="AD1248" s="104"/>
      <c r="AE1248" s="104"/>
    </row>
    <row r="1249">
      <c r="A1249" s="104"/>
      <c r="B1249" s="104"/>
      <c r="C1249" s="104"/>
      <c r="D1249" s="104"/>
      <c r="E1249" s="104"/>
      <c r="F1249" s="104"/>
      <c r="G1249" s="104"/>
      <c r="H1249" s="104"/>
      <c r="I1249" s="104"/>
      <c r="J1249" s="104"/>
      <c r="K1249" s="104"/>
      <c r="L1249" s="104"/>
      <c r="M1249" s="104"/>
      <c r="N1249" s="104"/>
      <c r="O1249" s="104"/>
      <c r="P1249" s="104"/>
      <c r="Q1249" s="104"/>
      <c r="R1249" s="104"/>
      <c r="S1249" s="104"/>
      <c r="T1249" s="104"/>
      <c r="U1249" s="104"/>
      <c r="V1249" s="104"/>
      <c r="W1249" s="104"/>
      <c r="X1249" s="104"/>
      <c r="Y1249" s="104"/>
      <c r="Z1249" s="104"/>
      <c r="AA1249" s="104"/>
      <c r="AB1249" s="104"/>
      <c r="AC1249" s="104"/>
      <c r="AD1249" s="104"/>
      <c r="AE1249" s="104"/>
    </row>
    <row r="1250">
      <c r="A1250" s="104"/>
      <c r="B1250" s="104"/>
      <c r="C1250" s="104"/>
      <c r="D1250" s="104"/>
      <c r="E1250" s="104"/>
      <c r="F1250" s="104"/>
      <c r="G1250" s="104"/>
      <c r="H1250" s="104"/>
      <c r="I1250" s="104"/>
      <c r="J1250" s="104"/>
      <c r="K1250" s="104"/>
      <c r="L1250" s="104"/>
      <c r="M1250" s="104"/>
      <c r="N1250" s="104"/>
      <c r="O1250" s="104"/>
      <c r="P1250" s="104"/>
      <c r="Q1250" s="104"/>
      <c r="R1250" s="104"/>
      <c r="S1250" s="104"/>
      <c r="T1250" s="104"/>
      <c r="U1250" s="104"/>
      <c r="V1250" s="104"/>
      <c r="W1250" s="104"/>
      <c r="X1250" s="104"/>
      <c r="Y1250" s="104"/>
      <c r="Z1250" s="104"/>
      <c r="AA1250" s="104"/>
      <c r="AB1250" s="104"/>
      <c r="AC1250" s="104"/>
      <c r="AD1250" s="104"/>
      <c r="AE1250" s="104"/>
    </row>
    <row r="1251">
      <c r="A1251" s="104"/>
      <c r="B1251" s="104"/>
      <c r="C1251" s="104"/>
      <c r="D1251" s="104"/>
      <c r="E1251" s="104"/>
      <c r="F1251" s="104"/>
      <c r="G1251" s="104"/>
      <c r="H1251" s="104"/>
      <c r="I1251" s="104"/>
      <c r="J1251" s="104"/>
      <c r="K1251" s="104"/>
      <c r="L1251" s="104"/>
      <c r="M1251" s="104"/>
      <c r="N1251" s="104"/>
      <c r="O1251" s="104"/>
      <c r="P1251" s="104"/>
      <c r="Q1251" s="104"/>
      <c r="R1251" s="104"/>
      <c r="S1251" s="104"/>
      <c r="T1251" s="104"/>
      <c r="U1251" s="104"/>
      <c r="V1251" s="104"/>
      <c r="W1251" s="104"/>
      <c r="X1251" s="104"/>
      <c r="Y1251" s="104"/>
      <c r="Z1251" s="104"/>
      <c r="AA1251" s="104"/>
      <c r="AB1251" s="104"/>
      <c r="AC1251" s="104"/>
      <c r="AD1251" s="104"/>
      <c r="AE1251" s="104"/>
    </row>
    <row r="1252">
      <c r="A1252" s="104"/>
      <c r="B1252" s="104"/>
      <c r="C1252" s="104"/>
      <c r="D1252" s="104"/>
      <c r="E1252" s="104"/>
      <c r="F1252" s="104"/>
      <c r="G1252" s="104"/>
      <c r="H1252" s="104"/>
      <c r="I1252" s="104"/>
      <c r="J1252" s="104"/>
      <c r="K1252" s="104"/>
      <c r="L1252" s="104"/>
      <c r="M1252" s="104"/>
      <c r="N1252" s="104"/>
      <c r="O1252" s="104"/>
      <c r="P1252" s="104"/>
      <c r="Q1252" s="104"/>
      <c r="R1252" s="104"/>
      <c r="S1252" s="104"/>
      <c r="T1252" s="104"/>
      <c r="U1252" s="104"/>
      <c r="V1252" s="104"/>
      <c r="W1252" s="104"/>
      <c r="X1252" s="104"/>
      <c r="Y1252" s="104"/>
      <c r="Z1252" s="104"/>
      <c r="AA1252" s="104"/>
      <c r="AB1252" s="104"/>
      <c r="AC1252" s="104"/>
      <c r="AD1252" s="104"/>
      <c r="AE1252" s="104"/>
    </row>
    <row r="1253">
      <c r="A1253" s="104"/>
      <c r="B1253" s="104"/>
      <c r="C1253" s="104"/>
      <c r="D1253" s="104"/>
      <c r="E1253" s="104"/>
      <c r="F1253" s="104"/>
      <c r="G1253" s="104"/>
      <c r="H1253" s="104"/>
      <c r="I1253" s="104"/>
      <c r="J1253" s="104"/>
      <c r="K1253" s="104"/>
      <c r="L1253" s="104"/>
      <c r="M1253" s="104"/>
      <c r="N1253" s="104"/>
      <c r="O1253" s="104"/>
      <c r="P1253" s="104"/>
      <c r="Q1253" s="104"/>
      <c r="R1253" s="104"/>
      <c r="S1253" s="104"/>
      <c r="T1253" s="104"/>
      <c r="U1253" s="104"/>
      <c r="V1253" s="104"/>
      <c r="W1253" s="104"/>
      <c r="X1253" s="104"/>
      <c r="Y1253" s="104"/>
      <c r="Z1253" s="104"/>
      <c r="AA1253" s="104"/>
      <c r="AB1253" s="104"/>
      <c r="AC1253" s="104"/>
      <c r="AD1253" s="104"/>
      <c r="AE1253" s="104"/>
    </row>
    <row r="1254">
      <c r="A1254" s="104"/>
      <c r="B1254" s="104"/>
      <c r="C1254" s="104"/>
      <c r="D1254" s="104"/>
      <c r="E1254" s="104"/>
      <c r="F1254" s="104"/>
      <c r="G1254" s="104"/>
      <c r="H1254" s="104"/>
      <c r="I1254" s="104"/>
      <c r="J1254" s="104"/>
      <c r="K1254" s="104"/>
      <c r="L1254" s="104"/>
      <c r="M1254" s="104"/>
      <c r="N1254" s="104"/>
      <c r="O1254" s="104"/>
      <c r="P1254" s="104"/>
      <c r="Q1254" s="104"/>
      <c r="R1254" s="104"/>
      <c r="S1254" s="104"/>
      <c r="T1254" s="104"/>
      <c r="U1254" s="104"/>
      <c r="V1254" s="104"/>
      <c r="W1254" s="104"/>
      <c r="X1254" s="104"/>
      <c r="Y1254" s="104"/>
      <c r="Z1254" s="104"/>
      <c r="AA1254" s="104"/>
      <c r="AB1254" s="104"/>
      <c r="AC1254" s="104"/>
      <c r="AD1254" s="104"/>
      <c r="AE1254" s="104"/>
    </row>
    <row r="1255">
      <c r="A1255" s="104"/>
      <c r="B1255" s="104"/>
      <c r="C1255" s="104"/>
      <c r="D1255" s="104"/>
      <c r="E1255" s="104"/>
      <c r="F1255" s="104"/>
      <c r="G1255" s="104"/>
      <c r="H1255" s="104"/>
      <c r="I1255" s="104"/>
      <c r="J1255" s="104"/>
      <c r="K1255" s="104"/>
      <c r="L1255" s="104"/>
      <c r="M1255" s="104"/>
      <c r="N1255" s="104"/>
      <c r="O1255" s="104"/>
      <c r="P1255" s="104"/>
      <c r="Q1255" s="104"/>
      <c r="R1255" s="104"/>
      <c r="S1255" s="104"/>
      <c r="T1255" s="104"/>
      <c r="U1255" s="104"/>
      <c r="V1255" s="104"/>
      <c r="W1255" s="104"/>
      <c r="X1255" s="104"/>
      <c r="Y1255" s="104"/>
      <c r="Z1255" s="104"/>
      <c r="AA1255" s="104"/>
      <c r="AB1255" s="104"/>
      <c r="AC1255" s="104"/>
      <c r="AD1255" s="104"/>
      <c r="AE1255" s="104"/>
    </row>
    <row r="1256">
      <c r="A1256" s="104"/>
      <c r="B1256" s="104"/>
      <c r="C1256" s="104"/>
      <c r="D1256" s="104"/>
      <c r="E1256" s="104"/>
      <c r="F1256" s="104"/>
      <c r="G1256" s="104"/>
      <c r="H1256" s="104"/>
      <c r="I1256" s="104"/>
      <c r="J1256" s="104"/>
      <c r="K1256" s="104"/>
      <c r="L1256" s="104"/>
      <c r="M1256" s="104"/>
      <c r="N1256" s="104"/>
      <c r="O1256" s="104"/>
      <c r="P1256" s="104"/>
      <c r="Q1256" s="104"/>
      <c r="R1256" s="104"/>
      <c r="S1256" s="104"/>
      <c r="T1256" s="104"/>
      <c r="U1256" s="104"/>
      <c r="V1256" s="104"/>
      <c r="W1256" s="104"/>
      <c r="X1256" s="104"/>
      <c r="Y1256" s="104"/>
      <c r="Z1256" s="104"/>
      <c r="AA1256" s="104"/>
      <c r="AB1256" s="104"/>
      <c r="AC1256" s="104"/>
      <c r="AD1256" s="104"/>
      <c r="AE1256" s="104"/>
    </row>
    <row r="1257">
      <c r="A1257" s="104"/>
      <c r="B1257" s="104"/>
      <c r="C1257" s="104"/>
      <c r="D1257" s="104"/>
      <c r="E1257" s="104"/>
      <c r="F1257" s="104"/>
      <c r="G1257" s="104"/>
      <c r="H1257" s="104"/>
      <c r="I1257" s="104"/>
      <c r="J1257" s="104"/>
      <c r="K1257" s="104"/>
      <c r="L1257" s="104"/>
      <c r="M1257" s="104"/>
      <c r="N1257" s="104"/>
      <c r="O1257" s="104"/>
      <c r="P1257" s="104"/>
      <c r="Q1257" s="104"/>
      <c r="R1257" s="104"/>
      <c r="S1257" s="104"/>
      <c r="T1257" s="104"/>
      <c r="U1257" s="104"/>
      <c r="V1257" s="104"/>
      <c r="W1257" s="104"/>
      <c r="X1257" s="104"/>
      <c r="Y1257" s="104"/>
      <c r="Z1257" s="104"/>
      <c r="AA1257" s="104"/>
      <c r="AB1257" s="104"/>
      <c r="AC1257" s="104"/>
      <c r="AD1257" s="104"/>
      <c r="AE1257" s="104"/>
    </row>
    <row r="1258">
      <c r="A1258" s="104"/>
      <c r="B1258" s="104"/>
      <c r="C1258" s="104"/>
      <c r="D1258" s="104"/>
      <c r="E1258" s="104"/>
      <c r="F1258" s="104"/>
      <c r="G1258" s="104"/>
      <c r="H1258" s="104"/>
      <c r="I1258" s="104"/>
      <c r="J1258" s="104"/>
      <c r="K1258" s="104"/>
      <c r="L1258" s="104"/>
      <c r="M1258" s="104"/>
      <c r="N1258" s="104"/>
      <c r="O1258" s="104"/>
      <c r="P1258" s="104"/>
      <c r="Q1258" s="104"/>
      <c r="R1258" s="104"/>
      <c r="S1258" s="104"/>
      <c r="T1258" s="104"/>
      <c r="U1258" s="104"/>
      <c r="V1258" s="104"/>
      <c r="W1258" s="104"/>
      <c r="X1258" s="104"/>
      <c r="Y1258" s="104"/>
      <c r="Z1258" s="104"/>
      <c r="AA1258" s="104"/>
      <c r="AB1258" s="104"/>
      <c r="AC1258" s="104"/>
      <c r="AD1258" s="104"/>
      <c r="AE1258" s="104"/>
    </row>
    <row r="1259">
      <c r="A1259" s="104"/>
      <c r="B1259" s="104"/>
      <c r="C1259" s="104"/>
      <c r="D1259" s="104"/>
      <c r="E1259" s="104"/>
      <c r="F1259" s="104"/>
      <c r="G1259" s="104"/>
      <c r="H1259" s="104"/>
      <c r="I1259" s="104"/>
      <c r="J1259" s="104"/>
      <c r="K1259" s="104"/>
      <c r="L1259" s="104"/>
      <c r="M1259" s="104"/>
      <c r="N1259" s="104"/>
      <c r="O1259" s="104"/>
      <c r="P1259" s="104"/>
      <c r="Q1259" s="104"/>
      <c r="R1259" s="104"/>
      <c r="S1259" s="104"/>
      <c r="T1259" s="104"/>
      <c r="U1259" s="104"/>
      <c r="V1259" s="104"/>
      <c r="W1259" s="104"/>
      <c r="X1259" s="104"/>
      <c r="Y1259" s="104"/>
      <c r="Z1259" s="104"/>
      <c r="AA1259" s="104"/>
      <c r="AB1259" s="104"/>
      <c r="AC1259" s="104"/>
      <c r="AD1259" s="104"/>
      <c r="AE1259" s="104"/>
    </row>
    <row r="1260">
      <c r="A1260" s="104"/>
      <c r="B1260" s="104"/>
      <c r="C1260" s="104"/>
      <c r="D1260" s="104"/>
      <c r="E1260" s="104"/>
      <c r="F1260" s="104"/>
      <c r="G1260" s="104"/>
      <c r="H1260" s="104"/>
      <c r="I1260" s="104"/>
      <c r="J1260" s="104"/>
      <c r="K1260" s="104"/>
      <c r="L1260" s="104"/>
      <c r="M1260" s="104"/>
      <c r="N1260" s="104"/>
      <c r="O1260" s="104"/>
      <c r="P1260" s="104"/>
      <c r="Q1260" s="104"/>
      <c r="R1260" s="104"/>
      <c r="S1260" s="104"/>
      <c r="T1260" s="104"/>
      <c r="U1260" s="104"/>
      <c r="V1260" s="104"/>
      <c r="W1260" s="104"/>
      <c r="X1260" s="104"/>
      <c r="Y1260" s="104"/>
      <c r="Z1260" s="104"/>
      <c r="AA1260" s="104"/>
      <c r="AB1260" s="104"/>
      <c r="AC1260" s="104"/>
      <c r="AD1260" s="104"/>
      <c r="AE1260" s="104"/>
    </row>
    <row r="1261">
      <c r="A1261" s="104"/>
      <c r="B1261" s="104"/>
      <c r="C1261" s="104"/>
      <c r="D1261" s="104"/>
      <c r="E1261" s="104"/>
      <c r="F1261" s="104"/>
      <c r="G1261" s="104"/>
      <c r="H1261" s="104"/>
      <c r="I1261" s="104"/>
      <c r="J1261" s="104"/>
      <c r="K1261" s="104"/>
      <c r="L1261" s="104"/>
      <c r="M1261" s="104"/>
      <c r="N1261" s="104"/>
      <c r="O1261" s="104"/>
      <c r="P1261" s="104"/>
      <c r="Q1261" s="104"/>
      <c r="R1261" s="104"/>
      <c r="S1261" s="104"/>
      <c r="T1261" s="104"/>
      <c r="U1261" s="104"/>
      <c r="V1261" s="104"/>
      <c r="W1261" s="104"/>
      <c r="X1261" s="104"/>
      <c r="Y1261" s="104"/>
      <c r="Z1261" s="104"/>
      <c r="AA1261" s="104"/>
      <c r="AB1261" s="104"/>
      <c r="AC1261" s="104"/>
      <c r="AD1261" s="104"/>
      <c r="AE1261" s="104"/>
    </row>
    <row r="1262">
      <c r="A1262" s="104"/>
      <c r="B1262" s="104"/>
      <c r="C1262" s="104"/>
      <c r="D1262" s="104"/>
      <c r="E1262" s="104"/>
      <c r="F1262" s="104"/>
      <c r="G1262" s="104"/>
      <c r="H1262" s="104"/>
      <c r="I1262" s="104"/>
      <c r="J1262" s="104"/>
      <c r="K1262" s="104"/>
      <c r="L1262" s="104"/>
      <c r="M1262" s="104"/>
      <c r="N1262" s="104"/>
      <c r="O1262" s="104"/>
      <c r="P1262" s="104"/>
      <c r="Q1262" s="104"/>
      <c r="R1262" s="104"/>
      <c r="S1262" s="104"/>
      <c r="T1262" s="104"/>
      <c r="U1262" s="104"/>
      <c r="V1262" s="104"/>
      <c r="W1262" s="104"/>
      <c r="X1262" s="104"/>
      <c r="Y1262" s="104"/>
      <c r="Z1262" s="104"/>
      <c r="AA1262" s="104"/>
      <c r="AB1262" s="104"/>
      <c r="AC1262" s="104"/>
      <c r="AD1262" s="104"/>
      <c r="AE1262" s="104"/>
    </row>
    <row r="1263">
      <c r="A1263" s="104"/>
      <c r="B1263" s="104"/>
      <c r="C1263" s="104"/>
      <c r="D1263" s="104"/>
      <c r="E1263" s="104"/>
      <c r="F1263" s="104"/>
      <c r="G1263" s="104"/>
      <c r="H1263" s="104"/>
      <c r="I1263" s="104"/>
      <c r="J1263" s="104"/>
      <c r="K1263" s="104"/>
      <c r="L1263" s="104"/>
      <c r="M1263" s="104"/>
      <c r="N1263" s="104"/>
      <c r="O1263" s="104"/>
      <c r="P1263" s="104"/>
      <c r="Q1263" s="104"/>
      <c r="R1263" s="104"/>
      <c r="S1263" s="104"/>
      <c r="T1263" s="104"/>
      <c r="U1263" s="104"/>
      <c r="V1263" s="104"/>
      <c r="W1263" s="104"/>
      <c r="X1263" s="104"/>
      <c r="Y1263" s="104"/>
      <c r="Z1263" s="104"/>
      <c r="AA1263" s="104"/>
      <c r="AB1263" s="104"/>
      <c r="AC1263" s="104"/>
      <c r="AD1263" s="104"/>
      <c r="AE1263" s="104"/>
    </row>
    <row r="1264">
      <c r="A1264" s="104"/>
      <c r="B1264" s="104"/>
      <c r="C1264" s="104"/>
      <c r="D1264" s="104"/>
      <c r="E1264" s="104"/>
      <c r="F1264" s="104"/>
      <c r="G1264" s="104"/>
      <c r="H1264" s="104"/>
      <c r="I1264" s="104"/>
      <c r="J1264" s="104"/>
      <c r="K1264" s="104"/>
      <c r="L1264" s="104"/>
      <c r="M1264" s="104"/>
      <c r="N1264" s="104"/>
      <c r="O1264" s="104"/>
      <c r="P1264" s="104"/>
      <c r="Q1264" s="104"/>
      <c r="R1264" s="104"/>
      <c r="S1264" s="104"/>
      <c r="T1264" s="104"/>
      <c r="U1264" s="104"/>
      <c r="V1264" s="104"/>
      <c r="W1264" s="104"/>
      <c r="X1264" s="104"/>
      <c r="Y1264" s="104"/>
      <c r="Z1264" s="104"/>
      <c r="AA1264" s="104"/>
      <c r="AB1264" s="104"/>
      <c r="AC1264" s="104"/>
      <c r="AD1264" s="104"/>
      <c r="AE1264" s="104"/>
    </row>
    <row r="1265">
      <c r="A1265" s="104"/>
      <c r="B1265" s="104"/>
      <c r="C1265" s="104"/>
      <c r="D1265" s="104"/>
      <c r="E1265" s="104"/>
      <c r="F1265" s="104"/>
      <c r="G1265" s="104"/>
      <c r="H1265" s="104"/>
      <c r="I1265" s="104"/>
      <c r="J1265" s="104"/>
      <c r="K1265" s="104"/>
      <c r="L1265" s="104"/>
      <c r="M1265" s="104"/>
      <c r="N1265" s="104"/>
      <c r="O1265" s="104"/>
      <c r="P1265" s="104"/>
      <c r="Q1265" s="104"/>
      <c r="R1265" s="104"/>
      <c r="S1265" s="104"/>
      <c r="T1265" s="104"/>
      <c r="U1265" s="104"/>
      <c r="V1265" s="104"/>
      <c r="W1265" s="104"/>
      <c r="X1265" s="104"/>
      <c r="Y1265" s="104"/>
      <c r="Z1265" s="104"/>
      <c r="AA1265" s="104"/>
      <c r="AB1265" s="104"/>
      <c r="AC1265" s="104"/>
      <c r="AD1265" s="104"/>
      <c r="AE1265" s="104"/>
    </row>
  </sheetData>
  <hyperlinks>
    <hyperlink r:id="rId1" ref="D2"/>
    <hyperlink r:id="rId2" ref="E2"/>
    <hyperlink r:id="rId3" ref="F17"/>
    <hyperlink r:id="rId4" ref="D24"/>
    <hyperlink r:id="rId5" ref="D48"/>
    <hyperlink r:id="rId6" ref="F50"/>
    <hyperlink r:id="rId7" ref="F59"/>
    <hyperlink r:id="rId8" ref="D71"/>
    <hyperlink r:id="rId9" ref="D94"/>
    <hyperlink r:id="rId10" ref="D115"/>
    <hyperlink r:id="rId11" ref="D126"/>
    <hyperlink r:id="rId12" ref="D137"/>
    <hyperlink r:id="rId13" ref="D158"/>
    <hyperlink r:id="rId14" ref="D169"/>
    <hyperlink r:id="rId15" ref="D192"/>
    <hyperlink r:id="rId16" ref="E192"/>
    <hyperlink r:id="rId17" ref="D218"/>
    <hyperlink r:id="rId18" ref="D227"/>
    <hyperlink r:id="rId19" ref="D263"/>
    <hyperlink r:id="rId20" ref="D306"/>
    <hyperlink r:id="rId21" ref="D331"/>
    <hyperlink r:id="rId22" ref="D352"/>
    <hyperlink r:id="rId23" ref="G448"/>
    <hyperlink r:id="rId24" ref="G449"/>
    <hyperlink r:id="rId25" ref="G451"/>
    <hyperlink r:id="rId26" ref="G454"/>
    <hyperlink r:id="rId27" ref="G457"/>
    <hyperlink r:id="rId28" ref="G482"/>
    <hyperlink r:id="rId29" ref="G483"/>
  </hyperlinks>
  <drawing r:id="rId30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63"/>
    <col customWidth="1" min="2" max="2" width="47.63"/>
  </cols>
  <sheetData>
    <row r="1">
      <c r="A1" s="141" t="str">
        <f>IFERROR(__xludf.DUMMYFUNCTION("FILTER(BarLev!A:A, BarLev!A:A &lt;&gt; """")"),"Company")</f>
        <v>Company</v>
      </c>
      <c r="B1" s="141" t="str">
        <f>IFERROR(__xludf.DUMMYFUNCTION("FILTER(BarLev!L:L, BarLev!L:L &lt;&gt; """")"),"Response")</f>
        <v>Response</v>
      </c>
    </row>
    <row r="2">
      <c r="A2" s="92" t="str">
        <f>IFERROR(__xludf.DUMMYFUNCTION("""COMPUTED_VALUE"""),"Hanita Lenses ")</f>
        <v>Hanita Lenses </v>
      </c>
      <c r="B2" s="92" t="str">
        <f>IFERROR(__xludf.DUMMYFUNCTION("""COMPUTED_VALUE"""),"None")</f>
        <v>None</v>
      </c>
    </row>
    <row r="3">
      <c r="A3" s="92" t="str">
        <f>IFERROR(__xludf.DUMMYFUNCTION("""COMPUTED_VALUE"""),"Tag Medical Instruments Ltd.        ")</f>
        <v>Tag Medical Instruments Ltd.        </v>
      </c>
      <c r="B3" s="92" t="str">
        <f>IFERROR(__xludf.DUMMYFUNCTION("""COMPUTED_VALUE"""),"Mostly wrong emails")</f>
        <v>Mostly wrong emails</v>
      </c>
    </row>
    <row r="4">
      <c r="A4" s="92" t="str">
        <f>IFERROR(__xludf.DUMMYFUNCTION("""COMPUTED_VALUE"""),"Caesarstone Ltd.")</f>
        <v>Caesarstone Ltd.</v>
      </c>
      <c r="B4" s="92" t="str">
        <f>IFERROR(__xludf.DUMMYFUNCTION("""COMPUTED_VALUE"""),"Send emails")</f>
        <v>Send emails</v>
      </c>
    </row>
    <row r="5">
      <c r="A5" s="92" t="str">
        <f>IFERROR(__xludf.DUMMYFUNCTION("""COMPUTED_VALUE"""),"Baz Aircraft Manufacturers ")</f>
        <v>Baz Aircraft Manufacturers </v>
      </c>
      <c r="B5" s="92" t="str">
        <f>IFERROR(__xludf.DUMMYFUNCTION("""COMPUTED_VALUE"""),"Mostly wrong emails")</f>
        <v>Mostly wrong emails</v>
      </c>
    </row>
    <row r="6">
      <c r="A6" s="92" t="str">
        <f>IFERROR(__xludf.DUMMYFUNCTION("""COMPUTED_VALUE"""),"Y.S.R. Plastic Industries Ltd.	")</f>
        <v>Y.S.R. Plastic Industries Ltd.	</v>
      </c>
      <c r="B6" s="92" t="str">
        <f>IFERROR(__xludf.DUMMYFUNCTION("""COMPUTED_VALUE"""),"No email addresses on Hunter ")</f>
        <v>No email addresses on Hunter </v>
      </c>
    </row>
    <row r="7">
      <c r="A7" s="92" t="str">
        <f>IFERROR(__xludf.DUMMYFUNCTION("""COMPUTED_VALUE"""),"Neirosta Zafon Ltd.        ")</f>
        <v>Neirosta Zafon Ltd.        </v>
      </c>
      <c r="B7" s="92" t="str">
        <f>IFERROR(__xludf.DUMMYFUNCTION("""COMPUTED_VALUE"""),"Meeting 26.6")</f>
        <v>Meeting 26.6</v>
      </c>
    </row>
    <row r="8">
      <c r="A8" s="92" t="str">
        <f>IFERROR(__xludf.DUMMYFUNCTION("""COMPUTED_VALUE"""),"Spiral Solutions Ltd.	")</f>
        <v>Spiral Solutions Ltd.	</v>
      </c>
      <c r="B8" s="92" t="str">
        <f>IFERROR(__xludf.DUMMYFUNCTION("""COMPUTED_VALUE"""),"No email addresses")</f>
        <v>No email addresses</v>
      </c>
    </row>
    <row r="9">
      <c r="A9" s="92" t="str">
        <f>IFERROR(__xludf.DUMMYFUNCTION("""COMPUTED_VALUE"""),"Moked Precision Aerospace Components")</f>
        <v>Moked Precision Aerospace Components</v>
      </c>
      <c r="B9" s="92" t="str">
        <f>IFERROR(__xludf.DUMMYFUNCTION("""COMPUTED_VALUE"""),"Follow up with Moked")</f>
        <v>Follow up with Moked</v>
      </c>
    </row>
    <row r="10">
      <c r="A10" s="92" t="str">
        <f>IFERROR(__xludf.DUMMYFUNCTION("""COMPUTED_VALUE"""),"Kostika Group")</f>
        <v>Kostika Group</v>
      </c>
      <c r="B10" s="92" t="str">
        <f>IFERROR(__xludf.DUMMYFUNCTION("""COMPUTED_VALUE"""),"No email addresses on Hunter")</f>
        <v>No email addresses on Hunter</v>
      </c>
    </row>
    <row r="11">
      <c r="A11" s="92" t="str">
        <f>IFERROR(__xludf.DUMMYFUNCTION("""COMPUTED_VALUE"""),"Shomrat HaZorea        ")</f>
        <v>Shomrat HaZorea        </v>
      </c>
      <c r="B11" s="92" t="str">
        <f>IFERROR(__xludf.DUMMYFUNCTION("""COMPUTED_VALUE"""),"Emailed ")</f>
        <v>Emailed </v>
      </c>
    </row>
    <row r="12">
      <c r="A12" s="92" t="str">
        <f>IFERROR(__xludf.DUMMYFUNCTION("""COMPUTED_VALUE"""),"Adva Biotechnology")</f>
        <v>Adva Biotechnology</v>
      </c>
      <c r="B12" s="92" t="str">
        <f>IFERROR(__xludf.DUMMYFUNCTION("""COMPUTED_VALUE"""),"Need to email")</f>
        <v>Need to email</v>
      </c>
    </row>
    <row r="13">
      <c r="A13" s="92" t="str">
        <f>IFERROR(__xludf.DUMMYFUNCTION("""COMPUTED_VALUE"""),"PM Partner Manufacturing Ltd.")</f>
        <v>PM Partner Manufacturing Ltd.</v>
      </c>
      <c r="B13" s="92" t="str">
        <f>IFERROR(__xludf.DUMMYFUNCTION("""COMPUTED_VALUE"""),"Need to email")</f>
        <v>Need to email</v>
      </c>
    </row>
    <row r="14">
      <c r="A14" s="92" t="str">
        <f>IFERROR(__xludf.DUMMYFUNCTION("""COMPUTED_VALUE"""),"Jabil")</f>
        <v>Jabil</v>
      </c>
      <c r="B14" s="92" t="str">
        <f>IFERROR(__xludf.DUMMYFUNCTION("""COMPUTED_VALUE"""),"No email addresses")</f>
        <v>No email addresses</v>
      </c>
    </row>
    <row r="15">
      <c r="A15" s="92" t="str">
        <f>IFERROR(__xludf.DUMMYFUNCTION("""COMPUTED_VALUE"""),"Zeiss")</f>
        <v>Zeiss</v>
      </c>
      <c r="B15" s="92" t="str">
        <f>IFERROR(__xludf.DUMMYFUNCTION("""COMPUTED_VALUE"""),"No email addresses on hunter")</f>
        <v>No email addresses on hunter</v>
      </c>
    </row>
    <row r="16">
      <c r="A16" s="92" t="str">
        <f>IFERROR(__xludf.DUMMYFUNCTION("""COMPUTED_VALUE"""),"MIS Dental Implants")</f>
        <v>MIS Dental Implants</v>
      </c>
      <c r="B16" s="92" t="str">
        <f>IFERROR(__xludf.DUMMYFUNCTION("""COMPUTED_VALUE"""),"Need to email")</f>
        <v>Need to email</v>
      </c>
    </row>
    <row r="17">
      <c r="A17" s="92" t="str">
        <f>IFERROR(__xludf.DUMMYFUNCTION("""COMPUTED_VALUE"""),"CooperVision Israel")</f>
        <v>CooperVision Israel</v>
      </c>
      <c r="B17" s="92" t="str">
        <f>IFERROR(__xludf.DUMMYFUNCTION("""COMPUTED_VALUE"""),"Need to email")</f>
        <v>Need to email</v>
      </c>
    </row>
    <row r="18">
      <c r="A18" s="92" t="str">
        <f>IFERROR(__xludf.DUMMYFUNCTION("""COMPUTED_VALUE"""),"Plas-fit Tavlit")</f>
        <v>Plas-fit Tavlit</v>
      </c>
      <c r="B18" s="92" t="str">
        <f>IFERROR(__xludf.DUMMYFUNCTION("""COMPUTED_VALUE"""),"No email addresses")</f>
        <v>No email addresses</v>
      </c>
    </row>
    <row r="19">
      <c r="A19" s="92" t="str">
        <f>IFERROR(__xludf.DUMMYFUNCTION("""COMPUTED_VALUE"""),"Agwa Farm Ltd.	")</f>
        <v>Agwa Farm Ltd.	</v>
      </c>
      <c r="B19" s="92" t="str">
        <f>IFERROR(__xludf.DUMMYFUNCTION("""COMPUTED_VALUE"""),"i.zafrany@plas-fit.com")</f>
        <v>i.zafrany@plas-fit.com</v>
      </c>
    </row>
    <row r="20">
      <c r="B20" s="92" t="str">
        <f>IFERROR(__xludf.DUMMYFUNCTION("""COMPUTED_VALUE"""),"a.dahan@plas-fit.com")</f>
        <v>a.dahan@plas-fit.com</v>
      </c>
    </row>
    <row r="21">
      <c r="B21" s="92" t="str">
        <f>IFERROR(__xludf.DUMMYFUNCTION("""COMPUTED_VALUE"""),"v.kotov@plas-fit.com")</f>
        <v>v.kotov@plas-fit.com</v>
      </c>
    </row>
    <row r="22">
      <c r="B22" s="92" t="str">
        <f>IFERROR(__xludf.DUMMYFUNCTION("""COMPUTED_VALUE"""),"k.friedrich@plas-fit.com")</f>
        <v>k.friedrich@plas-fit.com</v>
      </c>
    </row>
    <row r="23">
      <c r="B23" s="92" t="str">
        <f>IFERROR(__xludf.DUMMYFUNCTION("""COMPUTED_VALUE"""),"i.b@plas-fit.com")</f>
        <v>i.b@plas-fit.com</v>
      </c>
    </row>
    <row r="24">
      <c r="B24" s="92" t="str">
        <f>IFERROR(__xludf.DUMMYFUNCTION("""COMPUTED_VALUE"""),"a.tavor@plas-fit.com")</f>
        <v>a.tavor@plas-fit.com</v>
      </c>
    </row>
    <row r="25">
      <c r="B25" s="92" t="str">
        <f>IFERROR(__xludf.DUMMYFUNCTION("""COMPUTED_VALUE"""),"e.gez@plas-fit.com")</f>
        <v>e.gez@plas-fit.com</v>
      </c>
    </row>
    <row r="26">
      <c r="B26" s="92" t="str">
        <f>IFERROR(__xludf.DUMMYFUNCTION("""COMPUTED_VALUE"""),"o.gigi@plas-fit.com")</f>
        <v>o.gigi@plas-fit.com</v>
      </c>
    </row>
    <row r="27">
      <c r="B27" s="92" t="str">
        <f>IFERROR(__xludf.DUMMYFUNCTION("""COMPUTED_VALUE"""),"o.shamaka@plas-fit.com")</f>
        <v>o.shamaka@plas-fit.com</v>
      </c>
    </row>
    <row r="28">
      <c r="B28" s="92" t="str">
        <f>IFERROR(__xludf.DUMMYFUNCTION("""COMPUTED_VALUE"""),"r.avraham@plas-fit.com")</f>
        <v>r.avraham@plas-fit.com</v>
      </c>
    </row>
    <row r="29">
      <c r="B29" s="92" t="str">
        <f>IFERROR(__xludf.DUMMYFUNCTION("""COMPUTED_VALUE"""),"s.levin@plas-fit.com")</f>
        <v>s.levin@plas-fit.com</v>
      </c>
    </row>
    <row r="30">
      <c r="B30" s="92" t="str">
        <f>IFERROR(__xludf.DUMMYFUNCTION("""COMPUTED_VALUE"""),"a.rabinovitch@plas-fit.com")</f>
        <v>a.rabinovitch@plas-fit.com</v>
      </c>
    </row>
    <row r="31">
      <c r="B31" s="92" t="str">
        <f>IFERROR(__xludf.DUMMYFUNCTION("""COMPUTED_VALUE"""),"b.bsoul@plas-fit.com")</f>
        <v>b.bsoul@plas-fit.com</v>
      </c>
    </row>
    <row r="32">
      <c r="B32" s="92" t="str">
        <f>IFERROR(__xludf.DUMMYFUNCTION("""COMPUTED_VALUE"""),"a.shadmi@plas-fit.com")</f>
        <v>a.shadmi@plas-fit.com</v>
      </c>
    </row>
    <row r="33">
      <c r="B33" s="92" t="str">
        <f>IFERROR(__xludf.DUMMYFUNCTION("""COMPUTED_VALUE"""),"i.harpaz@plas-fit.com")</f>
        <v>i.harpaz@plas-fit.com</v>
      </c>
    </row>
    <row r="34">
      <c r="B34" s="92" t="str">
        <f>IFERROR(__xludf.DUMMYFUNCTION("""COMPUTED_VALUE"""),"e.greenberg@plas-fit.com")</f>
        <v>e.greenberg@plas-fit.com</v>
      </c>
    </row>
    <row r="35">
      <c r="B35" s="92" t="str">
        <f>IFERROR(__xludf.DUMMYFUNCTION("""COMPUTED_VALUE"""),"d.yaniv@plas-fit.com")</f>
        <v>d.yaniv@plas-fit.com</v>
      </c>
    </row>
    <row r="36">
      <c r="B36" s="92" t="str">
        <f>IFERROR(__xludf.DUMMYFUNCTION("""COMPUTED_VALUE"""),"m.engelberg@plas-fit.com")</f>
        <v>m.engelberg@plas-fit.com</v>
      </c>
    </row>
    <row r="37">
      <c r="B37" s="92" t="str">
        <f>IFERROR(__xludf.DUMMYFUNCTION("""COMPUTED_VALUE"""),"t.luria@plas-fit.com")</f>
        <v>t.luria@plas-fit.com</v>
      </c>
    </row>
    <row r="38">
      <c r="B38" s="92" t="str">
        <f>IFERROR(__xludf.DUMMYFUNCTION("""COMPUTED_VALUE"""),"l.sabag@plas-fit.com")</f>
        <v>l.sabag@plas-fit.com</v>
      </c>
    </row>
    <row r="39">
      <c r="B39" s="92" t="str">
        <f>IFERROR(__xludf.DUMMYFUNCTION("""COMPUTED_VALUE"""),"Need to email")</f>
        <v>Need to email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4.5"/>
    <col customWidth="1" min="3" max="3" width="15.63"/>
    <col customWidth="1" min="4" max="4" width="25.75"/>
    <col customWidth="1" min="5" max="5" width="15.38"/>
  </cols>
  <sheetData>
    <row r="1">
      <c r="A1" s="114" t="s">
        <v>0</v>
      </c>
      <c r="B1" s="114" t="s">
        <v>2467</v>
      </c>
      <c r="C1" s="114" t="s">
        <v>2</v>
      </c>
      <c r="D1" s="114" t="s">
        <v>955</v>
      </c>
      <c r="E1" s="114" t="s">
        <v>956</v>
      </c>
      <c r="F1" s="114" t="s">
        <v>5</v>
      </c>
      <c r="G1" s="114" t="s">
        <v>6</v>
      </c>
      <c r="H1" s="114" t="s">
        <v>7</v>
      </c>
      <c r="I1" s="114" t="s">
        <v>2468</v>
      </c>
      <c r="J1" s="114" t="s">
        <v>1470</v>
      </c>
      <c r="K1" s="114" t="s">
        <v>1471</v>
      </c>
      <c r="L1" s="114" t="s">
        <v>10</v>
      </c>
      <c r="M1" s="114" t="s">
        <v>11</v>
      </c>
      <c r="N1" s="114" t="s">
        <v>12</v>
      </c>
      <c r="O1" s="114" t="s">
        <v>13</v>
      </c>
      <c r="P1" s="114" t="s">
        <v>14</v>
      </c>
      <c r="Q1" s="114" t="s">
        <v>13</v>
      </c>
      <c r="R1" s="114" t="s">
        <v>15</v>
      </c>
      <c r="S1" s="114" t="s">
        <v>13</v>
      </c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</row>
    <row r="2">
      <c r="A2" s="16" t="s">
        <v>2469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>
      <c r="A10" s="142" t="s">
        <v>2470</v>
      </c>
      <c r="B10" s="16" t="s">
        <v>2471</v>
      </c>
      <c r="C10" s="9"/>
      <c r="D10" s="142" t="s">
        <v>2472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>
      <c r="A20" s="80" t="s">
        <v>2473</v>
      </c>
      <c r="B20" s="98" t="s">
        <v>2474</v>
      </c>
      <c r="C20" s="9"/>
      <c r="D20" s="80" t="s">
        <v>2475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>
      <c r="A30" s="142" t="s">
        <v>2476</v>
      </c>
      <c r="B30" s="98" t="s">
        <v>2477</v>
      </c>
      <c r="C30" s="9"/>
      <c r="D30" s="80" t="s">
        <v>2478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>
      <c r="A40" s="80" t="s">
        <v>2479</v>
      </c>
      <c r="B40" s="16" t="s">
        <v>2480</v>
      </c>
      <c r="D40" s="80" t="s">
        <v>2481</v>
      </c>
    </row>
    <row r="41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2">
      <c r="A52" s="142" t="s">
        <v>2482</v>
      </c>
      <c r="B52" s="16" t="s">
        <v>2483</v>
      </c>
      <c r="C52" s="9"/>
      <c r="D52" s="80" t="s">
        <v>2484</v>
      </c>
      <c r="E52" s="9"/>
      <c r="F52" s="9"/>
      <c r="G52" s="9"/>
    </row>
    <row r="63">
      <c r="A63" s="80" t="s">
        <v>2485</v>
      </c>
    </row>
    <row r="252">
      <c r="A252" s="98" t="s">
        <v>2486</v>
      </c>
    </row>
    <row r="253">
      <c r="A253" s="98" t="s">
        <v>2487</v>
      </c>
    </row>
    <row r="254">
      <c r="A254" s="143" t="s">
        <v>2488</v>
      </c>
    </row>
    <row r="255">
      <c r="A255" s="98" t="s">
        <v>2486</v>
      </c>
    </row>
    <row r="256">
      <c r="A256" s="98" t="s">
        <v>2489</v>
      </c>
    </row>
    <row r="257">
      <c r="A257" s="143" t="s">
        <v>2490</v>
      </c>
    </row>
    <row r="258">
      <c r="A258" s="98" t="s">
        <v>2486</v>
      </c>
    </row>
    <row r="259">
      <c r="A259" s="98" t="s">
        <v>2491</v>
      </c>
    </row>
    <row r="260">
      <c r="A260" s="143" t="s">
        <v>2492</v>
      </c>
    </row>
    <row r="261">
      <c r="A261" s="98" t="s">
        <v>2486</v>
      </c>
    </row>
    <row r="262">
      <c r="A262" s="98" t="s">
        <v>2493</v>
      </c>
    </row>
    <row r="263">
      <c r="A263" s="143" t="s">
        <v>2494</v>
      </c>
    </row>
    <row r="264">
      <c r="A264" s="98" t="s">
        <v>2486</v>
      </c>
    </row>
    <row r="265">
      <c r="A265" s="98" t="s">
        <v>2495</v>
      </c>
    </row>
  </sheetData>
  <hyperlinks>
    <hyperlink r:id="rId1" ref="A10"/>
    <hyperlink r:id="rId2" ref="D10"/>
    <hyperlink r:id="rId3" ref="A20"/>
    <hyperlink r:id="rId4" ref="D20"/>
    <hyperlink r:id="rId5" ref="A30"/>
    <hyperlink r:id="rId6" ref="D30"/>
    <hyperlink r:id="rId7" ref="A40"/>
    <hyperlink r:id="rId8" ref="D40"/>
    <hyperlink r:id="rId9" ref="A52"/>
    <hyperlink r:id="rId10" ref="D52"/>
    <hyperlink r:id="rId11" ref="A63"/>
    <hyperlink r:id="rId12" ref="A254"/>
    <hyperlink r:id="rId13" ref="A257"/>
    <hyperlink r:id="rId14" ref="A260"/>
    <hyperlink r:id="rId15" ref="A263"/>
  </hyperlinks>
  <drawing r:id="rId1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7.63"/>
    <col customWidth="1" min="3" max="3" width="17.25"/>
    <col customWidth="1" min="4" max="4" width="25.13"/>
    <col customWidth="1" min="5" max="5" width="40.75"/>
    <col customWidth="1" min="6" max="6" width="26.0"/>
    <col customWidth="1" min="9" max="9" width="16.88"/>
    <col customWidth="1" min="10" max="10" width="19.38"/>
    <col customWidth="1" min="11" max="11" width="17.13"/>
    <col customWidth="1" min="12" max="12" width="20.25"/>
  </cols>
  <sheetData>
    <row r="1">
      <c r="A1" s="114" t="s">
        <v>0</v>
      </c>
      <c r="B1" s="114" t="s">
        <v>2496</v>
      </c>
      <c r="C1" s="114" t="s">
        <v>2</v>
      </c>
      <c r="D1" s="114" t="s">
        <v>955</v>
      </c>
      <c r="E1" s="114" t="s">
        <v>956</v>
      </c>
      <c r="F1" s="114" t="s">
        <v>5</v>
      </c>
      <c r="G1" s="114" t="s">
        <v>6</v>
      </c>
      <c r="H1" s="114" t="s">
        <v>7</v>
      </c>
      <c r="I1" s="114" t="s">
        <v>1470</v>
      </c>
      <c r="J1" s="114" t="s">
        <v>1471</v>
      </c>
      <c r="K1" s="114" t="s">
        <v>10</v>
      </c>
      <c r="L1" s="114" t="s">
        <v>11</v>
      </c>
      <c r="M1" s="114" t="s">
        <v>12</v>
      </c>
      <c r="N1" s="114" t="s">
        <v>13</v>
      </c>
      <c r="O1" s="114" t="s">
        <v>14</v>
      </c>
      <c r="P1" s="114" t="s">
        <v>13</v>
      </c>
      <c r="Q1" s="114" t="s">
        <v>15</v>
      </c>
      <c r="R1" s="114" t="s">
        <v>13</v>
      </c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</row>
    <row r="2">
      <c r="A2" s="4" t="s">
        <v>2497</v>
      </c>
      <c r="B2" s="31"/>
      <c r="C2" s="4" t="s">
        <v>2498</v>
      </c>
      <c r="D2" s="38" t="s">
        <v>2499</v>
      </c>
      <c r="E2" s="31"/>
      <c r="F2" s="31"/>
      <c r="G2" s="31"/>
      <c r="H2" s="31"/>
      <c r="I2" s="31"/>
      <c r="J2" s="31"/>
      <c r="K2" s="31"/>
      <c r="L2" s="8" t="s">
        <v>2500</v>
      </c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</row>
    <row r="3">
      <c r="F3" s="16" t="s">
        <v>2501</v>
      </c>
      <c r="G3" s="9"/>
      <c r="H3" s="16" t="s">
        <v>2502</v>
      </c>
      <c r="I3" s="9"/>
    </row>
    <row r="4">
      <c r="F4" s="16" t="s">
        <v>2503</v>
      </c>
      <c r="G4" s="9"/>
      <c r="H4" s="16" t="s">
        <v>2504</v>
      </c>
      <c r="I4" s="9"/>
    </row>
    <row r="5">
      <c r="F5" s="16" t="s">
        <v>2505</v>
      </c>
      <c r="G5" s="9"/>
      <c r="H5" s="16" t="s">
        <v>2506</v>
      </c>
      <c r="I5" s="9"/>
    </row>
    <row r="6">
      <c r="F6" s="16" t="s">
        <v>2507</v>
      </c>
      <c r="G6" s="9"/>
      <c r="H6" s="16" t="s">
        <v>175</v>
      </c>
      <c r="I6" s="9"/>
    </row>
    <row r="7">
      <c r="F7" s="16" t="s">
        <v>2508</v>
      </c>
      <c r="G7" s="9"/>
      <c r="H7" s="16" t="s">
        <v>2509</v>
      </c>
      <c r="I7" s="9"/>
    </row>
    <row r="8">
      <c r="F8" s="16" t="s">
        <v>2510</v>
      </c>
      <c r="G8" s="9"/>
      <c r="H8" s="16" t="s">
        <v>60</v>
      </c>
      <c r="I8" s="9"/>
    </row>
    <row r="9">
      <c r="F9" s="16" t="s">
        <v>2511</v>
      </c>
      <c r="G9" s="9"/>
      <c r="H9" s="16" t="s">
        <v>2512</v>
      </c>
      <c r="I9" s="9"/>
    </row>
    <row r="10">
      <c r="F10" s="16" t="s">
        <v>2513</v>
      </c>
      <c r="G10" s="9"/>
      <c r="H10" s="16" t="s">
        <v>118</v>
      </c>
      <c r="I10" s="9"/>
    </row>
    <row r="11">
      <c r="F11" s="16" t="s">
        <v>2514</v>
      </c>
      <c r="G11" s="9"/>
      <c r="H11" s="16" t="s">
        <v>283</v>
      </c>
      <c r="I11" s="9"/>
    </row>
    <row r="12">
      <c r="F12" s="16" t="s">
        <v>2515</v>
      </c>
      <c r="G12" s="9"/>
      <c r="H12" s="16" t="s">
        <v>2516</v>
      </c>
      <c r="I12" s="9"/>
    </row>
    <row r="13">
      <c r="F13" s="16" t="s">
        <v>2517</v>
      </c>
      <c r="G13" s="9"/>
      <c r="H13" s="16" t="s">
        <v>2518</v>
      </c>
      <c r="I13" s="9"/>
    </row>
    <row r="14">
      <c r="F14" s="16" t="s">
        <v>2519</v>
      </c>
      <c r="G14" s="9"/>
      <c r="H14" s="16" t="s">
        <v>2520</v>
      </c>
      <c r="I14" s="9"/>
    </row>
    <row r="15">
      <c r="A15" s="16"/>
      <c r="F15" s="16" t="s">
        <v>2521</v>
      </c>
      <c r="G15" s="9"/>
      <c r="H15" s="16" t="s">
        <v>560</v>
      </c>
      <c r="I15" s="9"/>
    </row>
    <row r="16">
      <c r="A16" s="16"/>
      <c r="F16" s="16" t="s">
        <v>2522</v>
      </c>
      <c r="G16" s="9"/>
      <c r="H16" s="16" t="s">
        <v>2523</v>
      </c>
      <c r="I16" s="9"/>
    </row>
    <row r="17">
      <c r="A17" s="16"/>
      <c r="F17" s="16" t="s">
        <v>2524</v>
      </c>
      <c r="G17" s="9"/>
      <c r="H17" s="16" t="s">
        <v>2525</v>
      </c>
      <c r="I17" s="9"/>
    </row>
    <row r="18">
      <c r="A18" s="16"/>
      <c r="F18" s="16" t="s">
        <v>2526</v>
      </c>
      <c r="G18" s="9"/>
      <c r="H18" s="16" t="s">
        <v>1717</v>
      </c>
      <c r="I18" s="9"/>
    </row>
    <row r="19">
      <c r="A19" s="16"/>
      <c r="F19" s="16" t="s">
        <v>2527</v>
      </c>
      <c r="G19" s="9"/>
      <c r="H19" s="16" t="s">
        <v>1770</v>
      </c>
      <c r="I19" s="9"/>
    </row>
    <row r="20">
      <c r="A20" s="16"/>
      <c r="F20" s="9"/>
      <c r="G20" s="9"/>
      <c r="H20" s="9"/>
      <c r="I20" s="9"/>
    </row>
    <row r="21">
      <c r="A21" s="4" t="s">
        <v>2528</v>
      </c>
      <c r="B21" s="31"/>
      <c r="C21" s="4" t="s">
        <v>2498</v>
      </c>
      <c r="D21" s="38" t="s">
        <v>2529</v>
      </c>
      <c r="E21" s="31"/>
      <c r="F21" s="6"/>
      <c r="G21" s="6"/>
      <c r="H21" s="6"/>
      <c r="I21" s="6"/>
      <c r="J21" s="31"/>
      <c r="K21" s="31"/>
      <c r="L21" s="8" t="s">
        <v>2500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</row>
    <row r="22">
      <c r="A22" s="16"/>
      <c r="F22" s="16" t="s">
        <v>2530</v>
      </c>
      <c r="G22" s="9"/>
      <c r="H22" s="16" t="s">
        <v>2531</v>
      </c>
      <c r="I22" s="9"/>
    </row>
    <row r="23">
      <c r="A23" s="16"/>
      <c r="F23" s="16" t="s">
        <v>2532</v>
      </c>
      <c r="G23" s="9"/>
      <c r="H23" s="16" t="s">
        <v>2533</v>
      </c>
      <c r="I23" s="9"/>
    </row>
    <row r="24">
      <c r="A24" s="16"/>
      <c r="F24" s="16" t="s">
        <v>2534</v>
      </c>
      <c r="G24" s="9"/>
      <c r="H24" s="16" t="s">
        <v>2535</v>
      </c>
      <c r="I24" s="9"/>
    </row>
    <row r="25">
      <c r="F25" s="16" t="s">
        <v>2536</v>
      </c>
      <c r="G25" s="9"/>
      <c r="H25" s="16" t="s">
        <v>2537</v>
      </c>
      <c r="I25" s="9"/>
    </row>
    <row r="26">
      <c r="F26" s="16" t="s">
        <v>2538</v>
      </c>
      <c r="G26" s="9"/>
      <c r="H26" s="16" t="s">
        <v>60</v>
      </c>
      <c r="I26" s="9"/>
    </row>
    <row r="27">
      <c r="F27" s="16" t="s">
        <v>2539</v>
      </c>
      <c r="G27" s="9"/>
      <c r="H27" s="16" t="s">
        <v>2540</v>
      </c>
      <c r="I27" s="9"/>
    </row>
    <row r="28">
      <c r="F28" s="16" t="s">
        <v>2541</v>
      </c>
      <c r="G28" s="9"/>
      <c r="H28" s="16" t="s">
        <v>2542</v>
      </c>
      <c r="I28" s="9"/>
    </row>
    <row r="29">
      <c r="F29" s="16" t="s">
        <v>2543</v>
      </c>
      <c r="G29" s="9"/>
      <c r="H29" s="16" t="s">
        <v>2544</v>
      </c>
      <c r="I29" s="9"/>
    </row>
    <row r="30">
      <c r="F30" s="16" t="s">
        <v>2534</v>
      </c>
      <c r="G30" s="9"/>
      <c r="H30" s="16" t="s">
        <v>2545</v>
      </c>
      <c r="I30" s="9"/>
    </row>
    <row r="31">
      <c r="F31" s="16" t="s">
        <v>2546</v>
      </c>
      <c r="G31" s="9"/>
      <c r="H31" s="16" t="s">
        <v>2547</v>
      </c>
      <c r="I31" s="9"/>
    </row>
    <row r="32">
      <c r="F32" s="16" t="s">
        <v>2548</v>
      </c>
      <c r="G32" s="9"/>
      <c r="H32" s="16" t="s">
        <v>2533</v>
      </c>
      <c r="I32" s="9"/>
    </row>
    <row r="33">
      <c r="F33" s="16" t="s">
        <v>2549</v>
      </c>
      <c r="G33" s="9"/>
      <c r="H33" s="16" t="s">
        <v>2550</v>
      </c>
      <c r="I33" s="9"/>
    </row>
    <row r="34">
      <c r="F34" s="16" t="s">
        <v>2551</v>
      </c>
      <c r="G34" s="9"/>
      <c r="H34" s="16" t="s">
        <v>2552</v>
      </c>
      <c r="I34" s="9"/>
    </row>
    <row r="35">
      <c r="F35" s="16" t="s">
        <v>2553</v>
      </c>
      <c r="G35" s="9"/>
      <c r="H35" s="16" t="s">
        <v>2554</v>
      </c>
      <c r="I35" s="9"/>
    </row>
    <row r="36">
      <c r="F36" s="16" t="s">
        <v>2555</v>
      </c>
      <c r="G36" s="9"/>
      <c r="H36" s="16" t="s">
        <v>2556</v>
      </c>
      <c r="I36" s="9"/>
    </row>
    <row r="37">
      <c r="F37" s="16" t="s">
        <v>2557</v>
      </c>
      <c r="G37" s="9"/>
      <c r="H37" s="16" t="s">
        <v>1699</v>
      </c>
      <c r="I37" s="9"/>
    </row>
    <row r="38">
      <c r="F38" s="9"/>
      <c r="G38" s="9"/>
      <c r="H38" s="9"/>
    </row>
    <row r="39">
      <c r="F39" s="9"/>
      <c r="G39" s="9"/>
      <c r="H39" s="9"/>
    </row>
    <row r="40">
      <c r="A40" s="3" t="s">
        <v>2558</v>
      </c>
      <c r="B40" s="31"/>
      <c r="C40" s="4" t="s">
        <v>2498</v>
      </c>
      <c r="D40" s="84" t="s">
        <v>2559</v>
      </c>
      <c r="E40" s="31"/>
      <c r="F40" s="6"/>
      <c r="G40" s="6"/>
      <c r="H40" s="6"/>
      <c r="I40" s="31"/>
      <c r="J40" s="31"/>
      <c r="K40" s="31"/>
      <c r="L40" s="8" t="s">
        <v>2500</v>
      </c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</row>
    <row r="41">
      <c r="F41" s="16" t="s">
        <v>2560</v>
      </c>
      <c r="G41" s="9"/>
      <c r="H41" s="16" t="s">
        <v>2561</v>
      </c>
    </row>
    <row r="42">
      <c r="F42" s="16" t="s">
        <v>2562</v>
      </c>
      <c r="G42" s="9"/>
      <c r="H42" s="16" t="s">
        <v>2563</v>
      </c>
    </row>
    <row r="43">
      <c r="F43" s="16" t="s">
        <v>2564</v>
      </c>
      <c r="G43" s="9"/>
      <c r="H43" s="16" t="s">
        <v>2565</v>
      </c>
    </row>
    <row r="44">
      <c r="F44" s="16" t="s">
        <v>2566</v>
      </c>
      <c r="G44" s="9"/>
      <c r="H44" s="16" t="s">
        <v>2567</v>
      </c>
    </row>
    <row r="45">
      <c r="F45" s="16" t="s">
        <v>2568</v>
      </c>
      <c r="G45" s="9"/>
      <c r="H45" s="16" t="s">
        <v>938</v>
      </c>
    </row>
    <row r="46">
      <c r="F46" s="16" t="s">
        <v>2569</v>
      </c>
      <c r="G46" s="9"/>
      <c r="H46" s="16" t="s">
        <v>2570</v>
      </c>
    </row>
    <row r="47">
      <c r="F47" s="16" t="s">
        <v>2571</v>
      </c>
      <c r="G47" s="9"/>
      <c r="H47" s="16" t="s">
        <v>2572</v>
      </c>
    </row>
    <row r="48">
      <c r="F48" s="16" t="s">
        <v>2573</v>
      </c>
      <c r="G48" s="9"/>
      <c r="H48" s="16" t="s">
        <v>246</v>
      </c>
    </row>
    <row r="49">
      <c r="F49" s="16" t="s">
        <v>2574</v>
      </c>
      <c r="G49" s="9"/>
      <c r="H49" s="16" t="s">
        <v>2575</v>
      </c>
    </row>
    <row r="50">
      <c r="F50" s="16" t="s">
        <v>2576</v>
      </c>
      <c r="G50" s="9"/>
      <c r="H50" s="16" t="s">
        <v>2577</v>
      </c>
    </row>
    <row r="51">
      <c r="F51" s="16" t="s">
        <v>2578</v>
      </c>
      <c r="G51" s="9"/>
      <c r="H51" s="16" t="s">
        <v>2579</v>
      </c>
    </row>
    <row r="52">
      <c r="F52" s="16" t="s">
        <v>2580</v>
      </c>
      <c r="G52" s="9"/>
      <c r="H52" s="16" t="s">
        <v>2581</v>
      </c>
    </row>
    <row r="53">
      <c r="F53" s="16" t="s">
        <v>2582</v>
      </c>
      <c r="G53" s="9"/>
      <c r="H53" s="16" t="s">
        <v>2583</v>
      </c>
    </row>
    <row r="54">
      <c r="F54" s="9"/>
      <c r="G54" s="9"/>
      <c r="H54" s="9"/>
    </row>
    <row r="55">
      <c r="A55" s="3" t="s">
        <v>2584</v>
      </c>
      <c r="B55" s="31"/>
      <c r="C55" s="4" t="s">
        <v>2498</v>
      </c>
      <c r="D55" s="84" t="s">
        <v>2585</v>
      </c>
      <c r="E55" s="31"/>
      <c r="F55" s="6"/>
      <c r="G55" s="6"/>
      <c r="H55" s="6"/>
      <c r="I55" s="31"/>
      <c r="J55" s="31"/>
      <c r="K55" s="31"/>
      <c r="L55" s="8" t="s">
        <v>2500</v>
      </c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</row>
    <row r="56">
      <c r="F56" s="16" t="s">
        <v>2586</v>
      </c>
      <c r="G56" s="9"/>
      <c r="H56" s="16" t="s">
        <v>2587</v>
      </c>
    </row>
    <row r="57">
      <c r="F57" s="16" t="s">
        <v>2588</v>
      </c>
      <c r="G57" s="9"/>
      <c r="H57" s="16" t="s">
        <v>2589</v>
      </c>
    </row>
    <row r="58">
      <c r="F58" s="16" t="s">
        <v>2590</v>
      </c>
      <c r="G58" s="9"/>
      <c r="H58" s="16" t="s">
        <v>2591</v>
      </c>
    </row>
    <row r="59">
      <c r="A59" s="3" t="s">
        <v>2592</v>
      </c>
      <c r="B59" s="31"/>
      <c r="C59" s="4" t="s">
        <v>2498</v>
      </c>
      <c r="D59" s="84" t="s">
        <v>2593</v>
      </c>
      <c r="E59" s="31"/>
      <c r="F59" s="6"/>
      <c r="G59" s="6"/>
      <c r="H59" s="6"/>
      <c r="I59" s="31"/>
      <c r="J59" s="31"/>
      <c r="K59" s="31"/>
      <c r="L59" s="8" t="s">
        <v>2500</v>
      </c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</row>
    <row r="60">
      <c r="F60" s="16" t="s">
        <v>2594</v>
      </c>
      <c r="G60" s="9"/>
      <c r="H60" s="16" t="s">
        <v>2595</v>
      </c>
    </row>
    <row r="61">
      <c r="F61" s="16" t="s">
        <v>2596</v>
      </c>
      <c r="G61" s="9"/>
      <c r="H61" s="16" t="s">
        <v>2597</v>
      </c>
    </row>
    <row r="62">
      <c r="F62" s="16" t="s">
        <v>2598</v>
      </c>
      <c r="G62" s="9"/>
      <c r="H62" s="16" t="s">
        <v>246</v>
      </c>
    </row>
    <row r="63">
      <c r="F63" s="16" t="s">
        <v>2599</v>
      </c>
      <c r="G63" s="9"/>
      <c r="H63" s="16" t="s">
        <v>2595</v>
      </c>
    </row>
    <row r="64">
      <c r="F64" s="16" t="s">
        <v>2600</v>
      </c>
      <c r="G64" s="9"/>
      <c r="H64" s="16" t="s">
        <v>2595</v>
      </c>
    </row>
    <row r="65">
      <c r="F65" s="16" t="s">
        <v>2601</v>
      </c>
      <c r="G65" s="9"/>
      <c r="H65" s="16" t="s">
        <v>246</v>
      </c>
    </row>
    <row r="66">
      <c r="F66" s="16" t="s">
        <v>2602</v>
      </c>
      <c r="G66" s="9"/>
      <c r="H66" s="16" t="s">
        <v>2603</v>
      </c>
    </row>
    <row r="67">
      <c r="F67" s="16" t="s">
        <v>2604</v>
      </c>
      <c r="G67" s="9"/>
      <c r="H67" s="16" t="s">
        <v>2605</v>
      </c>
    </row>
    <row r="68">
      <c r="F68" s="16" t="s">
        <v>2606</v>
      </c>
      <c r="G68" s="9"/>
      <c r="H68" s="16" t="s">
        <v>2603</v>
      </c>
    </row>
    <row r="69">
      <c r="F69" s="16" t="s">
        <v>2607</v>
      </c>
      <c r="G69" s="9"/>
      <c r="H69" s="16" t="s">
        <v>2608</v>
      </c>
    </row>
    <row r="70">
      <c r="A70" s="16"/>
      <c r="F70" s="16" t="s">
        <v>2609</v>
      </c>
      <c r="G70" s="9"/>
      <c r="H70" s="16" t="s">
        <v>2610</v>
      </c>
    </row>
    <row r="71">
      <c r="F71" s="16" t="s">
        <v>2611</v>
      </c>
      <c r="G71" s="9"/>
      <c r="H71" s="16" t="s">
        <v>2605</v>
      </c>
    </row>
    <row r="72">
      <c r="F72" s="16" t="s">
        <v>2612</v>
      </c>
      <c r="G72" s="9"/>
      <c r="H72" s="16" t="s">
        <v>2605</v>
      </c>
    </row>
    <row r="73">
      <c r="F73" s="16" t="s">
        <v>2613</v>
      </c>
      <c r="G73" s="9"/>
      <c r="H73" s="16" t="s">
        <v>2595</v>
      </c>
    </row>
    <row r="74">
      <c r="F74" s="16" t="s">
        <v>2614</v>
      </c>
      <c r="G74" s="9"/>
      <c r="H74" s="16" t="s">
        <v>2595</v>
      </c>
    </row>
    <row r="75">
      <c r="F75" s="16" t="s">
        <v>2615</v>
      </c>
      <c r="G75" s="9"/>
      <c r="H75" s="16" t="s">
        <v>2616</v>
      </c>
    </row>
    <row r="76">
      <c r="A76" s="4" t="s">
        <v>2617</v>
      </c>
      <c r="B76" s="6"/>
      <c r="C76" s="4" t="s">
        <v>2498</v>
      </c>
      <c r="D76" s="6"/>
      <c r="E76" s="6"/>
      <c r="F76" s="6"/>
      <c r="G76" s="6"/>
      <c r="H76" s="6"/>
      <c r="I76" s="6"/>
      <c r="J76" s="6"/>
      <c r="K76" s="6"/>
      <c r="L76" s="4" t="s">
        <v>2618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83">
      <c r="I83" s="144"/>
    </row>
    <row r="84">
      <c r="A84" s="3" t="s">
        <v>2619</v>
      </c>
      <c r="B84" s="31"/>
      <c r="C84" s="4" t="s">
        <v>2498</v>
      </c>
      <c r="D84" s="31"/>
      <c r="E84" s="4" t="s">
        <v>2620</v>
      </c>
      <c r="F84" s="6"/>
      <c r="G84" s="6"/>
      <c r="H84" s="6"/>
      <c r="I84" s="6"/>
      <c r="J84" s="6"/>
      <c r="K84" s="4" t="s">
        <v>2621</v>
      </c>
      <c r="L84" s="8" t="s">
        <v>2500</v>
      </c>
      <c r="M84" s="6"/>
    </row>
    <row r="85">
      <c r="A85" s="9"/>
      <c r="E85" s="9"/>
      <c r="F85" s="16" t="s">
        <v>2622</v>
      </c>
      <c r="G85" s="9"/>
      <c r="H85" s="16" t="s">
        <v>230</v>
      </c>
      <c r="I85" s="9"/>
      <c r="J85" s="9"/>
      <c r="K85" s="9"/>
      <c r="L85" s="9"/>
      <c r="M85" s="9"/>
    </row>
    <row r="86">
      <c r="A86" s="9"/>
      <c r="E86" s="9"/>
      <c r="F86" s="16" t="s">
        <v>2623</v>
      </c>
      <c r="G86" s="9"/>
      <c r="H86" s="16" t="s">
        <v>246</v>
      </c>
      <c r="I86" s="9"/>
      <c r="J86" s="9"/>
      <c r="K86" s="9"/>
      <c r="L86" s="9"/>
      <c r="M86" s="9"/>
    </row>
    <row r="87">
      <c r="A87" s="9"/>
      <c r="E87" s="9"/>
      <c r="F87" s="8" t="s">
        <v>2624</v>
      </c>
      <c r="G87" s="145"/>
      <c r="H87" s="8" t="s">
        <v>2625</v>
      </c>
      <c r="I87" s="9"/>
      <c r="J87" s="9"/>
      <c r="K87" s="9"/>
      <c r="L87" s="9"/>
      <c r="M87" s="9"/>
    </row>
    <row r="88">
      <c r="A88" s="9"/>
      <c r="E88" s="9"/>
      <c r="F88" s="16" t="s">
        <v>2626</v>
      </c>
      <c r="G88" s="9"/>
      <c r="H88" s="16" t="s">
        <v>2627</v>
      </c>
      <c r="I88" s="9"/>
      <c r="J88" s="9"/>
      <c r="K88" s="9"/>
      <c r="L88" s="9"/>
      <c r="M88" s="9"/>
    </row>
    <row r="89">
      <c r="A89" s="9"/>
      <c r="E89" s="9"/>
      <c r="F89" s="16" t="s">
        <v>2628</v>
      </c>
      <c r="G89" s="9"/>
      <c r="H89" s="16" t="s">
        <v>2629</v>
      </c>
      <c r="I89" s="9"/>
      <c r="J89" s="9"/>
      <c r="K89" s="9"/>
      <c r="L89" s="9"/>
      <c r="M89" s="9"/>
    </row>
    <row r="90">
      <c r="A90" s="9"/>
      <c r="E90" s="9"/>
      <c r="F90" s="16" t="s">
        <v>2630</v>
      </c>
      <c r="G90" s="9"/>
      <c r="H90" s="16" t="s">
        <v>2631</v>
      </c>
      <c r="I90" s="9"/>
      <c r="J90" s="9"/>
      <c r="K90" s="9"/>
      <c r="L90" s="9"/>
      <c r="M90" s="9"/>
    </row>
    <row r="91">
      <c r="A91" s="9"/>
      <c r="E91" s="9"/>
      <c r="F91" s="9"/>
      <c r="G91" s="9"/>
      <c r="H91" s="9"/>
      <c r="I91" s="9"/>
      <c r="J91" s="9"/>
      <c r="K91" s="9"/>
      <c r="L91" s="9"/>
      <c r="M91" s="9"/>
    </row>
    <row r="140">
      <c r="A140" s="98" t="s">
        <v>2632</v>
      </c>
      <c r="L140" s="98" t="s">
        <v>2618</v>
      </c>
    </row>
    <row r="158">
      <c r="A158" s="98" t="s">
        <v>2633</v>
      </c>
      <c r="L158" s="98" t="s">
        <v>2618</v>
      </c>
    </row>
  </sheetData>
  <hyperlinks>
    <hyperlink r:id="rId1" ref="D2"/>
    <hyperlink r:id="rId2" ref="D21"/>
    <hyperlink r:id="rId3" ref="D40"/>
    <hyperlink r:id="rId4" ref="D55"/>
    <hyperlink r:id="rId5" ref="D59"/>
  </hyperlinks>
  <drawing r:id="rId6"/>
</worksheet>
</file>