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LineGame/好事成雙/"/>
    </mc:Choice>
  </mc:AlternateContent>
  <xr:revisionPtr revIDLastSave="0" documentId="8_{A465178A-F9D6-A940-B330-CB45C4BDBE11}" xr6:coauthVersionLast="36" xr6:coauthVersionMax="36" xr10:uidLastSave="{00000000-0000-0000-0000-000000000000}"/>
  <bookViews>
    <workbookView xWindow="-35040" yWindow="460" windowWidth="35040" windowHeight="20640" activeTab="1" xr2:uid="{00000000-000D-0000-FFFF-FFFF00000000}"/>
  </bookViews>
  <sheets>
    <sheet name="OverView" sheetId="13" r:id="rId1"/>
    <sheet name="Regular Symbol" sheetId="38" r:id="rId2"/>
    <sheet name="PayCombo" sheetId="39" r:id="rId3"/>
    <sheet name="BN_Regular Symbol" sheetId="36" r:id="rId4"/>
    <sheet name="BN_PayCombo" sheetId="37" r:id="rId5"/>
    <sheet name="Analysis" sheetId="24" r:id="rId6"/>
    <sheet name="VI" sheetId="27" r:id="rId7"/>
    <sheet name="Max Payout" sheetId="26" r:id="rId8"/>
    <sheet name="工作表2" sheetId="34" state="hidden" r:id="rId9"/>
    <sheet name="工作表1" sheetId="33" state="hidden" r:id="rId10"/>
    <sheet name="工作表3" sheetId="35" state="hidden" r:id="rId11"/>
  </sheets>
  <definedNames>
    <definedName name="_xlnm._FilterDatabase" localSheetId="3" hidden="1">'BN_Regular Symbol'!$K$1:$AE$52</definedName>
    <definedName name="_xlnm._FilterDatabase" localSheetId="1" hidden="1">'Regular Symbol'!$K$1:$AE$52</definedName>
  </definedNames>
  <calcPr calcId="181029"/>
</workbook>
</file>

<file path=xl/calcChain.xml><?xml version="1.0" encoding="utf-8"?>
<calcChain xmlns="http://schemas.openxmlformats.org/spreadsheetml/2006/main">
  <c r="J8" i="38" l="1"/>
  <c r="C22" i="13" l="1"/>
  <c r="F14" i="27"/>
  <c r="C14" i="27"/>
  <c r="M610" i="39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B191" i="27"/>
  <c r="C191" i="27"/>
  <c r="D191" i="27"/>
  <c r="E191" i="27"/>
  <c r="B192" i="27"/>
  <c r="C192" i="27"/>
  <c r="D192" i="27"/>
  <c r="E192" i="27"/>
  <c r="B193" i="27"/>
  <c r="C193" i="27"/>
  <c r="D193" i="27"/>
  <c r="E193" i="27"/>
  <c r="B194" i="27"/>
  <c r="C194" i="27"/>
  <c r="D194" i="27"/>
  <c r="E194" i="27"/>
  <c r="B196" i="27"/>
  <c r="C196" i="27"/>
  <c r="D196" i="27"/>
  <c r="E196" i="27"/>
  <c r="B197" i="27"/>
  <c r="C197" i="27"/>
  <c r="D197" i="27"/>
  <c r="E197" i="27"/>
  <c r="B198" i="27"/>
  <c r="C198" i="27"/>
  <c r="D198" i="27"/>
  <c r="E198" i="27"/>
  <c r="B199" i="27"/>
  <c r="C199" i="27"/>
  <c r="D199" i="27"/>
  <c r="E199" i="27"/>
  <c r="B200" i="27"/>
  <c r="C200" i="27"/>
  <c r="D200" i="27"/>
  <c r="E200" i="27"/>
  <c r="B201" i="27"/>
  <c r="C201" i="27"/>
  <c r="D201" i="27"/>
  <c r="E201" i="27"/>
  <c r="B202" i="27"/>
  <c r="C202" i="27"/>
  <c r="D202" i="27"/>
  <c r="E202" i="27"/>
  <c r="B203" i="27"/>
  <c r="C203" i="27"/>
  <c r="D203" i="27"/>
  <c r="E203" i="27"/>
  <c r="B204" i="27"/>
  <c r="C204" i="27"/>
  <c r="D204" i="27"/>
  <c r="E204" i="27"/>
  <c r="B205" i="27"/>
  <c r="C205" i="27"/>
  <c r="D205" i="27"/>
  <c r="E205" i="27"/>
  <c r="B206" i="27"/>
  <c r="C206" i="27"/>
  <c r="D206" i="27"/>
  <c r="E206" i="27"/>
  <c r="B207" i="27"/>
  <c r="C207" i="27"/>
  <c r="D207" i="27"/>
  <c r="E207" i="27"/>
  <c r="B208" i="27"/>
  <c r="C208" i="27"/>
  <c r="D208" i="27"/>
  <c r="E208" i="27"/>
  <c r="B209" i="27"/>
  <c r="C209" i="27"/>
  <c r="D209" i="27"/>
  <c r="E209" i="27"/>
  <c r="B210" i="27"/>
  <c r="C210" i="27"/>
  <c r="D210" i="27"/>
  <c r="E210" i="27"/>
  <c r="B211" i="27"/>
  <c r="C211" i="27"/>
  <c r="D211" i="27"/>
  <c r="E211" i="27"/>
  <c r="B212" i="27"/>
  <c r="C212" i="27"/>
  <c r="D212" i="27"/>
  <c r="E212" i="27"/>
  <c r="B213" i="27"/>
  <c r="C213" i="27"/>
  <c r="D213" i="27"/>
  <c r="E213" i="27"/>
  <c r="B214" i="27"/>
  <c r="C214" i="27"/>
  <c r="D214" i="27"/>
  <c r="E214" i="27"/>
  <c r="B215" i="27"/>
  <c r="C215" i="27"/>
  <c r="D215" i="27"/>
  <c r="E215" i="27"/>
  <c r="B216" i="27"/>
  <c r="C216" i="27"/>
  <c r="D216" i="27"/>
  <c r="E216" i="27"/>
  <c r="B217" i="27"/>
  <c r="C217" i="27"/>
  <c r="D217" i="27"/>
  <c r="E217" i="27"/>
  <c r="B218" i="27"/>
  <c r="C218" i="27"/>
  <c r="D218" i="27"/>
  <c r="E218" i="27"/>
  <c r="B219" i="27"/>
  <c r="C219" i="27"/>
  <c r="D219" i="27"/>
  <c r="E219" i="27"/>
  <c r="B220" i="27"/>
  <c r="C220" i="27"/>
  <c r="D220" i="27"/>
  <c r="E220" i="27"/>
  <c r="B221" i="27"/>
  <c r="C221" i="27"/>
  <c r="D221" i="27"/>
  <c r="E221" i="27"/>
  <c r="B222" i="27"/>
  <c r="C222" i="27"/>
  <c r="D222" i="27"/>
  <c r="E222" i="27"/>
  <c r="B223" i="27"/>
  <c r="C223" i="27"/>
  <c r="D223" i="27"/>
  <c r="E223" i="27"/>
  <c r="B224" i="27"/>
  <c r="C224" i="27"/>
  <c r="D224" i="27"/>
  <c r="E224" i="27"/>
  <c r="B225" i="27"/>
  <c r="C225" i="27"/>
  <c r="D225" i="27"/>
  <c r="E225" i="27"/>
  <c r="B226" i="27"/>
  <c r="C226" i="27"/>
  <c r="D226" i="27"/>
  <c r="E226" i="27"/>
  <c r="B227" i="27"/>
  <c r="C227" i="27"/>
  <c r="D227" i="27"/>
  <c r="E227" i="27"/>
  <c r="B228" i="27"/>
  <c r="C228" i="27"/>
  <c r="D228" i="27"/>
  <c r="E228" i="27"/>
  <c r="B229" i="27"/>
  <c r="C229" i="27"/>
  <c r="D229" i="27"/>
  <c r="E229" i="27"/>
  <c r="B230" i="27"/>
  <c r="C230" i="27"/>
  <c r="D230" i="27"/>
  <c r="E230" i="27"/>
  <c r="B231" i="27"/>
  <c r="C231" i="27"/>
  <c r="D231" i="27"/>
  <c r="E231" i="27"/>
  <c r="B232" i="27"/>
  <c r="C232" i="27"/>
  <c r="D232" i="27"/>
  <c r="E232" i="27"/>
  <c r="B233" i="27"/>
  <c r="C233" i="27"/>
  <c r="D233" i="27"/>
  <c r="E233" i="27"/>
  <c r="B234" i="27"/>
  <c r="C234" i="27"/>
  <c r="D234" i="27"/>
  <c r="E234" i="27"/>
  <c r="B235" i="27"/>
  <c r="C235" i="27"/>
  <c r="D235" i="27"/>
  <c r="E235" i="27"/>
  <c r="B236" i="27"/>
  <c r="C236" i="27"/>
  <c r="D236" i="27"/>
  <c r="E236" i="27"/>
  <c r="B237" i="27"/>
  <c r="C237" i="27"/>
  <c r="D237" i="27"/>
  <c r="E237" i="27"/>
  <c r="B238" i="27"/>
  <c r="C238" i="27"/>
  <c r="D238" i="27"/>
  <c r="E238" i="27"/>
  <c r="B239" i="27"/>
  <c r="C239" i="27"/>
  <c r="D239" i="27"/>
  <c r="E239" i="27"/>
  <c r="B240" i="27"/>
  <c r="C240" i="27"/>
  <c r="D240" i="27"/>
  <c r="E240" i="27"/>
  <c r="B241" i="27"/>
  <c r="C241" i="27"/>
  <c r="D241" i="27"/>
  <c r="E241" i="27"/>
  <c r="B242" i="27"/>
  <c r="C242" i="27"/>
  <c r="D242" i="27"/>
  <c r="E242" i="27"/>
  <c r="B243" i="27"/>
  <c r="C243" i="27"/>
  <c r="D243" i="27"/>
  <c r="E243" i="27"/>
  <c r="B244" i="27"/>
  <c r="C244" i="27"/>
  <c r="D244" i="27"/>
  <c r="E244" i="27"/>
  <c r="B245" i="27"/>
  <c r="C245" i="27"/>
  <c r="D245" i="27"/>
  <c r="E245" i="27"/>
  <c r="B246" i="27"/>
  <c r="C246" i="27"/>
  <c r="D246" i="27"/>
  <c r="E246" i="27"/>
  <c r="B247" i="27"/>
  <c r="C247" i="27"/>
  <c r="D247" i="27"/>
  <c r="E247" i="27"/>
  <c r="B248" i="27"/>
  <c r="C248" i="27"/>
  <c r="D248" i="27"/>
  <c r="E248" i="27"/>
  <c r="B249" i="27"/>
  <c r="C249" i="27"/>
  <c r="D249" i="27"/>
  <c r="E249" i="27"/>
  <c r="B250" i="27"/>
  <c r="C250" i="27"/>
  <c r="D250" i="27"/>
  <c r="E250" i="27"/>
  <c r="B251" i="27"/>
  <c r="C251" i="27"/>
  <c r="D251" i="27"/>
  <c r="E251" i="27"/>
  <c r="B252" i="27"/>
  <c r="C252" i="27"/>
  <c r="D252" i="27"/>
  <c r="E252" i="27"/>
  <c r="B253" i="27"/>
  <c r="C253" i="27"/>
  <c r="D253" i="27"/>
  <c r="E253" i="27"/>
  <c r="B254" i="27"/>
  <c r="C254" i="27"/>
  <c r="D254" i="27"/>
  <c r="E254" i="27"/>
  <c r="B256" i="27"/>
  <c r="C256" i="27"/>
  <c r="D256" i="27"/>
  <c r="E256" i="27"/>
  <c r="B257" i="27"/>
  <c r="C257" i="27"/>
  <c r="D257" i="27"/>
  <c r="E257" i="27"/>
  <c r="B258" i="27"/>
  <c r="C258" i="27"/>
  <c r="D258" i="27"/>
  <c r="E258" i="27"/>
  <c r="B259" i="27"/>
  <c r="C259" i="27"/>
  <c r="D259" i="27"/>
  <c r="E259" i="27"/>
  <c r="B260" i="27"/>
  <c r="C260" i="27"/>
  <c r="D260" i="27"/>
  <c r="E260" i="27"/>
  <c r="B261" i="27"/>
  <c r="C261" i="27"/>
  <c r="D261" i="27"/>
  <c r="E261" i="27"/>
  <c r="B262" i="27"/>
  <c r="C262" i="27"/>
  <c r="D262" i="27"/>
  <c r="E262" i="27"/>
  <c r="B263" i="27"/>
  <c r="C263" i="27"/>
  <c r="D263" i="27"/>
  <c r="E263" i="27"/>
  <c r="B264" i="27"/>
  <c r="C264" i="27"/>
  <c r="D264" i="27"/>
  <c r="E264" i="27"/>
  <c r="B265" i="27"/>
  <c r="C265" i="27"/>
  <c r="D265" i="27"/>
  <c r="E265" i="27"/>
  <c r="B266" i="27"/>
  <c r="C266" i="27"/>
  <c r="D266" i="27"/>
  <c r="E266" i="27"/>
  <c r="B267" i="27"/>
  <c r="C267" i="27"/>
  <c r="D267" i="27"/>
  <c r="E267" i="27"/>
  <c r="B268" i="27"/>
  <c r="C268" i="27"/>
  <c r="D268" i="27"/>
  <c r="E268" i="27"/>
  <c r="B269" i="27"/>
  <c r="C269" i="27"/>
  <c r="D269" i="27"/>
  <c r="E269" i="27"/>
  <c r="B270" i="27"/>
  <c r="C270" i="27"/>
  <c r="D270" i="27"/>
  <c r="E270" i="27"/>
  <c r="B271" i="27"/>
  <c r="C271" i="27"/>
  <c r="D271" i="27"/>
  <c r="E271" i="27"/>
  <c r="B272" i="27"/>
  <c r="C272" i="27"/>
  <c r="D272" i="27"/>
  <c r="E272" i="27"/>
  <c r="B273" i="27"/>
  <c r="C273" i="27"/>
  <c r="D273" i="27"/>
  <c r="E273" i="27"/>
  <c r="B274" i="27"/>
  <c r="C274" i="27"/>
  <c r="D274" i="27"/>
  <c r="E274" i="27"/>
  <c r="B275" i="27"/>
  <c r="C275" i="27"/>
  <c r="D275" i="27"/>
  <c r="E275" i="27"/>
  <c r="B276" i="27"/>
  <c r="C276" i="27"/>
  <c r="D276" i="27"/>
  <c r="E276" i="27"/>
  <c r="B277" i="27"/>
  <c r="C277" i="27"/>
  <c r="D277" i="27"/>
  <c r="E277" i="27"/>
  <c r="B278" i="27"/>
  <c r="C278" i="27"/>
  <c r="D278" i="27"/>
  <c r="E278" i="27"/>
  <c r="B279" i="27"/>
  <c r="C279" i="27"/>
  <c r="D279" i="27"/>
  <c r="E279" i="27"/>
  <c r="B280" i="27"/>
  <c r="C280" i="27"/>
  <c r="D280" i="27"/>
  <c r="E280" i="27"/>
  <c r="B281" i="27"/>
  <c r="C281" i="27"/>
  <c r="D281" i="27"/>
  <c r="E281" i="27"/>
  <c r="B282" i="27"/>
  <c r="C282" i="27"/>
  <c r="D282" i="27"/>
  <c r="E282" i="27"/>
  <c r="B283" i="27"/>
  <c r="C283" i="27"/>
  <c r="D283" i="27"/>
  <c r="E283" i="27"/>
  <c r="B284" i="27"/>
  <c r="C284" i="27"/>
  <c r="D284" i="27"/>
  <c r="E284" i="27"/>
  <c r="B285" i="27"/>
  <c r="C285" i="27"/>
  <c r="D285" i="27"/>
  <c r="E285" i="27"/>
  <c r="B286" i="27"/>
  <c r="C286" i="27"/>
  <c r="D286" i="27"/>
  <c r="E286" i="27"/>
  <c r="B287" i="27"/>
  <c r="C287" i="27"/>
  <c r="D287" i="27"/>
  <c r="E287" i="27"/>
  <c r="B288" i="27"/>
  <c r="C288" i="27"/>
  <c r="D288" i="27"/>
  <c r="E288" i="27"/>
  <c r="B289" i="27"/>
  <c r="C289" i="27"/>
  <c r="D289" i="27"/>
  <c r="E289" i="27"/>
  <c r="B290" i="27"/>
  <c r="C290" i="27"/>
  <c r="D290" i="27"/>
  <c r="E290" i="27"/>
  <c r="B291" i="27"/>
  <c r="C291" i="27"/>
  <c r="D291" i="27"/>
  <c r="E291" i="27"/>
  <c r="B292" i="27"/>
  <c r="C292" i="27"/>
  <c r="D292" i="27"/>
  <c r="E292" i="27"/>
  <c r="B293" i="27"/>
  <c r="C293" i="27"/>
  <c r="D293" i="27"/>
  <c r="E293" i="27"/>
  <c r="B294" i="27"/>
  <c r="C294" i="27"/>
  <c r="D294" i="27"/>
  <c r="E294" i="27"/>
  <c r="B295" i="27"/>
  <c r="C295" i="27"/>
  <c r="D295" i="27"/>
  <c r="E295" i="27"/>
  <c r="B296" i="27"/>
  <c r="C296" i="27"/>
  <c r="D296" i="27"/>
  <c r="E296" i="27"/>
  <c r="B297" i="27"/>
  <c r="C297" i="27"/>
  <c r="D297" i="27"/>
  <c r="E297" i="27"/>
  <c r="B298" i="27"/>
  <c r="C298" i="27"/>
  <c r="D298" i="27"/>
  <c r="E298" i="27"/>
  <c r="B299" i="27"/>
  <c r="C299" i="27"/>
  <c r="D299" i="27"/>
  <c r="E299" i="27"/>
  <c r="B300" i="27"/>
  <c r="C300" i="27"/>
  <c r="D300" i="27"/>
  <c r="E300" i="27"/>
  <c r="B301" i="27"/>
  <c r="C301" i="27"/>
  <c r="D301" i="27"/>
  <c r="E301" i="27"/>
  <c r="B302" i="27"/>
  <c r="C302" i="27"/>
  <c r="D302" i="27"/>
  <c r="E302" i="27"/>
  <c r="B303" i="27"/>
  <c r="C303" i="27"/>
  <c r="D303" i="27"/>
  <c r="E303" i="27"/>
  <c r="B304" i="27"/>
  <c r="C304" i="27"/>
  <c r="D304" i="27"/>
  <c r="E304" i="27"/>
  <c r="B305" i="27"/>
  <c r="C305" i="27"/>
  <c r="D305" i="27"/>
  <c r="E305" i="27"/>
  <c r="B306" i="27"/>
  <c r="C306" i="27"/>
  <c r="D306" i="27"/>
  <c r="E306" i="27"/>
  <c r="B307" i="27"/>
  <c r="C307" i="27"/>
  <c r="D307" i="27"/>
  <c r="E307" i="27"/>
  <c r="B308" i="27"/>
  <c r="C308" i="27"/>
  <c r="D308" i="27"/>
  <c r="E308" i="27"/>
  <c r="B309" i="27"/>
  <c r="C309" i="27"/>
  <c r="D309" i="27"/>
  <c r="E309" i="27"/>
  <c r="B310" i="27"/>
  <c r="C310" i="27"/>
  <c r="D310" i="27"/>
  <c r="E310" i="27"/>
  <c r="B311" i="27"/>
  <c r="C311" i="27"/>
  <c r="D311" i="27"/>
  <c r="E311" i="27"/>
  <c r="B312" i="27"/>
  <c r="C312" i="27"/>
  <c r="D312" i="27"/>
  <c r="E312" i="27"/>
  <c r="B313" i="27"/>
  <c r="C313" i="27"/>
  <c r="D313" i="27"/>
  <c r="E313" i="27"/>
  <c r="B314" i="27"/>
  <c r="C314" i="27"/>
  <c r="D314" i="27"/>
  <c r="E314" i="27"/>
  <c r="B316" i="27"/>
  <c r="C316" i="27"/>
  <c r="D316" i="27"/>
  <c r="E316" i="27"/>
  <c r="B317" i="27"/>
  <c r="C317" i="27"/>
  <c r="D317" i="27"/>
  <c r="E317" i="27"/>
  <c r="B318" i="27"/>
  <c r="C318" i="27"/>
  <c r="D318" i="27"/>
  <c r="E318" i="27"/>
  <c r="B319" i="27"/>
  <c r="C319" i="27"/>
  <c r="D319" i="27"/>
  <c r="E319" i="27"/>
  <c r="B320" i="27"/>
  <c r="C320" i="27"/>
  <c r="D320" i="27"/>
  <c r="E320" i="27"/>
  <c r="B321" i="27"/>
  <c r="C321" i="27"/>
  <c r="D321" i="27"/>
  <c r="E321" i="27"/>
  <c r="B322" i="27"/>
  <c r="C322" i="27"/>
  <c r="D322" i="27"/>
  <c r="E322" i="27"/>
  <c r="B323" i="27"/>
  <c r="C323" i="27"/>
  <c r="D323" i="27"/>
  <c r="E323" i="27"/>
  <c r="B324" i="27"/>
  <c r="C324" i="27"/>
  <c r="D324" i="27"/>
  <c r="E324" i="27"/>
  <c r="B325" i="27"/>
  <c r="C325" i="27"/>
  <c r="D325" i="27"/>
  <c r="E325" i="27"/>
  <c r="B326" i="27"/>
  <c r="C326" i="27"/>
  <c r="D326" i="27"/>
  <c r="E326" i="27"/>
  <c r="B327" i="27"/>
  <c r="C327" i="27"/>
  <c r="D327" i="27"/>
  <c r="E327" i="27"/>
  <c r="B328" i="27"/>
  <c r="C328" i="27"/>
  <c r="D328" i="27"/>
  <c r="E328" i="27"/>
  <c r="B329" i="27"/>
  <c r="C329" i="27"/>
  <c r="D329" i="27"/>
  <c r="E329" i="27"/>
  <c r="B330" i="27"/>
  <c r="C330" i="27"/>
  <c r="D330" i="27"/>
  <c r="E330" i="27"/>
  <c r="B331" i="27"/>
  <c r="C331" i="27"/>
  <c r="D331" i="27"/>
  <c r="E331" i="27"/>
  <c r="B332" i="27"/>
  <c r="C332" i="27"/>
  <c r="D332" i="27"/>
  <c r="E332" i="27"/>
  <c r="B333" i="27"/>
  <c r="C333" i="27"/>
  <c r="D333" i="27"/>
  <c r="E333" i="27"/>
  <c r="B334" i="27"/>
  <c r="C334" i="27"/>
  <c r="D334" i="27"/>
  <c r="E334" i="27"/>
  <c r="B335" i="27"/>
  <c r="C335" i="27"/>
  <c r="D335" i="27"/>
  <c r="E335" i="27"/>
  <c r="B336" i="27"/>
  <c r="C336" i="27"/>
  <c r="D336" i="27"/>
  <c r="E336" i="27"/>
  <c r="B337" i="27"/>
  <c r="C337" i="27"/>
  <c r="D337" i="27"/>
  <c r="E337" i="27"/>
  <c r="B338" i="27"/>
  <c r="C338" i="27"/>
  <c r="D338" i="27"/>
  <c r="E338" i="27"/>
  <c r="B339" i="27"/>
  <c r="C339" i="27"/>
  <c r="D339" i="27"/>
  <c r="E339" i="27"/>
  <c r="B340" i="27"/>
  <c r="C340" i="27"/>
  <c r="D340" i="27"/>
  <c r="E340" i="27"/>
  <c r="B341" i="27"/>
  <c r="C341" i="27"/>
  <c r="D341" i="27"/>
  <c r="E341" i="27"/>
  <c r="B342" i="27"/>
  <c r="C342" i="27"/>
  <c r="D342" i="27"/>
  <c r="E342" i="27"/>
  <c r="B343" i="27"/>
  <c r="C343" i="27"/>
  <c r="D343" i="27"/>
  <c r="E343" i="27"/>
  <c r="B344" i="27"/>
  <c r="C344" i="27"/>
  <c r="D344" i="27"/>
  <c r="E344" i="27"/>
  <c r="B345" i="27"/>
  <c r="C345" i="27"/>
  <c r="D345" i="27"/>
  <c r="E345" i="27"/>
  <c r="B346" i="27"/>
  <c r="C346" i="27"/>
  <c r="D346" i="27"/>
  <c r="E346" i="27"/>
  <c r="B347" i="27"/>
  <c r="C347" i="27"/>
  <c r="D347" i="27"/>
  <c r="E347" i="27"/>
  <c r="B348" i="27"/>
  <c r="C348" i="27"/>
  <c r="D348" i="27"/>
  <c r="E348" i="27"/>
  <c r="B349" i="27"/>
  <c r="C349" i="27"/>
  <c r="D349" i="27"/>
  <c r="E349" i="27"/>
  <c r="B350" i="27"/>
  <c r="C350" i="27"/>
  <c r="D350" i="27"/>
  <c r="E350" i="27"/>
  <c r="B351" i="27"/>
  <c r="C351" i="27"/>
  <c r="D351" i="27"/>
  <c r="E351" i="27"/>
  <c r="B352" i="27"/>
  <c r="C352" i="27"/>
  <c r="D352" i="27"/>
  <c r="E352" i="27"/>
  <c r="B353" i="27"/>
  <c r="C353" i="27"/>
  <c r="D353" i="27"/>
  <c r="E353" i="27"/>
  <c r="B354" i="27"/>
  <c r="C354" i="27"/>
  <c r="D354" i="27"/>
  <c r="E354" i="27"/>
  <c r="B355" i="27"/>
  <c r="C355" i="27"/>
  <c r="D355" i="27"/>
  <c r="E355" i="27"/>
  <c r="B356" i="27"/>
  <c r="C356" i="27"/>
  <c r="D356" i="27"/>
  <c r="E356" i="27"/>
  <c r="B357" i="27"/>
  <c r="C357" i="27"/>
  <c r="D357" i="27"/>
  <c r="E357" i="27"/>
  <c r="B358" i="27"/>
  <c r="C358" i="27"/>
  <c r="D358" i="27"/>
  <c r="E358" i="27"/>
  <c r="B359" i="27"/>
  <c r="C359" i="27"/>
  <c r="D359" i="27"/>
  <c r="E359" i="27"/>
  <c r="B360" i="27"/>
  <c r="C360" i="27"/>
  <c r="D360" i="27"/>
  <c r="E360" i="27"/>
  <c r="B361" i="27"/>
  <c r="C361" i="27"/>
  <c r="D361" i="27"/>
  <c r="E361" i="27"/>
  <c r="B362" i="27"/>
  <c r="C362" i="27"/>
  <c r="D362" i="27"/>
  <c r="E362" i="27"/>
  <c r="B363" i="27"/>
  <c r="C363" i="27"/>
  <c r="D363" i="27"/>
  <c r="E363" i="27"/>
  <c r="B364" i="27"/>
  <c r="C364" i="27"/>
  <c r="D364" i="27"/>
  <c r="E364" i="27"/>
  <c r="B365" i="27"/>
  <c r="C365" i="27"/>
  <c r="D365" i="27"/>
  <c r="E365" i="27"/>
  <c r="B366" i="27"/>
  <c r="C366" i="27"/>
  <c r="D366" i="27"/>
  <c r="E366" i="27"/>
  <c r="F366" i="27"/>
  <c r="G366" i="27" s="1"/>
  <c r="H366" i="27" s="1"/>
  <c r="B367" i="27"/>
  <c r="C367" i="27"/>
  <c r="D367" i="27"/>
  <c r="E367" i="27"/>
  <c r="B368" i="27"/>
  <c r="C368" i="27"/>
  <c r="D368" i="27"/>
  <c r="E368" i="27"/>
  <c r="B369" i="27"/>
  <c r="C369" i="27"/>
  <c r="D369" i="27"/>
  <c r="E369" i="27"/>
  <c r="B370" i="27"/>
  <c r="C370" i="27"/>
  <c r="D370" i="27"/>
  <c r="E370" i="27"/>
  <c r="B371" i="27"/>
  <c r="C371" i="27"/>
  <c r="D371" i="27"/>
  <c r="E371" i="27"/>
  <c r="B372" i="27"/>
  <c r="C372" i="27"/>
  <c r="D372" i="27"/>
  <c r="E372" i="27"/>
  <c r="B373" i="27"/>
  <c r="C373" i="27"/>
  <c r="D373" i="27"/>
  <c r="E373" i="27"/>
  <c r="B374" i="27"/>
  <c r="C374" i="27"/>
  <c r="D374" i="27"/>
  <c r="E374" i="27"/>
  <c r="B376" i="27"/>
  <c r="C376" i="27"/>
  <c r="D376" i="27"/>
  <c r="E376" i="27"/>
  <c r="B377" i="27"/>
  <c r="C377" i="27"/>
  <c r="D377" i="27"/>
  <c r="E377" i="27"/>
  <c r="B378" i="27"/>
  <c r="C378" i="27"/>
  <c r="D378" i="27"/>
  <c r="E378" i="27"/>
  <c r="B379" i="27"/>
  <c r="C379" i="27"/>
  <c r="D379" i="27"/>
  <c r="E379" i="27"/>
  <c r="B380" i="27"/>
  <c r="C380" i="27"/>
  <c r="D380" i="27"/>
  <c r="E380" i="27"/>
  <c r="B381" i="27"/>
  <c r="C381" i="27"/>
  <c r="D381" i="27"/>
  <c r="E381" i="27"/>
  <c r="B382" i="27"/>
  <c r="C382" i="27"/>
  <c r="D382" i="27"/>
  <c r="E382" i="27"/>
  <c r="B383" i="27"/>
  <c r="C383" i="27"/>
  <c r="D383" i="27"/>
  <c r="E383" i="27"/>
  <c r="B384" i="27"/>
  <c r="C384" i="27"/>
  <c r="D384" i="27"/>
  <c r="E384" i="27"/>
  <c r="B385" i="27"/>
  <c r="C385" i="27"/>
  <c r="D385" i="27"/>
  <c r="E385" i="27"/>
  <c r="B386" i="27"/>
  <c r="C386" i="27"/>
  <c r="D386" i="27"/>
  <c r="E386" i="27"/>
  <c r="B387" i="27"/>
  <c r="C387" i="27"/>
  <c r="D387" i="27"/>
  <c r="E387" i="27"/>
  <c r="B388" i="27"/>
  <c r="C388" i="27"/>
  <c r="D388" i="27"/>
  <c r="E388" i="27"/>
  <c r="B389" i="27"/>
  <c r="C389" i="27"/>
  <c r="D389" i="27"/>
  <c r="E389" i="27"/>
  <c r="B390" i="27"/>
  <c r="C390" i="27"/>
  <c r="D390" i="27"/>
  <c r="E390" i="27"/>
  <c r="B391" i="27"/>
  <c r="C391" i="27"/>
  <c r="D391" i="27"/>
  <c r="E391" i="27"/>
  <c r="B392" i="27"/>
  <c r="C392" i="27"/>
  <c r="D392" i="27"/>
  <c r="E392" i="27"/>
  <c r="B393" i="27"/>
  <c r="C393" i="27"/>
  <c r="D393" i="27"/>
  <c r="E393" i="27"/>
  <c r="B394" i="27"/>
  <c r="C394" i="27"/>
  <c r="D394" i="27"/>
  <c r="E394" i="27"/>
  <c r="B395" i="27"/>
  <c r="C395" i="27"/>
  <c r="D395" i="27"/>
  <c r="E395" i="27"/>
  <c r="B396" i="27"/>
  <c r="C396" i="27"/>
  <c r="D396" i="27"/>
  <c r="E396" i="27"/>
  <c r="B397" i="27"/>
  <c r="C397" i="27"/>
  <c r="D397" i="27"/>
  <c r="E397" i="27"/>
  <c r="B398" i="27"/>
  <c r="C398" i="27"/>
  <c r="D398" i="27"/>
  <c r="E398" i="27"/>
  <c r="B399" i="27"/>
  <c r="C399" i="27"/>
  <c r="D399" i="27"/>
  <c r="E399" i="27"/>
  <c r="B400" i="27"/>
  <c r="C400" i="27"/>
  <c r="D400" i="27"/>
  <c r="E400" i="27"/>
  <c r="B401" i="27"/>
  <c r="C401" i="27"/>
  <c r="D401" i="27"/>
  <c r="E401" i="27"/>
  <c r="B402" i="27"/>
  <c r="C402" i="27"/>
  <c r="D402" i="27"/>
  <c r="E402" i="27"/>
  <c r="B403" i="27"/>
  <c r="C403" i="27"/>
  <c r="D403" i="27"/>
  <c r="E403" i="27"/>
  <c r="B404" i="27"/>
  <c r="C404" i="27"/>
  <c r="D404" i="27"/>
  <c r="E404" i="27"/>
  <c r="B405" i="27"/>
  <c r="C405" i="27"/>
  <c r="D405" i="27"/>
  <c r="E405" i="27"/>
  <c r="B406" i="27"/>
  <c r="C406" i="27"/>
  <c r="D406" i="27"/>
  <c r="E406" i="27"/>
  <c r="B407" i="27"/>
  <c r="C407" i="27"/>
  <c r="D407" i="27"/>
  <c r="E407" i="27"/>
  <c r="B408" i="27"/>
  <c r="C408" i="27"/>
  <c r="D408" i="27"/>
  <c r="E408" i="27"/>
  <c r="B409" i="27"/>
  <c r="C409" i="27"/>
  <c r="D409" i="27"/>
  <c r="E409" i="27"/>
  <c r="B410" i="27"/>
  <c r="C410" i="27"/>
  <c r="D410" i="27"/>
  <c r="E410" i="27"/>
  <c r="B411" i="27"/>
  <c r="C411" i="27"/>
  <c r="D411" i="27"/>
  <c r="E411" i="27"/>
  <c r="B412" i="27"/>
  <c r="C412" i="27"/>
  <c r="D412" i="27"/>
  <c r="E412" i="27"/>
  <c r="B413" i="27"/>
  <c r="C413" i="27"/>
  <c r="D413" i="27"/>
  <c r="E413" i="27"/>
  <c r="B414" i="27"/>
  <c r="C414" i="27"/>
  <c r="D414" i="27"/>
  <c r="E414" i="27"/>
  <c r="B415" i="27"/>
  <c r="C415" i="27"/>
  <c r="D415" i="27"/>
  <c r="E415" i="27"/>
  <c r="B416" i="27"/>
  <c r="C416" i="27"/>
  <c r="D416" i="27"/>
  <c r="E416" i="27"/>
  <c r="B417" i="27"/>
  <c r="C417" i="27"/>
  <c r="D417" i="27"/>
  <c r="E417" i="27"/>
  <c r="B418" i="27"/>
  <c r="C418" i="27"/>
  <c r="D418" i="27"/>
  <c r="E418" i="27"/>
  <c r="B419" i="27"/>
  <c r="C419" i="27"/>
  <c r="D419" i="27"/>
  <c r="E419" i="27"/>
  <c r="B420" i="27"/>
  <c r="C420" i="27"/>
  <c r="D420" i="27"/>
  <c r="E420" i="27"/>
  <c r="B421" i="27"/>
  <c r="C421" i="27"/>
  <c r="D421" i="27"/>
  <c r="E421" i="27"/>
  <c r="B422" i="27"/>
  <c r="C422" i="27"/>
  <c r="D422" i="27"/>
  <c r="E422" i="27"/>
  <c r="B423" i="27"/>
  <c r="C423" i="27"/>
  <c r="D423" i="27"/>
  <c r="E423" i="27"/>
  <c r="B424" i="27"/>
  <c r="C424" i="27"/>
  <c r="D424" i="27"/>
  <c r="E424" i="27"/>
  <c r="B425" i="27"/>
  <c r="C425" i="27"/>
  <c r="D425" i="27"/>
  <c r="E425" i="27"/>
  <c r="B426" i="27"/>
  <c r="C426" i="27"/>
  <c r="D426" i="27"/>
  <c r="E426" i="27"/>
  <c r="B427" i="27"/>
  <c r="C427" i="27"/>
  <c r="D427" i="27"/>
  <c r="E427" i="27"/>
  <c r="B428" i="27"/>
  <c r="C428" i="27"/>
  <c r="D428" i="27"/>
  <c r="E428" i="27"/>
  <c r="B429" i="27"/>
  <c r="C429" i="27"/>
  <c r="D429" i="27"/>
  <c r="E429" i="27"/>
  <c r="B430" i="27"/>
  <c r="C430" i="27"/>
  <c r="D430" i="27"/>
  <c r="E430" i="27"/>
  <c r="B431" i="27"/>
  <c r="C431" i="27"/>
  <c r="D431" i="27"/>
  <c r="E431" i="27"/>
  <c r="B432" i="27"/>
  <c r="C432" i="27"/>
  <c r="D432" i="27"/>
  <c r="E432" i="27"/>
  <c r="B433" i="27"/>
  <c r="C433" i="27"/>
  <c r="D433" i="27"/>
  <c r="E433" i="27"/>
  <c r="B434" i="27"/>
  <c r="C434" i="27"/>
  <c r="D434" i="27"/>
  <c r="E434" i="27"/>
  <c r="B436" i="27"/>
  <c r="C436" i="27"/>
  <c r="D436" i="27"/>
  <c r="E436" i="27"/>
  <c r="B437" i="27"/>
  <c r="C437" i="27"/>
  <c r="D437" i="27"/>
  <c r="E437" i="27"/>
  <c r="B438" i="27"/>
  <c r="C438" i="27"/>
  <c r="D438" i="27"/>
  <c r="E438" i="27"/>
  <c r="B439" i="27"/>
  <c r="C439" i="27"/>
  <c r="D439" i="27"/>
  <c r="E439" i="27"/>
  <c r="B440" i="27"/>
  <c r="C440" i="27"/>
  <c r="D440" i="27"/>
  <c r="E440" i="27"/>
  <c r="B441" i="27"/>
  <c r="C441" i="27"/>
  <c r="D441" i="27"/>
  <c r="E441" i="27"/>
  <c r="B442" i="27"/>
  <c r="C442" i="27"/>
  <c r="D442" i="27"/>
  <c r="E442" i="27"/>
  <c r="B443" i="27"/>
  <c r="C443" i="27"/>
  <c r="D443" i="27"/>
  <c r="E443" i="27"/>
  <c r="B444" i="27"/>
  <c r="C444" i="27"/>
  <c r="D444" i="27"/>
  <c r="E444" i="27"/>
  <c r="B445" i="27"/>
  <c r="C445" i="27"/>
  <c r="D445" i="27"/>
  <c r="E445" i="27"/>
  <c r="B446" i="27"/>
  <c r="C446" i="27"/>
  <c r="D446" i="27"/>
  <c r="E446" i="27"/>
  <c r="B447" i="27"/>
  <c r="C447" i="27"/>
  <c r="D447" i="27"/>
  <c r="E447" i="27"/>
  <c r="B448" i="27"/>
  <c r="C448" i="27"/>
  <c r="D448" i="27"/>
  <c r="E448" i="27"/>
  <c r="B449" i="27"/>
  <c r="C449" i="27"/>
  <c r="D449" i="27"/>
  <c r="E449" i="27"/>
  <c r="B450" i="27"/>
  <c r="C450" i="27"/>
  <c r="D450" i="27"/>
  <c r="E450" i="27"/>
  <c r="B451" i="27"/>
  <c r="C451" i="27"/>
  <c r="D451" i="27"/>
  <c r="E451" i="27"/>
  <c r="B452" i="27"/>
  <c r="C452" i="27"/>
  <c r="D452" i="27"/>
  <c r="E452" i="27"/>
  <c r="B453" i="27"/>
  <c r="C453" i="27"/>
  <c r="D453" i="27"/>
  <c r="E453" i="27"/>
  <c r="B454" i="27"/>
  <c r="C454" i="27"/>
  <c r="D454" i="27"/>
  <c r="E454" i="27"/>
  <c r="B455" i="27"/>
  <c r="C455" i="27"/>
  <c r="D455" i="27"/>
  <c r="E455" i="27"/>
  <c r="B456" i="27"/>
  <c r="C456" i="27"/>
  <c r="D456" i="27"/>
  <c r="E456" i="27"/>
  <c r="B457" i="27"/>
  <c r="C457" i="27"/>
  <c r="D457" i="27"/>
  <c r="E457" i="27"/>
  <c r="B458" i="27"/>
  <c r="C458" i="27"/>
  <c r="D458" i="27"/>
  <c r="E458" i="27"/>
  <c r="B459" i="27"/>
  <c r="C459" i="27"/>
  <c r="D459" i="27"/>
  <c r="E459" i="27"/>
  <c r="B460" i="27"/>
  <c r="C460" i="27"/>
  <c r="D460" i="27"/>
  <c r="E460" i="27"/>
  <c r="B461" i="27"/>
  <c r="C461" i="27"/>
  <c r="D461" i="27"/>
  <c r="E461" i="27"/>
  <c r="B462" i="27"/>
  <c r="C462" i="27"/>
  <c r="D462" i="27"/>
  <c r="E462" i="27"/>
  <c r="B463" i="27"/>
  <c r="C463" i="27"/>
  <c r="D463" i="27"/>
  <c r="E463" i="27"/>
  <c r="B464" i="27"/>
  <c r="C464" i="27"/>
  <c r="D464" i="27"/>
  <c r="E464" i="27"/>
  <c r="B465" i="27"/>
  <c r="C465" i="27"/>
  <c r="D465" i="27"/>
  <c r="E465" i="27"/>
  <c r="B466" i="27"/>
  <c r="C466" i="27"/>
  <c r="D466" i="27"/>
  <c r="E466" i="27"/>
  <c r="B467" i="27"/>
  <c r="C467" i="27"/>
  <c r="D467" i="27"/>
  <c r="E467" i="27"/>
  <c r="B468" i="27"/>
  <c r="C468" i="27"/>
  <c r="D468" i="27"/>
  <c r="E468" i="27"/>
  <c r="B469" i="27"/>
  <c r="C469" i="27"/>
  <c r="D469" i="27"/>
  <c r="E469" i="27"/>
  <c r="B470" i="27"/>
  <c r="C470" i="27"/>
  <c r="D470" i="27"/>
  <c r="E470" i="27"/>
  <c r="B471" i="27"/>
  <c r="C471" i="27"/>
  <c r="D471" i="27"/>
  <c r="E471" i="27"/>
  <c r="B472" i="27"/>
  <c r="C472" i="27"/>
  <c r="D472" i="27"/>
  <c r="E472" i="27"/>
  <c r="B473" i="27"/>
  <c r="C473" i="27"/>
  <c r="D473" i="27"/>
  <c r="E473" i="27"/>
  <c r="B474" i="27"/>
  <c r="C474" i="27"/>
  <c r="D474" i="27"/>
  <c r="E474" i="27"/>
  <c r="B475" i="27"/>
  <c r="C475" i="27"/>
  <c r="D475" i="27"/>
  <c r="E475" i="27"/>
  <c r="B476" i="27"/>
  <c r="C476" i="27"/>
  <c r="D476" i="27"/>
  <c r="E476" i="27"/>
  <c r="B477" i="27"/>
  <c r="C477" i="27"/>
  <c r="D477" i="27"/>
  <c r="E477" i="27"/>
  <c r="B478" i="27"/>
  <c r="C478" i="27"/>
  <c r="D478" i="27"/>
  <c r="E478" i="27"/>
  <c r="B479" i="27"/>
  <c r="C479" i="27"/>
  <c r="D479" i="27"/>
  <c r="E479" i="27"/>
  <c r="B480" i="27"/>
  <c r="C480" i="27"/>
  <c r="D480" i="27"/>
  <c r="E480" i="27"/>
  <c r="B481" i="27"/>
  <c r="C481" i="27"/>
  <c r="D481" i="27"/>
  <c r="E481" i="27"/>
  <c r="B482" i="27"/>
  <c r="C482" i="27"/>
  <c r="D482" i="27"/>
  <c r="E482" i="27"/>
  <c r="B483" i="27"/>
  <c r="C483" i="27"/>
  <c r="D483" i="27"/>
  <c r="E483" i="27"/>
  <c r="B484" i="27"/>
  <c r="C484" i="27"/>
  <c r="D484" i="27"/>
  <c r="E484" i="27"/>
  <c r="B485" i="27"/>
  <c r="C485" i="27"/>
  <c r="D485" i="27"/>
  <c r="E485" i="27"/>
  <c r="B486" i="27"/>
  <c r="C486" i="27"/>
  <c r="D486" i="27"/>
  <c r="E486" i="27"/>
  <c r="B487" i="27"/>
  <c r="C487" i="27"/>
  <c r="D487" i="27"/>
  <c r="E487" i="27"/>
  <c r="B488" i="27"/>
  <c r="C488" i="27"/>
  <c r="D488" i="27"/>
  <c r="E488" i="27"/>
  <c r="B489" i="27"/>
  <c r="C489" i="27"/>
  <c r="D489" i="27"/>
  <c r="E489" i="27"/>
  <c r="B490" i="27"/>
  <c r="C490" i="27"/>
  <c r="D490" i="27"/>
  <c r="E490" i="27"/>
  <c r="B491" i="27"/>
  <c r="C491" i="27"/>
  <c r="D491" i="27"/>
  <c r="E491" i="27"/>
  <c r="B492" i="27"/>
  <c r="C492" i="27"/>
  <c r="D492" i="27"/>
  <c r="E492" i="27"/>
  <c r="B493" i="27"/>
  <c r="C493" i="27"/>
  <c r="D493" i="27"/>
  <c r="E493" i="27"/>
  <c r="B494" i="27"/>
  <c r="C494" i="27"/>
  <c r="D494" i="27"/>
  <c r="E494" i="27"/>
  <c r="B496" i="27"/>
  <c r="C496" i="27"/>
  <c r="D496" i="27"/>
  <c r="E496" i="27"/>
  <c r="B497" i="27"/>
  <c r="C497" i="27"/>
  <c r="D497" i="27"/>
  <c r="E497" i="27"/>
  <c r="B498" i="27"/>
  <c r="C498" i="27"/>
  <c r="D498" i="27"/>
  <c r="E498" i="27"/>
  <c r="B499" i="27"/>
  <c r="C499" i="27"/>
  <c r="D499" i="27"/>
  <c r="E499" i="27"/>
  <c r="B500" i="27"/>
  <c r="C500" i="27"/>
  <c r="D500" i="27"/>
  <c r="E500" i="27"/>
  <c r="B501" i="27"/>
  <c r="C501" i="27"/>
  <c r="D501" i="27"/>
  <c r="E501" i="27"/>
  <c r="B502" i="27"/>
  <c r="C502" i="27"/>
  <c r="D502" i="27"/>
  <c r="E502" i="27"/>
  <c r="B503" i="27"/>
  <c r="C503" i="27"/>
  <c r="D503" i="27"/>
  <c r="E503" i="27"/>
  <c r="B504" i="27"/>
  <c r="C504" i="27"/>
  <c r="D504" i="27"/>
  <c r="E504" i="27"/>
  <c r="B505" i="27"/>
  <c r="C505" i="27"/>
  <c r="D505" i="27"/>
  <c r="E505" i="27"/>
  <c r="B506" i="27"/>
  <c r="C506" i="27"/>
  <c r="D506" i="27"/>
  <c r="E506" i="27"/>
  <c r="B507" i="27"/>
  <c r="C507" i="27"/>
  <c r="D507" i="27"/>
  <c r="E507" i="27"/>
  <c r="B508" i="27"/>
  <c r="C508" i="27"/>
  <c r="D508" i="27"/>
  <c r="E508" i="27"/>
  <c r="B509" i="27"/>
  <c r="C509" i="27"/>
  <c r="D509" i="27"/>
  <c r="E509" i="27"/>
  <c r="B510" i="27"/>
  <c r="C510" i="27"/>
  <c r="D510" i="27"/>
  <c r="E510" i="27"/>
  <c r="B511" i="27"/>
  <c r="C511" i="27"/>
  <c r="D511" i="27"/>
  <c r="E511" i="27"/>
  <c r="B512" i="27"/>
  <c r="C512" i="27"/>
  <c r="D512" i="27"/>
  <c r="E512" i="27"/>
  <c r="B513" i="27"/>
  <c r="C513" i="27"/>
  <c r="D513" i="27"/>
  <c r="E513" i="27"/>
  <c r="B514" i="27"/>
  <c r="C514" i="27"/>
  <c r="D514" i="27"/>
  <c r="E514" i="27"/>
  <c r="B515" i="27"/>
  <c r="C515" i="27"/>
  <c r="D515" i="27"/>
  <c r="E515" i="27"/>
  <c r="B516" i="27"/>
  <c r="C516" i="27"/>
  <c r="D516" i="27"/>
  <c r="E516" i="27"/>
  <c r="B517" i="27"/>
  <c r="C517" i="27"/>
  <c r="D517" i="27"/>
  <c r="E517" i="27"/>
  <c r="B518" i="27"/>
  <c r="C518" i="27"/>
  <c r="D518" i="27"/>
  <c r="E518" i="27"/>
  <c r="B519" i="27"/>
  <c r="C519" i="27"/>
  <c r="D519" i="27"/>
  <c r="E519" i="27"/>
  <c r="B520" i="27"/>
  <c r="C520" i="27"/>
  <c r="D520" i="27"/>
  <c r="E520" i="27"/>
  <c r="B521" i="27"/>
  <c r="C521" i="27"/>
  <c r="D521" i="27"/>
  <c r="E521" i="27"/>
  <c r="B522" i="27"/>
  <c r="C522" i="27"/>
  <c r="D522" i="27"/>
  <c r="E522" i="27"/>
  <c r="B523" i="27"/>
  <c r="C523" i="27"/>
  <c r="D523" i="27"/>
  <c r="E523" i="27"/>
  <c r="B524" i="27"/>
  <c r="C524" i="27"/>
  <c r="D524" i="27"/>
  <c r="E524" i="27"/>
  <c r="B525" i="27"/>
  <c r="C525" i="27"/>
  <c r="D525" i="27"/>
  <c r="E525" i="27"/>
  <c r="B526" i="27"/>
  <c r="C526" i="27"/>
  <c r="D526" i="27"/>
  <c r="E526" i="27"/>
  <c r="B527" i="27"/>
  <c r="C527" i="27"/>
  <c r="D527" i="27"/>
  <c r="E527" i="27"/>
  <c r="B528" i="27"/>
  <c r="C528" i="27"/>
  <c r="D528" i="27"/>
  <c r="E528" i="27"/>
  <c r="B529" i="27"/>
  <c r="C529" i="27"/>
  <c r="D529" i="27"/>
  <c r="E529" i="27"/>
  <c r="B530" i="27"/>
  <c r="C530" i="27"/>
  <c r="D530" i="27"/>
  <c r="E530" i="27"/>
  <c r="B531" i="27"/>
  <c r="C531" i="27"/>
  <c r="D531" i="27"/>
  <c r="E531" i="27"/>
  <c r="B532" i="27"/>
  <c r="C532" i="27"/>
  <c r="D532" i="27"/>
  <c r="E532" i="27"/>
  <c r="B533" i="27"/>
  <c r="C533" i="27"/>
  <c r="D533" i="27"/>
  <c r="E533" i="27"/>
  <c r="B534" i="27"/>
  <c r="C534" i="27"/>
  <c r="D534" i="27"/>
  <c r="E534" i="27"/>
  <c r="B535" i="27"/>
  <c r="C535" i="27"/>
  <c r="D535" i="27"/>
  <c r="E535" i="27"/>
  <c r="B536" i="27"/>
  <c r="C536" i="27"/>
  <c r="D536" i="27"/>
  <c r="E536" i="27"/>
  <c r="B537" i="27"/>
  <c r="C537" i="27"/>
  <c r="D537" i="27"/>
  <c r="E537" i="27"/>
  <c r="B538" i="27"/>
  <c r="C538" i="27"/>
  <c r="D538" i="27"/>
  <c r="E538" i="27"/>
  <c r="B539" i="27"/>
  <c r="C539" i="27"/>
  <c r="D539" i="27"/>
  <c r="E539" i="27"/>
  <c r="B540" i="27"/>
  <c r="C540" i="27"/>
  <c r="D540" i="27"/>
  <c r="E540" i="27"/>
  <c r="B541" i="27"/>
  <c r="C541" i="27"/>
  <c r="D541" i="27"/>
  <c r="E541" i="27"/>
  <c r="B542" i="27"/>
  <c r="C542" i="27"/>
  <c r="D542" i="27"/>
  <c r="E542" i="27"/>
  <c r="B543" i="27"/>
  <c r="C543" i="27"/>
  <c r="D543" i="27"/>
  <c r="E543" i="27"/>
  <c r="B544" i="27"/>
  <c r="C544" i="27"/>
  <c r="D544" i="27"/>
  <c r="E544" i="27"/>
  <c r="B545" i="27"/>
  <c r="C545" i="27"/>
  <c r="D545" i="27"/>
  <c r="E545" i="27"/>
  <c r="B546" i="27"/>
  <c r="C546" i="27"/>
  <c r="D546" i="27"/>
  <c r="E546" i="27"/>
  <c r="B547" i="27"/>
  <c r="C547" i="27"/>
  <c r="D547" i="27"/>
  <c r="E547" i="27"/>
  <c r="B548" i="27"/>
  <c r="C548" i="27"/>
  <c r="D548" i="27"/>
  <c r="E548" i="27"/>
  <c r="B549" i="27"/>
  <c r="C549" i="27"/>
  <c r="D549" i="27"/>
  <c r="E549" i="27"/>
  <c r="B550" i="27"/>
  <c r="C550" i="27"/>
  <c r="D550" i="27"/>
  <c r="E550" i="27"/>
  <c r="B551" i="27"/>
  <c r="C551" i="27"/>
  <c r="D551" i="27"/>
  <c r="E551" i="27"/>
  <c r="B552" i="27"/>
  <c r="C552" i="27"/>
  <c r="D552" i="27"/>
  <c r="E552" i="27"/>
  <c r="B553" i="27"/>
  <c r="C553" i="27"/>
  <c r="D553" i="27"/>
  <c r="E553" i="27"/>
  <c r="B554" i="27"/>
  <c r="C554" i="27"/>
  <c r="D554" i="27"/>
  <c r="E554" i="27"/>
  <c r="B556" i="27"/>
  <c r="C556" i="27"/>
  <c r="D556" i="27"/>
  <c r="E556" i="27"/>
  <c r="B557" i="27"/>
  <c r="C557" i="27"/>
  <c r="D557" i="27"/>
  <c r="E557" i="27"/>
  <c r="B558" i="27"/>
  <c r="C558" i="27"/>
  <c r="D558" i="27"/>
  <c r="E558" i="27"/>
  <c r="B559" i="27"/>
  <c r="C559" i="27"/>
  <c r="D559" i="27"/>
  <c r="E559" i="27"/>
  <c r="B560" i="27"/>
  <c r="C560" i="27"/>
  <c r="D560" i="27"/>
  <c r="E560" i="27"/>
  <c r="B561" i="27"/>
  <c r="C561" i="27"/>
  <c r="D561" i="27"/>
  <c r="E561" i="27"/>
  <c r="B562" i="27"/>
  <c r="C562" i="27"/>
  <c r="D562" i="27"/>
  <c r="E562" i="27"/>
  <c r="B563" i="27"/>
  <c r="C563" i="27"/>
  <c r="D563" i="27"/>
  <c r="E563" i="27"/>
  <c r="B564" i="27"/>
  <c r="C564" i="27"/>
  <c r="D564" i="27"/>
  <c r="E564" i="27"/>
  <c r="B565" i="27"/>
  <c r="C565" i="27"/>
  <c r="D565" i="27"/>
  <c r="E565" i="27"/>
  <c r="B566" i="27"/>
  <c r="C566" i="27"/>
  <c r="D566" i="27"/>
  <c r="E566" i="27"/>
  <c r="B567" i="27"/>
  <c r="C567" i="27"/>
  <c r="D567" i="27"/>
  <c r="E567" i="27"/>
  <c r="B568" i="27"/>
  <c r="C568" i="27"/>
  <c r="D568" i="27"/>
  <c r="E568" i="27"/>
  <c r="B569" i="27"/>
  <c r="C569" i="27"/>
  <c r="D569" i="27"/>
  <c r="E569" i="27"/>
  <c r="B570" i="27"/>
  <c r="C570" i="27"/>
  <c r="D570" i="27"/>
  <c r="E570" i="27"/>
  <c r="B571" i="27"/>
  <c r="C571" i="27"/>
  <c r="D571" i="27"/>
  <c r="E571" i="27"/>
  <c r="B572" i="27"/>
  <c r="C572" i="27"/>
  <c r="D572" i="27"/>
  <c r="E572" i="27"/>
  <c r="B573" i="27"/>
  <c r="C573" i="27"/>
  <c r="D573" i="27"/>
  <c r="E573" i="27"/>
  <c r="B574" i="27"/>
  <c r="C574" i="27"/>
  <c r="D574" i="27"/>
  <c r="E574" i="27"/>
  <c r="B575" i="27"/>
  <c r="C575" i="27"/>
  <c r="D575" i="27"/>
  <c r="E575" i="27"/>
  <c r="B576" i="27"/>
  <c r="C576" i="27"/>
  <c r="D576" i="27"/>
  <c r="E576" i="27"/>
  <c r="B577" i="27"/>
  <c r="C577" i="27"/>
  <c r="D577" i="27"/>
  <c r="E577" i="27"/>
  <c r="B578" i="27"/>
  <c r="C578" i="27"/>
  <c r="D578" i="27"/>
  <c r="E578" i="27"/>
  <c r="B579" i="27"/>
  <c r="C579" i="27"/>
  <c r="D579" i="27"/>
  <c r="E579" i="27"/>
  <c r="B580" i="27"/>
  <c r="C580" i="27"/>
  <c r="D580" i="27"/>
  <c r="E580" i="27"/>
  <c r="B581" i="27"/>
  <c r="C581" i="27"/>
  <c r="D581" i="27"/>
  <c r="E581" i="27"/>
  <c r="B582" i="27"/>
  <c r="C582" i="27"/>
  <c r="D582" i="27"/>
  <c r="E582" i="27"/>
  <c r="B583" i="27"/>
  <c r="C583" i="27"/>
  <c r="D583" i="27"/>
  <c r="E583" i="27"/>
  <c r="B584" i="27"/>
  <c r="C584" i="27"/>
  <c r="D584" i="27"/>
  <c r="E584" i="27"/>
  <c r="B585" i="27"/>
  <c r="C585" i="27"/>
  <c r="D585" i="27"/>
  <c r="E585" i="27"/>
  <c r="B586" i="27"/>
  <c r="C586" i="27"/>
  <c r="D586" i="27"/>
  <c r="E586" i="27"/>
  <c r="B587" i="27"/>
  <c r="C587" i="27"/>
  <c r="D587" i="27"/>
  <c r="E587" i="27"/>
  <c r="B588" i="27"/>
  <c r="C588" i="27"/>
  <c r="D588" i="27"/>
  <c r="E588" i="27"/>
  <c r="B589" i="27"/>
  <c r="C589" i="27"/>
  <c r="D589" i="27"/>
  <c r="E589" i="27"/>
  <c r="B590" i="27"/>
  <c r="C590" i="27"/>
  <c r="D590" i="27"/>
  <c r="E590" i="27"/>
  <c r="B591" i="27"/>
  <c r="C591" i="27"/>
  <c r="D591" i="27"/>
  <c r="E591" i="27"/>
  <c r="B592" i="27"/>
  <c r="C592" i="27"/>
  <c r="D592" i="27"/>
  <c r="E592" i="27"/>
  <c r="B593" i="27"/>
  <c r="C593" i="27"/>
  <c r="D593" i="27"/>
  <c r="E593" i="27"/>
  <c r="B594" i="27"/>
  <c r="C594" i="27"/>
  <c r="D594" i="27"/>
  <c r="E594" i="27"/>
  <c r="B595" i="27"/>
  <c r="C595" i="27"/>
  <c r="D595" i="27"/>
  <c r="E595" i="27"/>
  <c r="B596" i="27"/>
  <c r="C596" i="27"/>
  <c r="D596" i="27"/>
  <c r="E596" i="27"/>
  <c r="B597" i="27"/>
  <c r="C597" i="27"/>
  <c r="D597" i="27"/>
  <c r="E597" i="27"/>
  <c r="B598" i="27"/>
  <c r="C598" i="27"/>
  <c r="D598" i="27"/>
  <c r="E598" i="27"/>
  <c r="B599" i="27"/>
  <c r="C599" i="27"/>
  <c r="D599" i="27"/>
  <c r="E599" i="27"/>
  <c r="B600" i="27"/>
  <c r="C600" i="27"/>
  <c r="D600" i="27"/>
  <c r="E600" i="27"/>
  <c r="B601" i="27"/>
  <c r="C601" i="27"/>
  <c r="D601" i="27"/>
  <c r="E601" i="27"/>
  <c r="B602" i="27"/>
  <c r="C602" i="27"/>
  <c r="D602" i="27"/>
  <c r="E602" i="27"/>
  <c r="B603" i="27"/>
  <c r="C603" i="27"/>
  <c r="D603" i="27"/>
  <c r="E603" i="27"/>
  <c r="B604" i="27"/>
  <c r="C604" i="27"/>
  <c r="D604" i="27"/>
  <c r="E604" i="27"/>
  <c r="B605" i="27"/>
  <c r="C605" i="27"/>
  <c r="D605" i="27"/>
  <c r="E605" i="27"/>
  <c r="B606" i="27"/>
  <c r="C606" i="27"/>
  <c r="D606" i="27"/>
  <c r="E606" i="27"/>
  <c r="B607" i="27"/>
  <c r="C607" i="27"/>
  <c r="D607" i="27"/>
  <c r="E607" i="27"/>
  <c r="B608" i="27"/>
  <c r="C608" i="27"/>
  <c r="D608" i="27"/>
  <c r="E608" i="27"/>
  <c r="B609" i="27"/>
  <c r="C609" i="27"/>
  <c r="D609" i="27"/>
  <c r="E609" i="27"/>
  <c r="B610" i="27"/>
  <c r="C610" i="27"/>
  <c r="D610" i="27"/>
  <c r="E610" i="27"/>
  <c r="B611" i="27"/>
  <c r="C611" i="27"/>
  <c r="D611" i="27"/>
  <c r="E611" i="27"/>
  <c r="B612" i="27"/>
  <c r="C612" i="27"/>
  <c r="D612" i="27"/>
  <c r="E612" i="27"/>
  <c r="F612" i="27"/>
  <c r="B613" i="27"/>
  <c r="C613" i="27"/>
  <c r="D613" i="27"/>
  <c r="E613" i="27"/>
  <c r="B614" i="27"/>
  <c r="C614" i="27"/>
  <c r="D614" i="27"/>
  <c r="E614" i="27"/>
  <c r="B151" i="27"/>
  <c r="C151" i="27"/>
  <c r="D151" i="27"/>
  <c r="E151" i="27"/>
  <c r="B152" i="27"/>
  <c r="C152" i="27"/>
  <c r="D152" i="27"/>
  <c r="E152" i="27"/>
  <c r="B153" i="27"/>
  <c r="C153" i="27"/>
  <c r="D153" i="27"/>
  <c r="E153" i="27"/>
  <c r="B154" i="27"/>
  <c r="C154" i="27"/>
  <c r="D154" i="27"/>
  <c r="E154" i="27"/>
  <c r="B155" i="27"/>
  <c r="C155" i="27"/>
  <c r="D155" i="27"/>
  <c r="E155" i="27"/>
  <c r="B156" i="27"/>
  <c r="C156" i="27"/>
  <c r="D156" i="27"/>
  <c r="E156" i="27"/>
  <c r="B157" i="27"/>
  <c r="C157" i="27"/>
  <c r="D157" i="27"/>
  <c r="E157" i="27"/>
  <c r="B158" i="27"/>
  <c r="C158" i="27"/>
  <c r="D158" i="27"/>
  <c r="E158" i="27"/>
  <c r="B159" i="27"/>
  <c r="C159" i="27"/>
  <c r="D159" i="27"/>
  <c r="E159" i="27"/>
  <c r="B160" i="27"/>
  <c r="C160" i="27"/>
  <c r="D160" i="27"/>
  <c r="E160" i="27"/>
  <c r="B161" i="27"/>
  <c r="C161" i="27"/>
  <c r="D161" i="27"/>
  <c r="E161" i="27"/>
  <c r="B162" i="27"/>
  <c r="C162" i="27"/>
  <c r="D162" i="27"/>
  <c r="E162" i="27"/>
  <c r="B163" i="27"/>
  <c r="C163" i="27"/>
  <c r="D163" i="27"/>
  <c r="E163" i="27"/>
  <c r="B164" i="27"/>
  <c r="C164" i="27"/>
  <c r="D164" i="27"/>
  <c r="E164" i="27"/>
  <c r="B165" i="27"/>
  <c r="C165" i="27"/>
  <c r="D165" i="27"/>
  <c r="E165" i="27"/>
  <c r="B166" i="27"/>
  <c r="C166" i="27"/>
  <c r="D166" i="27"/>
  <c r="E166" i="27"/>
  <c r="B167" i="27"/>
  <c r="C167" i="27"/>
  <c r="D167" i="27"/>
  <c r="E167" i="27"/>
  <c r="B168" i="27"/>
  <c r="C168" i="27"/>
  <c r="D168" i="27"/>
  <c r="E168" i="27"/>
  <c r="B169" i="27"/>
  <c r="C169" i="27"/>
  <c r="D169" i="27"/>
  <c r="E169" i="27"/>
  <c r="B170" i="27"/>
  <c r="C170" i="27"/>
  <c r="D170" i="27"/>
  <c r="E170" i="27"/>
  <c r="B171" i="27"/>
  <c r="C171" i="27"/>
  <c r="D171" i="27"/>
  <c r="E171" i="27"/>
  <c r="B172" i="27"/>
  <c r="C172" i="27"/>
  <c r="D172" i="27"/>
  <c r="E172" i="27"/>
  <c r="B173" i="27"/>
  <c r="C173" i="27"/>
  <c r="D173" i="27"/>
  <c r="E173" i="27"/>
  <c r="B174" i="27"/>
  <c r="C174" i="27"/>
  <c r="D174" i="27"/>
  <c r="E174" i="27"/>
  <c r="B175" i="27"/>
  <c r="C175" i="27"/>
  <c r="D175" i="27"/>
  <c r="E175" i="27"/>
  <c r="B176" i="27"/>
  <c r="C176" i="27"/>
  <c r="D176" i="27"/>
  <c r="E176" i="27"/>
  <c r="B177" i="27"/>
  <c r="C177" i="27"/>
  <c r="D177" i="27"/>
  <c r="E177" i="27"/>
  <c r="B178" i="27"/>
  <c r="C178" i="27"/>
  <c r="D178" i="27"/>
  <c r="E178" i="27"/>
  <c r="B179" i="27"/>
  <c r="C179" i="27"/>
  <c r="D179" i="27"/>
  <c r="E179" i="27"/>
  <c r="B180" i="27"/>
  <c r="C180" i="27"/>
  <c r="D180" i="27"/>
  <c r="E180" i="27"/>
  <c r="B181" i="27"/>
  <c r="C181" i="27"/>
  <c r="D181" i="27"/>
  <c r="E181" i="27"/>
  <c r="B182" i="27"/>
  <c r="C182" i="27"/>
  <c r="D182" i="27"/>
  <c r="E182" i="27"/>
  <c r="B183" i="27"/>
  <c r="C183" i="27"/>
  <c r="D183" i="27"/>
  <c r="E183" i="27"/>
  <c r="B184" i="27"/>
  <c r="C184" i="27"/>
  <c r="D184" i="27"/>
  <c r="E184" i="27"/>
  <c r="F184" i="27"/>
  <c r="G184" i="27" s="1"/>
  <c r="H184" i="27" s="1"/>
  <c r="I184" i="27" s="1"/>
  <c r="B185" i="27"/>
  <c r="C185" i="27"/>
  <c r="D185" i="27"/>
  <c r="E185" i="27"/>
  <c r="B186" i="27"/>
  <c r="C186" i="27"/>
  <c r="D186" i="27"/>
  <c r="E186" i="27"/>
  <c r="B187" i="27"/>
  <c r="C187" i="27"/>
  <c r="D187" i="27"/>
  <c r="E187" i="27"/>
  <c r="B188" i="27"/>
  <c r="C188" i="27"/>
  <c r="D188" i="27"/>
  <c r="E188" i="27"/>
  <c r="B189" i="27"/>
  <c r="C189" i="27"/>
  <c r="D189" i="27"/>
  <c r="E189" i="27"/>
  <c r="B190" i="27"/>
  <c r="C190" i="27"/>
  <c r="D190" i="27"/>
  <c r="E190" i="27"/>
  <c r="B55" i="27"/>
  <c r="C55" i="27"/>
  <c r="D55" i="27"/>
  <c r="E55" i="27"/>
  <c r="B56" i="27"/>
  <c r="C56" i="27"/>
  <c r="D56" i="27"/>
  <c r="E56" i="27"/>
  <c r="B57" i="27"/>
  <c r="C57" i="27"/>
  <c r="D57" i="27"/>
  <c r="E57" i="27"/>
  <c r="B58" i="27"/>
  <c r="C58" i="27"/>
  <c r="D58" i="27"/>
  <c r="E58" i="27"/>
  <c r="B59" i="27"/>
  <c r="C59" i="27"/>
  <c r="D59" i="27"/>
  <c r="E59" i="27"/>
  <c r="B60" i="27"/>
  <c r="C60" i="27"/>
  <c r="D60" i="27"/>
  <c r="E60" i="27"/>
  <c r="B61" i="27"/>
  <c r="C61" i="27"/>
  <c r="D61" i="27"/>
  <c r="E61" i="27"/>
  <c r="B62" i="27"/>
  <c r="C62" i="27"/>
  <c r="D62" i="27"/>
  <c r="E62" i="27"/>
  <c r="B63" i="27"/>
  <c r="C63" i="27"/>
  <c r="D63" i="27"/>
  <c r="E63" i="27"/>
  <c r="B64" i="27"/>
  <c r="C64" i="27"/>
  <c r="D64" i="27"/>
  <c r="E64" i="27"/>
  <c r="B65" i="27"/>
  <c r="C65" i="27"/>
  <c r="D65" i="27"/>
  <c r="E65" i="27"/>
  <c r="B66" i="27"/>
  <c r="C66" i="27"/>
  <c r="D66" i="27"/>
  <c r="E66" i="27"/>
  <c r="B67" i="27"/>
  <c r="C67" i="27"/>
  <c r="D67" i="27"/>
  <c r="E67" i="27"/>
  <c r="B68" i="27"/>
  <c r="C68" i="27"/>
  <c r="D68" i="27"/>
  <c r="E68" i="27"/>
  <c r="B69" i="27"/>
  <c r="C69" i="27"/>
  <c r="D69" i="27"/>
  <c r="E69" i="27"/>
  <c r="B70" i="27"/>
  <c r="C70" i="27"/>
  <c r="D70" i="27"/>
  <c r="E70" i="27"/>
  <c r="B71" i="27"/>
  <c r="C71" i="27"/>
  <c r="D71" i="27"/>
  <c r="E71" i="27"/>
  <c r="B72" i="27"/>
  <c r="C72" i="27"/>
  <c r="D72" i="27"/>
  <c r="E72" i="27"/>
  <c r="F72" i="27"/>
  <c r="G72" i="27" s="1"/>
  <c r="H72" i="27" s="1"/>
  <c r="I72" i="27" s="1"/>
  <c r="B73" i="27"/>
  <c r="C73" i="27"/>
  <c r="D73" i="27"/>
  <c r="E73" i="27"/>
  <c r="B74" i="27"/>
  <c r="C74" i="27"/>
  <c r="D74" i="27"/>
  <c r="E74" i="27"/>
  <c r="F74" i="27"/>
  <c r="B76" i="27"/>
  <c r="C76" i="27"/>
  <c r="D76" i="27"/>
  <c r="E76" i="27"/>
  <c r="B77" i="27"/>
  <c r="C77" i="27"/>
  <c r="D77" i="27"/>
  <c r="E77" i="27"/>
  <c r="B78" i="27"/>
  <c r="C78" i="27"/>
  <c r="D78" i="27"/>
  <c r="E78" i="27"/>
  <c r="B79" i="27"/>
  <c r="C79" i="27"/>
  <c r="D79" i="27"/>
  <c r="E79" i="27"/>
  <c r="B80" i="27"/>
  <c r="C80" i="27"/>
  <c r="D80" i="27"/>
  <c r="E80" i="27"/>
  <c r="B81" i="27"/>
  <c r="C81" i="27"/>
  <c r="D81" i="27"/>
  <c r="E81" i="27"/>
  <c r="B82" i="27"/>
  <c r="C82" i="27"/>
  <c r="D82" i="27"/>
  <c r="E82" i="27"/>
  <c r="B83" i="27"/>
  <c r="C83" i="27"/>
  <c r="D83" i="27"/>
  <c r="E83" i="27"/>
  <c r="B84" i="27"/>
  <c r="C84" i="27"/>
  <c r="D84" i="27"/>
  <c r="E84" i="27"/>
  <c r="B85" i="27"/>
  <c r="C85" i="27"/>
  <c r="D85" i="27"/>
  <c r="E85" i="27"/>
  <c r="B86" i="27"/>
  <c r="C86" i="27"/>
  <c r="D86" i="27"/>
  <c r="E86" i="27"/>
  <c r="B87" i="27"/>
  <c r="C87" i="27"/>
  <c r="D87" i="27"/>
  <c r="E87" i="27"/>
  <c r="B88" i="27"/>
  <c r="C88" i="27"/>
  <c r="D88" i="27"/>
  <c r="E88" i="27"/>
  <c r="B89" i="27"/>
  <c r="C89" i="27"/>
  <c r="D89" i="27"/>
  <c r="E89" i="27"/>
  <c r="B90" i="27"/>
  <c r="C90" i="27"/>
  <c r="D90" i="27"/>
  <c r="E90" i="27"/>
  <c r="B91" i="27"/>
  <c r="C91" i="27"/>
  <c r="D91" i="27"/>
  <c r="E91" i="27"/>
  <c r="B92" i="27"/>
  <c r="C92" i="27"/>
  <c r="D92" i="27"/>
  <c r="E92" i="27"/>
  <c r="B93" i="27"/>
  <c r="C93" i="27"/>
  <c r="D93" i="27"/>
  <c r="E93" i="27"/>
  <c r="B94" i="27"/>
  <c r="C94" i="27"/>
  <c r="D94" i="27"/>
  <c r="E94" i="27"/>
  <c r="B95" i="27"/>
  <c r="C95" i="27"/>
  <c r="D95" i="27"/>
  <c r="E95" i="27"/>
  <c r="B96" i="27"/>
  <c r="C96" i="27"/>
  <c r="D96" i="27"/>
  <c r="E96" i="27"/>
  <c r="B97" i="27"/>
  <c r="C97" i="27"/>
  <c r="D97" i="27"/>
  <c r="E97" i="27"/>
  <c r="B98" i="27"/>
  <c r="C98" i="27"/>
  <c r="D98" i="27"/>
  <c r="E98" i="27"/>
  <c r="B99" i="27"/>
  <c r="C99" i="27"/>
  <c r="D99" i="27"/>
  <c r="E99" i="27"/>
  <c r="B100" i="27"/>
  <c r="C100" i="27"/>
  <c r="D100" i="27"/>
  <c r="E100" i="27"/>
  <c r="B101" i="27"/>
  <c r="C101" i="27"/>
  <c r="D101" i="27"/>
  <c r="E101" i="27"/>
  <c r="B102" i="27"/>
  <c r="C102" i="27"/>
  <c r="D102" i="27"/>
  <c r="E102" i="27"/>
  <c r="F102" i="27"/>
  <c r="G102" i="27" s="1"/>
  <c r="H102" i="27" s="1"/>
  <c r="B103" i="27"/>
  <c r="C103" i="27"/>
  <c r="D103" i="27"/>
  <c r="E103" i="27"/>
  <c r="B104" i="27"/>
  <c r="C104" i="27"/>
  <c r="D104" i="27"/>
  <c r="E104" i="27"/>
  <c r="B105" i="27"/>
  <c r="C105" i="27"/>
  <c r="D105" i="27"/>
  <c r="E105" i="27"/>
  <c r="B106" i="27"/>
  <c r="C106" i="27"/>
  <c r="D106" i="27"/>
  <c r="E106" i="27"/>
  <c r="B107" i="27"/>
  <c r="C107" i="27"/>
  <c r="D107" i="27"/>
  <c r="E107" i="27"/>
  <c r="B108" i="27"/>
  <c r="C108" i="27"/>
  <c r="D108" i="27"/>
  <c r="E108" i="27"/>
  <c r="B109" i="27"/>
  <c r="C109" i="27"/>
  <c r="D109" i="27"/>
  <c r="E109" i="27"/>
  <c r="B110" i="27"/>
  <c r="C110" i="27"/>
  <c r="D110" i="27"/>
  <c r="E110" i="27"/>
  <c r="B111" i="27"/>
  <c r="C111" i="27"/>
  <c r="D111" i="27"/>
  <c r="E111" i="27"/>
  <c r="B112" i="27"/>
  <c r="C112" i="27"/>
  <c r="D112" i="27"/>
  <c r="E112" i="27"/>
  <c r="B113" i="27"/>
  <c r="C113" i="27"/>
  <c r="D113" i="27"/>
  <c r="E113" i="27"/>
  <c r="B114" i="27"/>
  <c r="C114" i="27"/>
  <c r="D114" i="27"/>
  <c r="E114" i="27"/>
  <c r="B115" i="27"/>
  <c r="C115" i="27"/>
  <c r="D115" i="27"/>
  <c r="E115" i="27"/>
  <c r="B116" i="27"/>
  <c r="C116" i="27"/>
  <c r="D116" i="27"/>
  <c r="E116" i="27"/>
  <c r="B117" i="27"/>
  <c r="C117" i="27"/>
  <c r="D117" i="27"/>
  <c r="E117" i="27"/>
  <c r="B118" i="27"/>
  <c r="C118" i="27"/>
  <c r="D118" i="27"/>
  <c r="E118" i="27"/>
  <c r="B119" i="27"/>
  <c r="C119" i="27"/>
  <c r="D119" i="27"/>
  <c r="E119" i="27"/>
  <c r="B120" i="27"/>
  <c r="C120" i="27"/>
  <c r="D120" i="27"/>
  <c r="E120" i="27"/>
  <c r="B121" i="27"/>
  <c r="C121" i="27"/>
  <c r="D121" i="27"/>
  <c r="E121" i="27"/>
  <c r="B122" i="27"/>
  <c r="C122" i="27"/>
  <c r="D122" i="27"/>
  <c r="E122" i="27"/>
  <c r="B123" i="27"/>
  <c r="C123" i="27"/>
  <c r="D123" i="27"/>
  <c r="E123" i="27"/>
  <c r="B124" i="27"/>
  <c r="C124" i="27"/>
  <c r="D124" i="27"/>
  <c r="E124" i="27"/>
  <c r="B125" i="27"/>
  <c r="C125" i="27"/>
  <c r="D125" i="27"/>
  <c r="E125" i="27"/>
  <c r="B126" i="27"/>
  <c r="C126" i="27"/>
  <c r="D126" i="27"/>
  <c r="E126" i="27"/>
  <c r="B127" i="27"/>
  <c r="C127" i="27"/>
  <c r="D127" i="27"/>
  <c r="E127" i="27"/>
  <c r="B128" i="27"/>
  <c r="C128" i="27"/>
  <c r="D128" i="27"/>
  <c r="E128" i="27"/>
  <c r="B129" i="27"/>
  <c r="C129" i="27"/>
  <c r="D129" i="27"/>
  <c r="E129" i="27"/>
  <c r="B130" i="27"/>
  <c r="C130" i="27"/>
  <c r="D130" i="27"/>
  <c r="E130" i="27"/>
  <c r="B131" i="27"/>
  <c r="C131" i="27"/>
  <c r="D131" i="27"/>
  <c r="E131" i="27"/>
  <c r="B132" i="27"/>
  <c r="C132" i="27"/>
  <c r="D132" i="27"/>
  <c r="E132" i="27"/>
  <c r="B133" i="27"/>
  <c r="C133" i="27"/>
  <c r="D133" i="27"/>
  <c r="E133" i="27"/>
  <c r="B134" i="27"/>
  <c r="C134" i="27"/>
  <c r="D134" i="27"/>
  <c r="E134" i="27"/>
  <c r="B136" i="27"/>
  <c r="C136" i="27"/>
  <c r="D136" i="27"/>
  <c r="E136" i="27"/>
  <c r="B137" i="27"/>
  <c r="C137" i="27"/>
  <c r="D137" i="27"/>
  <c r="E137" i="27"/>
  <c r="B138" i="27"/>
  <c r="C138" i="27"/>
  <c r="D138" i="27"/>
  <c r="E138" i="27"/>
  <c r="B139" i="27"/>
  <c r="C139" i="27"/>
  <c r="D139" i="27"/>
  <c r="E139" i="27"/>
  <c r="B140" i="27"/>
  <c r="C140" i="27"/>
  <c r="D140" i="27"/>
  <c r="E140" i="27"/>
  <c r="B141" i="27"/>
  <c r="C141" i="27"/>
  <c r="D141" i="27"/>
  <c r="E141" i="27"/>
  <c r="B142" i="27"/>
  <c r="C142" i="27"/>
  <c r="D142" i="27"/>
  <c r="E142" i="27"/>
  <c r="B143" i="27"/>
  <c r="C143" i="27"/>
  <c r="D143" i="27"/>
  <c r="E143" i="27"/>
  <c r="B144" i="27"/>
  <c r="C144" i="27"/>
  <c r="D144" i="27"/>
  <c r="E144" i="27"/>
  <c r="B145" i="27"/>
  <c r="C145" i="27"/>
  <c r="D145" i="27"/>
  <c r="E145" i="27"/>
  <c r="B146" i="27"/>
  <c r="C146" i="27"/>
  <c r="D146" i="27"/>
  <c r="E146" i="27"/>
  <c r="B147" i="27"/>
  <c r="C147" i="27"/>
  <c r="D147" i="27"/>
  <c r="E147" i="27"/>
  <c r="B148" i="27"/>
  <c r="C148" i="27"/>
  <c r="D148" i="27"/>
  <c r="E148" i="27"/>
  <c r="B149" i="27"/>
  <c r="C149" i="27"/>
  <c r="D149" i="27"/>
  <c r="E149" i="27"/>
  <c r="B150" i="27"/>
  <c r="C150" i="27"/>
  <c r="D150" i="27"/>
  <c r="E150" i="27"/>
  <c r="B17" i="27"/>
  <c r="C17" i="27"/>
  <c r="D17" i="27"/>
  <c r="E17" i="27"/>
  <c r="B18" i="27"/>
  <c r="C18" i="27"/>
  <c r="D18" i="27"/>
  <c r="E18" i="27"/>
  <c r="B19" i="27"/>
  <c r="C19" i="27"/>
  <c r="D19" i="27"/>
  <c r="E19" i="27"/>
  <c r="B20" i="27"/>
  <c r="C20" i="27"/>
  <c r="D20" i="27"/>
  <c r="E20" i="27"/>
  <c r="B21" i="27"/>
  <c r="C21" i="27"/>
  <c r="D21" i="27"/>
  <c r="E21" i="27"/>
  <c r="B22" i="27"/>
  <c r="C22" i="27"/>
  <c r="D22" i="27"/>
  <c r="E22" i="27"/>
  <c r="B23" i="27"/>
  <c r="C23" i="27"/>
  <c r="D23" i="27"/>
  <c r="E23" i="27"/>
  <c r="B24" i="27"/>
  <c r="C24" i="27"/>
  <c r="D24" i="27"/>
  <c r="E24" i="27"/>
  <c r="B25" i="27"/>
  <c r="C25" i="27"/>
  <c r="D25" i="27"/>
  <c r="E25" i="27"/>
  <c r="B26" i="27"/>
  <c r="C26" i="27"/>
  <c r="D26" i="27"/>
  <c r="E26" i="27"/>
  <c r="F26" i="27"/>
  <c r="B27" i="27"/>
  <c r="C27" i="27"/>
  <c r="D27" i="27"/>
  <c r="E27" i="27"/>
  <c r="B28" i="27"/>
  <c r="C28" i="27"/>
  <c r="D28" i="27"/>
  <c r="E28" i="27"/>
  <c r="B29" i="27"/>
  <c r="C29" i="27"/>
  <c r="D29" i="27"/>
  <c r="E29" i="27"/>
  <c r="B30" i="27"/>
  <c r="C30" i="27"/>
  <c r="D30" i="27"/>
  <c r="E30" i="27"/>
  <c r="B31" i="27"/>
  <c r="C31" i="27"/>
  <c r="D31" i="27"/>
  <c r="E31" i="27"/>
  <c r="F31" i="27"/>
  <c r="G31" i="27" s="1"/>
  <c r="H31" i="27" s="1"/>
  <c r="B32" i="27"/>
  <c r="C32" i="27"/>
  <c r="D32" i="27"/>
  <c r="E32" i="27"/>
  <c r="B33" i="27"/>
  <c r="C33" i="27"/>
  <c r="D33" i="27"/>
  <c r="E33" i="27"/>
  <c r="B34" i="27"/>
  <c r="C34" i="27"/>
  <c r="D34" i="27"/>
  <c r="E34" i="27"/>
  <c r="B35" i="27"/>
  <c r="C35" i="27"/>
  <c r="D35" i="27"/>
  <c r="E35" i="27"/>
  <c r="B36" i="27"/>
  <c r="C36" i="27"/>
  <c r="D36" i="27"/>
  <c r="E36" i="27"/>
  <c r="B37" i="27"/>
  <c r="C37" i="27"/>
  <c r="D37" i="27"/>
  <c r="E37" i="27"/>
  <c r="B38" i="27"/>
  <c r="C38" i="27"/>
  <c r="D38" i="27"/>
  <c r="E38" i="27"/>
  <c r="B39" i="27"/>
  <c r="C39" i="27"/>
  <c r="D39" i="27"/>
  <c r="E39" i="27"/>
  <c r="B40" i="27"/>
  <c r="C40" i="27"/>
  <c r="D40" i="27"/>
  <c r="E40" i="27"/>
  <c r="B41" i="27"/>
  <c r="C41" i="27"/>
  <c r="D41" i="27"/>
  <c r="E41" i="27"/>
  <c r="B42" i="27"/>
  <c r="C42" i="27"/>
  <c r="D42" i="27"/>
  <c r="E42" i="27"/>
  <c r="B43" i="27"/>
  <c r="C43" i="27"/>
  <c r="D43" i="27"/>
  <c r="E43" i="27"/>
  <c r="B44" i="27"/>
  <c r="C44" i="27"/>
  <c r="D44" i="27"/>
  <c r="E44" i="27"/>
  <c r="B45" i="27"/>
  <c r="C45" i="27"/>
  <c r="D45" i="27"/>
  <c r="E45" i="27"/>
  <c r="B46" i="27"/>
  <c r="C46" i="27"/>
  <c r="D46" i="27"/>
  <c r="E46" i="27"/>
  <c r="B47" i="27"/>
  <c r="C47" i="27"/>
  <c r="D47" i="27"/>
  <c r="E47" i="27"/>
  <c r="B48" i="27"/>
  <c r="C48" i="27"/>
  <c r="D48" i="27"/>
  <c r="E48" i="27"/>
  <c r="B49" i="27"/>
  <c r="C49" i="27"/>
  <c r="D49" i="27"/>
  <c r="E49" i="27"/>
  <c r="B50" i="27"/>
  <c r="C50" i="27"/>
  <c r="D50" i="27"/>
  <c r="E50" i="27"/>
  <c r="B51" i="27"/>
  <c r="C51" i="27"/>
  <c r="D51" i="27"/>
  <c r="E51" i="27"/>
  <c r="B52" i="27"/>
  <c r="C52" i="27"/>
  <c r="D52" i="27"/>
  <c r="E52" i="27"/>
  <c r="B53" i="27"/>
  <c r="C53" i="27"/>
  <c r="D53" i="27"/>
  <c r="E53" i="27"/>
  <c r="B54" i="27"/>
  <c r="C54" i="27"/>
  <c r="D54" i="27"/>
  <c r="E54" i="27"/>
  <c r="D16" i="27"/>
  <c r="E16" i="27"/>
  <c r="C16" i="27"/>
  <c r="B16" i="27"/>
  <c r="A15" i="27"/>
  <c r="A547" i="39"/>
  <c r="A487" i="39"/>
  <c r="A427" i="39"/>
  <c r="A367" i="39"/>
  <c r="A307" i="39"/>
  <c r="A247" i="39"/>
  <c r="A187" i="39"/>
  <c r="A127" i="39"/>
  <c r="A67" i="39"/>
  <c r="A7" i="39"/>
  <c r="B5" i="27"/>
  <c r="F166" i="27" s="1"/>
  <c r="G166" i="27" s="1"/>
  <c r="H166" i="27" s="1"/>
  <c r="I166" i="27" s="1"/>
  <c r="B4" i="27"/>
  <c r="H14" i="24"/>
  <c r="I14" i="24" s="1"/>
  <c r="I7" i="24"/>
  <c r="I8" i="24"/>
  <c r="I9" i="24"/>
  <c r="I10" i="24"/>
  <c r="I11" i="24"/>
  <c r="I12" i="24"/>
  <c r="I13" i="24"/>
  <c r="H13" i="24"/>
  <c r="H12" i="24"/>
  <c r="H11" i="24"/>
  <c r="H10" i="24"/>
  <c r="H9" i="24"/>
  <c r="H8" i="24"/>
  <c r="H7" i="24"/>
  <c r="H6" i="24"/>
  <c r="I6" i="24" s="1"/>
  <c r="H5" i="24"/>
  <c r="G14" i="24"/>
  <c r="G13" i="24"/>
  <c r="G12" i="24"/>
  <c r="G11" i="24"/>
  <c r="G10" i="24"/>
  <c r="G9" i="24"/>
  <c r="G8" i="24"/>
  <c r="G7" i="24"/>
  <c r="G6" i="24"/>
  <c r="G5" i="24"/>
  <c r="I17" i="13"/>
  <c r="H17" i="13"/>
  <c r="G17" i="13"/>
  <c r="F17" i="13"/>
  <c r="D17" i="13"/>
  <c r="F43" i="27" l="1"/>
  <c r="G43" i="27" s="1"/>
  <c r="H43" i="27" s="1"/>
  <c r="F21" i="27"/>
  <c r="I19" i="27"/>
  <c r="G143" i="27"/>
  <c r="H143" i="27" s="1"/>
  <c r="F131" i="27"/>
  <c r="G131" i="27" s="1"/>
  <c r="H131" i="27" s="1"/>
  <c r="I131" i="27" s="1"/>
  <c r="F129" i="27"/>
  <c r="G129" i="27" s="1"/>
  <c r="H129" i="27" s="1"/>
  <c r="I129" i="27" s="1"/>
  <c r="F92" i="27"/>
  <c r="G92" i="27" s="1"/>
  <c r="H92" i="27" s="1"/>
  <c r="I92" i="27" s="1"/>
  <c r="G83" i="27"/>
  <c r="H83" i="27" s="1"/>
  <c r="I83" i="27" s="1"/>
  <c r="F188" i="27"/>
  <c r="F186" i="27"/>
  <c r="G186" i="27" s="1"/>
  <c r="H186" i="27" s="1"/>
  <c r="I186" i="27" s="1"/>
  <c r="G163" i="27"/>
  <c r="H163" i="27" s="1"/>
  <c r="I163" i="27" s="1"/>
  <c r="F609" i="27"/>
  <c r="G609" i="27" s="1"/>
  <c r="H609" i="27" s="1"/>
  <c r="I609" i="27" s="1"/>
  <c r="F594" i="27"/>
  <c r="F465" i="27"/>
  <c r="F429" i="27"/>
  <c r="G429" i="27" s="1"/>
  <c r="H429" i="27" s="1"/>
  <c r="G424" i="27"/>
  <c r="H424" i="27" s="1"/>
  <c r="I424" i="27" s="1"/>
  <c r="I31" i="27"/>
  <c r="F142" i="27"/>
  <c r="G142" i="27" s="1"/>
  <c r="H142" i="27" s="1"/>
  <c r="I142" i="27" s="1"/>
  <c r="F109" i="27"/>
  <c r="G109" i="27" s="1"/>
  <c r="H109" i="27" s="1"/>
  <c r="I109" i="27" s="1"/>
  <c r="I102" i="27"/>
  <c r="G95" i="27"/>
  <c r="H95" i="27" s="1"/>
  <c r="G78" i="27"/>
  <c r="H78" i="27" s="1"/>
  <c r="I78" i="27" s="1"/>
  <c r="G156" i="27"/>
  <c r="H156" i="27" s="1"/>
  <c r="I156" i="27" s="1"/>
  <c r="F536" i="27"/>
  <c r="G536" i="27" s="1"/>
  <c r="H536" i="27" s="1"/>
  <c r="I536" i="27" s="1"/>
  <c r="G114" i="27"/>
  <c r="H114" i="27" s="1"/>
  <c r="I114" i="27" s="1"/>
  <c r="F77" i="27"/>
  <c r="G77" i="27" s="1"/>
  <c r="H77" i="27" s="1"/>
  <c r="I77" i="27" s="1"/>
  <c r="G67" i="27"/>
  <c r="H67" i="27" s="1"/>
  <c r="I67" i="27" s="1"/>
  <c r="I188" i="27"/>
  <c r="F155" i="27"/>
  <c r="F614" i="27"/>
  <c r="G614" i="27" s="1"/>
  <c r="H614" i="27" s="1"/>
  <c r="I614" i="27" s="1"/>
  <c r="F599" i="27"/>
  <c r="G599" i="27" s="1"/>
  <c r="H599" i="27" s="1"/>
  <c r="I599" i="27" s="1"/>
  <c r="F393" i="27"/>
  <c r="G393" i="27" s="1"/>
  <c r="H393" i="27" s="1"/>
  <c r="F123" i="27"/>
  <c r="G123" i="27" s="1"/>
  <c r="H123" i="27" s="1"/>
  <c r="I123" i="27" s="1"/>
  <c r="F59" i="27"/>
  <c r="G612" i="27"/>
  <c r="H612" i="27" s="1"/>
  <c r="I612" i="27" s="1"/>
  <c r="F583" i="27"/>
  <c r="G583" i="27" s="1"/>
  <c r="H583" i="27" s="1"/>
  <c r="F438" i="27"/>
  <c r="G438" i="27" s="1"/>
  <c r="H438" i="27" s="1"/>
  <c r="F111" i="27"/>
  <c r="G111" i="27" s="1"/>
  <c r="H111" i="27" s="1"/>
  <c r="I111" i="27" s="1"/>
  <c r="G188" i="27"/>
  <c r="H188" i="27" s="1"/>
  <c r="G181" i="27"/>
  <c r="H181" i="27" s="1"/>
  <c r="I181" i="27" s="1"/>
  <c r="F164" i="27"/>
  <c r="F152" i="27"/>
  <c r="F601" i="27"/>
  <c r="G601" i="27" s="1"/>
  <c r="H601" i="27" s="1"/>
  <c r="F588" i="27"/>
  <c r="G586" i="27"/>
  <c r="H586" i="27" s="1"/>
  <c r="F515" i="27"/>
  <c r="G515" i="27" s="1"/>
  <c r="H515" i="27" s="1"/>
  <c r="I515" i="27" s="1"/>
  <c r="I43" i="27"/>
  <c r="F87" i="27"/>
  <c r="G87" i="27" s="1"/>
  <c r="H87" i="27" s="1"/>
  <c r="I87" i="27" s="1"/>
  <c r="F64" i="27"/>
  <c r="G64" i="27" s="1"/>
  <c r="H64" i="27" s="1"/>
  <c r="I64" i="27" s="1"/>
  <c r="F25" i="27"/>
  <c r="G25" i="27" s="1"/>
  <c r="H25" i="27" s="1"/>
  <c r="I25" i="27" s="1"/>
  <c r="F157" i="27"/>
  <c r="G157" i="27" s="1"/>
  <c r="H157" i="27" s="1"/>
  <c r="I157" i="27" s="1"/>
  <c r="F307" i="27"/>
  <c r="G93" i="27"/>
  <c r="H93" i="27" s="1"/>
  <c r="I93" i="27" s="1"/>
  <c r="G573" i="27"/>
  <c r="H573" i="27" s="1"/>
  <c r="I573" i="27" s="1"/>
  <c r="G231" i="27"/>
  <c r="H231" i="27" s="1"/>
  <c r="F146" i="27"/>
  <c r="F79" i="27"/>
  <c r="G79" i="27" s="1"/>
  <c r="H79" i="27" s="1"/>
  <c r="I79" i="27" s="1"/>
  <c r="F49" i="27"/>
  <c r="G49" i="27" s="1"/>
  <c r="H49" i="27" s="1"/>
  <c r="I49" i="27" s="1"/>
  <c r="F44" i="27"/>
  <c r="F37" i="27"/>
  <c r="G37" i="27" s="1"/>
  <c r="H37" i="27" s="1"/>
  <c r="I37" i="27" s="1"/>
  <c r="G35" i="27"/>
  <c r="H35" i="27" s="1"/>
  <c r="I35" i="27" s="1"/>
  <c r="F27" i="27"/>
  <c r="G27" i="27" s="1"/>
  <c r="H27" i="27" s="1"/>
  <c r="I27" i="27" s="1"/>
  <c r="I149" i="27"/>
  <c r="F136" i="27"/>
  <c r="G136" i="27" s="1"/>
  <c r="H136" i="27" s="1"/>
  <c r="I136" i="27" s="1"/>
  <c r="F125" i="27"/>
  <c r="F115" i="27"/>
  <c r="G115" i="27" s="1"/>
  <c r="H115" i="27" s="1"/>
  <c r="I115" i="27" s="1"/>
  <c r="F68" i="27"/>
  <c r="G68" i="27" s="1"/>
  <c r="H68" i="27" s="1"/>
  <c r="I68" i="27" s="1"/>
  <c r="F61" i="27"/>
  <c r="G61" i="27" s="1"/>
  <c r="H61" i="27" s="1"/>
  <c r="G176" i="27"/>
  <c r="H176" i="27" s="1"/>
  <c r="F173" i="27"/>
  <c r="F161" i="27"/>
  <c r="G161" i="27" s="1"/>
  <c r="H161" i="27" s="1"/>
  <c r="I161" i="27" s="1"/>
  <c r="F159" i="27"/>
  <c r="G159" i="27" s="1"/>
  <c r="H159" i="27" s="1"/>
  <c r="I159" i="27" s="1"/>
  <c r="F603" i="27"/>
  <c r="F562" i="27"/>
  <c r="G562" i="27" s="1"/>
  <c r="H562" i="27" s="1"/>
  <c r="F50" i="27"/>
  <c r="F133" i="27"/>
  <c r="G133" i="27" s="1"/>
  <c r="H133" i="27" s="1"/>
  <c r="I133" i="27" s="1"/>
  <c r="F94" i="27"/>
  <c r="G94" i="27" s="1"/>
  <c r="H94" i="27" s="1"/>
  <c r="I94" i="27" s="1"/>
  <c r="G165" i="27"/>
  <c r="H165" i="27" s="1"/>
  <c r="I165" i="27" s="1"/>
  <c r="F149" i="27"/>
  <c r="F39" i="27"/>
  <c r="G39" i="27" s="1"/>
  <c r="H39" i="27" s="1"/>
  <c r="I39" i="27" s="1"/>
  <c r="F81" i="27"/>
  <c r="G81" i="27" s="1"/>
  <c r="H81" i="27" s="1"/>
  <c r="I81" i="27" s="1"/>
  <c r="G71" i="27"/>
  <c r="H71" i="27" s="1"/>
  <c r="I71" i="27" s="1"/>
  <c r="I56" i="27"/>
  <c r="F221" i="27"/>
  <c r="G221" i="27" s="1"/>
  <c r="H221" i="27" s="1"/>
  <c r="I221" i="27" s="1"/>
  <c r="F228" i="27"/>
  <c r="F235" i="27"/>
  <c r="G235" i="27" s="1"/>
  <c r="H235" i="27" s="1"/>
  <c r="I235" i="27" s="1"/>
  <c r="F242" i="27"/>
  <c r="G242" i="27" s="1"/>
  <c r="H242" i="27" s="1"/>
  <c r="I242" i="27" s="1"/>
  <c r="F251" i="27"/>
  <c r="G251" i="27" s="1"/>
  <c r="H251" i="27" s="1"/>
  <c r="I251" i="27" s="1"/>
  <c r="F261" i="27"/>
  <c r="F275" i="27"/>
  <c r="F289" i="27"/>
  <c r="G289" i="27" s="1"/>
  <c r="H289" i="27" s="1"/>
  <c r="I289" i="27" s="1"/>
  <c r="F291" i="27"/>
  <c r="F298" i="27"/>
  <c r="F305" i="27"/>
  <c r="F312" i="27"/>
  <c r="F322" i="27"/>
  <c r="F377" i="27"/>
  <c r="F383" i="27"/>
  <c r="G383" i="27" s="1"/>
  <c r="H383" i="27" s="1"/>
  <c r="I383" i="27" s="1"/>
  <c r="F389" i="27"/>
  <c r="G389" i="27" s="1"/>
  <c r="H389" i="27" s="1"/>
  <c r="I389" i="27" s="1"/>
  <c r="F395" i="27"/>
  <c r="G395" i="27" s="1"/>
  <c r="H395" i="27" s="1"/>
  <c r="I395" i="27" s="1"/>
  <c r="F401" i="27"/>
  <c r="G401" i="27" s="1"/>
  <c r="H401" i="27" s="1"/>
  <c r="I401" i="27" s="1"/>
  <c r="F407" i="27"/>
  <c r="G407" i="27" s="1"/>
  <c r="H407" i="27" s="1"/>
  <c r="I407" i="27" s="1"/>
  <c r="F413" i="27"/>
  <c r="F417" i="27"/>
  <c r="F421" i="27"/>
  <c r="F423" i="27"/>
  <c r="G423" i="27" s="1"/>
  <c r="H423" i="27" s="1"/>
  <c r="F431" i="27"/>
  <c r="F463" i="27"/>
  <c r="G463" i="27" s="1"/>
  <c r="H463" i="27" s="1"/>
  <c r="F489" i="27"/>
  <c r="F509" i="27"/>
  <c r="G509" i="27" s="1"/>
  <c r="H509" i="27" s="1"/>
  <c r="I509" i="27" s="1"/>
  <c r="F526" i="27"/>
  <c r="G526" i="27" s="1"/>
  <c r="H526" i="27" s="1"/>
  <c r="F553" i="27"/>
  <c r="G553" i="27" s="1"/>
  <c r="H553" i="27" s="1"/>
  <c r="I553" i="27" s="1"/>
  <c r="F556" i="27"/>
  <c r="G556" i="27" s="1"/>
  <c r="H556" i="27" s="1"/>
  <c r="F558" i="27"/>
  <c r="F579" i="27"/>
  <c r="G579" i="27" s="1"/>
  <c r="H579" i="27" s="1"/>
  <c r="I579" i="27" s="1"/>
  <c r="F193" i="27"/>
  <c r="F203" i="27"/>
  <c r="G203" i="27" s="1"/>
  <c r="H203" i="27" s="1"/>
  <c r="I203" i="27" s="1"/>
  <c r="F210" i="27"/>
  <c r="F212" i="27"/>
  <c r="G212" i="27" s="1"/>
  <c r="H212" i="27" s="1"/>
  <c r="I212" i="27" s="1"/>
  <c r="F259" i="27"/>
  <c r="F266" i="27"/>
  <c r="G266" i="27" s="1"/>
  <c r="H266" i="27" s="1"/>
  <c r="I266" i="27" s="1"/>
  <c r="F273" i="27"/>
  <c r="F280" i="27"/>
  <c r="F303" i="27"/>
  <c r="G303" i="27" s="1"/>
  <c r="H303" i="27" s="1"/>
  <c r="I303" i="27" s="1"/>
  <c r="F310" i="27"/>
  <c r="G310" i="27" s="1"/>
  <c r="H310" i="27" s="1"/>
  <c r="I310" i="27" s="1"/>
  <c r="F329" i="27"/>
  <c r="F336" i="27"/>
  <c r="G336" i="27" s="1"/>
  <c r="H336" i="27" s="1"/>
  <c r="I336" i="27" s="1"/>
  <c r="F419" i="27"/>
  <c r="F425" i="27"/>
  <c r="F445" i="27"/>
  <c r="F449" i="27"/>
  <c r="F451" i="27"/>
  <c r="F474" i="27"/>
  <c r="G474" i="27" s="1"/>
  <c r="H474" i="27" s="1"/>
  <c r="I474" i="27" s="1"/>
  <c r="F476" i="27"/>
  <c r="G476" i="27" s="1"/>
  <c r="H476" i="27" s="1"/>
  <c r="I476" i="27" s="1"/>
  <c r="F487" i="27"/>
  <c r="G487" i="27" s="1"/>
  <c r="H487" i="27" s="1"/>
  <c r="I487" i="27" s="1"/>
  <c r="F505" i="27"/>
  <c r="F507" i="27"/>
  <c r="G507" i="27" s="1"/>
  <c r="H507" i="27" s="1"/>
  <c r="I507" i="27" s="1"/>
  <c r="F524" i="27"/>
  <c r="G524" i="27" s="1"/>
  <c r="H524" i="27" s="1"/>
  <c r="I524" i="27" s="1"/>
  <c r="F547" i="27"/>
  <c r="G547" i="27" s="1"/>
  <c r="H547" i="27" s="1"/>
  <c r="I547" i="27" s="1"/>
  <c r="F549" i="27"/>
  <c r="F551" i="27"/>
  <c r="F577" i="27"/>
  <c r="F201" i="27"/>
  <c r="F208" i="27"/>
  <c r="F217" i="27"/>
  <c r="G217" i="27" s="1"/>
  <c r="H217" i="27" s="1"/>
  <c r="I217" i="27" s="1"/>
  <c r="F219" i="27"/>
  <c r="G219" i="27" s="1"/>
  <c r="H219" i="27" s="1"/>
  <c r="I219" i="27" s="1"/>
  <c r="F226" i="27"/>
  <c r="F233" i="27"/>
  <c r="G233" i="27" s="1"/>
  <c r="H233" i="27" s="1"/>
  <c r="I233" i="27" s="1"/>
  <c r="F240" i="27"/>
  <c r="F247" i="27"/>
  <c r="F249" i="27"/>
  <c r="G249" i="27" s="1"/>
  <c r="H249" i="27" s="1"/>
  <c r="I249" i="27" s="1"/>
  <c r="F287" i="27"/>
  <c r="F296" i="27"/>
  <c r="F318" i="27"/>
  <c r="F320" i="27"/>
  <c r="F443" i="27"/>
  <c r="F447" i="27"/>
  <c r="G447" i="27" s="1"/>
  <c r="H447" i="27" s="1"/>
  <c r="I447" i="27" s="1"/>
  <c r="F453" i="27"/>
  <c r="G453" i="27" s="1"/>
  <c r="H453" i="27" s="1"/>
  <c r="I453" i="27" s="1"/>
  <c r="F455" i="27"/>
  <c r="F459" i="27"/>
  <c r="F461" i="27"/>
  <c r="G461" i="27" s="1"/>
  <c r="H461" i="27" s="1"/>
  <c r="I461" i="27" s="1"/>
  <c r="F472" i="27"/>
  <c r="F485" i="27"/>
  <c r="G485" i="27" s="1"/>
  <c r="H485" i="27" s="1"/>
  <c r="I485" i="27" s="1"/>
  <c r="F503" i="27"/>
  <c r="F520" i="27"/>
  <c r="F522" i="27"/>
  <c r="F541" i="27"/>
  <c r="F543" i="27"/>
  <c r="F545" i="27"/>
  <c r="G545" i="27" s="1"/>
  <c r="H545" i="27" s="1"/>
  <c r="I545" i="27" s="1"/>
  <c r="F575" i="27"/>
  <c r="G575" i="27" s="1"/>
  <c r="H575" i="27" s="1"/>
  <c r="I575" i="27" s="1"/>
  <c r="F191" i="27"/>
  <c r="G191" i="27" s="1"/>
  <c r="H191" i="27" s="1"/>
  <c r="I191" i="27" s="1"/>
  <c r="F231" i="27"/>
  <c r="F238" i="27"/>
  <c r="F257" i="27"/>
  <c r="G257" i="27" s="1"/>
  <c r="H257" i="27" s="1"/>
  <c r="I257" i="27" s="1"/>
  <c r="F264" i="27"/>
  <c r="G264" i="27" s="1"/>
  <c r="H264" i="27" s="1"/>
  <c r="I264" i="27" s="1"/>
  <c r="F271" i="27"/>
  <c r="F278" i="27"/>
  <c r="F294" i="27"/>
  <c r="F301" i="27"/>
  <c r="F308" i="27"/>
  <c r="F316" i="27"/>
  <c r="F325" i="27"/>
  <c r="G325" i="27" s="1"/>
  <c r="H325" i="27" s="1"/>
  <c r="I325" i="27" s="1"/>
  <c r="F327" i="27"/>
  <c r="F334" i="27"/>
  <c r="G334" i="27" s="1"/>
  <c r="H334" i="27" s="1"/>
  <c r="I334" i="27" s="1"/>
  <c r="F343" i="27"/>
  <c r="G343" i="27" s="1"/>
  <c r="H343" i="27" s="1"/>
  <c r="I343" i="27" s="1"/>
  <c r="F349" i="27"/>
  <c r="G349" i="27" s="1"/>
  <c r="H349" i="27" s="1"/>
  <c r="I349" i="27" s="1"/>
  <c r="F355" i="27"/>
  <c r="G355" i="27" s="1"/>
  <c r="H355" i="27" s="1"/>
  <c r="I355" i="27" s="1"/>
  <c r="F361" i="27"/>
  <c r="F367" i="27"/>
  <c r="F373" i="27"/>
  <c r="F441" i="27"/>
  <c r="G441" i="27" s="1"/>
  <c r="H441" i="27" s="1"/>
  <c r="I441" i="27" s="1"/>
  <c r="F457" i="27"/>
  <c r="F483" i="27"/>
  <c r="F499" i="27"/>
  <c r="G499" i="27" s="1"/>
  <c r="H499" i="27" s="1"/>
  <c r="I499" i="27" s="1"/>
  <c r="F501" i="27"/>
  <c r="F518" i="27"/>
  <c r="G518" i="27" s="1"/>
  <c r="H518" i="27" s="1"/>
  <c r="I518" i="27" s="1"/>
  <c r="F535" i="27"/>
  <c r="G535" i="27" s="1"/>
  <c r="H535" i="27" s="1"/>
  <c r="I535" i="27" s="1"/>
  <c r="F537" i="27"/>
  <c r="F539" i="27"/>
  <c r="G539" i="27" s="1"/>
  <c r="H539" i="27" s="1"/>
  <c r="I539" i="27" s="1"/>
  <c r="F571" i="27"/>
  <c r="F573" i="27"/>
  <c r="F586" i="27"/>
  <c r="F199" i="27"/>
  <c r="F206" i="27"/>
  <c r="G206" i="27" s="1"/>
  <c r="H206" i="27" s="1"/>
  <c r="I206" i="27" s="1"/>
  <c r="F215" i="27"/>
  <c r="G215" i="27" s="1"/>
  <c r="H215" i="27" s="1"/>
  <c r="I215" i="27" s="1"/>
  <c r="F224" i="27"/>
  <c r="G224" i="27" s="1"/>
  <c r="H224" i="27" s="1"/>
  <c r="I224" i="27" s="1"/>
  <c r="F245" i="27"/>
  <c r="G245" i="27" s="1"/>
  <c r="H245" i="27" s="1"/>
  <c r="I245" i="27" s="1"/>
  <c r="F283" i="27"/>
  <c r="G283" i="27" s="1"/>
  <c r="H283" i="27" s="1"/>
  <c r="I283" i="27" s="1"/>
  <c r="F285" i="27"/>
  <c r="G285" i="27" s="1"/>
  <c r="H285" i="27" s="1"/>
  <c r="I285" i="27" s="1"/>
  <c r="F339" i="27"/>
  <c r="G339" i="27" s="1"/>
  <c r="H339" i="27" s="1"/>
  <c r="F345" i="27"/>
  <c r="G345" i="27" s="1"/>
  <c r="H345" i="27" s="1"/>
  <c r="I345" i="27" s="1"/>
  <c r="F351" i="27"/>
  <c r="G351" i="27" s="1"/>
  <c r="H351" i="27" s="1"/>
  <c r="F357" i="27"/>
  <c r="G357" i="27" s="1"/>
  <c r="H357" i="27" s="1"/>
  <c r="F363" i="27"/>
  <c r="G363" i="27" s="1"/>
  <c r="H363" i="27" s="1"/>
  <c r="F369" i="27"/>
  <c r="G369" i="27" s="1"/>
  <c r="H369" i="27" s="1"/>
  <c r="F376" i="27"/>
  <c r="G376" i="27" s="1"/>
  <c r="H376" i="27" s="1"/>
  <c r="I376" i="27" s="1"/>
  <c r="F382" i="27"/>
  <c r="G382" i="27" s="1"/>
  <c r="H382" i="27" s="1"/>
  <c r="F388" i="27"/>
  <c r="G388" i="27" s="1"/>
  <c r="H388" i="27" s="1"/>
  <c r="F394" i="27"/>
  <c r="G394" i="27" s="1"/>
  <c r="H394" i="27" s="1"/>
  <c r="F400" i="27"/>
  <c r="G400" i="27" s="1"/>
  <c r="H400" i="27" s="1"/>
  <c r="I400" i="27" s="1"/>
  <c r="F406" i="27"/>
  <c r="G406" i="27" s="1"/>
  <c r="H406" i="27" s="1"/>
  <c r="I406" i="27" s="1"/>
  <c r="F412" i="27"/>
  <c r="G412" i="27" s="1"/>
  <c r="H412" i="27" s="1"/>
  <c r="I412" i="27" s="1"/>
  <c r="F430" i="27"/>
  <c r="G430" i="27" s="1"/>
  <c r="H430" i="27" s="1"/>
  <c r="I430" i="27" s="1"/>
  <c r="F439" i="27"/>
  <c r="G439" i="27" s="1"/>
  <c r="H439" i="27" s="1"/>
  <c r="I439" i="27" s="1"/>
  <c r="F468" i="27"/>
  <c r="F470" i="27"/>
  <c r="G470" i="27" s="1"/>
  <c r="H470" i="27" s="1"/>
  <c r="I470" i="27" s="1"/>
  <c r="F481" i="27"/>
  <c r="G481" i="27" s="1"/>
  <c r="H481" i="27" s="1"/>
  <c r="F494" i="27"/>
  <c r="G494" i="27" s="1"/>
  <c r="H494" i="27" s="1"/>
  <c r="I494" i="27" s="1"/>
  <c r="F497" i="27"/>
  <c r="G497" i="27" s="1"/>
  <c r="H497" i="27" s="1"/>
  <c r="I497" i="27" s="1"/>
  <c r="F514" i="27"/>
  <c r="G514" i="27" s="1"/>
  <c r="H514" i="27" s="1"/>
  <c r="F516" i="27"/>
  <c r="G516" i="27" s="1"/>
  <c r="H516" i="27" s="1"/>
  <c r="I516" i="27" s="1"/>
  <c r="F529" i="27"/>
  <c r="G529" i="27" s="1"/>
  <c r="H529" i="27" s="1"/>
  <c r="F531" i="27"/>
  <c r="F533" i="27"/>
  <c r="G533" i="27" s="1"/>
  <c r="H533" i="27" s="1"/>
  <c r="I533" i="27" s="1"/>
  <c r="F565" i="27"/>
  <c r="G565" i="27" s="1"/>
  <c r="H565" i="27" s="1"/>
  <c r="I565" i="27" s="1"/>
  <c r="F567" i="27"/>
  <c r="F569" i="27"/>
  <c r="G569" i="27" s="1"/>
  <c r="H569" i="27" s="1"/>
  <c r="I569" i="27" s="1"/>
  <c r="F584" i="27"/>
  <c r="G584" i="27" s="1"/>
  <c r="H584" i="27" s="1"/>
  <c r="I584" i="27" s="1"/>
  <c r="F222" i="27"/>
  <c r="F229" i="27"/>
  <c r="F236" i="27"/>
  <c r="G236" i="27" s="1"/>
  <c r="H236" i="27" s="1"/>
  <c r="I236" i="27" s="1"/>
  <c r="F243" i="27"/>
  <c r="F252" i="27"/>
  <c r="F254" i="27"/>
  <c r="G254" i="27" s="1"/>
  <c r="H254" i="27" s="1"/>
  <c r="I254" i="27" s="1"/>
  <c r="F262" i="27"/>
  <c r="F269" i="27"/>
  <c r="G269" i="27" s="1"/>
  <c r="H269" i="27" s="1"/>
  <c r="I269" i="27" s="1"/>
  <c r="F276" i="27"/>
  <c r="G276" i="27" s="1"/>
  <c r="H276" i="27" s="1"/>
  <c r="I276" i="27" s="1"/>
  <c r="F292" i="27"/>
  <c r="F299" i="27"/>
  <c r="F306" i="27"/>
  <c r="F313" i="27"/>
  <c r="F323" i="27"/>
  <c r="F332" i="27"/>
  <c r="F341" i="27"/>
  <c r="F347" i="27"/>
  <c r="F353" i="27"/>
  <c r="G353" i="27" s="1"/>
  <c r="H353" i="27" s="1"/>
  <c r="I353" i="27" s="1"/>
  <c r="F359" i="27"/>
  <c r="G359" i="27" s="1"/>
  <c r="H359" i="27" s="1"/>
  <c r="I359" i="27" s="1"/>
  <c r="F365" i="27"/>
  <c r="G365" i="27" s="1"/>
  <c r="H365" i="27" s="1"/>
  <c r="I365" i="27" s="1"/>
  <c r="F371" i="27"/>
  <c r="G371" i="27" s="1"/>
  <c r="H371" i="27" s="1"/>
  <c r="I371" i="27" s="1"/>
  <c r="F378" i="27"/>
  <c r="G378" i="27" s="1"/>
  <c r="H378" i="27" s="1"/>
  <c r="F384" i="27"/>
  <c r="G384" i="27" s="1"/>
  <c r="H384" i="27" s="1"/>
  <c r="F390" i="27"/>
  <c r="G390" i="27" s="1"/>
  <c r="H390" i="27" s="1"/>
  <c r="F396" i="27"/>
  <c r="G396" i="27" s="1"/>
  <c r="H396" i="27" s="1"/>
  <c r="F402" i="27"/>
  <c r="G402" i="27" s="1"/>
  <c r="H402" i="27" s="1"/>
  <c r="F408" i="27"/>
  <c r="G408" i="27" s="1"/>
  <c r="H408" i="27" s="1"/>
  <c r="F414" i="27"/>
  <c r="G414" i="27" s="1"/>
  <c r="H414" i="27" s="1"/>
  <c r="I414" i="27" s="1"/>
  <c r="F424" i="27"/>
  <c r="F432" i="27"/>
  <c r="G432" i="27" s="1"/>
  <c r="H432" i="27" s="1"/>
  <c r="F434" i="27"/>
  <c r="G434" i="27" s="1"/>
  <c r="H434" i="27" s="1"/>
  <c r="I434" i="27" s="1"/>
  <c r="F466" i="27"/>
  <c r="F479" i="27"/>
  <c r="G479" i="27" s="1"/>
  <c r="H479" i="27" s="1"/>
  <c r="I479" i="27" s="1"/>
  <c r="F490" i="27"/>
  <c r="F492" i="27"/>
  <c r="F512" i="27"/>
  <c r="F559" i="27"/>
  <c r="F561" i="27"/>
  <c r="F563" i="27"/>
  <c r="G563" i="27" s="1"/>
  <c r="H563" i="27" s="1"/>
  <c r="I563" i="27" s="1"/>
  <c r="F580" i="27"/>
  <c r="F582" i="27"/>
  <c r="F194" i="27"/>
  <c r="G194" i="27" s="1"/>
  <c r="H194" i="27" s="1"/>
  <c r="I194" i="27" s="1"/>
  <c r="F197" i="27"/>
  <c r="G197" i="27" s="1"/>
  <c r="H197" i="27" s="1"/>
  <c r="I197" i="27" s="1"/>
  <c r="F204" i="27"/>
  <c r="F211" i="27"/>
  <c r="G211" i="27" s="1"/>
  <c r="H211" i="27" s="1"/>
  <c r="I211" i="27" s="1"/>
  <c r="F213" i="27"/>
  <c r="F267" i="27"/>
  <c r="F274" i="27"/>
  <c r="F281" i="27"/>
  <c r="F304" i="27"/>
  <c r="F330" i="27"/>
  <c r="F337" i="27"/>
  <c r="F380" i="27"/>
  <c r="F386" i="27"/>
  <c r="F392" i="27"/>
  <c r="F398" i="27"/>
  <c r="G398" i="27" s="1"/>
  <c r="H398" i="27" s="1"/>
  <c r="I398" i="27" s="1"/>
  <c r="F404" i="27"/>
  <c r="G404" i="27" s="1"/>
  <c r="H404" i="27" s="1"/>
  <c r="I404" i="27" s="1"/>
  <c r="F410" i="27"/>
  <c r="F418" i="27"/>
  <c r="F420" i="27"/>
  <c r="F426" i="27"/>
  <c r="G426" i="27" s="1"/>
  <c r="H426" i="27" s="1"/>
  <c r="F428" i="27"/>
  <c r="F437" i="27"/>
  <c r="G437" i="27" s="1"/>
  <c r="H437" i="27" s="1"/>
  <c r="I437" i="27" s="1"/>
  <c r="F464" i="27"/>
  <c r="G464" i="27" s="1"/>
  <c r="H464" i="27" s="1"/>
  <c r="I464" i="27" s="1"/>
  <c r="F477" i="27"/>
  <c r="F508" i="27"/>
  <c r="F510" i="27"/>
  <c r="F525" i="27"/>
  <c r="F527" i="27"/>
  <c r="G527" i="27" s="1"/>
  <c r="H527" i="27" s="1"/>
  <c r="I527" i="27" s="1"/>
  <c r="F554" i="27"/>
  <c r="F557" i="27"/>
  <c r="G557" i="27" s="1"/>
  <c r="H557" i="27" s="1"/>
  <c r="I557" i="27" s="1"/>
  <c r="F578" i="27"/>
  <c r="G578" i="27" s="1"/>
  <c r="H578" i="27" s="1"/>
  <c r="I578" i="27" s="1"/>
  <c r="F202" i="27"/>
  <c r="F220" i="27"/>
  <c r="F227" i="27"/>
  <c r="G227" i="27" s="1"/>
  <c r="H227" i="27" s="1"/>
  <c r="I227" i="27" s="1"/>
  <c r="F234" i="27"/>
  <c r="G234" i="27" s="1"/>
  <c r="H234" i="27" s="1"/>
  <c r="I234" i="27" s="1"/>
  <c r="F241" i="27"/>
  <c r="G241" i="27" s="1"/>
  <c r="H241" i="27" s="1"/>
  <c r="I241" i="27" s="1"/>
  <c r="F250" i="27"/>
  <c r="G250" i="27" s="1"/>
  <c r="H250" i="27" s="1"/>
  <c r="I250" i="27" s="1"/>
  <c r="F260" i="27"/>
  <c r="F288" i="27"/>
  <c r="F290" i="27"/>
  <c r="G290" i="27" s="1"/>
  <c r="H290" i="27" s="1"/>
  <c r="I290" i="27" s="1"/>
  <c r="F297" i="27"/>
  <c r="F311" i="27"/>
  <c r="F319" i="27"/>
  <c r="F321" i="27"/>
  <c r="F416" i="27"/>
  <c r="F422" i="27"/>
  <c r="G422" i="27" s="1"/>
  <c r="H422" i="27" s="1"/>
  <c r="I422" i="27" s="1"/>
  <c r="F444" i="27"/>
  <c r="G444" i="27" s="1"/>
  <c r="H444" i="27" s="1"/>
  <c r="I444" i="27" s="1"/>
  <c r="F446" i="27"/>
  <c r="G446" i="27" s="1"/>
  <c r="H446" i="27" s="1"/>
  <c r="I446" i="27" s="1"/>
  <c r="F448" i="27"/>
  <c r="G448" i="27" s="1"/>
  <c r="H448" i="27" s="1"/>
  <c r="F452" i="27"/>
  <c r="G452" i="27" s="1"/>
  <c r="H452" i="27" s="1"/>
  <c r="I452" i="27" s="1"/>
  <c r="F462" i="27"/>
  <c r="G462" i="27" s="1"/>
  <c r="H462" i="27" s="1"/>
  <c r="I462" i="27" s="1"/>
  <c r="F475" i="27"/>
  <c r="G475" i="27" s="1"/>
  <c r="H475" i="27" s="1"/>
  <c r="I475" i="27" s="1"/>
  <c r="F486" i="27"/>
  <c r="F488" i="27"/>
  <c r="G488" i="27" s="1"/>
  <c r="H488" i="27" s="1"/>
  <c r="I488" i="27" s="1"/>
  <c r="F506" i="27"/>
  <c r="F523" i="27"/>
  <c r="F548" i="27"/>
  <c r="F550" i="27"/>
  <c r="G550" i="27" s="1"/>
  <c r="H550" i="27" s="1"/>
  <c r="I550" i="27" s="1"/>
  <c r="F552" i="27"/>
  <c r="G552" i="27" s="1"/>
  <c r="H552" i="27" s="1"/>
  <c r="I552" i="27" s="1"/>
  <c r="F576" i="27"/>
  <c r="F589" i="27"/>
  <c r="F192" i="27"/>
  <c r="F209" i="27"/>
  <c r="G209" i="27" s="1"/>
  <c r="H209" i="27" s="1"/>
  <c r="I209" i="27" s="1"/>
  <c r="F232" i="27"/>
  <c r="G232" i="27" s="1"/>
  <c r="H232" i="27" s="1"/>
  <c r="I232" i="27" s="1"/>
  <c r="F258" i="27"/>
  <c r="F265" i="27"/>
  <c r="F272" i="27"/>
  <c r="F279" i="27"/>
  <c r="F295" i="27"/>
  <c r="F302" i="27"/>
  <c r="G302" i="27" s="1"/>
  <c r="H302" i="27" s="1"/>
  <c r="I302" i="27" s="1"/>
  <c r="F309" i="27"/>
  <c r="F328" i="27"/>
  <c r="F335" i="27"/>
  <c r="F442" i="27"/>
  <c r="G442" i="27" s="1"/>
  <c r="H442" i="27" s="1"/>
  <c r="I442" i="27" s="1"/>
  <c r="F450" i="27"/>
  <c r="G450" i="27" s="1"/>
  <c r="H450" i="27" s="1"/>
  <c r="I450" i="27" s="1"/>
  <c r="F454" i="27"/>
  <c r="G454" i="27" s="1"/>
  <c r="H454" i="27" s="1"/>
  <c r="I454" i="27" s="1"/>
  <c r="F460" i="27"/>
  <c r="G460" i="27" s="1"/>
  <c r="H460" i="27" s="1"/>
  <c r="F473" i="27"/>
  <c r="G473" i="27" s="1"/>
  <c r="H473" i="27" s="1"/>
  <c r="I473" i="27" s="1"/>
  <c r="F484" i="27"/>
  <c r="G484" i="27" s="1"/>
  <c r="H484" i="27" s="1"/>
  <c r="F502" i="27"/>
  <c r="G502" i="27" s="1"/>
  <c r="H502" i="27" s="1"/>
  <c r="F504" i="27"/>
  <c r="F521" i="27"/>
  <c r="G521" i="27" s="1"/>
  <c r="H521" i="27" s="1"/>
  <c r="I521" i="27" s="1"/>
  <c r="F542" i="27"/>
  <c r="G542" i="27" s="1"/>
  <c r="H542" i="27" s="1"/>
  <c r="I542" i="27" s="1"/>
  <c r="F544" i="27"/>
  <c r="G544" i="27" s="1"/>
  <c r="H544" i="27" s="1"/>
  <c r="I544" i="27" s="1"/>
  <c r="F546" i="27"/>
  <c r="F572" i="27"/>
  <c r="G572" i="27" s="1"/>
  <c r="H572" i="27" s="1"/>
  <c r="I572" i="27" s="1"/>
  <c r="F574" i="27"/>
  <c r="G574" i="27" s="1"/>
  <c r="H574" i="27" s="1"/>
  <c r="I574" i="27" s="1"/>
  <c r="F587" i="27"/>
  <c r="G587" i="27" s="1"/>
  <c r="H587" i="27" s="1"/>
  <c r="I587" i="27" s="1"/>
  <c r="F214" i="27"/>
  <c r="F256" i="27"/>
  <c r="F293" i="27"/>
  <c r="F344" i="27"/>
  <c r="F364" i="27"/>
  <c r="G364" i="27" s="1"/>
  <c r="H364" i="27" s="1"/>
  <c r="F391" i="27"/>
  <c r="G391" i="27" s="1"/>
  <c r="H391" i="27" s="1"/>
  <c r="F415" i="27"/>
  <c r="G415" i="27" s="1"/>
  <c r="H415" i="27" s="1"/>
  <c r="F493" i="27"/>
  <c r="G493" i="27" s="1"/>
  <c r="H493" i="27" s="1"/>
  <c r="F570" i="27"/>
  <c r="G570" i="27" s="1"/>
  <c r="H570" i="27" s="1"/>
  <c r="I570" i="27" s="1"/>
  <c r="F581" i="27"/>
  <c r="G581" i="27" s="1"/>
  <c r="H581" i="27" s="1"/>
  <c r="I581" i="27" s="1"/>
  <c r="F597" i="27"/>
  <c r="F154" i="27"/>
  <c r="G154" i="27" s="1"/>
  <c r="H154" i="27" s="1"/>
  <c r="I154" i="27" s="1"/>
  <c r="F156" i="27"/>
  <c r="F163" i="27"/>
  <c r="F165" i="27"/>
  <c r="F172" i="27"/>
  <c r="G172" i="27" s="1"/>
  <c r="H172" i="27" s="1"/>
  <c r="I172" i="27" s="1"/>
  <c r="F174" i="27"/>
  <c r="G174" i="27" s="1"/>
  <c r="H174" i="27" s="1"/>
  <c r="I174" i="27" s="1"/>
  <c r="F181" i="27"/>
  <c r="F183" i="27"/>
  <c r="G183" i="27" s="1"/>
  <c r="H183" i="27" s="1"/>
  <c r="I183" i="27" s="1"/>
  <c r="F190" i="27"/>
  <c r="G190" i="27" s="1"/>
  <c r="H190" i="27" s="1"/>
  <c r="I190" i="27" s="1"/>
  <c r="F56" i="27"/>
  <c r="F85" i="27"/>
  <c r="G85" i="27" s="1"/>
  <c r="H85" i="27" s="1"/>
  <c r="I85" i="27" s="1"/>
  <c r="F104" i="27"/>
  <c r="G104" i="27" s="1"/>
  <c r="H104" i="27" s="1"/>
  <c r="I104" i="27" s="1"/>
  <c r="F108" i="27"/>
  <c r="G108" i="27" s="1"/>
  <c r="H108" i="27" s="1"/>
  <c r="I108" i="27" s="1"/>
  <c r="F121" i="27"/>
  <c r="F141" i="27"/>
  <c r="F147" i="27"/>
  <c r="F17" i="27"/>
  <c r="G17" i="27" s="1"/>
  <c r="H17" i="27" s="1"/>
  <c r="I17" i="27" s="1"/>
  <c r="F23" i="27"/>
  <c r="F29" i="27"/>
  <c r="G29" i="27" s="1"/>
  <c r="H29" i="27" s="1"/>
  <c r="I29" i="27" s="1"/>
  <c r="F35" i="27"/>
  <c r="F41" i="27"/>
  <c r="F47" i="27"/>
  <c r="G47" i="27" s="1"/>
  <c r="H47" i="27" s="1"/>
  <c r="I47" i="27" s="1"/>
  <c r="F53" i="27"/>
  <c r="G53" i="27" s="1"/>
  <c r="H53" i="27" s="1"/>
  <c r="I53" i="27" s="1"/>
  <c r="F30" i="27"/>
  <c r="G30" i="27" s="1"/>
  <c r="H30" i="27" s="1"/>
  <c r="I30" i="27" s="1"/>
  <c r="F122" i="27"/>
  <c r="F20" i="27"/>
  <c r="F200" i="27"/>
  <c r="G200" i="27" s="1"/>
  <c r="H200" i="27" s="1"/>
  <c r="I200" i="27" s="1"/>
  <c r="F225" i="27"/>
  <c r="F239" i="27"/>
  <c r="G239" i="27" s="1"/>
  <c r="H239" i="27" s="1"/>
  <c r="I239" i="27" s="1"/>
  <c r="F282" i="27"/>
  <c r="F317" i="27"/>
  <c r="F331" i="27"/>
  <c r="G331" i="27" s="1"/>
  <c r="H331" i="27" s="1"/>
  <c r="I331" i="27" s="1"/>
  <c r="F354" i="27"/>
  <c r="G354" i="27" s="1"/>
  <c r="H354" i="27" s="1"/>
  <c r="F374" i="27"/>
  <c r="F399" i="27"/>
  <c r="G399" i="27" s="1"/>
  <c r="H399" i="27" s="1"/>
  <c r="F427" i="27"/>
  <c r="G427" i="27" s="1"/>
  <c r="H427" i="27" s="1"/>
  <c r="I427" i="27" s="1"/>
  <c r="F436" i="27"/>
  <c r="G436" i="27" s="1"/>
  <c r="H436" i="27" s="1"/>
  <c r="I436" i="27" s="1"/>
  <c r="F471" i="27"/>
  <c r="F482" i="27"/>
  <c r="G482" i="27" s="1"/>
  <c r="H482" i="27" s="1"/>
  <c r="I482" i="27" s="1"/>
  <c r="F513" i="27"/>
  <c r="F534" i="27"/>
  <c r="F560" i="27"/>
  <c r="G560" i="27" s="1"/>
  <c r="H560" i="27" s="1"/>
  <c r="I560" i="27" s="1"/>
  <c r="F595" i="27"/>
  <c r="G595" i="27" s="1"/>
  <c r="H595" i="27" s="1"/>
  <c r="I595" i="27" s="1"/>
  <c r="F608" i="27"/>
  <c r="G608" i="27" s="1"/>
  <c r="H608" i="27" s="1"/>
  <c r="I608" i="27" s="1"/>
  <c r="F610" i="27"/>
  <c r="G610" i="27" s="1"/>
  <c r="H610" i="27" s="1"/>
  <c r="F58" i="27"/>
  <c r="G58" i="27" s="1"/>
  <c r="H58" i="27" s="1"/>
  <c r="I58" i="27" s="1"/>
  <c r="F65" i="27"/>
  <c r="G65" i="27" s="1"/>
  <c r="H65" i="27" s="1"/>
  <c r="I65" i="27" s="1"/>
  <c r="F69" i="27"/>
  <c r="G69" i="27" s="1"/>
  <c r="H69" i="27" s="1"/>
  <c r="I69" i="27" s="1"/>
  <c r="F89" i="27"/>
  <c r="G89" i="27" s="1"/>
  <c r="H89" i="27" s="1"/>
  <c r="I89" i="27" s="1"/>
  <c r="F93" i="27"/>
  <c r="F106" i="27"/>
  <c r="G106" i="27" s="1"/>
  <c r="H106" i="27" s="1"/>
  <c r="I106" i="27" s="1"/>
  <c r="F137" i="27"/>
  <c r="G137" i="27" s="1"/>
  <c r="H137" i="27" s="1"/>
  <c r="I137" i="27" s="1"/>
  <c r="F143" i="27"/>
  <c r="F18" i="27"/>
  <c r="F253" i="27"/>
  <c r="F268" i="27"/>
  <c r="F352" i="27"/>
  <c r="G352" i="27" s="1"/>
  <c r="H352" i="27" s="1"/>
  <c r="I352" i="27" s="1"/>
  <c r="F568" i="27"/>
  <c r="G568" i="27" s="1"/>
  <c r="H568" i="27" s="1"/>
  <c r="F593" i="27"/>
  <c r="G593" i="27" s="1"/>
  <c r="H593" i="27" s="1"/>
  <c r="I593" i="27" s="1"/>
  <c r="F606" i="27"/>
  <c r="G606" i="27" s="1"/>
  <c r="H606" i="27" s="1"/>
  <c r="I606" i="27" s="1"/>
  <c r="F60" i="27"/>
  <c r="G60" i="27" s="1"/>
  <c r="H60" i="27" s="1"/>
  <c r="I60" i="27" s="1"/>
  <c r="F67" i="27"/>
  <c r="F78" i="27"/>
  <c r="F91" i="27"/>
  <c r="F110" i="27"/>
  <c r="G110" i="27" s="1"/>
  <c r="H110" i="27" s="1"/>
  <c r="I110" i="27" s="1"/>
  <c r="F114" i="27"/>
  <c r="F126" i="27"/>
  <c r="G126" i="27" s="1"/>
  <c r="H126" i="27" s="1"/>
  <c r="I126" i="27" s="1"/>
  <c r="F132" i="27"/>
  <c r="F139" i="27"/>
  <c r="G139" i="27" s="1"/>
  <c r="H139" i="27" s="1"/>
  <c r="I139" i="27" s="1"/>
  <c r="F145" i="27"/>
  <c r="G145" i="27" s="1"/>
  <c r="H145" i="27" s="1"/>
  <c r="I145" i="27" s="1"/>
  <c r="F54" i="27"/>
  <c r="F223" i="27"/>
  <c r="G223" i="27" s="1"/>
  <c r="H223" i="27" s="1"/>
  <c r="I223" i="27" s="1"/>
  <c r="F342" i="27"/>
  <c r="G342" i="27" s="1"/>
  <c r="H342" i="27" s="1"/>
  <c r="F362" i="27"/>
  <c r="F397" i="27"/>
  <c r="G397" i="27" s="1"/>
  <c r="H397" i="27" s="1"/>
  <c r="F433" i="27"/>
  <c r="G433" i="27" s="1"/>
  <c r="H433" i="27" s="1"/>
  <c r="I433" i="27" s="1"/>
  <c r="F458" i="27"/>
  <c r="G458" i="27" s="1"/>
  <c r="H458" i="27" s="1"/>
  <c r="I458" i="27" s="1"/>
  <c r="F469" i="27"/>
  <c r="G469" i="27" s="1"/>
  <c r="H469" i="27" s="1"/>
  <c r="F480" i="27"/>
  <c r="G480" i="27" s="1"/>
  <c r="H480" i="27" s="1"/>
  <c r="I480" i="27" s="1"/>
  <c r="F491" i="27"/>
  <c r="G491" i="27" s="1"/>
  <c r="H491" i="27" s="1"/>
  <c r="I491" i="27" s="1"/>
  <c r="F532" i="27"/>
  <c r="G532" i="27" s="1"/>
  <c r="H532" i="27" s="1"/>
  <c r="F591" i="27"/>
  <c r="G591" i="27" s="1"/>
  <c r="H591" i="27" s="1"/>
  <c r="I591" i="27" s="1"/>
  <c r="F604" i="27"/>
  <c r="G604" i="27" s="1"/>
  <c r="H604" i="27" s="1"/>
  <c r="I604" i="27" s="1"/>
  <c r="F158" i="27"/>
  <c r="G158" i="27" s="1"/>
  <c r="H158" i="27" s="1"/>
  <c r="I158" i="27" s="1"/>
  <c r="F167" i="27"/>
  <c r="G167" i="27" s="1"/>
  <c r="H167" i="27" s="1"/>
  <c r="I167" i="27" s="1"/>
  <c r="F176" i="27"/>
  <c r="F185" i="27"/>
  <c r="F71" i="27"/>
  <c r="F76" i="27"/>
  <c r="F95" i="27"/>
  <c r="F99" i="27"/>
  <c r="G99" i="27" s="1"/>
  <c r="H99" i="27" s="1"/>
  <c r="I99" i="27" s="1"/>
  <c r="F112" i="27"/>
  <c r="G112" i="27" s="1"/>
  <c r="H112" i="27" s="1"/>
  <c r="I112" i="27" s="1"/>
  <c r="F128" i="27"/>
  <c r="G128" i="27" s="1"/>
  <c r="H128" i="27" s="1"/>
  <c r="I128" i="27" s="1"/>
  <c r="F134" i="27"/>
  <c r="F105" i="27"/>
  <c r="G105" i="27" s="1"/>
  <c r="H105" i="27" s="1"/>
  <c r="I105" i="27" s="1"/>
  <c r="F24" i="27"/>
  <c r="G24" i="27" s="1"/>
  <c r="H24" i="27" s="1"/>
  <c r="I24" i="27" s="1"/>
  <c r="F36" i="27"/>
  <c r="G36" i="27" s="1"/>
  <c r="H36" i="27" s="1"/>
  <c r="I36" i="27" s="1"/>
  <c r="F148" i="27"/>
  <c r="G148" i="27" s="1"/>
  <c r="H148" i="27" s="1"/>
  <c r="I148" i="27" s="1"/>
  <c r="F198" i="27"/>
  <c r="F237" i="27"/>
  <c r="F277" i="27"/>
  <c r="F314" i="27"/>
  <c r="F326" i="27"/>
  <c r="F340" i="27"/>
  <c r="G340" i="27" s="1"/>
  <c r="H340" i="27" s="1"/>
  <c r="I340" i="27" s="1"/>
  <c r="F372" i="27"/>
  <c r="G372" i="27" s="1"/>
  <c r="H372" i="27" s="1"/>
  <c r="F381" i="27"/>
  <c r="G381" i="27" s="1"/>
  <c r="H381" i="27" s="1"/>
  <c r="F405" i="27"/>
  <c r="G405" i="27" s="1"/>
  <c r="H405" i="27" s="1"/>
  <c r="F511" i="27"/>
  <c r="G511" i="27" s="1"/>
  <c r="H511" i="27" s="1"/>
  <c r="F566" i="27"/>
  <c r="G566" i="27" s="1"/>
  <c r="H566" i="27" s="1"/>
  <c r="I566" i="27" s="1"/>
  <c r="F602" i="27"/>
  <c r="G602" i="27" s="1"/>
  <c r="H602" i="27" s="1"/>
  <c r="I602" i="27" s="1"/>
  <c r="F151" i="27"/>
  <c r="G151" i="27" s="1"/>
  <c r="H151" i="27" s="1"/>
  <c r="I151" i="27" s="1"/>
  <c r="F153" i="27"/>
  <c r="G153" i="27" s="1"/>
  <c r="H153" i="27" s="1"/>
  <c r="I153" i="27" s="1"/>
  <c r="F160" i="27"/>
  <c r="G160" i="27" s="1"/>
  <c r="H160" i="27" s="1"/>
  <c r="I160" i="27" s="1"/>
  <c r="F162" i="27"/>
  <c r="G162" i="27" s="1"/>
  <c r="H162" i="27" s="1"/>
  <c r="I162" i="27" s="1"/>
  <c r="F169" i="27"/>
  <c r="G169" i="27" s="1"/>
  <c r="H169" i="27" s="1"/>
  <c r="I169" i="27" s="1"/>
  <c r="F171" i="27"/>
  <c r="G171" i="27" s="1"/>
  <c r="H171" i="27" s="1"/>
  <c r="I171" i="27" s="1"/>
  <c r="F178" i="27"/>
  <c r="G178" i="27" s="1"/>
  <c r="H178" i="27" s="1"/>
  <c r="I178" i="27" s="1"/>
  <c r="F180" i="27"/>
  <c r="G180" i="27" s="1"/>
  <c r="H180" i="27" s="1"/>
  <c r="I180" i="27" s="1"/>
  <c r="F187" i="27"/>
  <c r="G187" i="27" s="1"/>
  <c r="H187" i="27" s="1"/>
  <c r="I187" i="27" s="1"/>
  <c r="F189" i="27"/>
  <c r="G189" i="27" s="1"/>
  <c r="H189" i="27" s="1"/>
  <c r="I189" i="27" s="1"/>
  <c r="F73" i="27"/>
  <c r="G73" i="27" s="1"/>
  <c r="H73" i="27" s="1"/>
  <c r="I73" i="27" s="1"/>
  <c r="F80" i="27"/>
  <c r="F84" i="27"/>
  <c r="G84" i="27" s="1"/>
  <c r="H84" i="27" s="1"/>
  <c r="I84" i="27" s="1"/>
  <c r="F97" i="27"/>
  <c r="G97" i="27" s="1"/>
  <c r="H97" i="27" s="1"/>
  <c r="I97" i="27" s="1"/>
  <c r="F116" i="27"/>
  <c r="F120" i="27"/>
  <c r="G120" i="27" s="1"/>
  <c r="H120" i="27" s="1"/>
  <c r="I120" i="27" s="1"/>
  <c r="F124" i="27"/>
  <c r="G124" i="27" s="1"/>
  <c r="H124" i="27" s="1"/>
  <c r="I124" i="27" s="1"/>
  <c r="F130" i="27"/>
  <c r="G130" i="27" s="1"/>
  <c r="H130" i="27" s="1"/>
  <c r="I130" i="27" s="1"/>
  <c r="F150" i="27"/>
  <c r="G150" i="27" s="1"/>
  <c r="H150" i="27" s="1"/>
  <c r="I150" i="27" s="1"/>
  <c r="F22" i="27"/>
  <c r="G22" i="27" s="1"/>
  <c r="H22" i="27" s="1"/>
  <c r="I22" i="27" s="1"/>
  <c r="F28" i="27"/>
  <c r="G28" i="27" s="1"/>
  <c r="H28" i="27" s="1"/>
  <c r="I28" i="27" s="1"/>
  <c r="F34" i="27"/>
  <c r="G34" i="27" s="1"/>
  <c r="H34" i="27" s="1"/>
  <c r="I34" i="27" s="1"/>
  <c r="F40" i="27"/>
  <c r="G40" i="27" s="1"/>
  <c r="H40" i="27" s="1"/>
  <c r="I40" i="27" s="1"/>
  <c r="F46" i="27"/>
  <c r="G46" i="27" s="1"/>
  <c r="H46" i="27" s="1"/>
  <c r="I46" i="27" s="1"/>
  <c r="F52" i="27"/>
  <c r="G52" i="27" s="1"/>
  <c r="H52" i="27" s="1"/>
  <c r="I52" i="27" s="1"/>
  <c r="F82" i="27"/>
  <c r="G82" i="27" s="1"/>
  <c r="H82" i="27" s="1"/>
  <c r="I82" i="27" s="1"/>
  <c r="F101" i="27"/>
  <c r="F48" i="27"/>
  <c r="F248" i="27"/>
  <c r="G248" i="27" s="1"/>
  <c r="H248" i="27" s="1"/>
  <c r="I248" i="27" s="1"/>
  <c r="F263" i="27"/>
  <c r="F350" i="27"/>
  <c r="F370" i="27"/>
  <c r="G370" i="27" s="1"/>
  <c r="H370" i="27" s="1"/>
  <c r="I370" i="27" s="1"/>
  <c r="F456" i="27"/>
  <c r="G456" i="27" s="1"/>
  <c r="H456" i="27" s="1"/>
  <c r="I456" i="27" s="1"/>
  <c r="F500" i="27"/>
  <c r="G500" i="27" s="1"/>
  <c r="H500" i="27" s="1"/>
  <c r="I500" i="27" s="1"/>
  <c r="F530" i="27"/>
  <c r="G530" i="27" s="1"/>
  <c r="H530" i="27" s="1"/>
  <c r="I530" i="27" s="1"/>
  <c r="F598" i="27"/>
  <c r="F600" i="27"/>
  <c r="F613" i="27"/>
  <c r="F57" i="27"/>
  <c r="G57" i="27" s="1"/>
  <c r="H57" i="27" s="1"/>
  <c r="I57" i="27" s="1"/>
  <c r="F118" i="27"/>
  <c r="G118" i="27" s="1"/>
  <c r="H118" i="27" s="1"/>
  <c r="I118" i="27" s="1"/>
  <c r="F42" i="27"/>
  <c r="F32" i="27"/>
  <c r="F218" i="27"/>
  <c r="G218" i="27" s="1"/>
  <c r="H218" i="27" s="1"/>
  <c r="I218" i="27" s="1"/>
  <c r="F300" i="27"/>
  <c r="G300" i="27" s="1"/>
  <c r="H300" i="27" s="1"/>
  <c r="I300" i="27" s="1"/>
  <c r="F360" i="27"/>
  <c r="G360" i="27" s="1"/>
  <c r="H360" i="27" s="1"/>
  <c r="I360" i="27" s="1"/>
  <c r="F379" i="27"/>
  <c r="G379" i="27" s="1"/>
  <c r="H379" i="27" s="1"/>
  <c r="I379" i="27" s="1"/>
  <c r="F403" i="27"/>
  <c r="G403" i="27" s="1"/>
  <c r="H403" i="27" s="1"/>
  <c r="I403" i="27" s="1"/>
  <c r="F467" i="27"/>
  <c r="G467" i="27" s="1"/>
  <c r="H467" i="27" s="1"/>
  <c r="I467" i="27" s="1"/>
  <c r="F478" i="27"/>
  <c r="G478" i="27" s="1"/>
  <c r="H478" i="27" s="1"/>
  <c r="F519" i="27"/>
  <c r="F540" i="27"/>
  <c r="F596" i="27"/>
  <c r="G596" i="27" s="1"/>
  <c r="H596" i="27" s="1"/>
  <c r="I596" i="27" s="1"/>
  <c r="F611" i="27"/>
  <c r="G611" i="27" s="1"/>
  <c r="H611" i="27" s="1"/>
  <c r="I611" i="27" s="1"/>
  <c r="F62" i="27"/>
  <c r="G62" i="27" s="1"/>
  <c r="H62" i="27" s="1"/>
  <c r="I62" i="27" s="1"/>
  <c r="F66" i="27"/>
  <c r="G66" i="27" s="1"/>
  <c r="H66" i="27" s="1"/>
  <c r="I66" i="27" s="1"/>
  <c r="F86" i="27"/>
  <c r="G86" i="27" s="1"/>
  <c r="H86" i="27" s="1"/>
  <c r="I86" i="27" s="1"/>
  <c r="F90" i="27"/>
  <c r="G90" i="27" s="1"/>
  <c r="H90" i="27" s="1"/>
  <c r="I90" i="27" s="1"/>
  <c r="F103" i="27"/>
  <c r="G103" i="27" s="1"/>
  <c r="H103" i="27" s="1"/>
  <c r="I103" i="27" s="1"/>
  <c r="F138" i="27"/>
  <c r="G138" i="27" s="1"/>
  <c r="H138" i="27" s="1"/>
  <c r="I138" i="27" s="1"/>
  <c r="F144" i="27"/>
  <c r="G144" i="27" s="1"/>
  <c r="H144" i="27" s="1"/>
  <c r="I144" i="27" s="1"/>
  <c r="F196" i="27"/>
  <c r="F207" i="27"/>
  <c r="F286" i="27"/>
  <c r="F324" i="27"/>
  <c r="F338" i="27"/>
  <c r="G338" i="27" s="1"/>
  <c r="H338" i="27" s="1"/>
  <c r="I338" i="27" s="1"/>
  <c r="F358" i="27"/>
  <c r="G358" i="27" s="1"/>
  <c r="H358" i="27" s="1"/>
  <c r="F387" i="27"/>
  <c r="G387" i="27" s="1"/>
  <c r="H387" i="27" s="1"/>
  <c r="F411" i="27"/>
  <c r="G411" i="27" s="1"/>
  <c r="H411" i="27" s="1"/>
  <c r="F564" i="27"/>
  <c r="G564" i="27" s="1"/>
  <c r="H564" i="27" s="1"/>
  <c r="I564" i="27" s="1"/>
  <c r="F246" i="27"/>
  <c r="G246" i="27" s="1"/>
  <c r="H246" i="27" s="1"/>
  <c r="I246" i="27" s="1"/>
  <c r="F348" i="27"/>
  <c r="G348" i="27" s="1"/>
  <c r="H348" i="27" s="1"/>
  <c r="I348" i="27" s="1"/>
  <c r="F368" i="27"/>
  <c r="F440" i="27"/>
  <c r="F498" i="27"/>
  <c r="F517" i="27"/>
  <c r="G517" i="27" s="1"/>
  <c r="H517" i="27" s="1"/>
  <c r="F528" i="27"/>
  <c r="F538" i="27"/>
  <c r="G538" i="27" s="1"/>
  <c r="H538" i="27" s="1"/>
  <c r="I538" i="27" s="1"/>
  <c r="F585" i="27"/>
  <c r="G585" i="27" s="1"/>
  <c r="H585" i="27" s="1"/>
  <c r="I585" i="27" s="1"/>
  <c r="F590" i="27"/>
  <c r="G590" i="27" s="1"/>
  <c r="H590" i="27" s="1"/>
  <c r="I590" i="27" s="1"/>
  <c r="F592" i="27"/>
  <c r="G592" i="27" s="1"/>
  <c r="H592" i="27" s="1"/>
  <c r="F216" i="27"/>
  <c r="G216" i="27" s="1"/>
  <c r="H216" i="27" s="1"/>
  <c r="I216" i="27" s="1"/>
  <c r="F346" i="27"/>
  <c r="G346" i="27" s="1"/>
  <c r="H346" i="27" s="1"/>
  <c r="F385" i="27"/>
  <c r="G385" i="27" s="1"/>
  <c r="H385" i="27" s="1"/>
  <c r="I385" i="27" s="1"/>
  <c r="F409" i="27"/>
  <c r="G409" i="27" s="1"/>
  <c r="H409" i="27" s="1"/>
  <c r="F205" i="27"/>
  <c r="F230" i="27"/>
  <c r="G230" i="27" s="1"/>
  <c r="H230" i="27" s="1"/>
  <c r="I230" i="27" s="1"/>
  <c r="F244" i="27"/>
  <c r="F284" i="27"/>
  <c r="F333" i="27"/>
  <c r="G333" i="27" s="1"/>
  <c r="H333" i="27" s="1"/>
  <c r="F356" i="27"/>
  <c r="G134" i="27"/>
  <c r="H134" i="27" s="1"/>
  <c r="I134" i="27" s="1"/>
  <c r="F113" i="27"/>
  <c r="G147" i="27"/>
  <c r="H147" i="27" s="1"/>
  <c r="I147" i="27" s="1"/>
  <c r="G23" i="27"/>
  <c r="H23" i="27" s="1"/>
  <c r="I23" i="27" s="1"/>
  <c r="F98" i="27"/>
  <c r="G98" i="27" s="1"/>
  <c r="H98" i="27" s="1"/>
  <c r="I98" i="27" s="1"/>
  <c r="G149" i="27"/>
  <c r="H149" i="27" s="1"/>
  <c r="F117" i="27"/>
  <c r="G117" i="27" s="1"/>
  <c r="H117" i="27" s="1"/>
  <c r="F100" i="27"/>
  <c r="G100" i="27" s="1"/>
  <c r="H100" i="27" s="1"/>
  <c r="I100" i="27" s="1"/>
  <c r="G91" i="27"/>
  <c r="H91" i="27" s="1"/>
  <c r="I91" i="27" s="1"/>
  <c r="F83" i="27"/>
  <c r="F63" i="27"/>
  <c r="G63" i="27" s="1"/>
  <c r="H63" i="27" s="1"/>
  <c r="I63" i="27" s="1"/>
  <c r="I61" i="27"/>
  <c r="G185" i="27"/>
  <c r="H185" i="27" s="1"/>
  <c r="F182" i="27"/>
  <c r="G182" i="27" s="1"/>
  <c r="H182" i="27" s="1"/>
  <c r="I182" i="27" s="1"/>
  <c r="F170" i="27"/>
  <c r="G170" i="27" s="1"/>
  <c r="H170" i="27" s="1"/>
  <c r="I170" i="27" s="1"/>
  <c r="F168" i="27"/>
  <c r="G168" i="27" s="1"/>
  <c r="H168" i="27" s="1"/>
  <c r="I168" i="27" s="1"/>
  <c r="G152" i="27"/>
  <c r="H152" i="27" s="1"/>
  <c r="I152" i="27" s="1"/>
  <c r="F605" i="27"/>
  <c r="G605" i="27" s="1"/>
  <c r="H605" i="27" s="1"/>
  <c r="I605" i="27" s="1"/>
  <c r="G588" i="27"/>
  <c r="H588" i="27" s="1"/>
  <c r="I588" i="27" s="1"/>
  <c r="G455" i="27"/>
  <c r="H455" i="27" s="1"/>
  <c r="I455" i="27" s="1"/>
  <c r="G320" i="27"/>
  <c r="H320" i="27" s="1"/>
  <c r="I320" i="27" s="1"/>
  <c r="G466" i="27"/>
  <c r="H466" i="27" s="1"/>
  <c r="I466" i="27" s="1"/>
  <c r="G41" i="27"/>
  <c r="H41" i="27" s="1"/>
  <c r="I41" i="27" s="1"/>
  <c r="F45" i="27"/>
  <c r="G45" i="27" s="1"/>
  <c r="H45" i="27" s="1"/>
  <c r="I45" i="27" s="1"/>
  <c r="F16" i="27"/>
  <c r="F127" i="27"/>
  <c r="G127" i="27" s="1"/>
  <c r="H127" i="27" s="1"/>
  <c r="I127" i="27" s="1"/>
  <c r="F88" i="27"/>
  <c r="G88" i="27" s="1"/>
  <c r="H88" i="27" s="1"/>
  <c r="I88" i="27" s="1"/>
  <c r="F70" i="27"/>
  <c r="G70" i="27" s="1"/>
  <c r="H70" i="27" s="1"/>
  <c r="I70" i="27" s="1"/>
  <c r="G56" i="27"/>
  <c r="H56" i="27" s="1"/>
  <c r="F175" i="27"/>
  <c r="G175" i="27" s="1"/>
  <c r="H175" i="27" s="1"/>
  <c r="I175" i="27" s="1"/>
  <c r="G132" i="27"/>
  <c r="H132" i="27" s="1"/>
  <c r="I132" i="27" s="1"/>
  <c r="F38" i="27"/>
  <c r="F33" i="27"/>
  <c r="G33" i="27" s="1"/>
  <c r="H33" i="27" s="1"/>
  <c r="I33" i="27" s="1"/>
  <c r="G121" i="27"/>
  <c r="H121" i="27" s="1"/>
  <c r="I121" i="27" s="1"/>
  <c r="G21" i="27"/>
  <c r="H21" i="27" s="1"/>
  <c r="F96" i="27"/>
  <c r="G96" i="27" s="1"/>
  <c r="H96" i="27" s="1"/>
  <c r="I96" i="27" s="1"/>
  <c r="F51" i="27"/>
  <c r="G51" i="27" s="1"/>
  <c r="H51" i="27" s="1"/>
  <c r="I51" i="27" s="1"/>
  <c r="G141" i="27"/>
  <c r="H141" i="27" s="1"/>
  <c r="I141" i="27" s="1"/>
  <c r="F119" i="27"/>
  <c r="G119" i="27" s="1"/>
  <c r="H119" i="27" s="1"/>
  <c r="I119" i="27" s="1"/>
  <c r="F19" i="27"/>
  <c r="G19" i="27" s="1"/>
  <c r="H19" i="27" s="1"/>
  <c r="F140" i="27"/>
  <c r="I117" i="27"/>
  <c r="F107" i="27"/>
  <c r="G76" i="27"/>
  <c r="H76" i="27" s="1"/>
  <c r="I76" i="27" s="1"/>
  <c r="F55" i="27"/>
  <c r="G55" i="27" s="1"/>
  <c r="H55" i="27" s="1"/>
  <c r="I55" i="27" s="1"/>
  <c r="F179" i="27"/>
  <c r="G179" i="27" s="1"/>
  <c r="H179" i="27" s="1"/>
  <c r="I179" i="27" s="1"/>
  <c r="F177" i="27"/>
  <c r="G177" i="27" s="1"/>
  <c r="H177" i="27" s="1"/>
  <c r="I177" i="27" s="1"/>
  <c r="F607" i="27"/>
  <c r="G607" i="27" s="1"/>
  <c r="H607" i="27" s="1"/>
  <c r="F496" i="27"/>
  <c r="G496" i="27" s="1"/>
  <c r="H496" i="27" s="1"/>
  <c r="I415" i="27"/>
  <c r="F270" i="27"/>
  <c r="I391" i="27"/>
  <c r="I388" i="27"/>
  <c r="I364" i="27"/>
  <c r="G296" i="27"/>
  <c r="H296" i="27" s="1"/>
  <c r="I296" i="27" s="1"/>
  <c r="G421" i="27"/>
  <c r="H421" i="27" s="1"/>
  <c r="I421" i="27" s="1"/>
  <c r="G418" i="27"/>
  <c r="H418" i="27" s="1"/>
  <c r="I418" i="27" s="1"/>
  <c r="G259" i="27"/>
  <c r="H259" i="27" s="1"/>
  <c r="I259" i="27" s="1"/>
  <c r="G247" i="27"/>
  <c r="H247" i="27" s="1"/>
  <c r="I247" i="27" s="1"/>
  <c r="G597" i="27"/>
  <c r="H597" i="27" s="1"/>
  <c r="I597" i="27" s="1"/>
  <c r="I562" i="27"/>
  <c r="G523" i="27"/>
  <c r="H523" i="27" s="1"/>
  <c r="I523" i="27" s="1"/>
  <c r="G287" i="27"/>
  <c r="H287" i="27" s="1"/>
  <c r="I287" i="27" s="1"/>
  <c r="G273" i="27"/>
  <c r="H273" i="27" s="1"/>
  <c r="I273" i="27" s="1"/>
  <c r="G208" i="27"/>
  <c r="H208" i="27" s="1"/>
  <c r="I208" i="27" s="1"/>
  <c r="I556" i="27"/>
  <c r="I549" i="27"/>
  <c r="G541" i="27"/>
  <c r="H541" i="27" s="1"/>
  <c r="I541" i="27" s="1"/>
  <c r="G520" i="27"/>
  <c r="H520" i="27" s="1"/>
  <c r="I520" i="27" s="1"/>
  <c r="G501" i="27"/>
  <c r="H501" i="27" s="1"/>
  <c r="I501" i="27" s="1"/>
  <c r="G490" i="27"/>
  <c r="H490" i="27" s="1"/>
  <c r="G457" i="27"/>
  <c r="H457" i="27" s="1"/>
  <c r="G449" i="27"/>
  <c r="H449" i="27" s="1"/>
  <c r="I449" i="27" s="1"/>
  <c r="I409" i="27"/>
  <c r="I382" i="27"/>
  <c r="I373" i="27"/>
  <c r="G361" i="27"/>
  <c r="H361" i="27" s="1"/>
  <c r="I361" i="27" s="1"/>
  <c r="I346" i="27"/>
  <c r="G301" i="27"/>
  <c r="H301" i="27" s="1"/>
  <c r="I301" i="27" s="1"/>
  <c r="G193" i="27"/>
  <c r="H193" i="27" s="1"/>
  <c r="I193" i="27" s="1"/>
  <c r="G74" i="27"/>
  <c r="H74" i="27" s="1"/>
  <c r="I74" i="27" s="1"/>
  <c r="I543" i="27"/>
  <c r="G443" i="27"/>
  <c r="H443" i="27" s="1"/>
  <c r="I443" i="27" s="1"/>
  <c r="G59" i="27"/>
  <c r="H59" i="27" s="1"/>
  <c r="I59" i="27" s="1"/>
  <c r="I173" i="27"/>
  <c r="I155" i="27"/>
  <c r="G603" i="27"/>
  <c r="H603" i="27" s="1"/>
  <c r="I603" i="27" s="1"/>
  <c r="G559" i="27"/>
  <c r="H559" i="27" s="1"/>
  <c r="I559" i="27" s="1"/>
  <c r="G549" i="27"/>
  <c r="H549" i="27" s="1"/>
  <c r="G512" i="27"/>
  <c r="H512" i="27" s="1"/>
  <c r="I512" i="27" s="1"/>
  <c r="G420" i="27"/>
  <c r="H420" i="27" s="1"/>
  <c r="G417" i="27"/>
  <c r="H417" i="27" s="1"/>
  <c r="G373" i="27"/>
  <c r="H373" i="27" s="1"/>
  <c r="I358" i="27"/>
  <c r="G327" i="27"/>
  <c r="H327" i="27" s="1"/>
  <c r="G316" i="27"/>
  <c r="H316" i="27" s="1"/>
  <c r="I316" i="27" s="1"/>
  <c r="G278" i="27"/>
  <c r="H278" i="27" s="1"/>
  <c r="I278" i="27" s="1"/>
  <c r="G238" i="27"/>
  <c r="H238" i="27" s="1"/>
  <c r="I238" i="27" s="1"/>
  <c r="G125" i="27"/>
  <c r="H125" i="27" s="1"/>
  <c r="G577" i="27"/>
  <c r="H577" i="27" s="1"/>
  <c r="G543" i="27"/>
  <c r="H543" i="27" s="1"/>
  <c r="G522" i="27"/>
  <c r="H522" i="27" s="1"/>
  <c r="I522" i="27" s="1"/>
  <c r="G506" i="27"/>
  <c r="H506" i="27" s="1"/>
  <c r="I506" i="27" s="1"/>
  <c r="G503" i="27"/>
  <c r="H503" i="27" s="1"/>
  <c r="I503" i="27" s="1"/>
  <c r="I478" i="27"/>
  <c r="G459" i="27"/>
  <c r="H459" i="27" s="1"/>
  <c r="I459" i="27" s="1"/>
  <c r="G210" i="27"/>
  <c r="H210" i="27" s="1"/>
  <c r="I48" i="27"/>
  <c r="I18" i="27"/>
  <c r="G146" i="27"/>
  <c r="H146" i="27" s="1"/>
  <c r="I146" i="27" s="1"/>
  <c r="G140" i="27"/>
  <c r="H140" i="27" s="1"/>
  <c r="I140" i="27" s="1"/>
  <c r="G107" i="27"/>
  <c r="H107" i="27" s="1"/>
  <c r="G173" i="27"/>
  <c r="H173" i="27" s="1"/>
  <c r="G164" i="27"/>
  <c r="H164" i="27" s="1"/>
  <c r="I164" i="27" s="1"/>
  <c r="G155" i="27"/>
  <c r="H155" i="27" s="1"/>
  <c r="G594" i="27"/>
  <c r="H594" i="27" s="1"/>
  <c r="I594" i="27" s="1"/>
  <c r="G451" i="27"/>
  <c r="H451" i="27" s="1"/>
  <c r="I451" i="27" s="1"/>
  <c r="I425" i="27"/>
  <c r="I107" i="27"/>
  <c r="G50" i="27"/>
  <c r="H50" i="27" s="1"/>
  <c r="I50" i="27" s="1"/>
  <c r="G44" i="27"/>
  <c r="H44" i="27" s="1"/>
  <c r="I44" i="27" s="1"/>
  <c r="G38" i="27"/>
  <c r="H38" i="27" s="1"/>
  <c r="I38" i="27" s="1"/>
  <c r="G32" i="27"/>
  <c r="H32" i="27" s="1"/>
  <c r="I32" i="27" s="1"/>
  <c r="G26" i="27"/>
  <c r="H26" i="27" s="1"/>
  <c r="I26" i="27" s="1"/>
  <c r="G20" i="27"/>
  <c r="H20" i="27" s="1"/>
  <c r="I20" i="27" s="1"/>
  <c r="G122" i="27"/>
  <c r="H122" i="27" s="1"/>
  <c r="I122" i="27" s="1"/>
  <c r="G483" i="27"/>
  <c r="H483" i="27" s="1"/>
  <c r="I483" i="27" s="1"/>
  <c r="G472" i="27"/>
  <c r="H472" i="27" s="1"/>
  <c r="I472" i="27" s="1"/>
  <c r="G445" i="27"/>
  <c r="H445" i="27" s="1"/>
  <c r="I445" i="27" s="1"/>
  <c r="G318" i="27"/>
  <c r="H318" i="27" s="1"/>
  <c r="G240" i="27"/>
  <c r="H240" i="27" s="1"/>
  <c r="G226" i="27"/>
  <c r="H226" i="27" s="1"/>
  <c r="I226" i="27" s="1"/>
  <c r="G201" i="27"/>
  <c r="H201" i="27" s="1"/>
  <c r="I201" i="27" s="1"/>
  <c r="G113" i="27"/>
  <c r="H113" i="27" s="1"/>
  <c r="G54" i="27"/>
  <c r="H54" i="27" s="1"/>
  <c r="I54" i="27" s="1"/>
  <c r="G42" i="27"/>
  <c r="H42" i="27" s="1"/>
  <c r="I42" i="27" s="1"/>
  <c r="G18" i="27"/>
  <c r="H18" i="27" s="1"/>
  <c r="G101" i="27"/>
  <c r="H101" i="27" s="1"/>
  <c r="I101" i="27" s="1"/>
  <c r="I95" i="27"/>
  <c r="G613" i="27"/>
  <c r="H613" i="27" s="1"/>
  <c r="I613" i="27" s="1"/>
  <c r="G600" i="27"/>
  <c r="H600" i="27" s="1"/>
  <c r="I600" i="27" s="1"/>
  <c r="G598" i="27"/>
  <c r="H598" i="27" s="1"/>
  <c r="I598" i="27" s="1"/>
  <c r="G571" i="27"/>
  <c r="H571" i="27" s="1"/>
  <c r="I571" i="27" s="1"/>
  <c r="G554" i="27"/>
  <c r="H554" i="27" s="1"/>
  <c r="I554" i="27" s="1"/>
  <c r="G551" i="27"/>
  <c r="H551" i="27" s="1"/>
  <c r="I551" i="27" s="1"/>
  <c r="G548" i="27"/>
  <c r="H548" i="27" s="1"/>
  <c r="I548" i="27" s="1"/>
  <c r="G425" i="27"/>
  <c r="H425" i="27" s="1"/>
  <c r="G419" i="27"/>
  <c r="H419" i="27" s="1"/>
  <c r="I397" i="27"/>
  <c r="I394" i="27"/>
  <c r="G329" i="27"/>
  <c r="H329" i="27" s="1"/>
  <c r="I329" i="27" s="1"/>
  <c r="G294" i="27"/>
  <c r="H294" i="27" s="1"/>
  <c r="I294" i="27" s="1"/>
  <c r="G280" i="27"/>
  <c r="H280" i="27" s="1"/>
  <c r="I280" i="27" s="1"/>
  <c r="G48" i="27"/>
  <c r="H48" i="27" s="1"/>
  <c r="G116" i="27"/>
  <c r="H116" i="27" s="1"/>
  <c r="I116" i="27" s="1"/>
  <c r="G80" i="27"/>
  <c r="H80" i="27" s="1"/>
  <c r="I80" i="27" s="1"/>
  <c r="G537" i="27"/>
  <c r="H537" i="27" s="1"/>
  <c r="I537" i="27" s="1"/>
  <c r="G508" i="27"/>
  <c r="H508" i="27" s="1"/>
  <c r="G505" i="27"/>
  <c r="H505" i="27" s="1"/>
  <c r="G367" i="27"/>
  <c r="H367" i="27" s="1"/>
  <c r="I367" i="27" s="1"/>
  <c r="G308" i="27"/>
  <c r="H308" i="27" s="1"/>
  <c r="I308" i="27" s="1"/>
  <c r="G271" i="27"/>
  <c r="H271" i="27" s="1"/>
  <c r="I271" i="27" s="1"/>
  <c r="I568" i="27"/>
  <c r="G558" i="27"/>
  <c r="H558" i="27" s="1"/>
  <c r="I558" i="27" s="1"/>
  <c r="I532" i="27"/>
  <c r="G489" i="27"/>
  <c r="H489" i="27" s="1"/>
  <c r="I489" i="27" s="1"/>
  <c r="I440" i="27"/>
  <c r="G431" i="27"/>
  <c r="H431" i="27" s="1"/>
  <c r="I431" i="27" s="1"/>
  <c r="G413" i="27"/>
  <c r="H413" i="27" s="1"/>
  <c r="I413" i="27" s="1"/>
  <c r="G377" i="27"/>
  <c r="H377" i="27" s="1"/>
  <c r="I372" i="27"/>
  <c r="I366" i="27"/>
  <c r="I354" i="27"/>
  <c r="I342" i="27"/>
  <c r="G322" i="27"/>
  <c r="H322" i="27" s="1"/>
  <c r="I322" i="27" s="1"/>
  <c r="G312" i="27"/>
  <c r="H312" i="27" s="1"/>
  <c r="I312" i="27" s="1"/>
  <c r="G305" i="27"/>
  <c r="H305" i="27" s="1"/>
  <c r="I305" i="27" s="1"/>
  <c r="G298" i="27"/>
  <c r="H298" i="27" s="1"/>
  <c r="I298" i="27" s="1"/>
  <c r="G291" i="27"/>
  <c r="H291" i="27" s="1"/>
  <c r="I291" i="27" s="1"/>
  <c r="G275" i="27"/>
  <c r="H275" i="27" s="1"/>
  <c r="I275" i="27" s="1"/>
  <c r="I270" i="27"/>
  <c r="G261" i="27"/>
  <c r="H261" i="27" s="1"/>
  <c r="I261" i="27" s="1"/>
  <c r="G228" i="27"/>
  <c r="H228" i="27" s="1"/>
  <c r="G528" i="27"/>
  <c r="H528" i="27" s="1"/>
  <c r="I528" i="27" s="1"/>
  <c r="G513" i="27"/>
  <c r="H513" i="27" s="1"/>
  <c r="I513" i="27" s="1"/>
  <c r="G465" i="27"/>
  <c r="H465" i="27" s="1"/>
  <c r="I465" i="27" s="1"/>
  <c r="G374" i="27"/>
  <c r="H374" i="27" s="1"/>
  <c r="G368" i="27"/>
  <c r="H368" i="27" s="1"/>
  <c r="G362" i="27"/>
  <c r="H362" i="27" s="1"/>
  <c r="G356" i="27"/>
  <c r="H356" i="27" s="1"/>
  <c r="G350" i="27"/>
  <c r="H350" i="27" s="1"/>
  <c r="G344" i="27"/>
  <c r="H344" i="27" s="1"/>
  <c r="G284" i="27"/>
  <c r="H284" i="27" s="1"/>
  <c r="I284" i="27" s="1"/>
  <c r="G282" i="27"/>
  <c r="H282" i="27" s="1"/>
  <c r="G268" i="27"/>
  <c r="H268" i="27" s="1"/>
  <c r="I268" i="27" s="1"/>
  <c r="I225" i="27"/>
  <c r="G214" i="27"/>
  <c r="H214" i="27" s="1"/>
  <c r="I214" i="27" s="1"/>
  <c r="G205" i="27"/>
  <c r="H205" i="27" s="1"/>
  <c r="I205" i="27" s="1"/>
  <c r="G198" i="27"/>
  <c r="H198" i="27" s="1"/>
  <c r="I198" i="27" s="1"/>
  <c r="G196" i="27"/>
  <c r="H196" i="27" s="1"/>
  <c r="I196" i="27" s="1"/>
  <c r="G534" i="27"/>
  <c r="H534" i="27" s="1"/>
  <c r="I534" i="27" s="1"/>
  <c r="G498" i="27"/>
  <c r="H498" i="27" s="1"/>
  <c r="I498" i="27" s="1"/>
  <c r="I460" i="27"/>
  <c r="G440" i="27"/>
  <c r="H440" i="27" s="1"/>
  <c r="G326" i="27"/>
  <c r="H326" i="27" s="1"/>
  <c r="I326" i="27" s="1"/>
  <c r="G324" i="27"/>
  <c r="H324" i="27" s="1"/>
  <c r="I324" i="27" s="1"/>
  <c r="G314" i="27"/>
  <c r="H314" i="27" s="1"/>
  <c r="I314" i="27" s="1"/>
  <c r="G307" i="27"/>
  <c r="H307" i="27" s="1"/>
  <c r="I307" i="27" s="1"/>
  <c r="G293" i="27"/>
  <c r="H293" i="27" s="1"/>
  <c r="I293" i="27" s="1"/>
  <c r="G277" i="27"/>
  <c r="H277" i="27" s="1"/>
  <c r="I277" i="27" s="1"/>
  <c r="G270" i="27"/>
  <c r="H270" i="27" s="1"/>
  <c r="G263" i="27"/>
  <c r="H263" i="27" s="1"/>
  <c r="I263" i="27" s="1"/>
  <c r="I258" i="27"/>
  <c r="G256" i="27"/>
  <c r="H256" i="27" s="1"/>
  <c r="I256" i="27" s="1"/>
  <c r="G253" i="27"/>
  <c r="H253" i="27" s="1"/>
  <c r="I253" i="27" s="1"/>
  <c r="G244" i="27"/>
  <c r="H244" i="27" s="1"/>
  <c r="I244" i="27" s="1"/>
  <c r="G237" i="27"/>
  <c r="H237" i="27" s="1"/>
  <c r="I237" i="27" s="1"/>
  <c r="G540" i="27"/>
  <c r="H540" i="27" s="1"/>
  <c r="I540" i="27" s="1"/>
  <c r="G519" i="27"/>
  <c r="H519" i="27" s="1"/>
  <c r="I519" i="27" s="1"/>
  <c r="G471" i="27"/>
  <c r="H471" i="27" s="1"/>
  <c r="I471" i="27" s="1"/>
  <c r="I448" i="27"/>
  <c r="I321" i="27"/>
  <c r="G317" i="27"/>
  <c r="H317" i="27" s="1"/>
  <c r="I317" i="27" s="1"/>
  <c r="I297" i="27"/>
  <c r="G286" i="27"/>
  <c r="H286" i="27" s="1"/>
  <c r="I286" i="27" s="1"/>
  <c r="G225" i="27"/>
  <c r="H225" i="27" s="1"/>
  <c r="G207" i="27"/>
  <c r="H207" i="27" s="1"/>
  <c r="G546" i="27"/>
  <c r="H546" i="27" s="1"/>
  <c r="I546" i="27" s="1"/>
  <c r="G504" i="27"/>
  <c r="H504" i="27" s="1"/>
  <c r="I504" i="27" s="1"/>
  <c r="G335" i="27"/>
  <c r="H335" i="27" s="1"/>
  <c r="I335" i="27" s="1"/>
  <c r="G328" i="27"/>
  <c r="H328" i="27" s="1"/>
  <c r="I328" i="27" s="1"/>
  <c r="G309" i="27"/>
  <c r="H309" i="27" s="1"/>
  <c r="I309" i="27" s="1"/>
  <c r="G295" i="27"/>
  <c r="H295" i="27" s="1"/>
  <c r="I295" i="27" s="1"/>
  <c r="G279" i="27"/>
  <c r="H279" i="27" s="1"/>
  <c r="G272" i="27"/>
  <c r="H272" i="27" s="1"/>
  <c r="I272" i="27" s="1"/>
  <c r="G265" i="27"/>
  <c r="H265" i="27" s="1"/>
  <c r="I265" i="27" s="1"/>
  <c r="G258" i="27"/>
  <c r="H258" i="27" s="1"/>
  <c r="I213" i="27"/>
  <c r="I204" i="27"/>
  <c r="G192" i="27"/>
  <c r="H192" i="27" s="1"/>
  <c r="I192" i="27" s="1"/>
  <c r="G589" i="27"/>
  <c r="H589" i="27" s="1"/>
  <c r="I589" i="27" s="1"/>
  <c r="G576" i="27"/>
  <c r="H576" i="27" s="1"/>
  <c r="I576" i="27" s="1"/>
  <c r="G486" i="27"/>
  <c r="H486" i="27" s="1"/>
  <c r="I486" i="27" s="1"/>
  <c r="G416" i="27"/>
  <c r="H416" i="27" s="1"/>
  <c r="I408" i="27"/>
  <c r="I402" i="27"/>
  <c r="I396" i="27"/>
  <c r="I390" i="27"/>
  <c r="I384" i="27"/>
  <c r="I378" i="27"/>
  <c r="G321" i="27"/>
  <c r="H321" i="27" s="1"/>
  <c r="G319" i="27"/>
  <c r="H319" i="27" s="1"/>
  <c r="I319" i="27" s="1"/>
  <c r="G311" i="27"/>
  <c r="H311" i="27" s="1"/>
  <c r="I311" i="27" s="1"/>
  <c r="G297" i="27"/>
  <c r="H297" i="27" s="1"/>
  <c r="G288" i="27"/>
  <c r="H288" i="27" s="1"/>
  <c r="I288" i="27" s="1"/>
  <c r="G260" i="27"/>
  <c r="H260" i="27" s="1"/>
  <c r="I260" i="27" s="1"/>
  <c r="G220" i="27"/>
  <c r="H220" i="27" s="1"/>
  <c r="I220" i="27" s="1"/>
  <c r="G202" i="27"/>
  <c r="H202" i="27" s="1"/>
  <c r="I202" i="27" s="1"/>
  <c r="I529" i="27"/>
  <c r="G525" i="27"/>
  <c r="H525" i="27" s="1"/>
  <c r="I525" i="27" s="1"/>
  <c r="G510" i="27"/>
  <c r="H510" i="27" s="1"/>
  <c r="I510" i="27" s="1"/>
  <c r="I481" i="27"/>
  <c r="G477" i="27"/>
  <c r="H477" i="27" s="1"/>
  <c r="I477" i="27" s="1"/>
  <c r="G428" i="27"/>
  <c r="H428" i="27" s="1"/>
  <c r="G410" i="27"/>
  <c r="H410" i="27" s="1"/>
  <c r="G392" i="27"/>
  <c r="H392" i="27" s="1"/>
  <c r="I392" i="27" s="1"/>
  <c r="G386" i="27"/>
  <c r="H386" i="27" s="1"/>
  <c r="G380" i="27"/>
  <c r="H380" i="27" s="1"/>
  <c r="I380" i="27" s="1"/>
  <c r="G337" i="27"/>
  <c r="H337" i="27" s="1"/>
  <c r="I337" i="27" s="1"/>
  <c r="G330" i="27"/>
  <c r="H330" i="27" s="1"/>
  <c r="I330" i="27" s="1"/>
  <c r="G304" i="27"/>
  <c r="H304" i="27" s="1"/>
  <c r="I304" i="27" s="1"/>
  <c r="G281" i="27"/>
  <c r="H281" i="27" s="1"/>
  <c r="I281" i="27" s="1"/>
  <c r="G274" i="27"/>
  <c r="H274" i="27" s="1"/>
  <c r="I274" i="27" s="1"/>
  <c r="G267" i="27"/>
  <c r="H267" i="27" s="1"/>
  <c r="G213" i="27"/>
  <c r="H213" i="27" s="1"/>
  <c r="G204" i="27"/>
  <c r="H204" i="27" s="1"/>
  <c r="G582" i="27"/>
  <c r="H582" i="27" s="1"/>
  <c r="I582" i="27" s="1"/>
  <c r="G580" i="27"/>
  <c r="H580" i="27" s="1"/>
  <c r="I580" i="27" s="1"/>
  <c r="G561" i="27"/>
  <c r="H561" i="27" s="1"/>
  <c r="I561" i="27" s="1"/>
  <c r="G492" i="27"/>
  <c r="H492" i="27" s="1"/>
  <c r="I492" i="27" s="1"/>
  <c r="I457" i="27"/>
  <c r="G347" i="27"/>
  <c r="H347" i="27" s="1"/>
  <c r="G341" i="27"/>
  <c r="H341" i="27" s="1"/>
  <c r="I341" i="27" s="1"/>
  <c r="G332" i="27"/>
  <c r="H332" i="27" s="1"/>
  <c r="I332" i="27" s="1"/>
  <c r="I327" i="27"/>
  <c r="G323" i="27"/>
  <c r="H323" i="27" s="1"/>
  <c r="I323" i="27" s="1"/>
  <c r="G313" i="27"/>
  <c r="H313" i="27" s="1"/>
  <c r="I313" i="27" s="1"/>
  <c r="G306" i="27"/>
  <c r="H306" i="27" s="1"/>
  <c r="I306" i="27" s="1"/>
  <c r="G299" i="27"/>
  <c r="H299" i="27" s="1"/>
  <c r="I299" i="27" s="1"/>
  <c r="G292" i="27"/>
  <c r="H292" i="27" s="1"/>
  <c r="I292" i="27" s="1"/>
  <c r="G262" i="27"/>
  <c r="H262" i="27" s="1"/>
  <c r="I262" i="27" s="1"/>
  <c r="G252" i="27"/>
  <c r="H252" i="27" s="1"/>
  <c r="I252" i="27" s="1"/>
  <c r="G243" i="27"/>
  <c r="H243" i="27" s="1"/>
  <c r="G229" i="27"/>
  <c r="H229" i="27" s="1"/>
  <c r="I229" i="27" s="1"/>
  <c r="G222" i="27"/>
  <c r="H222" i="27" s="1"/>
  <c r="I222" i="27" s="1"/>
  <c r="G567" i="27"/>
  <c r="H567" i="27" s="1"/>
  <c r="I567" i="27" s="1"/>
  <c r="G531" i="27"/>
  <c r="H531" i="27" s="1"/>
  <c r="I531" i="27" s="1"/>
  <c r="G468" i="27"/>
  <c r="H468" i="27" s="1"/>
  <c r="I468" i="27" s="1"/>
  <c r="I240" i="27"/>
  <c r="G199" i="27"/>
  <c r="H199" i="27" s="1"/>
  <c r="I199" i="27" s="1"/>
  <c r="I586" i="27"/>
  <c r="I577" i="27"/>
  <c r="I607" i="27"/>
  <c r="I517" i="27"/>
  <c r="I511" i="27"/>
  <c r="I505" i="27"/>
  <c r="I493" i="27"/>
  <c r="I463" i="27"/>
  <c r="I610" i="27"/>
  <c r="I601" i="27"/>
  <c r="I592" i="27"/>
  <c r="I583" i="27"/>
  <c r="I484" i="27"/>
  <c r="I469" i="27"/>
  <c r="I514" i="27"/>
  <c r="I508" i="27"/>
  <c r="I502" i="27"/>
  <c r="I496" i="27"/>
  <c r="I490" i="27"/>
  <c r="I526" i="27"/>
  <c r="I428" i="27"/>
  <c r="I438" i="27"/>
  <c r="I432" i="27"/>
  <c r="I426" i="27"/>
  <c r="I420" i="27"/>
  <c r="I416" i="27"/>
  <c r="I279" i="27"/>
  <c r="I243" i="27"/>
  <c r="I207" i="27"/>
  <c r="I410" i="27"/>
  <c r="I386" i="27"/>
  <c r="I374" i="27"/>
  <c r="I368" i="27"/>
  <c r="I362" i="27"/>
  <c r="I356" i="27"/>
  <c r="I350" i="27"/>
  <c r="I344" i="27"/>
  <c r="I228" i="27"/>
  <c r="I429" i="27"/>
  <c r="I423" i="27"/>
  <c r="I419" i="27"/>
  <c r="I333" i="27"/>
  <c r="I417" i="27"/>
  <c r="I377" i="27"/>
  <c r="I347" i="27"/>
  <c r="I318" i="27"/>
  <c r="I282" i="27"/>
  <c r="I210" i="27"/>
  <c r="I411" i="27"/>
  <c r="I405" i="27"/>
  <c r="I399" i="27"/>
  <c r="I393" i="27"/>
  <c r="I387" i="27"/>
  <c r="I381" i="27"/>
  <c r="I369" i="27"/>
  <c r="I363" i="27"/>
  <c r="I357" i="27"/>
  <c r="I351" i="27"/>
  <c r="I339" i="27"/>
  <c r="I267" i="27"/>
  <c r="I231" i="27"/>
  <c r="I185" i="27"/>
  <c r="I176" i="27"/>
  <c r="I143" i="27"/>
  <c r="I125" i="27"/>
  <c r="I113" i="27"/>
  <c r="I21" i="27"/>
  <c r="G16" i="27"/>
  <c r="H16" i="27" s="1"/>
  <c r="I16" i="27" s="1"/>
  <c r="J3" i="39"/>
  <c r="O606" i="37"/>
  <c r="O605" i="37"/>
  <c r="O604" i="37"/>
  <c r="O603" i="37"/>
  <c r="O602" i="37"/>
  <c r="O601" i="37"/>
  <c r="O600" i="37"/>
  <c r="O599" i="37"/>
  <c r="O598" i="37"/>
  <c r="O597" i="37"/>
  <c r="O596" i="37"/>
  <c r="O595" i="37"/>
  <c r="O594" i="37"/>
  <c r="O593" i="37"/>
  <c r="O592" i="37"/>
  <c r="O591" i="37"/>
  <c r="O590" i="37"/>
  <c r="O589" i="37"/>
  <c r="O588" i="37"/>
  <c r="O587" i="37"/>
  <c r="O586" i="37"/>
  <c r="O585" i="37"/>
  <c r="O584" i="37"/>
  <c r="O583" i="37"/>
  <c r="O582" i="37"/>
  <c r="O581" i="37"/>
  <c r="O580" i="37"/>
  <c r="O579" i="37"/>
  <c r="O578" i="37"/>
  <c r="O577" i="37"/>
  <c r="O576" i="37"/>
  <c r="O575" i="37"/>
  <c r="O574" i="37"/>
  <c r="O573" i="37"/>
  <c r="O572" i="37"/>
  <c r="O571" i="37"/>
  <c r="O570" i="37"/>
  <c r="O569" i="37"/>
  <c r="O568" i="37"/>
  <c r="O567" i="37"/>
  <c r="O566" i="37"/>
  <c r="O565" i="37"/>
  <c r="O564" i="37"/>
  <c r="O563" i="37"/>
  <c r="O562" i="37"/>
  <c r="O561" i="37"/>
  <c r="O560" i="37"/>
  <c r="O559" i="37"/>
  <c r="O558" i="37"/>
  <c r="O557" i="37"/>
  <c r="O556" i="37"/>
  <c r="O555" i="37"/>
  <c r="O554" i="37"/>
  <c r="O553" i="37"/>
  <c r="O552" i="37"/>
  <c r="O551" i="37"/>
  <c r="O550" i="37"/>
  <c r="O549" i="37"/>
  <c r="O548" i="37"/>
  <c r="O546" i="37"/>
  <c r="O545" i="37"/>
  <c r="O544" i="37"/>
  <c r="O543" i="37"/>
  <c r="O542" i="37"/>
  <c r="O541" i="37"/>
  <c r="O540" i="37"/>
  <c r="O539" i="37"/>
  <c r="O538" i="37"/>
  <c r="O537" i="37"/>
  <c r="O536" i="37"/>
  <c r="O535" i="37"/>
  <c r="O534" i="37"/>
  <c r="O533" i="37"/>
  <c r="O532" i="37"/>
  <c r="O531" i="37"/>
  <c r="O530" i="37"/>
  <c r="O529" i="37"/>
  <c r="O528" i="37"/>
  <c r="O527" i="37"/>
  <c r="O526" i="37"/>
  <c r="O525" i="37"/>
  <c r="O524" i="37"/>
  <c r="O523" i="37"/>
  <c r="O522" i="37"/>
  <c r="O521" i="37"/>
  <c r="O520" i="37"/>
  <c r="O519" i="37"/>
  <c r="O518" i="37"/>
  <c r="O517" i="37"/>
  <c r="O516" i="37"/>
  <c r="O515" i="37"/>
  <c r="O514" i="37"/>
  <c r="O513" i="37"/>
  <c r="O512" i="37"/>
  <c r="O511" i="37"/>
  <c r="O510" i="37"/>
  <c r="O509" i="37"/>
  <c r="O508" i="37"/>
  <c r="O507" i="37"/>
  <c r="O506" i="37"/>
  <c r="O505" i="37"/>
  <c r="O504" i="37"/>
  <c r="O503" i="37"/>
  <c r="O502" i="37"/>
  <c r="O501" i="37"/>
  <c r="O500" i="37"/>
  <c r="O499" i="37"/>
  <c r="O498" i="37"/>
  <c r="O497" i="37"/>
  <c r="O496" i="37"/>
  <c r="O495" i="37"/>
  <c r="O494" i="37"/>
  <c r="O493" i="37"/>
  <c r="O492" i="37"/>
  <c r="O491" i="37"/>
  <c r="O490" i="37"/>
  <c r="O489" i="37"/>
  <c r="O488" i="37"/>
  <c r="O486" i="37"/>
  <c r="O485" i="37"/>
  <c r="O484" i="37"/>
  <c r="O483" i="37"/>
  <c r="O482" i="37"/>
  <c r="O481" i="37"/>
  <c r="O480" i="37"/>
  <c r="O479" i="37"/>
  <c r="O478" i="37"/>
  <c r="O477" i="37"/>
  <c r="O476" i="37"/>
  <c r="O475" i="37"/>
  <c r="O474" i="37"/>
  <c r="O473" i="37"/>
  <c r="O472" i="37"/>
  <c r="O471" i="37"/>
  <c r="O470" i="37"/>
  <c r="O469" i="37"/>
  <c r="O468" i="37"/>
  <c r="O467" i="37"/>
  <c r="O466" i="37"/>
  <c r="O465" i="37"/>
  <c r="O464" i="37"/>
  <c r="O463" i="37"/>
  <c r="O462" i="37"/>
  <c r="O461" i="37"/>
  <c r="O460" i="37"/>
  <c r="O459" i="37"/>
  <c r="O458" i="37"/>
  <c r="O457" i="37"/>
  <c r="O456" i="37"/>
  <c r="O455" i="37"/>
  <c r="O454" i="37"/>
  <c r="O453" i="37"/>
  <c r="O452" i="37"/>
  <c r="O451" i="37"/>
  <c r="O450" i="37"/>
  <c r="O449" i="37"/>
  <c r="O448" i="37"/>
  <c r="O447" i="37"/>
  <c r="O446" i="37"/>
  <c r="O445" i="37"/>
  <c r="O444" i="37"/>
  <c r="O443" i="37"/>
  <c r="O442" i="37"/>
  <c r="O441" i="37"/>
  <c r="O440" i="37"/>
  <c r="O439" i="37"/>
  <c r="O438" i="37"/>
  <c r="O437" i="37"/>
  <c r="O436" i="37"/>
  <c r="O435" i="37"/>
  <c r="O434" i="37"/>
  <c r="O433" i="37"/>
  <c r="O432" i="37"/>
  <c r="O431" i="37"/>
  <c r="O430" i="37"/>
  <c r="O429" i="37"/>
  <c r="O428" i="37"/>
  <c r="O426" i="37"/>
  <c r="O425" i="37"/>
  <c r="O424" i="37"/>
  <c r="O423" i="37"/>
  <c r="O422" i="37"/>
  <c r="O421" i="37"/>
  <c r="O420" i="37"/>
  <c r="O419" i="37"/>
  <c r="O418" i="37"/>
  <c r="O417" i="37"/>
  <c r="O416" i="37"/>
  <c r="O415" i="37"/>
  <c r="O414" i="37"/>
  <c r="O413" i="37"/>
  <c r="O412" i="37"/>
  <c r="O411" i="37"/>
  <c r="O410" i="37"/>
  <c r="O409" i="37"/>
  <c r="O408" i="37"/>
  <c r="O407" i="37"/>
  <c r="O406" i="37"/>
  <c r="O405" i="37"/>
  <c r="O404" i="37"/>
  <c r="O403" i="37"/>
  <c r="O402" i="37"/>
  <c r="O401" i="37"/>
  <c r="O400" i="37"/>
  <c r="O399" i="37"/>
  <c r="O398" i="37"/>
  <c r="O397" i="37"/>
  <c r="O396" i="37"/>
  <c r="O395" i="37"/>
  <c r="O394" i="37"/>
  <c r="O393" i="37"/>
  <c r="O392" i="37"/>
  <c r="O391" i="37"/>
  <c r="O390" i="37"/>
  <c r="O389" i="37"/>
  <c r="O388" i="37"/>
  <c r="O387" i="37"/>
  <c r="O386" i="37"/>
  <c r="O385" i="37"/>
  <c r="O384" i="37"/>
  <c r="O383" i="37"/>
  <c r="O382" i="37"/>
  <c r="O381" i="37"/>
  <c r="O380" i="37"/>
  <c r="O379" i="37"/>
  <c r="O378" i="37"/>
  <c r="O377" i="37"/>
  <c r="O376" i="37"/>
  <c r="O375" i="37"/>
  <c r="O374" i="37"/>
  <c r="O373" i="37"/>
  <c r="O372" i="37"/>
  <c r="O371" i="37"/>
  <c r="O370" i="37"/>
  <c r="O369" i="37"/>
  <c r="O368" i="37"/>
  <c r="O366" i="37"/>
  <c r="O365" i="37"/>
  <c r="O364" i="37"/>
  <c r="O363" i="37"/>
  <c r="O362" i="37"/>
  <c r="O361" i="37"/>
  <c r="O360" i="37"/>
  <c r="O359" i="37"/>
  <c r="O358" i="37"/>
  <c r="O357" i="37"/>
  <c r="O356" i="37"/>
  <c r="O355" i="37"/>
  <c r="O354" i="37"/>
  <c r="O353" i="37"/>
  <c r="O352" i="37"/>
  <c r="O351" i="37"/>
  <c r="O350" i="37"/>
  <c r="O349" i="37"/>
  <c r="O348" i="37"/>
  <c r="O347" i="37"/>
  <c r="O346" i="37"/>
  <c r="O345" i="37"/>
  <c r="O344" i="37"/>
  <c r="O343" i="37"/>
  <c r="O342" i="37"/>
  <c r="O341" i="37"/>
  <c r="O340" i="37"/>
  <c r="O339" i="37"/>
  <c r="O338" i="37"/>
  <c r="O337" i="37"/>
  <c r="O336" i="37"/>
  <c r="O335" i="37"/>
  <c r="O334" i="37"/>
  <c r="O333" i="37"/>
  <c r="O332" i="37"/>
  <c r="O331" i="37"/>
  <c r="O330" i="37"/>
  <c r="O329" i="37"/>
  <c r="O328" i="37"/>
  <c r="O327" i="37"/>
  <c r="O326" i="37"/>
  <c r="O325" i="37"/>
  <c r="O324" i="37"/>
  <c r="O323" i="37"/>
  <c r="O322" i="37"/>
  <c r="O321" i="37"/>
  <c r="O320" i="37"/>
  <c r="O319" i="37"/>
  <c r="O318" i="37"/>
  <c r="O317" i="37"/>
  <c r="O316" i="37"/>
  <c r="O315" i="37"/>
  <c r="O314" i="37"/>
  <c r="O313" i="37"/>
  <c r="O312" i="37"/>
  <c r="O311" i="37"/>
  <c r="O310" i="37"/>
  <c r="O309" i="37"/>
  <c r="O308" i="37"/>
  <c r="O306" i="37"/>
  <c r="O305" i="37"/>
  <c r="O304" i="37"/>
  <c r="O303" i="37"/>
  <c r="O302" i="37"/>
  <c r="O301" i="37"/>
  <c r="O300" i="37"/>
  <c r="O299" i="37"/>
  <c r="O298" i="37"/>
  <c r="O297" i="37"/>
  <c r="O296" i="37"/>
  <c r="O295" i="37"/>
  <c r="O294" i="37"/>
  <c r="O293" i="37"/>
  <c r="O292" i="37"/>
  <c r="O291" i="37"/>
  <c r="O290" i="37"/>
  <c r="O289" i="37"/>
  <c r="O288" i="37"/>
  <c r="O287" i="37"/>
  <c r="O286" i="37"/>
  <c r="O285" i="37"/>
  <c r="O284" i="37"/>
  <c r="O283" i="37"/>
  <c r="O282" i="37"/>
  <c r="O281" i="37"/>
  <c r="O280" i="37"/>
  <c r="O279" i="37"/>
  <c r="O278" i="37"/>
  <c r="O277" i="37"/>
  <c r="O276" i="37"/>
  <c r="O275" i="37"/>
  <c r="O274" i="37"/>
  <c r="O273" i="37"/>
  <c r="O272" i="37"/>
  <c r="O271" i="37"/>
  <c r="O270" i="37"/>
  <c r="O269" i="37"/>
  <c r="O268" i="37"/>
  <c r="O267" i="37"/>
  <c r="O266" i="37"/>
  <c r="O265" i="37"/>
  <c r="O264" i="37"/>
  <c r="O263" i="37"/>
  <c r="O262" i="37"/>
  <c r="O261" i="37"/>
  <c r="O260" i="37"/>
  <c r="O259" i="37"/>
  <c r="O258" i="37"/>
  <c r="O257" i="37"/>
  <c r="O256" i="37"/>
  <c r="O255" i="37"/>
  <c r="O254" i="37"/>
  <c r="O253" i="37"/>
  <c r="O252" i="37"/>
  <c r="O251" i="37"/>
  <c r="O250" i="37"/>
  <c r="O249" i="37"/>
  <c r="O248" i="37"/>
  <c r="O246" i="37"/>
  <c r="O245" i="37"/>
  <c r="O244" i="37"/>
  <c r="O243" i="37"/>
  <c r="O242" i="37"/>
  <c r="O241" i="37"/>
  <c r="O240" i="37"/>
  <c r="O239" i="37"/>
  <c r="O238" i="37"/>
  <c r="O237" i="37"/>
  <c r="O236" i="37"/>
  <c r="O235" i="37"/>
  <c r="O234" i="37"/>
  <c r="O233" i="37"/>
  <c r="O232" i="37"/>
  <c r="O231" i="37"/>
  <c r="O230" i="37"/>
  <c r="O229" i="37"/>
  <c r="O228" i="37"/>
  <c r="O227" i="37"/>
  <c r="O226" i="37"/>
  <c r="O225" i="37"/>
  <c r="O224" i="37"/>
  <c r="O223" i="37"/>
  <c r="O222" i="37"/>
  <c r="O221" i="37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M609" i="39"/>
  <c r="F618" i="39"/>
  <c r="D616" i="39"/>
  <c r="P610" i="39"/>
  <c r="P636" i="37" l="1"/>
  <c r="O636" i="37"/>
  <c r="R606" i="37"/>
  <c r="P606" i="37" s="1"/>
  <c r="M606" i="37"/>
  <c r="N606" i="37" s="1"/>
  <c r="Q606" i="37" s="1"/>
  <c r="M605" i="37"/>
  <c r="N605" i="37" s="1"/>
  <c r="Q605" i="37" s="1"/>
  <c r="M604" i="37"/>
  <c r="N604" i="37" s="1"/>
  <c r="Q604" i="37" s="1"/>
  <c r="M603" i="37"/>
  <c r="N603" i="37" s="1"/>
  <c r="Q603" i="37" s="1"/>
  <c r="M602" i="37"/>
  <c r="N602" i="37" s="1"/>
  <c r="Q602" i="37" s="1"/>
  <c r="M601" i="37"/>
  <c r="N601" i="37" s="1"/>
  <c r="Q601" i="37" s="1"/>
  <c r="R600" i="37"/>
  <c r="P600" i="37" s="1"/>
  <c r="M600" i="37"/>
  <c r="N600" i="37" s="1"/>
  <c r="Q600" i="37" s="1"/>
  <c r="M599" i="37"/>
  <c r="N599" i="37" s="1"/>
  <c r="Q599" i="37" s="1"/>
  <c r="M598" i="37"/>
  <c r="N598" i="37" s="1"/>
  <c r="Q598" i="37" s="1"/>
  <c r="M597" i="37"/>
  <c r="N597" i="37" s="1"/>
  <c r="Q597" i="37" s="1"/>
  <c r="M596" i="37"/>
  <c r="N596" i="37" s="1"/>
  <c r="Q596" i="37" s="1"/>
  <c r="M595" i="37"/>
  <c r="N595" i="37" s="1"/>
  <c r="Q595" i="37" s="1"/>
  <c r="R594" i="37"/>
  <c r="P594" i="37" s="1"/>
  <c r="M594" i="37"/>
  <c r="N594" i="37" s="1"/>
  <c r="Q594" i="37" s="1"/>
  <c r="M593" i="37"/>
  <c r="N593" i="37" s="1"/>
  <c r="Q593" i="37" s="1"/>
  <c r="M592" i="37"/>
  <c r="N592" i="37" s="1"/>
  <c r="Q592" i="37" s="1"/>
  <c r="M591" i="37"/>
  <c r="N591" i="37" s="1"/>
  <c r="Q591" i="37" s="1"/>
  <c r="M590" i="37"/>
  <c r="N590" i="37" s="1"/>
  <c r="Q590" i="37" s="1"/>
  <c r="M589" i="37"/>
  <c r="N589" i="37" s="1"/>
  <c r="Q589" i="37" s="1"/>
  <c r="R588" i="37"/>
  <c r="P588" i="37" s="1"/>
  <c r="M588" i="37"/>
  <c r="N588" i="37" s="1"/>
  <c r="Q588" i="37" s="1"/>
  <c r="M587" i="37"/>
  <c r="N587" i="37" s="1"/>
  <c r="Q587" i="37" s="1"/>
  <c r="M586" i="37"/>
  <c r="N586" i="37" s="1"/>
  <c r="Q586" i="37" s="1"/>
  <c r="M585" i="37"/>
  <c r="N585" i="37" s="1"/>
  <c r="Q585" i="37" s="1"/>
  <c r="M584" i="37"/>
  <c r="N584" i="37" s="1"/>
  <c r="Q584" i="37" s="1"/>
  <c r="M583" i="37"/>
  <c r="N583" i="37" s="1"/>
  <c r="Q583" i="37" s="1"/>
  <c r="R582" i="37"/>
  <c r="P582" i="37" s="1"/>
  <c r="M582" i="37"/>
  <c r="N582" i="37" s="1"/>
  <c r="Q582" i="37" s="1"/>
  <c r="M581" i="37"/>
  <c r="N581" i="37" s="1"/>
  <c r="Q581" i="37" s="1"/>
  <c r="M580" i="37"/>
  <c r="N580" i="37" s="1"/>
  <c r="Q580" i="37" s="1"/>
  <c r="M579" i="37"/>
  <c r="N579" i="37" s="1"/>
  <c r="Q579" i="37" s="1"/>
  <c r="M578" i="37"/>
  <c r="N578" i="37" s="1"/>
  <c r="Q578" i="37" s="1"/>
  <c r="M577" i="37"/>
  <c r="N577" i="37" s="1"/>
  <c r="Q577" i="37" s="1"/>
  <c r="R576" i="37"/>
  <c r="P576" i="37" s="1"/>
  <c r="M576" i="37"/>
  <c r="N576" i="37" s="1"/>
  <c r="Q576" i="37" s="1"/>
  <c r="M575" i="37"/>
  <c r="N575" i="37" s="1"/>
  <c r="Q575" i="37" s="1"/>
  <c r="M574" i="37"/>
  <c r="N574" i="37" s="1"/>
  <c r="Q574" i="37" s="1"/>
  <c r="M573" i="37"/>
  <c r="N573" i="37" s="1"/>
  <c r="Q573" i="37" s="1"/>
  <c r="M572" i="37"/>
  <c r="N572" i="37" s="1"/>
  <c r="Q572" i="37" s="1"/>
  <c r="M571" i="37"/>
  <c r="N571" i="37" s="1"/>
  <c r="Q571" i="37" s="1"/>
  <c r="R570" i="37"/>
  <c r="P570" i="37" s="1"/>
  <c r="M570" i="37"/>
  <c r="N570" i="37" s="1"/>
  <c r="Q570" i="37" s="1"/>
  <c r="M569" i="37"/>
  <c r="N569" i="37" s="1"/>
  <c r="Q569" i="37" s="1"/>
  <c r="M568" i="37"/>
  <c r="N568" i="37" s="1"/>
  <c r="Q568" i="37" s="1"/>
  <c r="M567" i="37"/>
  <c r="N567" i="37" s="1"/>
  <c r="Q567" i="37" s="1"/>
  <c r="M566" i="37"/>
  <c r="N566" i="37" s="1"/>
  <c r="Q566" i="37" s="1"/>
  <c r="M565" i="37"/>
  <c r="N565" i="37" s="1"/>
  <c r="Q565" i="37" s="1"/>
  <c r="R564" i="37"/>
  <c r="P564" i="37" s="1"/>
  <c r="M564" i="37"/>
  <c r="N564" i="37" s="1"/>
  <c r="Q564" i="37" s="1"/>
  <c r="M563" i="37"/>
  <c r="N563" i="37" s="1"/>
  <c r="Q563" i="37" s="1"/>
  <c r="M562" i="37"/>
  <c r="N562" i="37" s="1"/>
  <c r="Q562" i="37" s="1"/>
  <c r="M561" i="37"/>
  <c r="N561" i="37" s="1"/>
  <c r="Q561" i="37" s="1"/>
  <c r="M560" i="37"/>
  <c r="N560" i="37" s="1"/>
  <c r="Q560" i="37" s="1"/>
  <c r="M559" i="37"/>
  <c r="N559" i="37" s="1"/>
  <c r="Q559" i="37" s="1"/>
  <c r="R558" i="37"/>
  <c r="P558" i="37" s="1"/>
  <c r="M558" i="37"/>
  <c r="N558" i="37" s="1"/>
  <c r="Q558" i="37" s="1"/>
  <c r="M557" i="37"/>
  <c r="N557" i="37" s="1"/>
  <c r="Q557" i="37" s="1"/>
  <c r="M556" i="37"/>
  <c r="N556" i="37" s="1"/>
  <c r="Q556" i="37" s="1"/>
  <c r="M555" i="37"/>
  <c r="N555" i="37" s="1"/>
  <c r="Q555" i="37" s="1"/>
  <c r="M554" i="37"/>
  <c r="N554" i="37" s="1"/>
  <c r="Q554" i="37" s="1"/>
  <c r="M553" i="37"/>
  <c r="N553" i="37" s="1"/>
  <c r="Q553" i="37" s="1"/>
  <c r="R552" i="37"/>
  <c r="P552" i="37" s="1"/>
  <c r="M552" i="37"/>
  <c r="N552" i="37" s="1"/>
  <c r="Q552" i="37" s="1"/>
  <c r="M551" i="37"/>
  <c r="N551" i="37" s="1"/>
  <c r="Q551" i="37" s="1"/>
  <c r="M550" i="37"/>
  <c r="N550" i="37" s="1"/>
  <c r="Q550" i="37" s="1"/>
  <c r="M549" i="37"/>
  <c r="N549" i="37" s="1"/>
  <c r="Q549" i="37" s="1"/>
  <c r="M548" i="37"/>
  <c r="N548" i="37" s="1"/>
  <c r="Q548" i="37" s="1"/>
  <c r="M546" i="37"/>
  <c r="N546" i="37" s="1"/>
  <c r="Q546" i="37" s="1"/>
  <c r="M545" i="37"/>
  <c r="N545" i="37" s="1"/>
  <c r="Q545" i="37" s="1"/>
  <c r="R544" i="37"/>
  <c r="P544" i="37" s="1"/>
  <c r="N544" i="37"/>
  <c r="Q544" i="37" s="1"/>
  <c r="M544" i="37"/>
  <c r="M543" i="37"/>
  <c r="N543" i="37" s="1"/>
  <c r="Q543" i="37" s="1"/>
  <c r="N542" i="37"/>
  <c r="Q542" i="37" s="1"/>
  <c r="M542" i="37"/>
  <c r="M541" i="37"/>
  <c r="N541" i="37" s="1"/>
  <c r="Q541" i="37" s="1"/>
  <c r="N540" i="37"/>
  <c r="Q540" i="37" s="1"/>
  <c r="M540" i="37"/>
  <c r="M539" i="37"/>
  <c r="N539" i="37" s="1"/>
  <c r="Q539" i="37" s="1"/>
  <c r="N538" i="37"/>
  <c r="Q538" i="37" s="1"/>
  <c r="M538" i="37"/>
  <c r="M537" i="37"/>
  <c r="N537" i="37" s="1"/>
  <c r="Q537" i="37" s="1"/>
  <c r="N536" i="37"/>
  <c r="Q536" i="37" s="1"/>
  <c r="M536" i="37"/>
  <c r="M535" i="37"/>
  <c r="N535" i="37" s="1"/>
  <c r="Q535" i="37" s="1"/>
  <c r="M534" i="37"/>
  <c r="N534" i="37" s="1"/>
  <c r="Q534" i="37" s="1"/>
  <c r="M533" i="37"/>
  <c r="N533" i="37" s="1"/>
  <c r="Q533" i="37" s="1"/>
  <c r="M532" i="37"/>
  <c r="N532" i="37" s="1"/>
  <c r="Q532" i="37" s="1"/>
  <c r="R531" i="37"/>
  <c r="P531" i="37" s="1"/>
  <c r="M531" i="37"/>
  <c r="N531" i="37" s="1"/>
  <c r="Q531" i="37" s="1"/>
  <c r="M530" i="37"/>
  <c r="N530" i="37" s="1"/>
  <c r="Q530" i="37" s="1"/>
  <c r="M529" i="37"/>
  <c r="N529" i="37" s="1"/>
  <c r="Q529" i="37" s="1"/>
  <c r="M528" i="37"/>
  <c r="N528" i="37" s="1"/>
  <c r="Q528" i="37" s="1"/>
  <c r="M527" i="37"/>
  <c r="N527" i="37" s="1"/>
  <c r="Q527" i="37" s="1"/>
  <c r="M526" i="37"/>
  <c r="N526" i="37" s="1"/>
  <c r="Q526" i="37" s="1"/>
  <c r="R525" i="37"/>
  <c r="P525" i="37" s="1"/>
  <c r="M525" i="37"/>
  <c r="N525" i="37" s="1"/>
  <c r="Q525" i="37" s="1"/>
  <c r="M524" i="37"/>
  <c r="N524" i="37" s="1"/>
  <c r="Q524" i="37" s="1"/>
  <c r="M523" i="37"/>
  <c r="N523" i="37" s="1"/>
  <c r="Q523" i="37" s="1"/>
  <c r="M522" i="37"/>
  <c r="N522" i="37" s="1"/>
  <c r="Q522" i="37" s="1"/>
  <c r="M521" i="37"/>
  <c r="N521" i="37" s="1"/>
  <c r="Q521" i="37" s="1"/>
  <c r="M520" i="37"/>
  <c r="N520" i="37" s="1"/>
  <c r="Q520" i="37" s="1"/>
  <c r="R519" i="37"/>
  <c r="P519" i="37" s="1"/>
  <c r="M519" i="37"/>
  <c r="N519" i="37" s="1"/>
  <c r="Q519" i="37" s="1"/>
  <c r="M518" i="37"/>
  <c r="N518" i="37" s="1"/>
  <c r="Q518" i="37" s="1"/>
  <c r="M517" i="37"/>
  <c r="N517" i="37" s="1"/>
  <c r="Q517" i="37" s="1"/>
  <c r="M516" i="37"/>
  <c r="N516" i="37" s="1"/>
  <c r="Q516" i="37" s="1"/>
  <c r="M515" i="37"/>
  <c r="N515" i="37" s="1"/>
  <c r="Q515" i="37" s="1"/>
  <c r="M514" i="37"/>
  <c r="N514" i="37" s="1"/>
  <c r="Q514" i="37" s="1"/>
  <c r="R513" i="37"/>
  <c r="P513" i="37" s="1"/>
  <c r="M513" i="37"/>
  <c r="N513" i="37" s="1"/>
  <c r="Q513" i="37" s="1"/>
  <c r="M512" i="37"/>
  <c r="N512" i="37" s="1"/>
  <c r="Q512" i="37" s="1"/>
  <c r="M511" i="37"/>
  <c r="N511" i="37" s="1"/>
  <c r="Q511" i="37" s="1"/>
  <c r="M510" i="37"/>
  <c r="N510" i="37" s="1"/>
  <c r="Q510" i="37" s="1"/>
  <c r="M509" i="37"/>
  <c r="N509" i="37" s="1"/>
  <c r="Q509" i="37" s="1"/>
  <c r="M508" i="37"/>
  <c r="N508" i="37" s="1"/>
  <c r="Q508" i="37" s="1"/>
  <c r="R507" i="37"/>
  <c r="P507" i="37" s="1"/>
  <c r="M507" i="37"/>
  <c r="N507" i="37" s="1"/>
  <c r="Q507" i="37" s="1"/>
  <c r="M506" i="37"/>
  <c r="N506" i="37" s="1"/>
  <c r="Q506" i="37" s="1"/>
  <c r="M505" i="37"/>
  <c r="N505" i="37" s="1"/>
  <c r="Q505" i="37" s="1"/>
  <c r="M504" i="37"/>
  <c r="N504" i="37" s="1"/>
  <c r="Q504" i="37" s="1"/>
  <c r="M503" i="37"/>
  <c r="N503" i="37" s="1"/>
  <c r="Q503" i="37" s="1"/>
  <c r="M502" i="37"/>
  <c r="N502" i="37" s="1"/>
  <c r="Q502" i="37" s="1"/>
  <c r="R501" i="37"/>
  <c r="P501" i="37" s="1"/>
  <c r="M501" i="37"/>
  <c r="N501" i="37" s="1"/>
  <c r="Q501" i="37" s="1"/>
  <c r="M500" i="37"/>
  <c r="N500" i="37" s="1"/>
  <c r="Q500" i="37" s="1"/>
  <c r="M499" i="37"/>
  <c r="N499" i="37" s="1"/>
  <c r="Q499" i="37" s="1"/>
  <c r="M498" i="37"/>
  <c r="N498" i="37" s="1"/>
  <c r="Q498" i="37" s="1"/>
  <c r="M497" i="37"/>
  <c r="N497" i="37" s="1"/>
  <c r="Q497" i="37" s="1"/>
  <c r="M496" i="37"/>
  <c r="N496" i="37" s="1"/>
  <c r="Q496" i="37" s="1"/>
  <c r="R495" i="37"/>
  <c r="P495" i="37" s="1"/>
  <c r="M495" i="37"/>
  <c r="N495" i="37" s="1"/>
  <c r="Q495" i="37" s="1"/>
  <c r="M494" i="37"/>
  <c r="N494" i="37" s="1"/>
  <c r="Q494" i="37" s="1"/>
  <c r="M493" i="37"/>
  <c r="N493" i="37" s="1"/>
  <c r="Q493" i="37" s="1"/>
  <c r="M492" i="37"/>
  <c r="N492" i="37" s="1"/>
  <c r="Q492" i="37" s="1"/>
  <c r="M491" i="37"/>
  <c r="N491" i="37" s="1"/>
  <c r="Q491" i="37" s="1"/>
  <c r="M490" i="37"/>
  <c r="N490" i="37" s="1"/>
  <c r="Q490" i="37" s="1"/>
  <c r="R489" i="37"/>
  <c r="P489" i="37" s="1"/>
  <c r="M489" i="37"/>
  <c r="N489" i="37" s="1"/>
  <c r="Q489" i="37" s="1"/>
  <c r="M488" i="37"/>
  <c r="N488" i="37" s="1"/>
  <c r="Q488" i="37" s="1"/>
  <c r="M486" i="37"/>
  <c r="N486" i="37" s="1"/>
  <c r="Q486" i="37" s="1"/>
  <c r="M485" i="37"/>
  <c r="N485" i="37" s="1"/>
  <c r="Q485" i="37" s="1"/>
  <c r="M484" i="37"/>
  <c r="N484" i="37" s="1"/>
  <c r="Q484" i="37" s="1"/>
  <c r="M483" i="37"/>
  <c r="N483" i="37" s="1"/>
  <c r="Q483" i="37" s="1"/>
  <c r="R483" i="37" s="1"/>
  <c r="P483" i="37" s="1"/>
  <c r="M482" i="37"/>
  <c r="N482" i="37" s="1"/>
  <c r="Q482" i="37" s="1"/>
  <c r="M481" i="37"/>
  <c r="N481" i="37" s="1"/>
  <c r="Q481" i="37" s="1"/>
  <c r="R481" i="37" s="1"/>
  <c r="P481" i="37" s="1"/>
  <c r="M480" i="37"/>
  <c r="N480" i="37" s="1"/>
  <c r="Q480" i="37" s="1"/>
  <c r="M479" i="37"/>
  <c r="N479" i="37" s="1"/>
  <c r="Q479" i="37" s="1"/>
  <c r="R479" i="37" s="1"/>
  <c r="P479" i="37" s="1"/>
  <c r="M478" i="37"/>
  <c r="N478" i="37" s="1"/>
  <c r="Q478" i="37" s="1"/>
  <c r="M477" i="37"/>
  <c r="N477" i="37" s="1"/>
  <c r="Q477" i="37" s="1"/>
  <c r="R477" i="37" s="1"/>
  <c r="P477" i="37" s="1"/>
  <c r="M476" i="37"/>
  <c r="N476" i="37" s="1"/>
  <c r="Q476" i="37" s="1"/>
  <c r="M475" i="37"/>
  <c r="N475" i="37" s="1"/>
  <c r="Q475" i="37" s="1"/>
  <c r="R475" i="37" s="1"/>
  <c r="P475" i="37" s="1"/>
  <c r="M474" i="37"/>
  <c r="N474" i="37" s="1"/>
  <c r="Q474" i="37" s="1"/>
  <c r="M473" i="37"/>
  <c r="N473" i="37" s="1"/>
  <c r="Q473" i="37" s="1"/>
  <c r="R473" i="37" s="1"/>
  <c r="P473" i="37" s="1"/>
  <c r="M472" i="37"/>
  <c r="N472" i="37" s="1"/>
  <c r="Q472" i="37" s="1"/>
  <c r="M471" i="37"/>
  <c r="N471" i="37" s="1"/>
  <c r="Q471" i="37" s="1"/>
  <c r="R471" i="37" s="1"/>
  <c r="P471" i="37" s="1"/>
  <c r="M470" i="37"/>
  <c r="N470" i="37" s="1"/>
  <c r="Q470" i="37" s="1"/>
  <c r="M469" i="37"/>
  <c r="N469" i="37" s="1"/>
  <c r="Q469" i="37" s="1"/>
  <c r="R469" i="37" s="1"/>
  <c r="P469" i="37" s="1"/>
  <c r="M468" i="37"/>
  <c r="N468" i="37" s="1"/>
  <c r="Q468" i="37" s="1"/>
  <c r="M467" i="37"/>
  <c r="N467" i="37" s="1"/>
  <c r="Q467" i="37" s="1"/>
  <c r="R467" i="37" s="1"/>
  <c r="P467" i="37" s="1"/>
  <c r="M466" i="37"/>
  <c r="N466" i="37" s="1"/>
  <c r="Q466" i="37" s="1"/>
  <c r="M465" i="37"/>
  <c r="N465" i="37" s="1"/>
  <c r="Q465" i="37" s="1"/>
  <c r="R465" i="37" s="1"/>
  <c r="P465" i="37" s="1"/>
  <c r="M464" i="37"/>
  <c r="N464" i="37" s="1"/>
  <c r="Q464" i="37" s="1"/>
  <c r="M463" i="37"/>
  <c r="N463" i="37" s="1"/>
  <c r="Q463" i="37" s="1"/>
  <c r="R463" i="37" s="1"/>
  <c r="P463" i="37" s="1"/>
  <c r="M462" i="37"/>
  <c r="N462" i="37" s="1"/>
  <c r="Q462" i="37" s="1"/>
  <c r="M461" i="37"/>
  <c r="N461" i="37" s="1"/>
  <c r="Q461" i="37" s="1"/>
  <c r="R461" i="37" s="1"/>
  <c r="P461" i="37" s="1"/>
  <c r="M460" i="37"/>
  <c r="N460" i="37" s="1"/>
  <c r="Q460" i="37" s="1"/>
  <c r="M459" i="37"/>
  <c r="N459" i="37" s="1"/>
  <c r="Q459" i="37" s="1"/>
  <c r="R459" i="37" s="1"/>
  <c r="P459" i="37" s="1"/>
  <c r="M458" i="37"/>
  <c r="N458" i="37" s="1"/>
  <c r="Q458" i="37" s="1"/>
  <c r="M457" i="37"/>
  <c r="N457" i="37" s="1"/>
  <c r="Q457" i="37" s="1"/>
  <c r="R457" i="37" s="1"/>
  <c r="P457" i="37" s="1"/>
  <c r="M456" i="37"/>
  <c r="N456" i="37" s="1"/>
  <c r="Q456" i="37" s="1"/>
  <c r="M455" i="37"/>
  <c r="N455" i="37" s="1"/>
  <c r="Q455" i="37" s="1"/>
  <c r="R455" i="37" s="1"/>
  <c r="P455" i="37" s="1"/>
  <c r="M454" i="37"/>
  <c r="N454" i="37" s="1"/>
  <c r="Q454" i="37" s="1"/>
  <c r="M453" i="37"/>
  <c r="N453" i="37" s="1"/>
  <c r="Q453" i="37" s="1"/>
  <c r="R453" i="37" s="1"/>
  <c r="P453" i="37" s="1"/>
  <c r="M452" i="37"/>
  <c r="N452" i="37" s="1"/>
  <c r="Q452" i="37" s="1"/>
  <c r="M451" i="37"/>
  <c r="N451" i="37" s="1"/>
  <c r="Q451" i="37" s="1"/>
  <c r="R451" i="37" s="1"/>
  <c r="P451" i="37" s="1"/>
  <c r="M450" i="37"/>
  <c r="N450" i="37" s="1"/>
  <c r="Q450" i="37" s="1"/>
  <c r="M449" i="37"/>
  <c r="N449" i="37" s="1"/>
  <c r="Q449" i="37" s="1"/>
  <c r="R449" i="37" s="1"/>
  <c r="P449" i="37" s="1"/>
  <c r="M448" i="37"/>
  <c r="N448" i="37" s="1"/>
  <c r="Q448" i="37" s="1"/>
  <c r="M447" i="37"/>
  <c r="N447" i="37" s="1"/>
  <c r="Q447" i="37" s="1"/>
  <c r="R447" i="37" s="1"/>
  <c r="P447" i="37" s="1"/>
  <c r="M446" i="37"/>
  <c r="N446" i="37" s="1"/>
  <c r="Q446" i="37" s="1"/>
  <c r="M445" i="37"/>
  <c r="N445" i="37" s="1"/>
  <c r="Q445" i="37" s="1"/>
  <c r="R445" i="37" s="1"/>
  <c r="P445" i="37" s="1"/>
  <c r="M444" i="37"/>
  <c r="N444" i="37" s="1"/>
  <c r="Q444" i="37" s="1"/>
  <c r="M443" i="37"/>
  <c r="N443" i="37" s="1"/>
  <c r="Q443" i="37" s="1"/>
  <c r="R443" i="37" s="1"/>
  <c r="P443" i="37" s="1"/>
  <c r="M442" i="37"/>
  <c r="N442" i="37" s="1"/>
  <c r="Q442" i="37" s="1"/>
  <c r="M441" i="37"/>
  <c r="N441" i="37" s="1"/>
  <c r="Q441" i="37" s="1"/>
  <c r="R441" i="37" s="1"/>
  <c r="P441" i="37" s="1"/>
  <c r="M440" i="37"/>
  <c r="N440" i="37" s="1"/>
  <c r="Q440" i="37" s="1"/>
  <c r="M439" i="37"/>
  <c r="N439" i="37" s="1"/>
  <c r="Q439" i="37" s="1"/>
  <c r="R439" i="37" s="1"/>
  <c r="P439" i="37" s="1"/>
  <c r="M438" i="37"/>
  <c r="N438" i="37" s="1"/>
  <c r="Q438" i="37" s="1"/>
  <c r="M437" i="37"/>
  <c r="N437" i="37" s="1"/>
  <c r="Q437" i="37" s="1"/>
  <c r="R437" i="37" s="1"/>
  <c r="P437" i="37" s="1"/>
  <c r="M436" i="37"/>
  <c r="N436" i="37" s="1"/>
  <c r="Q436" i="37" s="1"/>
  <c r="M435" i="37"/>
  <c r="N435" i="37" s="1"/>
  <c r="Q435" i="37" s="1"/>
  <c r="R435" i="37" s="1"/>
  <c r="P435" i="37" s="1"/>
  <c r="M434" i="37"/>
  <c r="N434" i="37" s="1"/>
  <c r="Q434" i="37" s="1"/>
  <c r="M433" i="37"/>
  <c r="N433" i="37" s="1"/>
  <c r="Q433" i="37" s="1"/>
  <c r="R433" i="37" s="1"/>
  <c r="P433" i="37" s="1"/>
  <c r="M432" i="37"/>
  <c r="N432" i="37" s="1"/>
  <c r="Q432" i="37" s="1"/>
  <c r="M431" i="37"/>
  <c r="N431" i="37" s="1"/>
  <c r="Q431" i="37" s="1"/>
  <c r="R431" i="37" s="1"/>
  <c r="P431" i="37" s="1"/>
  <c r="M430" i="37"/>
  <c r="N430" i="37" s="1"/>
  <c r="Q430" i="37" s="1"/>
  <c r="M429" i="37"/>
  <c r="N429" i="37" s="1"/>
  <c r="Q429" i="37" s="1"/>
  <c r="R429" i="37" s="1"/>
  <c r="P429" i="37" s="1"/>
  <c r="M428" i="37"/>
  <c r="N428" i="37" s="1"/>
  <c r="Q428" i="37" s="1"/>
  <c r="M426" i="37"/>
  <c r="N426" i="37" s="1"/>
  <c r="Q426" i="37" s="1"/>
  <c r="R425" i="37"/>
  <c r="P425" i="37" s="1"/>
  <c r="M425" i="37"/>
  <c r="N425" i="37" s="1"/>
  <c r="Q425" i="37" s="1"/>
  <c r="M424" i="37"/>
  <c r="N424" i="37" s="1"/>
  <c r="Q424" i="37" s="1"/>
  <c r="M423" i="37"/>
  <c r="N423" i="37" s="1"/>
  <c r="Q423" i="37" s="1"/>
  <c r="M422" i="37"/>
  <c r="N422" i="37" s="1"/>
  <c r="Q422" i="37" s="1"/>
  <c r="M421" i="37"/>
  <c r="N421" i="37" s="1"/>
  <c r="Q421" i="37" s="1"/>
  <c r="M420" i="37"/>
  <c r="N420" i="37" s="1"/>
  <c r="Q420" i="37" s="1"/>
  <c r="R419" i="37"/>
  <c r="P419" i="37" s="1"/>
  <c r="M419" i="37"/>
  <c r="N419" i="37" s="1"/>
  <c r="Q419" i="37" s="1"/>
  <c r="M418" i="37"/>
  <c r="N418" i="37" s="1"/>
  <c r="Q418" i="37" s="1"/>
  <c r="M417" i="37"/>
  <c r="N417" i="37" s="1"/>
  <c r="Q417" i="37" s="1"/>
  <c r="M416" i="37"/>
  <c r="N416" i="37" s="1"/>
  <c r="Q416" i="37" s="1"/>
  <c r="M415" i="37"/>
  <c r="N415" i="37" s="1"/>
  <c r="Q415" i="37" s="1"/>
  <c r="M414" i="37"/>
  <c r="N414" i="37" s="1"/>
  <c r="Q414" i="37" s="1"/>
  <c r="R413" i="37"/>
  <c r="P413" i="37" s="1"/>
  <c r="M413" i="37"/>
  <c r="N413" i="37" s="1"/>
  <c r="Q413" i="37" s="1"/>
  <c r="M412" i="37"/>
  <c r="N412" i="37" s="1"/>
  <c r="Q412" i="37" s="1"/>
  <c r="M411" i="37"/>
  <c r="N411" i="37" s="1"/>
  <c r="Q411" i="37" s="1"/>
  <c r="M410" i="37"/>
  <c r="N410" i="37" s="1"/>
  <c r="Q410" i="37" s="1"/>
  <c r="M409" i="37"/>
  <c r="N409" i="37" s="1"/>
  <c r="Q409" i="37" s="1"/>
  <c r="M408" i="37"/>
  <c r="N408" i="37" s="1"/>
  <c r="Q408" i="37" s="1"/>
  <c r="R407" i="37"/>
  <c r="P407" i="37" s="1"/>
  <c r="M407" i="37"/>
  <c r="N407" i="37" s="1"/>
  <c r="Q407" i="37" s="1"/>
  <c r="M406" i="37"/>
  <c r="N406" i="37" s="1"/>
  <c r="Q406" i="37" s="1"/>
  <c r="M405" i="37"/>
  <c r="N405" i="37" s="1"/>
  <c r="Q405" i="37" s="1"/>
  <c r="M404" i="37"/>
  <c r="N404" i="37" s="1"/>
  <c r="Q404" i="37" s="1"/>
  <c r="M403" i="37"/>
  <c r="N403" i="37" s="1"/>
  <c r="Q403" i="37" s="1"/>
  <c r="M402" i="37"/>
  <c r="N402" i="37" s="1"/>
  <c r="Q402" i="37" s="1"/>
  <c r="R401" i="37"/>
  <c r="P401" i="37" s="1"/>
  <c r="M401" i="37"/>
  <c r="N401" i="37" s="1"/>
  <c r="Q401" i="37" s="1"/>
  <c r="M400" i="37"/>
  <c r="N400" i="37" s="1"/>
  <c r="Q400" i="37" s="1"/>
  <c r="M399" i="37"/>
  <c r="N399" i="37" s="1"/>
  <c r="Q399" i="37" s="1"/>
  <c r="M398" i="37"/>
  <c r="N398" i="37" s="1"/>
  <c r="Q398" i="37" s="1"/>
  <c r="M397" i="37"/>
  <c r="N397" i="37" s="1"/>
  <c r="Q397" i="37" s="1"/>
  <c r="M396" i="37"/>
  <c r="N396" i="37" s="1"/>
  <c r="Q396" i="37" s="1"/>
  <c r="R395" i="37"/>
  <c r="P395" i="37" s="1"/>
  <c r="M395" i="37"/>
  <c r="N395" i="37" s="1"/>
  <c r="Q395" i="37" s="1"/>
  <c r="M394" i="37"/>
  <c r="N394" i="37" s="1"/>
  <c r="Q394" i="37" s="1"/>
  <c r="M393" i="37"/>
  <c r="N393" i="37" s="1"/>
  <c r="Q393" i="37" s="1"/>
  <c r="M392" i="37"/>
  <c r="N392" i="37" s="1"/>
  <c r="Q392" i="37" s="1"/>
  <c r="M391" i="37"/>
  <c r="N391" i="37" s="1"/>
  <c r="Q391" i="37" s="1"/>
  <c r="M390" i="37"/>
  <c r="N390" i="37" s="1"/>
  <c r="Q390" i="37" s="1"/>
  <c r="R389" i="37"/>
  <c r="P389" i="37" s="1"/>
  <c r="M389" i="37"/>
  <c r="N389" i="37" s="1"/>
  <c r="Q389" i="37" s="1"/>
  <c r="M388" i="37"/>
  <c r="N388" i="37" s="1"/>
  <c r="Q388" i="37" s="1"/>
  <c r="M387" i="37"/>
  <c r="N387" i="37" s="1"/>
  <c r="Q387" i="37" s="1"/>
  <c r="M386" i="37"/>
  <c r="N386" i="37" s="1"/>
  <c r="Q386" i="37" s="1"/>
  <c r="M385" i="37"/>
  <c r="N385" i="37" s="1"/>
  <c r="Q385" i="37" s="1"/>
  <c r="M384" i="37"/>
  <c r="N384" i="37" s="1"/>
  <c r="Q384" i="37" s="1"/>
  <c r="R383" i="37"/>
  <c r="P383" i="37" s="1"/>
  <c r="M383" i="37"/>
  <c r="N383" i="37" s="1"/>
  <c r="Q383" i="37" s="1"/>
  <c r="M382" i="37"/>
  <c r="N382" i="37" s="1"/>
  <c r="Q382" i="37" s="1"/>
  <c r="M381" i="37"/>
  <c r="N381" i="37" s="1"/>
  <c r="Q381" i="37" s="1"/>
  <c r="M380" i="37"/>
  <c r="N380" i="37" s="1"/>
  <c r="Q380" i="37" s="1"/>
  <c r="M379" i="37"/>
  <c r="N379" i="37" s="1"/>
  <c r="Q379" i="37" s="1"/>
  <c r="M378" i="37"/>
  <c r="N378" i="37" s="1"/>
  <c r="Q378" i="37" s="1"/>
  <c r="R377" i="37"/>
  <c r="P377" i="37" s="1"/>
  <c r="M377" i="37"/>
  <c r="N377" i="37" s="1"/>
  <c r="Q377" i="37" s="1"/>
  <c r="M376" i="37"/>
  <c r="N376" i="37" s="1"/>
  <c r="Q376" i="37" s="1"/>
  <c r="M375" i="37"/>
  <c r="N375" i="37" s="1"/>
  <c r="Q375" i="37" s="1"/>
  <c r="M374" i="37"/>
  <c r="N374" i="37" s="1"/>
  <c r="Q374" i="37" s="1"/>
  <c r="M373" i="37"/>
  <c r="N373" i="37" s="1"/>
  <c r="Q373" i="37" s="1"/>
  <c r="M372" i="37"/>
  <c r="N372" i="37" s="1"/>
  <c r="Q372" i="37" s="1"/>
  <c r="R371" i="37"/>
  <c r="P371" i="37" s="1"/>
  <c r="M371" i="37"/>
  <c r="N371" i="37" s="1"/>
  <c r="Q371" i="37" s="1"/>
  <c r="M370" i="37"/>
  <c r="N370" i="37" s="1"/>
  <c r="Q370" i="37" s="1"/>
  <c r="M369" i="37"/>
  <c r="N369" i="37" s="1"/>
  <c r="Q369" i="37" s="1"/>
  <c r="M368" i="37"/>
  <c r="N368" i="37" s="1"/>
  <c r="Q368" i="37" s="1"/>
  <c r="M366" i="37"/>
  <c r="N366" i="37" s="1"/>
  <c r="Q366" i="37" s="1"/>
  <c r="M365" i="37"/>
  <c r="N365" i="37" s="1"/>
  <c r="Q365" i="37" s="1"/>
  <c r="M364" i="37"/>
  <c r="N364" i="37" s="1"/>
  <c r="Q364" i="37" s="1"/>
  <c r="M363" i="37"/>
  <c r="N363" i="37" s="1"/>
  <c r="Q363" i="37" s="1"/>
  <c r="M362" i="37"/>
  <c r="N362" i="37" s="1"/>
  <c r="Q362" i="37" s="1"/>
  <c r="M361" i="37"/>
  <c r="N361" i="37" s="1"/>
  <c r="Q361" i="37" s="1"/>
  <c r="M360" i="37"/>
  <c r="N360" i="37" s="1"/>
  <c r="Q360" i="37" s="1"/>
  <c r="M359" i="37"/>
  <c r="N359" i="37" s="1"/>
  <c r="Q359" i="37" s="1"/>
  <c r="M358" i="37"/>
  <c r="N358" i="37" s="1"/>
  <c r="Q358" i="37" s="1"/>
  <c r="M357" i="37"/>
  <c r="N357" i="37" s="1"/>
  <c r="Q357" i="37" s="1"/>
  <c r="M356" i="37"/>
  <c r="N356" i="37" s="1"/>
  <c r="Q356" i="37" s="1"/>
  <c r="M355" i="37"/>
  <c r="N355" i="37" s="1"/>
  <c r="Q355" i="37" s="1"/>
  <c r="M354" i="37"/>
  <c r="N354" i="37" s="1"/>
  <c r="Q354" i="37" s="1"/>
  <c r="M353" i="37"/>
  <c r="N353" i="37" s="1"/>
  <c r="Q353" i="37" s="1"/>
  <c r="M352" i="37"/>
  <c r="N352" i="37" s="1"/>
  <c r="Q352" i="37" s="1"/>
  <c r="M351" i="37"/>
  <c r="N351" i="37" s="1"/>
  <c r="Q351" i="37" s="1"/>
  <c r="M350" i="37"/>
  <c r="N350" i="37" s="1"/>
  <c r="Q350" i="37" s="1"/>
  <c r="M349" i="37"/>
  <c r="N349" i="37" s="1"/>
  <c r="Q349" i="37" s="1"/>
  <c r="M348" i="37"/>
  <c r="N348" i="37" s="1"/>
  <c r="Q348" i="37" s="1"/>
  <c r="M347" i="37"/>
  <c r="N347" i="37" s="1"/>
  <c r="Q347" i="37" s="1"/>
  <c r="M346" i="37"/>
  <c r="N346" i="37" s="1"/>
  <c r="Q346" i="37" s="1"/>
  <c r="M345" i="37"/>
  <c r="N345" i="37" s="1"/>
  <c r="Q345" i="37" s="1"/>
  <c r="M344" i="37"/>
  <c r="N344" i="37" s="1"/>
  <c r="Q344" i="37" s="1"/>
  <c r="M343" i="37"/>
  <c r="N343" i="37" s="1"/>
  <c r="Q343" i="37" s="1"/>
  <c r="M342" i="37"/>
  <c r="N342" i="37" s="1"/>
  <c r="Q342" i="37" s="1"/>
  <c r="M341" i="37"/>
  <c r="N341" i="37" s="1"/>
  <c r="Q341" i="37" s="1"/>
  <c r="M340" i="37"/>
  <c r="N340" i="37" s="1"/>
  <c r="Q340" i="37" s="1"/>
  <c r="M339" i="37"/>
  <c r="N339" i="37" s="1"/>
  <c r="Q339" i="37" s="1"/>
  <c r="M338" i="37"/>
  <c r="N338" i="37" s="1"/>
  <c r="Q338" i="37" s="1"/>
  <c r="M337" i="37"/>
  <c r="N337" i="37" s="1"/>
  <c r="Q337" i="37" s="1"/>
  <c r="M336" i="37"/>
  <c r="N336" i="37" s="1"/>
  <c r="Q336" i="37" s="1"/>
  <c r="M335" i="37"/>
  <c r="N335" i="37" s="1"/>
  <c r="Q335" i="37" s="1"/>
  <c r="M334" i="37"/>
  <c r="N334" i="37" s="1"/>
  <c r="Q334" i="37" s="1"/>
  <c r="M333" i="37"/>
  <c r="N333" i="37" s="1"/>
  <c r="Q333" i="37" s="1"/>
  <c r="M332" i="37"/>
  <c r="N332" i="37" s="1"/>
  <c r="Q332" i="37" s="1"/>
  <c r="M331" i="37"/>
  <c r="N331" i="37" s="1"/>
  <c r="Q331" i="37" s="1"/>
  <c r="M330" i="37"/>
  <c r="N330" i="37" s="1"/>
  <c r="Q330" i="37" s="1"/>
  <c r="M329" i="37"/>
  <c r="N329" i="37" s="1"/>
  <c r="Q329" i="37" s="1"/>
  <c r="M328" i="37"/>
  <c r="N328" i="37" s="1"/>
  <c r="Q328" i="37" s="1"/>
  <c r="M327" i="37"/>
  <c r="N327" i="37" s="1"/>
  <c r="Q327" i="37" s="1"/>
  <c r="M326" i="37"/>
  <c r="N326" i="37" s="1"/>
  <c r="Q326" i="37" s="1"/>
  <c r="M325" i="37"/>
  <c r="N325" i="37" s="1"/>
  <c r="Q325" i="37" s="1"/>
  <c r="M324" i="37"/>
  <c r="N324" i="37" s="1"/>
  <c r="Q324" i="37" s="1"/>
  <c r="M323" i="37"/>
  <c r="N323" i="37" s="1"/>
  <c r="Q323" i="37" s="1"/>
  <c r="M322" i="37"/>
  <c r="N322" i="37" s="1"/>
  <c r="Q322" i="37" s="1"/>
  <c r="M321" i="37"/>
  <c r="N321" i="37" s="1"/>
  <c r="Q321" i="37" s="1"/>
  <c r="M320" i="37"/>
  <c r="N320" i="37" s="1"/>
  <c r="Q320" i="37" s="1"/>
  <c r="M319" i="37"/>
  <c r="N319" i="37" s="1"/>
  <c r="Q319" i="37" s="1"/>
  <c r="M318" i="37"/>
  <c r="N318" i="37" s="1"/>
  <c r="Q318" i="37" s="1"/>
  <c r="M317" i="37"/>
  <c r="N317" i="37" s="1"/>
  <c r="Q317" i="37" s="1"/>
  <c r="M316" i="37"/>
  <c r="N316" i="37" s="1"/>
  <c r="Q316" i="37" s="1"/>
  <c r="M315" i="37"/>
  <c r="N315" i="37" s="1"/>
  <c r="Q315" i="37" s="1"/>
  <c r="M314" i="37"/>
  <c r="N314" i="37" s="1"/>
  <c r="Q314" i="37" s="1"/>
  <c r="M313" i="37"/>
  <c r="N313" i="37" s="1"/>
  <c r="Q313" i="37" s="1"/>
  <c r="M312" i="37"/>
  <c r="N312" i="37" s="1"/>
  <c r="Q312" i="37" s="1"/>
  <c r="M311" i="37"/>
  <c r="N311" i="37" s="1"/>
  <c r="Q311" i="37" s="1"/>
  <c r="M310" i="37"/>
  <c r="N310" i="37" s="1"/>
  <c r="Q310" i="37" s="1"/>
  <c r="M309" i="37"/>
  <c r="N309" i="37" s="1"/>
  <c r="Q309" i="37" s="1"/>
  <c r="M308" i="37"/>
  <c r="N308" i="37" s="1"/>
  <c r="Q308" i="37" s="1"/>
  <c r="M306" i="37"/>
  <c r="N306" i="37" s="1"/>
  <c r="Q306" i="37" s="1"/>
  <c r="M305" i="37"/>
  <c r="N305" i="37" s="1"/>
  <c r="Q305" i="37" s="1"/>
  <c r="M304" i="37"/>
  <c r="N304" i="37" s="1"/>
  <c r="Q304" i="37" s="1"/>
  <c r="M303" i="37"/>
  <c r="N303" i="37" s="1"/>
  <c r="Q303" i="37" s="1"/>
  <c r="M302" i="37"/>
  <c r="N302" i="37" s="1"/>
  <c r="Q302" i="37" s="1"/>
  <c r="M301" i="37"/>
  <c r="N301" i="37" s="1"/>
  <c r="Q301" i="37" s="1"/>
  <c r="M300" i="37"/>
  <c r="N300" i="37" s="1"/>
  <c r="Q300" i="37" s="1"/>
  <c r="M299" i="37"/>
  <c r="N299" i="37" s="1"/>
  <c r="Q299" i="37" s="1"/>
  <c r="M298" i="37"/>
  <c r="N298" i="37" s="1"/>
  <c r="Q298" i="37" s="1"/>
  <c r="M297" i="37"/>
  <c r="N297" i="37" s="1"/>
  <c r="Q297" i="37" s="1"/>
  <c r="M296" i="37"/>
  <c r="N296" i="37" s="1"/>
  <c r="Q296" i="37" s="1"/>
  <c r="M295" i="37"/>
  <c r="N295" i="37" s="1"/>
  <c r="Q295" i="37" s="1"/>
  <c r="M294" i="37"/>
  <c r="N294" i="37" s="1"/>
  <c r="Q294" i="37" s="1"/>
  <c r="M293" i="37"/>
  <c r="N293" i="37" s="1"/>
  <c r="Q293" i="37" s="1"/>
  <c r="M292" i="37"/>
  <c r="N292" i="37" s="1"/>
  <c r="Q292" i="37" s="1"/>
  <c r="M291" i="37"/>
  <c r="N291" i="37" s="1"/>
  <c r="Q291" i="37" s="1"/>
  <c r="M290" i="37"/>
  <c r="N290" i="37" s="1"/>
  <c r="Q290" i="37" s="1"/>
  <c r="M289" i="37"/>
  <c r="N289" i="37" s="1"/>
  <c r="Q289" i="37" s="1"/>
  <c r="M288" i="37"/>
  <c r="N288" i="37" s="1"/>
  <c r="Q288" i="37" s="1"/>
  <c r="M287" i="37"/>
  <c r="N287" i="37" s="1"/>
  <c r="Q287" i="37" s="1"/>
  <c r="M286" i="37"/>
  <c r="N286" i="37" s="1"/>
  <c r="Q286" i="37" s="1"/>
  <c r="M285" i="37"/>
  <c r="N285" i="37" s="1"/>
  <c r="Q285" i="37" s="1"/>
  <c r="M284" i="37"/>
  <c r="N284" i="37" s="1"/>
  <c r="Q284" i="37" s="1"/>
  <c r="M283" i="37"/>
  <c r="N283" i="37" s="1"/>
  <c r="Q283" i="37" s="1"/>
  <c r="M282" i="37"/>
  <c r="N282" i="37" s="1"/>
  <c r="Q282" i="37" s="1"/>
  <c r="M281" i="37"/>
  <c r="N281" i="37" s="1"/>
  <c r="Q281" i="37" s="1"/>
  <c r="M280" i="37"/>
  <c r="N280" i="37" s="1"/>
  <c r="Q280" i="37" s="1"/>
  <c r="M279" i="37"/>
  <c r="N279" i="37" s="1"/>
  <c r="Q279" i="37" s="1"/>
  <c r="M278" i="37"/>
  <c r="N278" i="37" s="1"/>
  <c r="Q278" i="37" s="1"/>
  <c r="M277" i="37"/>
  <c r="N277" i="37" s="1"/>
  <c r="Q277" i="37" s="1"/>
  <c r="M276" i="37"/>
  <c r="N276" i="37" s="1"/>
  <c r="Q276" i="37" s="1"/>
  <c r="M275" i="37"/>
  <c r="N275" i="37" s="1"/>
  <c r="Q275" i="37" s="1"/>
  <c r="M274" i="37"/>
  <c r="N274" i="37" s="1"/>
  <c r="Q274" i="37" s="1"/>
  <c r="M273" i="37"/>
  <c r="N273" i="37" s="1"/>
  <c r="Q273" i="37" s="1"/>
  <c r="M272" i="37"/>
  <c r="N272" i="37" s="1"/>
  <c r="Q272" i="37" s="1"/>
  <c r="M271" i="37"/>
  <c r="N271" i="37" s="1"/>
  <c r="Q271" i="37" s="1"/>
  <c r="M270" i="37"/>
  <c r="N270" i="37" s="1"/>
  <c r="Q270" i="37" s="1"/>
  <c r="M269" i="37"/>
  <c r="N269" i="37" s="1"/>
  <c r="Q269" i="37" s="1"/>
  <c r="R268" i="37"/>
  <c r="P268" i="37" s="1"/>
  <c r="M268" i="37"/>
  <c r="N268" i="37" s="1"/>
  <c r="Q268" i="37" s="1"/>
  <c r="M267" i="37"/>
  <c r="N267" i="37" s="1"/>
  <c r="Q267" i="37" s="1"/>
  <c r="M266" i="37"/>
  <c r="N266" i="37" s="1"/>
  <c r="Q266" i="37" s="1"/>
  <c r="M265" i="37"/>
  <c r="N265" i="37" s="1"/>
  <c r="Q265" i="37" s="1"/>
  <c r="M264" i="37"/>
  <c r="N264" i="37" s="1"/>
  <c r="Q264" i="37" s="1"/>
  <c r="M263" i="37"/>
  <c r="N263" i="37" s="1"/>
  <c r="Q263" i="37" s="1"/>
  <c r="R262" i="37"/>
  <c r="P262" i="37" s="1"/>
  <c r="M262" i="37"/>
  <c r="N262" i="37" s="1"/>
  <c r="Q262" i="37" s="1"/>
  <c r="M261" i="37"/>
  <c r="N261" i="37" s="1"/>
  <c r="Q261" i="37" s="1"/>
  <c r="M260" i="37"/>
  <c r="N260" i="37" s="1"/>
  <c r="Q260" i="37" s="1"/>
  <c r="M259" i="37"/>
  <c r="N259" i="37" s="1"/>
  <c r="Q259" i="37" s="1"/>
  <c r="M258" i="37"/>
  <c r="N258" i="37" s="1"/>
  <c r="Q258" i="37" s="1"/>
  <c r="M257" i="37"/>
  <c r="N257" i="37" s="1"/>
  <c r="Q257" i="37" s="1"/>
  <c r="R256" i="37"/>
  <c r="P256" i="37" s="1"/>
  <c r="M256" i="37"/>
  <c r="N256" i="37" s="1"/>
  <c r="Q256" i="37" s="1"/>
  <c r="M255" i="37"/>
  <c r="N255" i="37" s="1"/>
  <c r="Q255" i="37" s="1"/>
  <c r="M254" i="37"/>
  <c r="N254" i="37" s="1"/>
  <c r="Q254" i="37" s="1"/>
  <c r="M253" i="37"/>
  <c r="N253" i="37" s="1"/>
  <c r="Q253" i="37" s="1"/>
  <c r="M252" i="37"/>
  <c r="N252" i="37" s="1"/>
  <c r="Q252" i="37" s="1"/>
  <c r="M251" i="37"/>
  <c r="N251" i="37" s="1"/>
  <c r="Q251" i="37" s="1"/>
  <c r="R250" i="37"/>
  <c r="P250" i="37" s="1"/>
  <c r="M250" i="37"/>
  <c r="N250" i="37" s="1"/>
  <c r="Q250" i="37" s="1"/>
  <c r="M249" i="37"/>
  <c r="N249" i="37" s="1"/>
  <c r="Q249" i="37" s="1"/>
  <c r="M248" i="37"/>
  <c r="N248" i="37" s="1"/>
  <c r="Q248" i="37" s="1"/>
  <c r="M246" i="37"/>
  <c r="N246" i="37" s="1"/>
  <c r="Q246" i="37" s="1"/>
  <c r="M245" i="37"/>
  <c r="N245" i="37" s="1"/>
  <c r="Q245" i="37" s="1"/>
  <c r="M244" i="37"/>
  <c r="N244" i="37" s="1"/>
  <c r="Q244" i="37" s="1"/>
  <c r="M243" i="37"/>
  <c r="N243" i="37" s="1"/>
  <c r="Q243" i="37" s="1"/>
  <c r="M242" i="37"/>
  <c r="N242" i="37" s="1"/>
  <c r="Q242" i="37" s="1"/>
  <c r="M241" i="37"/>
  <c r="N241" i="37" s="1"/>
  <c r="Q241" i="37" s="1"/>
  <c r="N240" i="37"/>
  <c r="Q240" i="37" s="1"/>
  <c r="M240" i="37"/>
  <c r="M239" i="37"/>
  <c r="N239" i="37" s="1"/>
  <c r="Q239" i="37" s="1"/>
  <c r="N238" i="37"/>
  <c r="Q238" i="37" s="1"/>
  <c r="M238" i="37"/>
  <c r="M237" i="37"/>
  <c r="N237" i="37" s="1"/>
  <c r="Q237" i="37" s="1"/>
  <c r="N236" i="37"/>
  <c r="Q236" i="37" s="1"/>
  <c r="M236" i="37"/>
  <c r="R235" i="37"/>
  <c r="P235" i="37" s="1"/>
  <c r="M235" i="37"/>
  <c r="N235" i="37" s="1"/>
  <c r="Q235" i="37" s="1"/>
  <c r="N234" i="37"/>
  <c r="Q234" i="37" s="1"/>
  <c r="M234" i="37"/>
  <c r="M233" i="37"/>
  <c r="N233" i="37" s="1"/>
  <c r="Q233" i="37" s="1"/>
  <c r="N232" i="37"/>
  <c r="Q232" i="37" s="1"/>
  <c r="M232" i="37"/>
  <c r="R231" i="37"/>
  <c r="P231" i="37" s="1"/>
  <c r="M231" i="37"/>
  <c r="N231" i="37" s="1"/>
  <c r="Q231" i="37" s="1"/>
  <c r="R230" i="37"/>
  <c r="P230" i="37" s="1"/>
  <c r="N230" i="37"/>
  <c r="Q230" i="37" s="1"/>
  <c r="M230" i="37"/>
  <c r="M229" i="37"/>
  <c r="N229" i="37" s="1"/>
  <c r="Q229" i="37" s="1"/>
  <c r="N228" i="37"/>
  <c r="Q228" i="37" s="1"/>
  <c r="M228" i="37"/>
  <c r="M227" i="37"/>
  <c r="N227" i="37" s="1"/>
  <c r="Q227" i="37" s="1"/>
  <c r="R226" i="37"/>
  <c r="P226" i="37" s="1"/>
  <c r="N226" i="37"/>
  <c r="Q226" i="37" s="1"/>
  <c r="M226" i="37"/>
  <c r="R225" i="37"/>
  <c r="P225" i="37" s="1"/>
  <c r="M225" i="37"/>
  <c r="N225" i="37" s="1"/>
  <c r="Q225" i="37" s="1"/>
  <c r="N224" i="37"/>
  <c r="Q224" i="37" s="1"/>
  <c r="M224" i="37"/>
  <c r="R223" i="37"/>
  <c r="P223" i="37" s="1"/>
  <c r="M223" i="37"/>
  <c r="N223" i="37" s="1"/>
  <c r="Q223" i="37" s="1"/>
  <c r="R222" i="37"/>
  <c r="P222" i="37" s="1"/>
  <c r="N222" i="37"/>
  <c r="Q222" i="37" s="1"/>
  <c r="M222" i="37"/>
  <c r="M221" i="37"/>
  <c r="N221" i="37" s="1"/>
  <c r="Q221" i="37" s="1"/>
  <c r="R220" i="37"/>
  <c r="P220" i="37" s="1"/>
  <c r="N220" i="37"/>
  <c r="Q220" i="37" s="1"/>
  <c r="M220" i="37"/>
  <c r="M219" i="37"/>
  <c r="N219" i="37" s="1"/>
  <c r="Q219" i="37" s="1"/>
  <c r="R218" i="37"/>
  <c r="P218" i="37" s="1"/>
  <c r="N218" i="37"/>
  <c r="Q218" i="37" s="1"/>
  <c r="M218" i="37"/>
  <c r="M217" i="37"/>
  <c r="N217" i="37" s="1"/>
  <c r="Q217" i="37" s="1"/>
  <c r="N216" i="37"/>
  <c r="Q216" i="37" s="1"/>
  <c r="M216" i="37"/>
  <c r="M215" i="37"/>
  <c r="N215" i="37" s="1"/>
  <c r="Q215" i="37" s="1"/>
  <c r="N214" i="37"/>
  <c r="Q214" i="37" s="1"/>
  <c r="M214" i="37"/>
  <c r="M213" i="37"/>
  <c r="N213" i="37" s="1"/>
  <c r="Q213" i="37" s="1"/>
  <c r="N212" i="37"/>
  <c r="Q212" i="37" s="1"/>
  <c r="M212" i="37"/>
  <c r="R211" i="37"/>
  <c r="P211" i="37" s="1"/>
  <c r="M211" i="37"/>
  <c r="N211" i="37" s="1"/>
  <c r="Q211" i="37" s="1"/>
  <c r="N210" i="37"/>
  <c r="Q210" i="37" s="1"/>
  <c r="M210" i="37"/>
  <c r="M209" i="37"/>
  <c r="N209" i="37" s="1"/>
  <c r="Q209" i="37" s="1"/>
  <c r="N208" i="37"/>
  <c r="Q208" i="37" s="1"/>
  <c r="M208" i="37"/>
  <c r="R207" i="37"/>
  <c r="P207" i="37" s="1"/>
  <c r="M207" i="37"/>
  <c r="N207" i="37" s="1"/>
  <c r="Q207" i="37" s="1"/>
  <c r="R206" i="37"/>
  <c r="P206" i="37" s="1"/>
  <c r="N206" i="37"/>
  <c r="Q206" i="37" s="1"/>
  <c r="M206" i="37"/>
  <c r="M205" i="37"/>
  <c r="N205" i="37" s="1"/>
  <c r="Q205" i="37" s="1"/>
  <c r="N204" i="37"/>
  <c r="Q204" i="37" s="1"/>
  <c r="M204" i="37"/>
  <c r="R203" i="37"/>
  <c r="P203" i="37" s="1"/>
  <c r="M203" i="37"/>
  <c r="N203" i="37" s="1"/>
  <c r="Q203" i="37" s="1"/>
  <c r="R202" i="37"/>
  <c r="P202" i="37" s="1"/>
  <c r="N202" i="37"/>
  <c r="Q202" i="37" s="1"/>
  <c r="M202" i="37"/>
  <c r="R201" i="37"/>
  <c r="P201" i="37" s="1"/>
  <c r="M201" i="37"/>
  <c r="N201" i="37" s="1"/>
  <c r="Q201" i="37" s="1"/>
  <c r="N200" i="37"/>
  <c r="Q200" i="37" s="1"/>
  <c r="M200" i="37"/>
  <c r="R199" i="37"/>
  <c r="P199" i="37" s="1"/>
  <c r="M199" i="37"/>
  <c r="N199" i="37" s="1"/>
  <c r="Q199" i="37" s="1"/>
  <c r="R198" i="37"/>
  <c r="P198" i="37" s="1"/>
  <c r="N198" i="37"/>
  <c r="Q198" i="37" s="1"/>
  <c r="M198" i="37"/>
  <c r="M197" i="37"/>
  <c r="N197" i="37" s="1"/>
  <c r="Q197" i="37" s="1"/>
  <c r="R196" i="37"/>
  <c r="P196" i="37" s="1"/>
  <c r="M196" i="37"/>
  <c r="N196" i="37" s="1"/>
  <c r="Q196" i="37" s="1"/>
  <c r="M195" i="37"/>
  <c r="N195" i="37" s="1"/>
  <c r="Q195" i="37" s="1"/>
  <c r="M194" i="37"/>
  <c r="N194" i="37" s="1"/>
  <c r="Q194" i="37" s="1"/>
  <c r="M193" i="37"/>
  <c r="N193" i="37" s="1"/>
  <c r="Q193" i="37" s="1"/>
  <c r="M192" i="37"/>
  <c r="N192" i="37" s="1"/>
  <c r="Q192" i="37" s="1"/>
  <c r="M191" i="37"/>
  <c r="N191" i="37" s="1"/>
  <c r="Q191" i="37" s="1"/>
  <c r="R190" i="37"/>
  <c r="P190" i="37" s="1"/>
  <c r="M190" i="37"/>
  <c r="N190" i="37" s="1"/>
  <c r="Q190" i="37" s="1"/>
  <c r="M189" i="37"/>
  <c r="N189" i="37" s="1"/>
  <c r="Q189" i="37" s="1"/>
  <c r="M188" i="37"/>
  <c r="N188" i="37" s="1"/>
  <c r="Q188" i="37" s="1"/>
  <c r="M129" i="37"/>
  <c r="N129" i="37" s="1"/>
  <c r="Q129" i="37" s="1"/>
  <c r="M130" i="37"/>
  <c r="N130" i="37"/>
  <c r="Q130" i="37"/>
  <c r="R130" i="37"/>
  <c r="P130" i="37" s="1"/>
  <c r="M131" i="37"/>
  <c r="N131" i="37" s="1"/>
  <c r="Q131" i="37" s="1"/>
  <c r="R131" i="37"/>
  <c r="P131" i="37" s="1"/>
  <c r="M132" i="37"/>
  <c r="N132" i="37"/>
  <c r="Q132" i="37"/>
  <c r="R132" i="37"/>
  <c r="P132" i="37" s="1"/>
  <c r="M133" i="37"/>
  <c r="N133" i="37" s="1"/>
  <c r="Q133" i="37" s="1"/>
  <c r="M134" i="37"/>
  <c r="N134" i="37"/>
  <c r="Q134" i="37"/>
  <c r="R134" i="37"/>
  <c r="P134" i="37" s="1"/>
  <c r="M135" i="37"/>
  <c r="N135" i="37" s="1"/>
  <c r="Q135" i="37" s="1"/>
  <c r="R135" i="37"/>
  <c r="P135" i="37" s="1"/>
  <c r="M136" i="37"/>
  <c r="N136" i="37"/>
  <c r="Q136" i="37"/>
  <c r="R136" i="37"/>
  <c r="P136" i="37" s="1"/>
  <c r="M137" i="37"/>
  <c r="N137" i="37" s="1"/>
  <c r="Q137" i="37" s="1"/>
  <c r="M138" i="37"/>
  <c r="N138" i="37"/>
  <c r="Q138" i="37"/>
  <c r="R138" i="37"/>
  <c r="P138" i="37" s="1"/>
  <c r="M139" i="37"/>
  <c r="N139" i="37" s="1"/>
  <c r="Q139" i="37" s="1"/>
  <c r="M140" i="37"/>
  <c r="N140" i="37"/>
  <c r="Q140" i="37"/>
  <c r="R140" i="37"/>
  <c r="P140" i="37" s="1"/>
  <c r="M141" i="37"/>
  <c r="N141" i="37" s="1"/>
  <c r="Q141" i="37" s="1"/>
  <c r="M142" i="37"/>
  <c r="N142" i="37"/>
  <c r="Q142" i="37"/>
  <c r="R142" i="37"/>
  <c r="P142" i="37" s="1"/>
  <c r="M143" i="37"/>
  <c r="N143" i="37" s="1"/>
  <c r="Q143" i="37" s="1"/>
  <c r="R143" i="37"/>
  <c r="P143" i="37" s="1"/>
  <c r="M144" i="37"/>
  <c r="N144" i="37"/>
  <c r="Q144" i="37"/>
  <c r="R144" i="37"/>
  <c r="P144" i="37" s="1"/>
  <c r="M145" i="37"/>
  <c r="N145" i="37" s="1"/>
  <c r="Q145" i="37" s="1"/>
  <c r="R145" i="37"/>
  <c r="P145" i="37" s="1"/>
  <c r="M146" i="37"/>
  <c r="N146" i="37"/>
  <c r="Q146" i="37"/>
  <c r="R146" i="37"/>
  <c r="P146" i="37" s="1"/>
  <c r="M147" i="37"/>
  <c r="N147" i="37" s="1"/>
  <c r="Q147" i="37" s="1"/>
  <c r="M148" i="37"/>
  <c r="N148" i="37"/>
  <c r="Q148" i="37"/>
  <c r="R148" i="37"/>
  <c r="P148" i="37" s="1"/>
  <c r="M149" i="37"/>
  <c r="N149" i="37" s="1"/>
  <c r="Q149" i="37" s="1"/>
  <c r="R149" i="37"/>
  <c r="P149" i="37" s="1"/>
  <c r="M150" i="37"/>
  <c r="N150" i="37"/>
  <c r="Q150" i="37"/>
  <c r="R150" i="37"/>
  <c r="P150" i="37" s="1"/>
  <c r="M151" i="37"/>
  <c r="N151" i="37" s="1"/>
  <c r="Q151" i="37" s="1"/>
  <c r="R151" i="37"/>
  <c r="P151" i="37" s="1"/>
  <c r="M152" i="37"/>
  <c r="N152" i="37"/>
  <c r="Q152" i="37"/>
  <c r="R152" i="37"/>
  <c r="P152" i="37" s="1"/>
  <c r="M153" i="37"/>
  <c r="N153" i="37" s="1"/>
  <c r="Q153" i="37" s="1"/>
  <c r="R153" i="37"/>
  <c r="P153" i="37" s="1"/>
  <c r="M154" i="37"/>
  <c r="N154" i="37"/>
  <c r="Q154" i="37"/>
  <c r="R154" i="37"/>
  <c r="P154" i="37" s="1"/>
  <c r="M155" i="37"/>
  <c r="N155" i="37" s="1"/>
  <c r="Q155" i="37" s="1"/>
  <c r="R155" i="37"/>
  <c r="P155" i="37" s="1"/>
  <c r="M156" i="37"/>
  <c r="N156" i="37"/>
  <c r="Q156" i="37"/>
  <c r="R156" i="37"/>
  <c r="P156" i="37" s="1"/>
  <c r="M157" i="37"/>
  <c r="N157" i="37" s="1"/>
  <c r="Q157" i="37" s="1"/>
  <c r="R157" i="37"/>
  <c r="P157" i="37" s="1"/>
  <c r="M158" i="37"/>
  <c r="N158" i="37"/>
  <c r="Q158" i="37"/>
  <c r="R158" i="37"/>
  <c r="P158" i="37" s="1"/>
  <c r="M159" i="37"/>
  <c r="N159" i="37" s="1"/>
  <c r="Q159" i="37" s="1"/>
  <c r="R159" i="37"/>
  <c r="P159" i="37" s="1"/>
  <c r="M160" i="37"/>
  <c r="N160" i="37"/>
  <c r="Q160" i="37"/>
  <c r="R160" i="37"/>
  <c r="P160" i="37" s="1"/>
  <c r="M161" i="37"/>
  <c r="N161" i="37" s="1"/>
  <c r="Q161" i="37" s="1"/>
  <c r="M162" i="37"/>
  <c r="N162" i="37"/>
  <c r="Q162" i="37"/>
  <c r="R162" i="37"/>
  <c r="P162" i="37" s="1"/>
  <c r="M163" i="37"/>
  <c r="N163" i="37" s="1"/>
  <c r="Q163" i="37" s="1"/>
  <c r="M164" i="37"/>
  <c r="N164" i="37"/>
  <c r="Q164" i="37"/>
  <c r="R164" i="37"/>
  <c r="P164" i="37" s="1"/>
  <c r="M165" i="37"/>
  <c r="N165" i="37" s="1"/>
  <c r="Q165" i="37" s="1"/>
  <c r="M166" i="37"/>
  <c r="N166" i="37"/>
  <c r="Q166" i="37"/>
  <c r="R166" i="37"/>
  <c r="P166" i="37" s="1"/>
  <c r="M167" i="37"/>
  <c r="N167" i="37" s="1"/>
  <c r="Q167" i="37" s="1"/>
  <c r="R167" i="37"/>
  <c r="P167" i="37" s="1"/>
  <c r="M168" i="37"/>
  <c r="N168" i="37"/>
  <c r="Q168" i="37"/>
  <c r="R168" i="37"/>
  <c r="P168" i="37" s="1"/>
  <c r="M169" i="37"/>
  <c r="N169" i="37" s="1"/>
  <c r="Q169" i="37" s="1"/>
  <c r="R169" i="37"/>
  <c r="P169" i="37" s="1"/>
  <c r="M170" i="37"/>
  <c r="N170" i="37"/>
  <c r="Q170" i="37"/>
  <c r="R170" i="37"/>
  <c r="P170" i="37" s="1"/>
  <c r="M171" i="37"/>
  <c r="N171" i="37" s="1"/>
  <c r="Q171" i="37" s="1"/>
  <c r="M172" i="37"/>
  <c r="N172" i="37"/>
  <c r="Q172" i="37"/>
  <c r="R172" i="37"/>
  <c r="P172" i="37" s="1"/>
  <c r="M173" i="37"/>
  <c r="N173" i="37" s="1"/>
  <c r="Q173" i="37" s="1"/>
  <c r="R173" i="37"/>
  <c r="P173" i="37" s="1"/>
  <c r="M174" i="37"/>
  <c r="N174" i="37"/>
  <c r="Q174" i="37"/>
  <c r="R174" i="37"/>
  <c r="P174" i="37" s="1"/>
  <c r="M175" i="37"/>
  <c r="N175" i="37" s="1"/>
  <c r="Q175" i="37" s="1"/>
  <c r="R175" i="37"/>
  <c r="P175" i="37" s="1"/>
  <c r="M176" i="37"/>
  <c r="N176" i="37"/>
  <c r="Q176" i="37"/>
  <c r="R176" i="37"/>
  <c r="P176" i="37" s="1"/>
  <c r="M177" i="37"/>
  <c r="N177" i="37" s="1"/>
  <c r="Q177" i="37" s="1"/>
  <c r="R177" i="37"/>
  <c r="P177" i="37" s="1"/>
  <c r="M178" i="37"/>
  <c r="N178" i="37"/>
  <c r="Q178" i="37"/>
  <c r="R178" i="37"/>
  <c r="P178" i="37" s="1"/>
  <c r="M179" i="37"/>
  <c r="N179" i="37" s="1"/>
  <c r="Q179" i="37" s="1"/>
  <c r="R179" i="37"/>
  <c r="P179" i="37" s="1"/>
  <c r="M180" i="37"/>
  <c r="N180" i="37"/>
  <c r="Q180" i="37"/>
  <c r="R180" i="37"/>
  <c r="P180" i="37" s="1"/>
  <c r="M181" i="37"/>
  <c r="N181" i="37" s="1"/>
  <c r="Q181" i="37" s="1"/>
  <c r="M182" i="37"/>
  <c r="N182" i="37"/>
  <c r="Q182" i="37"/>
  <c r="R182" i="37"/>
  <c r="P182" i="37" s="1"/>
  <c r="M183" i="37"/>
  <c r="N183" i="37" s="1"/>
  <c r="Q183" i="37" s="1"/>
  <c r="R183" i="37"/>
  <c r="P183" i="37" s="1"/>
  <c r="M184" i="37"/>
  <c r="N184" i="37"/>
  <c r="Q184" i="37"/>
  <c r="R184" i="37"/>
  <c r="P184" i="37" s="1"/>
  <c r="M185" i="37"/>
  <c r="N185" i="37" s="1"/>
  <c r="Q185" i="37" s="1"/>
  <c r="M186" i="37"/>
  <c r="N186" i="37"/>
  <c r="Q186" i="37"/>
  <c r="R186" i="37"/>
  <c r="P186" i="37" s="1"/>
  <c r="M128" i="37"/>
  <c r="N128" i="37" s="1"/>
  <c r="Q128" i="37" s="1"/>
  <c r="M83" i="37"/>
  <c r="N83" i="37" s="1"/>
  <c r="Q83" i="37" s="1"/>
  <c r="R83" i="37"/>
  <c r="P83" i="37" s="1"/>
  <c r="M84" i="37"/>
  <c r="N84" i="37" s="1"/>
  <c r="Q84" i="37" s="1"/>
  <c r="R84" i="37" s="1"/>
  <c r="P84" i="37" s="1"/>
  <c r="M85" i="37"/>
  <c r="N85" i="37" s="1"/>
  <c r="Q85" i="37" s="1"/>
  <c r="R85" i="37"/>
  <c r="P85" i="37" s="1"/>
  <c r="M86" i="37"/>
  <c r="N86" i="37" s="1"/>
  <c r="Q86" i="37" s="1"/>
  <c r="R86" i="37" s="1"/>
  <c r="P86" i="37" s="1"/>
  <c r="M87" i="37"/>
  <c r="N87" i="37" s="1"/>
  <c r="Q87" i="37" s="1"/>
  <c r="R87" i="37"/>
  <c r="P87" i="37" s="1"/>
  <c r="M88" i="37"/>
  <c r="N88" i="37" s="1"/>
  <c r="Q88" i="37" s="1"/>
  <c r="R88" i="37" s="1"/>
  <c r="P88" i="37" s="1"/>
  <c r="M89" i="37"/>
  <c r="N89" i="37" s="1"/>
  <c r="Q89" i="37" s="1"/>
  <c r="R89" i="37"/>
  <c r="P89" i="37" s="1"/>
  <c r="M90" i="37"/>
  <c r="N90" i="37" s="1"/>
  <c r="Q90" i="37" s="1"/>
  <c r="R90" i="37" s="1"/>
  <c r="P90" i="37" s="1"/>
  <c r="M91" i="37"/>
  <c r="N91" i="37" s="1"/>
  <c r="Q91" i="37" s="1"/>
  <c r="R91" i="37"/>
  <c r="P91" i="37" s="1"/>
  <c r="M92" i="37"/>
  <c r="N92" i="37" s="1"/>
  <c r="Q92" i="37" s="1"/>
  <c r="R92" i="37" s="1"/>
  <c r="P92" i="37" s="1"/>
  <c r="M93" i="37"/>
  <c r="N93" i="37"/>
  <c r="Q93" i="37" s="1"/>
  <c r="R93" i="37"/>
  <c r="P93" i="37" s="1"/>
  <c r="M94" i="37"/>
  <c r="N94" i="37" s="1"/>
  <c r="Q94" i="37" s="1"/>
  <c r="R94" i="37" s="1"/>
  <c r="P94" i="37" s="1"/>
  <c r="M95" i="37"/>
  <c r="N95" i="37"/>
  <c r="Q95" i="37" s="1"/>
  <c r="M96" i="37"/>
  <c r="N96" i="37" s="1"/>
  <c r="Q96" i="37" s="1"/>
  <c r="R96" i="37" s="1"/>
  <c r="P96" i="37" s="1"/>
  <c r="M97" i="37"/>
  <c r="N97" i="37"/>
  <c r="Q97" i="37" s="1"/>
  <c r="R97" i="37"/>
  <c r="P97" i="37" s="1"/>
  <c r="M98" i="37"/>
  <c r="N98" i="37" s="1"/>
  <c r="Q98" i="37" s="1"/>
  <c r="R98" i="37" s="1"/>
  <c r="P98" i="37" s="1"/>
  <c r="M99" i="37"/>
  <c r="N99" i="37"/>
  <c r="Q99" i="37" s="1"/>
  <c r="R99" i="37"/>
  <c r="P99" i="37" s="1"/>
  <c r="M100" i="37"/>
  <c r="N100" i="37" s="1"/>
  <c r="Q100" i="37" s="1"/>
  <c r="R100" i="37" s="1"/>
  <c r="P100" i="37" s="1"/>
  <c r="M101" i="37"/>
  <c r="N101" i="37"/>
  <c r="Q101" i="37" s="1"/>
  <c r="R101" i="37"/>
  <c r="P101" i="37" s="1"/>
  <c r="M102" i="37"/>
  <c r="N102" i="37" s="1"/>
  <c r="Q102" i="37" s="1"/>
  <c r="R102" i="37" s="1"/>
  <c r="P102" i="37" s="1"/>
  <c r="M103" i="37"/>
  <c r="N103" i="37"/>
  <c r="Q103" i="37" s="1"/>
  <c r="R103" i="37"/>
  <c r="P103" i="37" s="1"/>
  <c r="M104" i="37"/>
  <c r="N104" i="37" s="1"/>
  <c r="Q104" i="37" s="1"/>
  <c r="R104" i="37" s="1"/>
  <c r="P104" i="37" s="1"/>
  <c r="M105" i="37"/>
  <c r="N105" i="37"/>
  <c r="Q105" i="37" s="1"/>
  <c r="R105" i="37"/>
  <c r="P105" i="37" s="1"/>
  <c r="M106" i="37"/>
  <c r="N106" i="37" s="1"/>
  <c r="Q106" i="37" s="1"/>
  <c r="R106" i="37" s="1"/>
  <c r="P106" i="37" s="1"/>
  <c r="M107" i="37"/>
  <c r="N107" i="37"/>
  <c r="Q107" i="37" s="1"/>
  <c r="R107" i="37"/>
  <c r="P107" i="37" s="1"/>
  <c r="M108" i="37"/>
  <c r="N108" i="37" s="1"/>
  <c r="Q108" i="37" s="1"/>
  <c r="R108" i="37" s="1"/>
  <c r="P108" i="37" s="1"/>
  <c r="M109" i="37"/>
  <c r="N109" i="37"/>
  <c r="Q109" i="37" s="1"/>
  <c r="R109" i="37"/>
  <c r="P109" i="37" s="1"/>
  <c r="M110" i="37"/>
  <c r="N110" i="37" s="1"/>
  <c r="Q110" i="37" s="1"/>
  <c r="R110" i="37" s="1"/>
  <c r="P110" i="37" s="1"/>
  <c r="M111" i="37"/>
  <c r="N111" i="37"/>
  <c r="Q111" i="37" s="1"/>
  <c r="R111" i="37"/>
  <c r="P111" i="37" s="1"/>
  <c r="M112" i="37"/>
  <c r="N112" i="37" s="1"/>
  <c r="Q112" i="37" s="1"/>
  <c r="R112" i="37" s="1"/>
  <c r="P112" i="37" s="1"/>
  <c r="M113" i="37"/>
  <c r="N113" i="37"/>
  <c r="Q113" i="37" s="1"/>
  <c r="M114" i="37"/>
  <c r="N114" i="37" s="1"/>
  <c r="Q114" i="37" s="1"/>
  <c r="R114" i="37" s="1"/>
  <c r="P114" i="37" s="1"/>
  <c r="M115" i="37"/>
  <c r="N115" i="37"/>
  <c r="Q115" i="37" s="1"/>
  <c r="R115" i="37"/>
  <c r="P115" i="37" s="1"/>
  <c r="M116" i="37"/>
  <c r="N116" i="37" s="1"/>
  <c r="Q116" i="37" s="1"/>
  <c r="R116" i="37" s="1"/>
  <c r="P116" i="37" s="1"/>
  <c r="M117" i="37"/>
  <c r="N117" i="37"/>
  <c r="Q117" i="37" s="1"/>
  <c r="R117" i="37"/>
  <c r="P117" i="37" s="1"/>
  <c r="M118" i="37"/>
  <c r="N118" i="37" s="1"/>
  <c r="Q118" i="37" s="1"/>
  <c r="R118" i="37" s="1"/>
  <c r="P118" i="37" s="1"/>
  <c r="M119" i="37"/>
  <c r="N119" i="37"/>
  <c r="Q119" i="37" s="1"/>
  <c r="M120" i="37"/>
  <c r="N120" i="37" s="1"/>
  <c r="Q120" i="37" s="1"/>
  <c r="R120" i="37" s="1"/>
  <c r="P120" i="37" s="1"/>
  <c r="M121" i="37"/>
  <c r="N121" i="37"/>
  <c r="Q121" i="37" s="1"/>
  <c r="R121" i="37"/>
  <c r="P121" i="37" s="1"/>
  <c r="M122" i="37"/>
  <c r="N122" i="37" s="1"/>
  <c r="Q122" i="37" s="1"/>
  <c r="R122" i="37" s="1"/>
  <c r="P122" i="37" s="1"/>
  <c r="M123" i="37"/>
  <c r="N123" i="37"/>
  <c r="Q123" i="37" s="1"/>
  <c r="R123" i="37"/>
  <c r="P123" i="37" s="1"/>
  <c r="M124" i="37"/>
  <c r="N124" i="37" s="1"/>
  <c r="Q124" i="37" s="1"/>
  <c r="R124" i="37" s="1"/>
  <c r="P124" i="37" s="1"/>
  <c r="M125" i="37"/>
  <c r="N125" i="37"/>
  <c r="Q125" i="37" s="1"/>
  <c r="R125" i="37"/>
  <c r="P125" i="37" s="1"/>
  <c r="M126" i="37"/>
  <c r="N126" i="37" s="1"/>
  <c r="Q126" i="37" s="1"/>
  <c r="R126" i="37" s="1"/>
  <c r="P126" i="37" s="1"/>
  <c r="M68" i="37"/>
  <c r="N68" i="37"/>
  <c r="Q68" i="37"/>
  <c r="R68" i="37"/>
  <c r="P68" i="37" s="1"/>
  <c r="M69" i="37"/>
  <c r="N69" i="37" s="1"/>
  <c r="Q69" i="37" s="1"/>
  <c r="R69" i="37"/>
  <c r="P69" i="37" s="1"/>
  <c r="M70" i="37"/>
  <c r="N70" i="37"/>
  <c r="Q70" i="37"/>
  <c r="R70" i="37"/>
  <c r="P70" i="37" s="1"/>
  <c r="M71" i="37"/>
  <c r="N71" i="37" s="1"/>
  <c r="Q71" i="37" s="1"/>
  <c r="R71" i="37"/>
  <c r="P71" i="37" s="1"/>
  <c r="M72" i="37"/>
  <c r="N72" i="37"/>
  <c r="Q72" i="37"/>
  <c r="R72" i="37"/>
  <c r="P72" i="37" s="1"/>
  <c r="M73" i="37"/>
  <c r="N73" i="37" s="1"/>
  <c r="Q73" i="37" s="1"/>
  <c r="R73" i="37"/>
  <c r="P73" i="37" s="1"/>
  <c r="M74" i="37"/>
  <c r="N74" i="37"/>
  <c r="Q74" i="37"/>
  <c r="R74" i="37"/>
  <c r="P74" i="37" s="1"/>
  <c r="M75" i="37"/>
  <c r="N75" i="37" s="1"/>
  <c r="Q75" i="37" s="1"/>
  <c r="M76" i="37"/>
  <c r="N76" i="37"/>
  <c r="Q76" i="37"/>
  <c r="R76" i="37"/>
  <c r="P76" i="37" s="1"/>
  <c r="M77" i="37"/>
  <c r="N77" i="37" s="1"/>
  <c r="Q77" i="37" s="1"/>
  <c r="M78" i="37"/>
  <c r="N78" i="37"/>
  <c r="Q78" i="37"/>
  <c r="R78" i="37"/>
  <c r="P78" i="37" s="1"/>
  <c r="M79" i="37"/>
  <c r="N79" i="37" s="1"/>
  <c r="Q79" i="37" s="1"/>
  <c r="R79" i="37"/>
  <c r="P79" i="37" s="1"/>
  <c r="M80" i="37"/>
  <c r="N80" i="37"/>
  <c r="Q80" i="37"/>
  <c r="R80" i="37"/>
  <c r="P80" i="37" s="1"/>
  <c r="M81" i="37"/>
  <c r="N81" i="37" s="1"/>
  <c r="Q81" i="37" s="1"/>
  <c r="M82" i="37"/>
  <c r="N82" i="37"/>
  <c r="Q82" i="37"/>
  <c r="R82" i="37"/>
  <c r="P82" i="37" s="1"/>
  <c r="M9" i="37"/>
  <c r="N9" i="37" s="1"/>
  <c r="Q9" i="37" s="1"/>
  <c r="R9" i="37" s="1"/>
  <c r="P9" i="37" s="1"/>
  <c r="M10" i="37"/>
  <c r="N10" i="37"/>
  <c r="Q10" i="37"/>
  <c r="R10" i="37"/>
  <c r="P10" i="37" s="1"/>
  <c r="M11" i="37"/>
  <c r="N11" i="37" s="1"/>
  <c r="Q11" i="37" s="1"/>
  <c r="R11" i="37"/>
  <c r="P11" i="37" s="1"/>
  <c r="M12" i="37"/>
  <c r="N12" i="37"/>
  <c r="Q12" i="37"/>
  <c r="R12" i="37" s="1"/>
  <c r="P12" i="37" s="1"/>
  <c r="M13" i="37"/>
  <c r="N13" i="37" s="1"/>
  <c r="Q13" i="37" s="1"/>
  <c r="R13" i="37"/>
  <c r="P13" i="37" s="1"/>
  <c r="M14" i="37"/>
  <c r="N14" i="37"/>
  <c r="Q14" i="37"/>
  <c r="R14" i="37" s="1"/>
  <c r="P14" i="37" s="1"/>
  <c r="M15" i="37"/>
  <c r="N15" i="37" s="1"/>
  <c r="Q15" i="37" s="1"/>
  <c r="R15" i="37"/>
  <c r="P15" i="37" s="1"/>
  <c r="M16" i="37"/>
  <c r="N16" i="37"/>
  <c r="Q16" i="37"/>
  <c r="R16" i="37" s="1"/>
  <c r="P16" i="37" s="1"/>
  <c r="M17" i="37"/>
  <c r="N17" i="37" s="1"/>
  <c r="Q17" i="37" s="1"/>
  <c r="R17" i="37"/>
  <c r="P17" i="37" s="1"/>
  <c r="M18" i="37"/>
  <c r="N18" i="37" s="1"/>
  <c r="Q18" i="37" s="1"/>
  <c r="M19" i="37"/>
  <c r="N19" i="37" s="1"/>
  <c r="Q19" i="37" s="1"/>
  <c r="R19" i="37"/>
  <c r="P19" i="37" s="1"/>
  <c r="M20" i="37"/>
  <c r="N20" i="37" s="1"/>
  <c r="Q20" i="37" s="1"/>
  <c r="R20" i="37"/>
  <c r="P20" i="37" s="1"/>
  <c r="M21" i="37"/>
  <c r="N21" i="37" s="1"/>
  <c r="Q21" i="37" s="1"/>
  <c r="R21" i="37"/>
  <c r="P21" i="37" s="1"/>
  <c r="M22" i="37"/>
  <c r="N22" i="37" s="1"/>
  <c r="Q22" i="37" s="1"/>
  <c r="M23" i="37"/>
  <c r="N23" i="37" s="1"/>
  <c r="Q23" i="37" s="1"/>
  <c r="R23" i="37"/>
  <c r="P23" i="37" s="1"/>
  <c r="M24" i="37"/>
  <c r="N24" i="37" s="1"/>
  <c r="Q24" i="37" s="1"/>
  <c r="R24" i="37"/>
  <c r="P24" i="37" s="1"/>
  <c r="M25" i="37"/>
  <c r="N25" i="37" s="1"/>
  <c r="Q25" i="37" s="1"/>
  <c r="R25" i="37"/>
  <c r="P25" i="37" s="1"/>
  <c r="M26" i="37"/>
  <c r="N26" i="37" s="1"/>
  <c r="Q26" i="37" s="1"/>
  <c r="R26" i="37"/>
  <c r="P26" i="37" s="1"/>
  <c r="M27" i="37"/>
  <c r="N27" i="37" s="1"/>
  <c r="Q27" i="37" s="1"/>
  <c r="R27" i="37"/>
  <c r="P27" i="37" s="1"/>
  <c r="M28" i="37"/>
  <c r="N28" i="37" s="1"/>
  <c r="Q28" i="37" s="1"/>
  <c r="M29" i="37"/>
  <c r="N29" i="37" s="1"/>
  <c r="Q29" i="37" s="1"/>
  <c r="R29" i="37"/>
  <c r="P29" i="37" s="1"/>
  <c r="M30" i="37"/>
  <c r="N30" i="37" s="1"/>
  <c r="Q30" i="37" s="1"/>
  <c r="R30" i="37"/>
  <c r="P30" i="37" s="1"/>
  <c r="M31" i="37"/>
  <c r="N31" i="37" s="1"/>
  <c r="Q31" i="37" s="1"/>
  <c r="R31" i="37"/>
  <c r="P31" i="37" s="1"/>
  <c r="M32" i="37"/>
  <c r="N32" i="37" s="1"/>
  <c r="Q32" i="37" s="1"/>
  <c r="R32" i="37"/>
  <c r="P32" i="37" s="1"/>
  <c r="M33" i="37"/>
  <c r="N33" i="37" s="1"/>
  <c r="Q33" i="37" s="1"/>
  <c r="R33" i="37"/>
  <c r="P33" i="37" s="1"/>
  <c r="M34" i="37"/>
  <c r="N34" i="37" s="1"/>
  <c r="Q34" i="37" s="1"/>
  <c r="M35" i="37"/>
  <c r="N35" i="37" s="1"/>
  <c r="Q35" i="37" s="1"/>
  <c r="R35" i="37"/>
  <c r="P35" i="37" s="1"/>
  <c r="M36" i="37"/>
  <c r="N36" i="37" s="1"/>
  <c r="Q36" i="37" s="1"/>
  <c r="R36" i="37"/>
  <c r="P36" i="37" s="1"/>
  <c r="M37" i="37"/>
  <c r="N37" i="37" s="1"/>
  <c r="Q37" i="37" s="1"/>
  <c r="R37" i="37"/>
  <c r="P37" i="37" s="1"/>
  <c r="M38" i="37"/>
  <c r="N38" i="37" s="1"/>
  <c r="Q38" i="37" s="1"/>
  <c r="R38" i="37"/>
  <c r="P38" i="37" s="1"/>
  <c r="M39" i="37"/>
  <c r="N39" i="37" s="1"/>
  <c r="Q39" i="37" s="1"/>
  <c r="R39" i="37"/>
  <c r="P39" i="37" s="1"/>
  <c r="M40" i="37"/>
  <c r="N40" i="37" s="1"/>
  <c r="Q40" i="37" s="1"/>
  <c r="M41" i="37"/>
  <c r="N41" i="37" s="1"/>
  <c r="Q41" i="37" s="1"/>
  <c r="R41" i="37"/>
  <c r="P41" i="37" s="1"/>
  <c r="M42" i="37"/>
  <c r="N42" i="37" s="1"/>
  <c r="Q42" i="37" s="1"/>
  <c r="R42" i="37"/>
  <c r="P42" i="37" s="1"/>
  <c r="M43" i="37"/>
  <c r="N43" i="37" s="1"/>
  <c r="Q43" i="37" s="1"/>
  <c r="R43" i="37"/>
  <c r="P43" i="37" s="1"/>
  <c r="M44" i="37"/>
  <c r="N44" i="37" s="1"/>
  <c r="Q44" i="37" s="1"/>
  <c r="R44" i="37"/>
  <c r="P44" i="37" s="1"/>
  <c r="M45" i="37"/>
  <c r="N45" i="37" s="1"/>
  <c r="Q45" i="37" s="1"/>
  <c r="R45" i="37"/>
  <c r="P45" i="37" s="1"/>
  <c r="M46" i="37"/>
  <c r="N46" i="37" s="1"/>
  <c r="Q46" i="37" s="1"/>
  <c r="M47" i="37"/>
  <c r="N47" i="37" s="1"/>
  <c r="Q47" i="37" s="1"/>
  <c r="R47" i="37"/>
  <c r="P47" i="37" s="1"/>
  <c r="M48" i="37"/>
  <c r="N48" i="37" s="1"/>
  <c r="Q48" i="37" s="1"/>
  <c r="R48" i="37"/>
  <c r="P48" i="37" s="1"/>
  <c r="M49" i="37"/>
  <c r="N49" i="37" s="1"/>
  <c r="Q49" i="37" s="1"/>
  <c r="R49" i="37"/>
  <c r="P49" i="37" s="1"/>
  <c r="M50" i="37"/>
  <c r="N50" i="37" s="1"/>
  <c r="Q50" i="37" s="1"/>
  <c r="R50" i="37"/>
  <c r="P50" i="37" s="1"/>
  <c r="M51" i="37"/>
  <c r="N51" i="37" s="1"/>
  <c r="Q51" i="37" s="1"/>
  <c r="R51" i="37"/>
  <c r="P51" i="37" s="1"/>
  <c r="M52" i="37"/>
  <c r="N52" i="37" s="1"/>
  <c r="Q52" i="37" s="1"/>
  <c r="M53" i="37"/>
  <c r="N53" i="37" s="1"/>
  <c r="Q53" i="37" s="1"/>
  <c r="R53" i="37"/>
  <c r="P53" i="37" s="1"/>
  <c r="M54" i="37"/>
  <c r="N54" i="37" s="1"/>
  <c r="Q54" i="37" s="1"/>
  <c r="R54" i="37"/>
  <c r="P54" i="37" s="1"/>
  <c r="M55" i="37"/>
  <c r="N55" i="37" s="1"/>
  <c r="Q55" i="37" s="1"/>
  <c r="R55" i="37"/>
  <c r="P55" i="37" s="1"/>
  <c r="M56" i="37"/>
  <c r="N56" i="37" s="1"/>
  <c r="Q56" i="37" s="1"/>
  <c r="R56" i="37"/>
  <c r="P56" i="37" s="1"/>
  <c r="M57" i="37"/>
  <c r="N57" i="37" s="1"/>
  <c r="Q57" i="37" s="1"/>
  <c r="R57" i="37"/>
  <c r="P57" i="37" s="1"/>
  <c r="M58" i="37"/>
  <c r="N58" i="37" s="1"/>
  <c r="Q58" i="37" s="1"/>
  <c r="M59" i="37"/>
  <c r="N59" i="37" s="1"/>
  <c r="Q59" i="37" s="1"/>
  <c r="R59" i="37"/>
  <c r="P59" i="37" s="1"/>
  <c r="M60" i="37"/>
  <c r="N60" i="37" s="1"/>
  <c r="Q60" i="37" s="1"/>
  <c r="R60" i="37"/>
  <c r="P60" i="37" s="1"/>
  <c r="M61" i="37"/>
  <c r="N61" i="37" s="1"/>
  <c r="Q61" i="37" s="1"/>
  <c r="R61" i="37"/>
  <c r="P61" i="37" s="1"/>
  <c r="M62" i="37"/>
  <c r="N62" i="37" s="1"/>
  <c r="Q62" i="37" s="1"/>
  <c r="R62" i="37"/>
  <c r="P62" i="37" s="1"/>
  <c r="M63" i="37"/>
  <c r="N63" i="37" s="1"/>
  <c r="Q63" i="37" s="1"/>
  <c r="R63" i="37"/>
  <c r="P63" i="37" s="1"/>
  <c r="M64" i="37"/>
  <c r="N64" i="37" s="1"/>
  <c r="Q64" i="37" s="1"/>
  <c r="M65" i="37"/>
  <c r="N65" i="37" s="1"/>
  <c r="Q65" i="37" s="1"/>
  <c r="R65" i="37"/>
  <c r="P65" i="37" s="1"/>
  <c r="M66" i="37"/>
  <c r="N66" i="37" s="1"/>
  <c r="Q66" i="37" s="1"/>
  <c r="R66" i="37"/>
  <c r="P66" i="37" s="1"/>
  <c r="Q8" i="37"/>
  <c r="N8" i="37"/>
  <c r="AA54" i="36"/>
  <c r="AB54" i="36"/>
  <c r="AC54" i="36"/>
  <c r="AD54" i="36"/>
  <c r="AE54" i="36"/>
  <c r="AA55" i="36"/>
  <c r="AB55" i="36"/>
  <c r="AC55" i="36"/>
  <c r="AD55" i="36"/>
  <c r="AE55" i="36"/>
  <c r="AA56" i="36"/>
  <c r="AB56" i="36"/>
  <c r="AC56" i="36"/>
  <c r="AD56" i="36"/>
  <c r="AE56" i="36"/>
  <c r="AA57" i="36"/>
  <c r="AB57" i="36"/>
  <c r="AC57" i="36"/>
  <c r="AD57" i="36"/>
  <c r="AE57" i="36"/>
  <c r="AA58" i="36"/>
  <c r="AB58" i="36"/>
  <c r="AC58" i="36"/>
  <c r="AD58" i="36"/>
  <c r="AE58" i="36"/>
  <c r="AA59" i="36"/>
  <c r="AB59" i="36"/>
  <c r="AC59" i="36"/>
  <c r="AD59" i="36"/>
  <c r="AE59" i="36"/>
  <c r="AA60" i="36"/>
  <c r="AB60" i="36"/>
  <c r="AC60" i="36"/>
  <c r="AD60" i="36"/>
  <c r="AE60" i="36"/>
  <c r="AA61" i="36"/>
  <c r="AB61" i="36"/>
  <c r="AC61" i="36"/>
  <c r="AD61" i="36"/>
  <c r="AE61" i="36"/>
  <c r="AA62" i="36"/>
  <c r="AB62" i="36"/>
  <c r="AC62" i="36"/>
  <c r="AD62" i="36"/>
  <c r="AE62" i="36"/>
  <c r="AA63" i="36"/>
  <c r="AB63" i="36"/>
  <c r="AC63" i="36"/>
  <c r="AD63" i="36"/>
  <c r="AE63" i="36"/>
  <c r="AA64" i="36"/>
  <c r="AB64" i="36"/>
  <c r="AC64" i="36"/>
  <c r="AD64" i="36"/>
  <c r="AE64" i="36"/>
  <c r="AA65" i="36"/>
  <c r="AB65" i="36"/>
  <c r="AC65" i="36"/>
  <c r="AD65" i="36"/>
  <c r="AE65" i="36"/>
  <c r="AA66" i="36"/>
  <c r="AB66" i="36"/>
  <c r="AC66" i="36"/>
  <c r="AD66" i="36"/>
  <c r="AE66" i="36"/>
  <c r="AA67" i="36"/>
  <c r="AB67" i="36"/>
  <c r="AC67" i="36"/>
  <c r="AD67" i="36"/>
  <c r="AE67" i="36"/>
  <c r="AA68" i="36"/>
  <c r="AB68" i="36"/>
  <c r="AC68" i="36"/>
  <c r="AD68" i="36"/>
  <c r="AE68" i="36"/>
  <c r="AA69" i="36"/>
  <c r="AB69" i="36"/>
  <c r="AC69" i="36"/>
  <c r="AD69" i="36"/>
  <c r="AE69" i="36"/>
  <c r="AA70" i="36"/>
  <c r="AB70" i="36"/>
  <c r="AC70" i="36"/>
  <c r="AD70" i="36"/>
  <c r="AE70" i="36"/>
  <c r="AA71" i="36"/>
  <c r="AB71" i="36"/>
  <c r="AC71" i="36"/>
  <c r="AD71" i="36"/>
  <c r="AE71" i="36"/>
  <c r="AA72" i="36"/>
  <c r="AB72" i="36"/>
  <c r="AC72" i="36"/>
  <c r="AD72" i="36"/>
  <c r="AE72" i="36"/>
  <c r="AA73" i="36"/>
  <c r="AB73" i="36"/>
  <c r="AC73" i="36"/>
  <c r="AD73" i="36"/>
  <c r="AE73" i="36"/>
  <c r="AA74" i="36"/>
  <c r="AB74" i="36"/>
  <c r="AC74" i="36"/>
  <c r="AD74" i="36"/>
  <c r="AE74" i="36"/>
  <c r="AA75" i="36"/>
  <c r="AB75" i="36"/>
  <c r="AC75" i="36"/>
  <c r="AD75" i="36"/>
  <c r="AE75" i="36"/>
  <c r="AA76" i="36"/>
  <c r="AB76" i="36"/>
  <c r="AC76" i="36"/>
  <c r="AD76" i="36"/>
  <c r="AE76" i="36"/>
  <c r="AA77" i="36"/>
  <c r="AB77" i="36"/>
  <c r="AC77" i="36"/>
  <c r="AD77" i="36"/>
  <c r="AE77" i="36"/>
  <c r="AA78" i="36"/>
  <c r="AB78" i="36"/>
  <c r="AC78" i="36"/>
  <c r="AD78" i="36"/>
  <c r="AE78" i="36"/>
  <c r="AA79" i="36"/>
  <c r="AB79" i="36"/>
  <c r="AC79" i="36"/>
  <c r="AD79" i="36"/>
  <c r="AE79" i="36"/>
  <c r="AA80" i="36"/>
  <c r="AB80" i="36"/>
  <c r="AC80" i="36"/>
  <c r="AD80" i="36"/>
  <c r="AE80" i="36"/>
  <c r="AA81" i="36"/>
  <c r="AB81" i="36"/>
  <c r="AC81" i="36"/>
  <c r="AD81" i="36"/>
  <c r="AE81" i="36"/>
  <c r="AA82" i="36"/>
  <c r="AB82" i="36"/>
  <c r="AC82" i="36"/>
  <c r="AD82" i="36"/>
  <c r="AE82" i="36"/>
  <c r="AA83" i="36"/>
  <c r="AB83" i="36"/>
  <c r="AC83" i="36"/>
  <c r="AD83" i="36"/>
  <c r="AE83" i="36"/>
  <c r="AA84" i="36"/>
  <c r="AB84" i="36"/>
  <c r="AC84" i="36"/>
  <c r="AD84" i="36"/>
  <c r="AE84" i="36"/>
  <c r="AA85" i="36"/>
  <c r="AB85" i="36"/>
  <c r="AC85" i="36"/>
  <c r="AD85" i="36"/>
  <c r="AE85" i="36"/>
  <c r="AA86" i="36"/>
  <c r="AB86" i="36"/>
  <c r="AC86" i="36"/>
  <c r="AD86" i="36"/>
  <c r="AE86" i="36"/>
  <c r="AA87" i="36"/>
  <c r="AB87" i="36"/>
  <c r="AC87" i="36"/>
  <c r="AD87" i="36"/>
  <c r="AE87" i="36"/>
  <c r="AA88" i="36"/>
  <c r="AB88" i="36"/>
  <c r="AC88" i="36"/>
  <c r="AD88" i="36"/>
  <c r="AE88" i="36"/>
  <c r="AA89" i="36"/>
  <c r="AB89" i="36"/>
  <c r="AC89" i="36"/>
  <c r="AD89" i="36"/>
  <c r="AE89" i="36"/>
  <c r="AA90" i="36"/>
  <c r="AB90" i="36"/>
  <c r="AC90" i="36"/>
  <c r="AD90" i="36"/>
  <c r="AE90" i="36"/>
  <c r="AA91" i="36"/>
  <c r="AB91" i="36"/>
  <c r="AC91" i="36"/>
  <c r="AD91" i="36"/>
  <c r="AE91" i="36"/>
  <c r="AA92" i="36"/>
  <c r="AB92" i="36"/>
  <c r="AC92" i="36"/>
  <c r="AD92" i="36"/>
  <c r="AE92" i="36"/>
  <c r="AA93" i="36"/>
  <c r="AB93" i="36"/>
  <c r="AC93" i="36"/>
  <c r="AD93" i="36"/>
  <c r="AE93" i="36"/>
  <c r="AA94" i="36"/>
  <c r="AB94" i="36"/>
  <c r="AC94" i="36"/>
  <c r="AD94" i="36"/>
  <c r="AE94" i="36"/>
  <c r="AA95" i="36"/>
  <c r="AB95" i="36"/>
  <c r="AC95" i="36"/>
  <c r="AD95" i="36"/>
  <c r="AE95" i="36"/>
  <c r="AA96" i="36"/>
  <c r="AB96" i="36"/>
  <c r="AC96" i="36"/>
  <c r="AD96" i="36"/>
  <c r="AE96" i="36"/>
  <c r="AA97" i="36"/>
  <c r="AB97" i="36"/>
  <c r="AC97" i="36"/>
  <c r="AD97" i="36"/>
  <c r="AE97" i="36"/>
  <c r="AA98" i="36"/>
  <c r="AB98" i="36"/>
  <c r="AC98" i="36"/>
  <c r="AD98" i="36"/>
  <c r="AE98" i="36"/>
  <c r="AA99" i="36"/>
  <c r="AB99" i="36"/>
  <c r="AC99" i="36"/>
  <c r="AD99" i="36"/>
  <c r="AE99" i="36"/>
  <c r="AA100" i="36"/>
  <c r="AB100" i="36"/>
  <c r="AC100" i="36"/>
  <c r="AD100" i="36"/>
  <c r="AE100" i="36"/>
  <c r="AA101" i="36"/>
  <c r="AB101" i="36"/>
  <c r="AC101" i="36"/>
  <c r="AD101" i="36"/>
  <c r="AE101" i="36"/>
  <c r="AA102" i="36"/>
  <c r="AB102" i="36"/>
  <c r="AC102" i="36"/>
  <c r="AD102" i="36"/>
  <c r="AE102" i="36"/>
  <c r="AA103" i="36"/>
  <c r="AB103" i="36"/>
  <c r="AC103" i="36"/>
  <c r="AD103" i="36"/>
  <c r="AE103" i="36"/>
  <c r="AA104" i="36"/>
  <c r="AB104" i="36"/>
  <c r="AC104" i="36"/>
  <c r="AD104" i="36"/>
  <c r="AE104" i="36"/>
  <c r="AA105" i="36"/>
  <c r="AB105" i="36"/>
  <c r="AC105" i="36"/>
  <c r="AD105" i="36"/>
  <c r="AE105" i="36"/>
  <c r="AA106" i="36"/>
  <c r="AB106" i="36"/>
  <c r="AC106" i="36"/>
  <c r="AD106" i="36"/>
  <c r="AE106" i="36"/>
  <c r="AA107" i="36"/>
  <c r="AB107" i="36"/>
  <c r="AC107" i="36"/>
  <c r="AD107" i="36"/>
  <c r="AE107" i="36"/>
  <c r="AA108" i="36"/>
  <c r="AB108" i="36"/>
  <c r="AC108" i="36"/>
  <c r="AD108" i="36"/>
  <c r="AE108" i="36"/>
  <c r="AA109" i="36"/>
  <c r="AB109" i="36"/>
  <c r="AC109" i="36"/>
  <c r="AD109" i="36"/>
  <c r="AE109" i="36"/>
  <c r="AA110" i="36"/>
  <c r="AB110" i="36"/>
  <c r="AC110" i="36"/>
  <c r="AD110" i="36"/>
  <c r="AE110" i="36"/>
  <c r="AA111" i="36"/>
  <c r="AB111" i="36"/>
  <c r="AC111" i="36"/>
  <c r="AD111" i="36"/>
  <c r="AE111" i="36"/>
  <c r="AA112" i="36"/>
  <c r="AB112" i="36"/>
  <c r="AC112" i="36"/>
  <c r="AD112" i="36"/>
  <c r="AE112" i="36"/>
  <c r="AA113" i="36"/>
  <c r="AB113" i="36"/>
  <c r="AC113" i="36"/>
  <c r="AD113" i="36"/>
  <c r="AE113" i="36"/>
  <c r="AA114" i="36"/>
  <c r="AB114" i="36"/>
  <c r="AC114" i="36"/>
  <c r="AD114" i="36"/>
  <c r="AE114" i="36"/>
  <c r="AA115" i="36"/>
  <c r="AB115" i="36"/>
  <c r="AC115" i="36"/>
  <c r="AD115" i="36"/>
  <c r="AE115" i="36"/>
  <c r="AA116" i="36"/>
  <c r="AB116" i="36"/>
  <c r="AC116" i="36"/>
  <c r="AD116" i="36"/>
  <c r="AE116" i="36"/>
  <c r="AA117" i="36"/>
  <c r="AB117" i="36"/>
  <c r="AC117" i="36"/>
  <c r="AD117" i="36"/>
  <c r="AE117" i="36"/>
  <c r="AA118" i="36"/>
  <c r="AB118" i="36"/>
  <c r="AC118" i="36"/>
  <c r="AD118" i="36"/>
  <c r="AE118" i="36"/>
  <c r="AA119" i="36"/>
  <c r="AB119" i="36"/>
  <c r="AC119" i="36"/>
  <c r="AD119" i="36"/>
  <c r="AE119" i="36"/>
  <c r="AA120" i="36"/>
  <c r="AB120" i="36"/>
  <c r="AC120" i="36"/>
  <c r="AD120" i="36"/>
  <c r="AE120" i="36"/>
  <c r="AA121" i="36"/>
  <c r="AB121" i="36"/>
  <c r="AC121" i="36"/>
  <c r="AD121" i="36"/>
  <c r="AE121" i="36"/>
  <c r="AA122" i="36"/>
  <c r="AB122" i="36"/>
  <c r="AC122" i="36"/>
  <c r="AD122" i="36"/>
  <c r="AE122" i="36"/>
  <c r="AA50" i="36"/>
  <c r="AB50" i="36"/>
  <c r="AC50" i="36"/>
  <c r="AD50" i="36"/>
  <c r="AE50" i="36"/>
  <c r="AA51" i="36"/>
  <c r="AB51" i="36"/>
  <c r="AC51" i="36"/>
  <c r="AD51" i="36"/>
  <c r="AE51" i="36"/>
  <c r="AA52" i="36"/>
  <c r="AB52" i="36"/>
  <c r="AC52" i="36"/>
  <c r="AD52" i="36"/>
  <c r="AE52" i="36"/>
  <c r="AA53" i="36"/>
  <c r="AB53" i="36"/>
  <c r="AC53" i="36"/>
  <c r="AD53" i="36"/>
  <c r="AE53" i="36"/>
  <c r="AA4" i="36"/>
  <c r="AB4" i="36"/>
  <c r="AC4" i="36"/>
  <c r="AD4" i="36"/>
  <c r="AE4" i="36"/>
  <c r="AA5" i="36"/>
  <c r="AB5" i="36"/>
  <c r="AC5" i="36"/>
  <c r="AD5" i="36"/>
  <c r="AE5" i="36"/>
  <c r="AA6" i="36"/>
  <c r="AB6" i="36"/>
  <c r="AC6" i="36"/>
  <c r="AD6" i="36"/>
  <c r="AE6" i="36"/>
  <c r="AA7" i="36"/>
  <c r="AB7" i="36"/>
  <c r="AC7" i="36"/>
  <c r="AD7" i="36"/>
  <c r="AE7" i="36"/>
  <c r="AA8" i="36"/>
  <c r="AB8" i="36"/>
  <c r="AC8" i="36"/>
  <c r="AD8" i="36"/>
  <c r="AE8" i="36"/>
  <c r="AA9" i="36"/>
  <c r="AB9" i="36"/>
  <c r="AC9" i="36"/>
  <c r="AD9" i="36"/>
  <c r="AE9" i="36"/>
  <c r="AA10" i="36"/>
  <c r="AB10" i="36"/>
  <c r="AC10" i="36"/>
  <c r="AD10" i="36"/>
  <c r="AE10" i="36"/>
  <c r="AA11" i="36"/>
  <c r="AB11" i="36"/>
  <c r="AC11" i="36"/>
  <c r="AD11" i="36"/>
  <c r="AE11" i="36"/>
  <c r="AA12" i="36"/>
  <c r="AB12" i="36"/>
  <c r="AC12" i="36"/>
  <c r="AD12" i="36"/>
  <c r="AE12" i="36"/>
  <c r="AA13" i="36"/>
  <c r="AB13" i="36"/>
  <c r="AC13" i="36"/>
  <c r="AD13" i="36"/>
  <c r="AE13" i="36"/>
  <c r="AA14" i="36"/>
  <c r="AB14" i="36"/>
  <c r="AC14" i="36"/>
  <c r="AD14" i="36"/>
  <c r="AE14" i="36"/>
  <c r="AA15" i="36"/>
  <c r="AB15" i="36"/>
  <c r="AC15" i="36"/>
  <c r="AD15" i="36"/>
  <c r="AE15" i="36"/>
  <c r="AA16" i="36"/>
  <c r="AB16" i="36"/>
  <c r="AC16" i="36"/>
  <c r="AD16" i="36"/>
  <c r="AE16" i="36"/>
  <c r="AA17" i="36"/>
  <c r="AB17" i="36"/>
  <c r="AC17" i="36"/>
  <c r="AD17" i="36"/>
  <c r="AE17" i="36"/>
  <c r="AA18" i="36"/>
  <c r="AB18" i="36"/>
  <c r="AC18" i="36"/>
  <c r="AD18" i="36"/>
  <c r="AE18" i="36"/>
  <c r="AA19" i="36"/>
  <c r="AB19" i="36"/>
  <c r="AC19" i="36"/>
  <c r="AD19" i="36"/>
  <c r="AE19" i="36"/>
  <c r="AA20" i="36"/>
  <c r="AB20" i="36"/>
  <c r="AC20" i="36"/>
  <c r="AD20" i="36"/>
  <c r="AE20" i="36"/>
  <c r="AA21" i="36"/>
  <c r="AB21" i="36"/>
  <c r="AC21" i="36"/>
  <c r="AD21" i="36"/>
  <c r="AE21" i="36"/>
  <c r="AA22" i="36"/>
  <c r="AB22" i="36"/>
  <c r="AC22" i="36"/>
  <c r="AD22" i="36"/>
  <c r="AE22" i="36"/>
  <c r="AA23" i="36"/>
  <c r="AB23" i="36"/>
  <c r="AC23" i="36"/>
  <c r="AD23" i="36"/>
  <c r="AE23" i="36"/>
  <c r="AA24" i="36"/>
  <c r="AB24" i="36"/>
  <c r="AC24" i="36"/>
  <c r="AD24" i="36"/>
  <c r="AE24" i="36"/>
  <c r="AA25" i="36"/>
  <c r="AB25" i="36"/>
  <c r="AC25" i="36"/>
  <c r="AD25" i="36"/>
  <c r="AE25" i="36"/>
  <c r="AA26" i="36"/>
  <c r="AB26" i="36"/>
  <c r="AC26" i="36"/>
  <c r="AD26" i="36"/>
  <c r="AE26" i="36"/>
  <c r="AA27" i="36"/>
  <c r="AB27" i="36"/>
  <c r="AC27" i="36"/>
  <c r="AD27" i="36"/>
  <c r="AE27" i="36"/>
  <c r="AA28" i="36"/>
  <c r="AB28" i="36"/>
  <c r="AC28" i="36"/>
  <c r="AD28" i="36"/>
  <c r="AE28" i="36"/>
  <c r="AA29" i="36"/>
  <c r="AB29" i="36"/>
  <c r="AC29" i="36"/>
  <c r="AD29" i="36"/>
  <c r="AE29" i="36"/>
  <c r="AA30" i="36"/>
  <c r="AB30" i="36"/>
  <c r="AC30" i="36"/>
  <c r="AD30" i="36"/>
  <c r="AE30" i="36"/>
  <c r="AA31" i="36"/>
  <c r="AB31" i="36"/>
  <c r="AC31" i="36"/>
  <c r="AD31" i="36"/>
  <c r="AE31" i="36"/>
  <c r="AA32" i="36"/>
  <c r="AB32" i="36"/>
  <c r="AC32" i="36"/>
  <c r="AD32" i="36"/>
  <c r="AE32" i="36"/>
  <c r="AA33" i="36"/>
  <c r="AB33" i="36"/>
  <c r="AC33" i="36"/>
  <c r="AD33" i="36"/>
  <c r="AE33" i="36"/>
  <c r="AA34" i="36"/>
  <c r="AB34" i="36"/>
  <c r="AC34" i="36"/>
  <c r="AD34" i="36"/>
  <c r="AE34" i="36"/>
  <c r="AA35" i="36"/>
  <c r="AB35" i="36"/>
  <c r="AC35" i="36"/>
  <c r="AD35" i="36"/>
  <c r="AE35" i="36"/>
  <c r="AA36" i="36"/>
  <c r="AB36" i="36"/>
  <c r="AC36" i="36"/>
  <c r="AD36" i="36"/>
  <c r="AE36" i="36"/>
  <c r="AA37" i="36"/>
  <c r="AB37" i="36"/>
  <c r="AC37" i="36"/>
  <c r="AD37" i="36"/>
  <c r="AE37" i="36"/>
  <c r="AA38" i="36"/>
  <c r="AB38" i="36"/>
  <c r="AC38" i="36"/>
  <c r="AD38" i="36"/>
  <c r="AE38" i="36"/>
  <c r="AA39" i="36"/>
  <c r="AB39" i="36"/>
  <c r="AC39" i="36"/>
  <c r="AD39" i="36"/>
  <c r="AE39" i="36"/>
  <c r="AA40" i="36"/>
  <c r="AB40" i="36"/>
  <c r="AC40" i="36"/>
  <c r="AD40" i="36"/>
  <c r="AE40" i="36"/>
  <c r="AA41" i="36"/>
  <c r="AB41" i="36"/>
  <c r="AC41" i="36"/>
  <c r="AD41" i="36"/>
  <c r="AE41" i="36"/>
  <c r="AA42" i="36"/>
  <c r="AB42" i="36"/>
  <c r="AC42" i="36"/>
  <c r="AD42" i="36"/>
  <c r="AE42" i="36"/>
  <c r="AA43" i="36"/>
  <c r="AB43" i="36"/>
  <c r="AC43" i="36"/>
  <c r="AD43" i="36"/>
  <c r="AE43" i="36"/>
  <c r="AA44" i="36"/>
  <c r="AB44" i="36"/>
  <c r="AC44" i="36"/>
  <c r="AD44" i="36"/>
  <c r="AE44" i="36"/>
  <c r="AA45" i="36"/>
  <c r="AB45" i="36"/>
  <c r="AC45" i="36"/>
  <c r="AD45" i="36"/>
  <c r="AE45" i="36"/>
  <c r="AA46" i="36"/>
  <c r="AB46" i="36"/>
  <c r="AC46" i="36"/>
  <c r="AD46" i="36"/>
  <c r="AE46" i="36"/>
  <c r="AA47" i="36"/>
  <c r="AB47" i="36"/>
  <c r="AC47" i="36"/>
  <c r="AD47" i="36"/>
  <c r="AE47" i="36"/>
  <c r="AA48" i="36"/>
  <c r="AB48" i="36"/>
  <c r="AC48" i="36"/>
  <c r="AD48" i="36"/>
  <c r="AE48" i="36"/>
  <c r="AA49" i="36"/>
  <c r="AB49" i="36"/>
  <c r="AC49" i="36"/>
  <c r="AD49" i="36"/>
  <c r="AE49" i="36"/>
  <c r="AB3" i="36"/>
  <c r="AC3" i="36"/>
  <c r="AD3" i="36"/>
  <c r="AE3" i="36"/>
  <c r="AA3" i="36"/>
  <c r="L62" i="36"/>
  <c r="M62" i="36"/>
  <c r="N62" i="36"/>
  <c r="O62" i="36"/>
  <c r="P62" i="36"/>
  <c r="L63" i="36"/>
  <c r="M63" i="36"/>
  <c r="N63" i="36"/>
  <c r="O63" i="36"/>
  <c r="P63" i="36"/>
  <c r="L64" i="36"/>
  <c r="M64" i="36"/>
  <c r="N64" i="36"/>
  <c r="O64" i="36"/>
  <c r="P64" i="36"/>
  <c r="L65" i="36"/>
  <c r="M65" i="36"/>
  <c r="N65" i="36"/>
  <c r="O65" i="36"/>
  <c r="P65" i="36"/>
  <c r="L66" i="36"/>
  <c r="M66" i="36"/>
  <c r="N66" i="36"/>
  <c r="O66" i="36"/>
  <c r="P66" i="36"/>
  <c r="L67" i="36"/>
  <c r="M67" i="36"/>
  <c r="N67" i="36"/>
  <c r="O67" i="36"/>
  <c r="P67" i="36"/>
  <c r="L68" i="36"/>
  <c r="M68" i="36"/>
  <c r="N68" i="36"/>
  <c r="O68" i="36"/>
  <c r="P68" i="36"/>
  <c r="L69" i="36"/>
  <c r="M69" i="36"/>
  <c r="N69" i="36"/>
  <c r="O69" i="36"/>
  <c r="P69" i="36"/>
  <c r="L70" i="36"/>
  <c r="M70" i="36"/>
  <c r="N70" i="36"/>
  <c r="O70" i="36"/>
  <c r="P70" i="36"/>
  <c r="L71" i="36"/>
  <c r="M71" i="36"/>
  <c r="N71" i="36"/>
  <c r="O71" i="36"/>
  <c r="P71" i="36"/>
  <c r="L72" i="36"/>
  <c r="M72" i="36"/>
  <c r="N72" i="36"/>
  <c r="O72" i="36"/>
  <c r="P72" i="36"/>
  <c r="L73" i="36"/>
  <c r="M73" i="36"/>
  <c r="N73" i="36"/>
  <c r="O73" i="36"/>
  <c r="P73" i="36"/>
  <c r="L74" i="36"/>
  <c r="M74" i="36"/>
  <c r="N74" i="36"/>
  <c r="O74" i="36"/>
  <c r="P74" i="36"/>
  <c r="L75" i="36"/>
  <c r="M75" i="36"/>
  <c r="N75" i="36"/>
  <c r="O75" i="36"/>
  <c r="P75" i="36"/>
  <c r="L76" i="36"/>
  <c r="M76" i="36"/>
  <c r="N76" i="36"/>
  <c r="O76" i="36"/>
  <c r="P76" i="36"/>
  <c r="L77" i="36"/>
  <c r="M77" i="36"/>
  <c r="N77" i="36"/>
  <c r="O77" i="36"/>
  <c r="P77" i="36"/>
  <c r="L78" i="36"/>
  <c r="M78" i="36"/>
  <c r="N78" i="36"/>
  <c r="O78" i="36"/>
  <c r="P78" i="36"/>
  <c r="L79" i="36"/>
  <c r="M79" i="36"/>
  <c r="N79" i="36"/>
  <c r="O79" i="36"/>
  <c r="P79" i="36"/>
  <c r="L80" i="36"/>
  <c r="M80" i="36"/>
  <c r="N80" i="36"/>
  <c r="O80" i="36"/>
  <c r="P80" i="36"/>
  <c r="L81" i="36"/>
  <c r="M81" i="36"/>
  <c r="N81" i="36"/>
  <c r="O81" i="36"/>
  <c r="P81" i="36"/>
  <c r="L82" i="36"/>
  <c r="M82" i="36"/>
  <c r="N82" i="36"/>
  <c r="O82" i="36"/>
  <c r="P82" i="36"/>
  <c r="L83" i="36"/>
  <c r="M83" i="36"/>
  <c r="N83" i="36"/>
  <c r="O83" i="36"/>
  <c r="P83" i="36"/>
  <c r="L84" i="36"/>
  <c r="M84" i="36"/>
  <c r="N84" i="36"/>
  <c r="O84" i="36"/>
  <c r="P84" i="36"/>
  <c r="L85" i="36"/>
  <c r="M85" i="36"/>
  <c r="N85" i="36"/>
  <c r="O85" i="36"/>
  <c r="P85" i="36"/>
  <c r="L86" i="36"/>
  <c r="M86" i="36"/>
  <c r="N86" i="36"/>
  <c r="O86" i="36"/>
  <c r="P86" i="36"/>
  <c r="L87" i="36"/>
  <c r="M87" i="36"/>
  <c r="N87" i="36"/>
  <c r="O87" i="36"/>
  <c r="P87" i="36"/>
  <c r="L88" i="36"/>
  <c r="M88" i="36"/>
  <c r="N88" i="36"/>
  <c r="O88" i="36"/>
  <c r="P88" i="36"/>
  <c r="L89" i="36"/>
  <c r="M89" i="36"/>
  <c r="N89" i="36"/>
  <c r="O89" i="36"/>
  <c r="P89" i="36"/>
  <c r="L90" i="36"/>
  <c r="M90" i="36"/>
  <c r="N90" i="36"/>
  <c r="O90" i="36"/>
  <c r="P90" i="36"/>
  <c r="L91" i="36"/>
  <c r="M91" i="36"/>
  <c r="N91" i="36"/>
  <c r="O91" i="36"/>
  <c r="P91" i="36"/>
  <c r="L92" i="36"/>
  <c r="M92" i="36"/>
  <c r="N92" i="36"/>
  <c r="O92" i="36"/>
  <c r="P92" i="36"/>
  <c r="L93" i="36"/>
  <c r="M93" i="36"/>
  <c r="N93" i="36"/>
  <c r="O93" i="36"/>
  <c r="P93" i="36"/>
  <c r="L94" i="36"/>
  <c r="M94" i="36"/>
  <c r="N94" i="36"/>
  <c r="O94" i="36"/>
  <c r="P94" i="36"/>
  <c r="L95" i="36"/>
  <c r="M95" i="36"/>
  <c r="N95" i="36"/>
  <c r="O95" i="36"/>
  <c r="P95" i="36"/>
  <c r="L96" i="36"/>
  <c r="M96" i="36"/>
  <c r="N96" i="36"/>
  <c r="O96" i="36"/>
  <c r="P96" i="36"/>
  <c r="L97" i="36"/>
  <c r="M97" i="36"/>
  <c r="N97" i="36"/>
  <c r="O97" i="36"/>
  <c r="P97" i="36"/>
  <c r="L98" i="36"/>
  <c r="M98" i="36"/>
  <c r="N98" i="36"/>
  <c r="O98" i="36"/>
  <c r="P98" i="36"/>
  <c r="L99" i="36"/>
  <c r="M99" i="36"/>
  <c r="N99" i="36"/>
  <c r="O99" i="36"/>
  <c r="P99" i="36"/>
  <c r="L100" i="36"/>
  <c r="M100" i="36"/>
  <c r="N100" i="36"/>
  <c r="O100" i="36"/>
  <c r="P100" i="36"/>
  <c r="L101" i="36"/>
  <c r="M101" i="36"/>
  <c r="N101" i="36"/>
  <c r="O101" i="36"/>
  <c r="P101" i="36"/>
  <c r="L102" i="36"/>
  <c r="M102" i="36"/>
  <c r="N102" i="36"/>
  <c r="O102" i="36"/>
  <c r="P102" i="36"/>
  <c r="L103" i="36"/>
  <c r="M103" i="36"/>
  <c r="N103" i="36"/>
  <c r="O103" i="36"/>
  <c r="P103" i="36"/>
  <c r="L104" i="36"/>
  <c r="M104" i="36"/>
  <c r="N104" i="36"/>
  <c r="O104" i="36"/>
  <c r="P104" i="36"/>
  <c r="L105" i="36"/>
  <c r="M105" i="36"/>
  <c r="N105" i="36"/>
  <c r="O105" i="36"/>
  <c r="P105" i="36"/>
  <c r="L106" i="36"/>
  <c r="M106" i="36"/>
  <c r="N106" i="36"/>
  <c r="O106" i="36"/>
  <c r="P106" i="36"/>
  <c r="L107" i="36"/>
  <c r="M107" i="36"/>
  <c r="N107" i="36"/>
  <c r="O107" i="36"/>
  <c r="P107" i="36"/>
  <c r="L108" i="36"/>
  <c r="M108" i="36"/>
  <c r="N108" i="36"/>
  <c r="O108" i="36"/>
  <c r="P108" i="36"/>
  <c r="L109" i="36"/>
  <c r="M109" i="36"/>
  <c r="N109" i="36"/>
  <c r="O109" i="36"/>
  <c r="P109" i="36"/>
  <c r="L110" i="36"/>
  <c r="M110" i="36"/>
  <c r="N110" i="36"/>
  <c r="O110" i="36"/>
  <c r="P110" i="36"/>
  <c r="L111" i="36"/>
  <c r="M111" i="36"/>
  <c r="N111" i="36"/>
  <c r="O111" i="36"/>
  <c r="P111" i="36"/>
  <c r="L112" i="36"/>
  <c r="M112" i="36"/>
  <c r="N112" i="36"/>
  <c r="O112" i="36"/>
  <c r="P112" i="36"/>
  <c r="L113" i="36"/>
  <c r="M113" i="36"/>
  <c r="N113" i="36"/>
  <c r="O113" i="36"/>
  <c r="P113" i="36"/>
  <c r="L114" i="36"/>
  <c r="M114" i="36"/>
  <c r="N114" i="36"/>
  <c r="O114" i="36"/>
  <c r="P114" i="36"/>
  <c r="L115" i="36"/>
  <c r="M115" i="36"/>
  <c r="N115" i="36"/>
  <c r="O115" i="36"/>
  <c r="P115" i="36"/>
  <c r="L116" i="36"/>
  <c r="M116" i="36"/>
  <c r="N116" i="36"/>
  <c r="O116" i="36"/>
  <c r="P116" i="36"/>
  <c r="L117" i="36"/>
  <c r="M117" i="36"/>
  <c r="N117" i="36"/>
  <c r="O117" i="36"/>
  <c r="P117" i="36"/>
  <c r="L118" i="36"/>
  <c r="M118" i="36"/>
  <c r="N118" i="36"/>
  <c r="O118" i="36"/>
  <c r="P118" i="36"/>
  <c r="L119" i="36"/>
  <c r="M119" i="36"/>
  <c r="N119" i="36"/>
  <c r="O119" i="36"/>
  <c r="P119" i="36"/>
  <c r="L120" i="36"/>
  <c r="M120" i="36"/>
  <c r="N120" i="36"/>
  <c r="O120" i="36"/>
  <c r="P120" i="36"/>
  <c r="L121" i="36"/>
  <c r="M121" i="36"/>
  <c r="N121" i="36"/>
  <c r="O121" i="36"/>
  <c r="P121" i="36"/>
  <c r="L122" i="36"/>
  <c r="M122" i="36"/>
  <c r="N122" i="36"/>
  <c r="O122" i="36"/>
  <c r="P122" i="36"/>
  <c r="L29" i="36"/>
  <c r="M29" i="36"/>
  <c r="N29" i="36"/>
  <c r="O29" i="36"/>
  <c r="P29" i="36"/>
  <c r="L30" i="36"/>
  <c r="M30" i="36"/>
  <c r="N30" i="36"/>
  <c r="O30" i="36"/>
  <c r="P30" i="36"/>
  <c r="L31" i="36"/>
  <c r="M31" i="36"/>
  <c r="N31" i="36"/>
  <c r="O31" i="36"/>
  <c r="P31" i="36"/>
  <c r="L32" i="36"/>
  <c r="M32" i="36"/>
  <c r="N32" i="36"/>
  <c r="O32" i="36"/>
  <c r="P32" i="36"/>
  <c r="L33" i="36"/>
  <c r="M33" i="36"/>
  <c r="N33" i="36"/>
  <c r="O33" i="36"/>
  <c r="P33" i="36"/>
  <c r="L34" i="36"/>
  <c r="M34" i="36"/>
  <c r="N34" i="36"/>
  <c r="O34" i="36"/>
  <c r="P34" i="36"/>
  <c r="L35" i="36"/>
  <c r="M35" i="36"/>
  <c r="N35" i="36"/>
  <c r="O35" i="36"/>
  <c r="P35" i="36"/>
  <c r="L36" i="36"/>
  <c r="M36" i="36"/>
  <c r="N36" i="36"/>
  <c r="O36" i="36"/>
  <c r="P36" i="36"/>
  <c r="L37" i="36"/>
  <c r="M37" i="36"/>
  <c r="N37" i="36"/>
  <c r="O37" i="36"/>
  <c r="P37" i="36"/>
  <c r="L38" i="36"/>
  <c r="M38" i="36"/>
  <c r="N38" i="36"/>
  <c r="O38" i="36"/>
  <c r="P38" i="36"/>
  <c r="L39" i="36"/>
  <c r="M39" i="36"/>
  <c r="N39" i="36"/>
  <c r="O39" i="36"/>
  <c r="P39" i="36"/>
  <c r="L40" i="36"/>
  <c r="M40" i="36"/>
  <c r="N40" i="36"/>
  <c r="O40" i="36"/>
  <c r="P40" i="36"/>
  <c r="L41" i="36"/>
  <c r="M41" i="36"/>
  <c r="N41" i="36"/>
  <c r="O41" i="36"/>
  <c r="P41" i="36"/>
  <c r="L42" i="36"/>
  <c r="M42" i="36"/>
  <c r="N42" i="36"/>
  <c r="O42" i="36"/>
  <c r="P42" i="36"/>
  <c r="L43" i="36"/>
  <c r="M43" i="36"/>
  <c r="N43" i="36"/>
  <c r="O43" i="36"/>
  <c r="P43" i="36"/>
  <c r="L44" i="36"/>
  <c r="M44" i="36"/>
  <c r="N44" i="36"/>
  <c r="O44" i="36"/>
  <c r="P44" i="36"/>
  <c r="L45" i="36"/>
  <c r="M45" i="36"/>
  <c r="N45" i="36"/>
  <c r="O45" i="36"/>
  <c r="P45" i="36"/>
  <c r="L46" i="36"/>
  <c r="M46" i="36"/>
  <c r="N46" i="36"/>
  <c r="O46" i="36"/>
  <c r="P46" i="36"/>
  <c r="L47" i="36"/>
  <c r="M47" i="36"/>
  <c r="N47" i="36"/>
  <c r="O47" i="36"/>
  <c r="P47" i="36"/>
  <c r="L48" i="36"/>
  <c r="M48" i="36"/>
  <c r="N48" i="36"/>
  <c r="O48" i="36"/>
  <c r="P48" i="36"/>
  <c r="L49" i="36"/>
  <c r="M49" i="36"/>
  <c r="N49" i="36"/>
  <c r="O49" i="36"/>
  <c r="P49" i="36"/>
  <c r="L50" i="36"/>
  <c r="M50" i="36"/>
  <c r="N50" i="36"/>
  <c r="O50" i="36"/>
  <c r="P50" i="36"/>
  <c r="L51" i="36"/>
  <c r="M51" i="36"/>
  <c r="N51" i="36"/>
  <c r="O51" i="36"/>
  <c r="P51" i="36"/>
  <c r="L52" i="36"/>
  <c r="M52" i="36"/>
  <c r="N52" i="36"/>
  <c r="O52" i="36"/>
  <c r="P52" i="36"/>
  <c r="L53" i="36"/>
  <c r="M53" i="36"/>
  <c r="N53" i="36"/>
  <c r="O53" i="36"/>
  <c r="P53" i="36"/>
  <c r="L54" i="36"/>
  <c r="M54" i="36"/>
  <c r="N54" i="36"/>
  <c r="O54" i="36"/>
  <c r="P54" i="36"/>
  <c r="L55" i="36"/>
  <c r="M55" i="36"/>
  <c r="N55" i="36"/>
  <c r="O55" i="36"/>
  <c r="P55" i="36"/>
  <c r="L56" i="36"/>
  <c r="M56" i="36"/>
  <c r="N56" i="36"/>
  <c r="O56" i="36"/>
  <c r="P56" i="36"/>
  <c r="L57" i="36"/>
  <c r="M57" i="36"/>
  <c r="N57" i="36"/>
  <c r="O57" i="36"/>
  <c r="P57" i="36"/>
  <c r="L58" i="36"/>
  <c r="M58" i="36"/>
  <c r="N58" i="36"/>
  <c r="O58" i="36"/>
  <c r="P58" i="36"/>
  <c r="L59" i="36"/>
  <c r="M59" i="36"/>
  <c r="N59" i="36"/>
  <c r="O59" i="36"/>
  <c r="P59" i="36"/>
  <c r="L60" i="36"/>
  <c r="M60" i="36"/>
  <c r="N60" i="36"/>
  <c r="O60" i="36"/>
  <c r="P60" i="36"/>
  <c r="L61" i="36"/>
  <c r="M61" i="36"/>
  <c r="N61" i="36"/>
  <c r="O61" i="36"/>
  <c r="P61" i="36"/>
  <c r="L26" i="36"/>
  <c r="M26" i="36"/>
  <c r="N26" i="36"/>
  <c r="O26" i="36"/>
  <c r="P26" i="36"/>
  <c r="L27" i="36"/>
  <c r="M27" i="36"/>
  <c r="N27" i="36"/>
  <c r="O27" i="36"/>
  <c r="P27" i="36"/>
  <c r="L28" i="36"/>
  <c r="M28" i="36"/>
  <c r="N28" i="36"/>
  <c r="O28" i="36"/>
  <c r="P28" i="36"/>
  <c r="L4" i="36"/>
  <c r="M4" i="36"/>
  <c r="N4" i="36"/>
  <c r="O4" i="36"/>
  <c r="P4" i="36"/>
  <c r="L5" i="36"/>
  <c r="M5" i="36"/>
  <c r="N5" i="36"/>
  <c r="O5" i="36"/>
  <c r="P5" i="36"/>
  <c r="L6" i="36"/>
  <c r="M6" i="36"/>
  <c r="N6" i="36"/>
  <c r="O6" i="36"/>
  <c r="P6" i="36"/>
  <c r="L7" i="36"/>
  <c r="M7" i="36"/>
  <c r="N7" i="36"/>
  <c r="O7" i="36"/>
  <c r="P7" i="36"/>
  <c r="L8" i="36"/>
  <c r="M8" i="36"/>
  <c r="N8" i="36"/>
  <c r="O8" i="36"/>
  <c r="P8" i="36"/>
  <c r="L9" i="36"/>
  <c r="M9" i="36"/>
  <c r="N9" i="36"/>
  <c r="O9" i="36"/>
  <c r="P9" i="36"/>
  <c r="L10" i="36"/>
  <c r="M10" i="36"/>
  <c r="N10" i="36"/>
  <c r="O10" i="36"/>
  <c r="P10" i="36"/>
  <c r="L11" i="36"/>
  <c r="M11" i="36"/>
  <c r="N11" i="36"/>
  <c r="O11" i="36"/>
  <c r="P11" i="36"/>
  <c r="L12" i="36"/>
  <c r="M12" i="36"/>
  <c r="N12" i="36"/>
  <c r="O12" i="36"/>
  <c r="P12" i="36"/>
  <c r="L13" i="36"/>
  <c r="M13" i="36"/>
  <c r="N13" i="36"/>
  <c r="O13" i="36"/>
  <c r="P13" i="36"/>
  <c r="L14" i="36"/>
  <c r="M14" i="36"/>
  <c r="N14" i="36"/>
  <c r="O14" i="36"/>
  <c r="P14" i="36"/>
  <c r="L15" i="36"/>
  <c r="M15" i="36"/>
  <c r="N15" i="36"/>
  <c r="O15" i="36"/>
  <c r="P15" i="36"/>
  <c r="L16" i="36"/>
  <c r="M16" i="36"/>
  <c r="N16" i="36"/>
  <c r="O16" i="36"/>
  <c r="P16" i="36"/>
  <c r="L17" i="36"/>
  <c r="M17" i="36"/>
  <c r="N17" i="36"/>
  <c r="O17" i="36"/>
  <c r="P17" i="36"/>
  <c r="L18" i="36"/>
  <c r="M18" i="36"/>
  <c r="N18" i="36"/>
  <c r="O18" i="36"/>
  <c r="P18" i="36"/>
  <c r="L19" i="36"/>
  <c r="M19" i="36"/>
  <c r="N19" i="36"/>
  <c r="O19" i="36"/>
  <c r="P19" i="36"/>
  <c r="L20" i="36"/>
  <c r="M20" i="36"/>
  <c r="N20" i="36"/>
  <c r="O20" i="36"/>
  <c r="P20" i="36"/>
  <c r="L21" i="36"/>
  <c r="M21" i="36"/>
  <c r="N21" i="36"/>
  <c r="O21" i="36"/>
  <c r="P21" i="36"/>
  <c r="L22" i="36"/>
  <c r="M22" i="36"/>
  <c r="N22" i="36"/>
  <c r="O22" i="36"/>
  <c r="P22" i="36"/>
  <c r="L23" i="36"/>
  <c r="M23" i="36"/>
  <c r="N23" i="36"/>
  <c r="O23" i="36"/>
  <c r="P23" i="36"/>
  <c r="L24" i="36"/>
  <c r="M24" i="36"/>
  <c r="N24" i="36"/>
  <c r="O24" i="36"/>
  <c r="P24" i="36"/>
  <c r="L25" i="36"/>
  <c r="M25" i="36"/>
  <c r="N25" i="36"/>
  <c r="O25" i="36"/>
  <c r="P25" i="36"/>
  <c r="M3" i="36"/>
  <c r="N3" i="36"/>
  <c r="O3" i="36"/>
  <c r="P3" i="36"/>
  <c r="D4" i="36"/>
  <c r="E4" i="36"/>
  <c r="F4" i="36"/>
  <c r="G4" i="36"/>
  <c r="H4" i="36"/>
  <c r="D5" i="36"/>
  <c r="E5" i="36"/>
  <c r="F5" i="36"/>
  <c r="G5" i="36"/>
  <c r="H5" i="36"/>
  <c r="D6" i="36"/>
  <c r="E6" i="36"/>
  <c r="F6" i="36"/>
  <c r="G6" i="36"/>
  <c r="H6" i="36"/>
  <c r="D7" i="36"/>
  <c r="E7" i="36"/>
  <c r="F7" i="36"/>
  <c r="G7" i="36"/>
  <c r="H7" i="36"/>
  <c r="D8" i="36"/>
  <c r="E8" i="36"/>
  <c r="F8" i="36"/>
  <c r="G8" i="36"/>
  <c r="H8" i="36"/>
  <c r="D9" i="36"/>
  <c r="E9" i="36"/>
  <c r="F9" i="36"/>
  <c r="G9" i="36"/>
  <c r="H9" i="36"/>
  <c r="D10" i="36"/>
  <c r="E10" i="36"/>
  <c r="F10" i="36"/>
  <c r="G10" i="36"/>
  <c r="H10" i="36"/>
  <c r="D11" i="36"/>
  <c r="E11" i="36"/>
  <c r="F11" i="36"/>
  <c r="G11" i="36"/>
  <c r="H11" i="36"/>
  <c r="D12" i="36"/>
  <c r="E12" i="36"/>
  <c r="F12" i="36"/>
  <c r="G12" i="36"/>
  <c r="H12" i="36"/>
  <c r="D13" i="36"/>
  <c r="E13" i="36"/>
  <c r="F13" i="36"/>
  <c r="G13" i="36"/>
  <c r="H13" i="36"/>
  <c r="D14" i="36"/>
  <c r="E14" i="36"/>
  <c r="F14" i="36"/>
  <c r="G14" i="36"/>
  <c r="H14" i="36"/>
  <c r="D15" i="36"/>
  <c r="E15" i="36"/>
  <c r="F15" i="36"/>
  <c r="G15" i="36"/>
  <c r="H15" i="36"/>
  <c r="D16" i="36"/>
  <c r="E16" i="36"/>
  <c r="F16" i="36"/>
  <c r="G16" i="36"/>
  <c r="H16" i="36"/>
  <c r="D17" i="36"/>
  <c r="E17" i="36"/>
  <c r="F17" i="36"/>
  <c r="G17" i="36"/>
  <c r="H17" i="36"/>
  <c r="D18" i="36"/>
  <c r="E18" i="36"/>
  <c r="F18" i="36"/>
  <c r="G18" i="36"/>
  <c r="H18" i="36"/>
  <c r="D19" i="36"/>
  <c r="E19" i="36"/>
  <c r="F19" i="36"/>
  <c r="G19" i="36"/>
  <c r="H19" i="36"/>
  <c r="D20" i="36"/>
  <c r="E20" i="36"/>
  <c r="F20" i="36"/>
  <c r="G20" i="36"/>
  <c r="H20" i="36"/>
  <c r="D21" i="36"/>
  <c r="E21" i="36"/>
  <c r="F21" i="36"/>
  <c r="G21" i="36"/>
  <c r="H21" i="36"/>
  <c r="D22" i="36"/>
  <c r="E22" i="36"/>
  <c r="F22" i="36"/>
  <c r="G22" i="36"/>
  <c r="H22" i="36"/>
  <c r="D23" i="36"/>
  <c r="E23" i="36"/>
  <c r="F23" i="36"/>
  <c r="G23" i="36"/>
  <c r="H23" i="36"/>
  <c r="D24" i="36"/>
  <c r="E24" i="36"/>
  <c r="F24" i="36"/>
  <c r="G24" i="36"/>
  <c r="H24" i="36"/>
  <c r="D25" i="36"/>
  <c r="E25" i="36"/>
  <c r="F25" i="36"/>
  <c r="G25" i="36"/>
  <c r="H25" i="36"/>
  <c r="E3" i="36"/>
  <c r="F3" i="36"/>
  <c r="G3" i="36"/>
  <c r="H3" i="36"/>
  <c r="D3" i="36"/>
  <c r="D4" i="38"/>
  <c r="E4" i="38"/>
  <c r="F4" i="38"/>
  <c r="G4" i="38"/>
  <c r="H4" i="38"/>
  <c r="D5" i="38"/>
  <c r="E5" i="38"/>
  <c r="F5" i="38"/>
  <c r="G5" i="38"/>
  <c r="H5" i="38"/>
  <c r="D6" i="38"/>
  <c r="E6" i="38"/>
  <c r="F6" i="38"/>
  <c r="G6" i="38"/>
  <c r="H6" i="38"/>
  <c r="D7" i="38"/>
  <c r="E7" i="38"/>
  <c r="F7" i="38"/>
  <c r="G7" i="38"/>
  <c r="G26" i="38" s="1"/>
  <c r="H7" i="38"/>
  <c r="D8" i="38"/>
  <c r="E8" i="38"/>
  <c r="F8" i="38"/>
  <c r="G8" i="38"/>
  <c r="H8" i="38"/>
  <c r="D9" i="38"/>
  <c r="E9" i="38"/>
  <c r="F9" i="38"/>
  <c r="G9" i="38"/>
  <c r="H9" i="38"/>
  <c r="D10" i="38"/>
  <c r="D26" i="38" s="1"/>
  <c r="E10" i="38"/>
  <c r="F10" i="38"/>
  <c r="G10" i="38"/>
  <c r="H10" i="38"/>
  <c r="D11" i="38"/>
  <c r="E11" i="38"/>
  <c r="F11" i="38"/>
  <c r="G11" i="38"/>
  <c r="H11" i="38"/>
  <c r="D12" i="38"/>
  <c r="E12" i="38"/>
  <c r="F12" i="38"/>
  <c r="G12" i="38"/>
  <c r="H12" i="38"/>
  <c r="D13" i="38"/>
  <c r="E13" i="38"/>
  <c r="F13" i="38"/>
  <c r="G13" i="38"/>
  <c r="H13" i="38"/>
  <c r="D14" i="38"/>
  <c r="E14" i="38"/>
  <c r="F14" i="38"/>
  <c r="G14" i="38"/>
  <c r="H14" i="38"/>
  <c r="H26" i="38" s="1"/>
  <c r="D15" i="38"/>
  <c r="E15" i="38"/>
  <c r="F15" i="38"/>
  <c r="G15" i="38"/>
  <c r="H15" i="38"/>
  <c r="D16" i="38"/>
  <c r="E16" i="38"/>
  <c r="F16" i="38"/>
  <c r="G16" i="38"/>
  <c r="H16" i="38"/>
  <c r="D17" i="38"/>
  <c r="E17" i="38"/>
  <c r="E26" i="38" s="1"/>
  <c r="F17" i="38"/>
  <c r="G17" i="38"/>
  <c r="H17" i="38"/>
  <c r="D18" i="38"/>
  <c r="E18" i="38"/>
  <c r="F18" i="38"/>
  <c r="G18" i="38"/>
  <c r="H18" i="38"/>
  <c r="D19" i="38"/>
  <c r="E19" i="38"/>
  <c r="F19" i="38"/>
  <c r="G19" i="38"/>
  <c r="H19" i="38"/>
  <c r="D20" i="38"/>
  <c r="E20" i="38"/>
  <c r="F20" i="38"/>
  <c r="G20" i="38"/>
  <c r="H20" i="38"/>
  <c r="D21" i="38"/>
  <c r="E21" i="38"/>
  <c r="F21" i="38"/>
  <c r="F26" i="38" s="1"/>
  <c r="G21" i="38"/>
  <c r="H21" i="38"/>
  <c r="D22" i="38"/>
  <c r="E22" i="38"/>
  <c r="F22" i="38"/>
  <c r="G22" i="38"/>
  <c r="H22" i="38"/>
  <c r="D23" i="38"/>
  <c r="E23" i="38"/>
  <c r="F23" i="38"/>
  <c r="G23" i="38"/>
  <c r="H23" i="38"/>
  <c r="D24" i="38"/>
  <c r="E24" i="38"/>
  <c r="F24" i="38"/>
  <c r="G24" i="38"/>
  <c r="H24" i="38"/>
  <c r="D25" i="38"/>
  <c r="E25" i="38"/>
  <c r="F25" i="38"/>
  <c r="G25" i="38"/>
  <c r="H25" i="38"/>
  <c r="E3" i="38"/>
  <c r="F3" i="38"/>
  <c r="G3" i="38"/>
  <c r="H3" i="38"/>
  <c r="D3" i="38"/>
  <c r="AA50" i="38"/>
  <c r="AB50" i="38"/>
  <c r="AC50" i="38"/>
  <c r="AD50" i="38"/>
  <c r="AE50" i="38"/>
  <c r="AA51" i="38"/>
  <c r="AB51" i="38"/>
  <c r="AC51" i="38"/>
  <c r="AD51" i="38"/>
  <c r="AE51" i="38"/>
  <c r="AA52" i="38"/>
  <c r="AB52" i="38"/>
  <c r="AC52" i="38"/>
  <c r="AD52" i="38"/>
  <c r="AE52" i="38"/>
  <c r="AA53" i="38"/>
  <c r="AB53" i="38"/>
  <c r="AC53" i="38"/>
  <c r="AD53" i="38"/>
  <c r="AE53" i="38"/>
  <c r="AA54" i="38"/>
  <c r="AB54" i="38"/>
  <c r="AC54" i="38"/>
  <c r="AD54" i="38"/>
  <c r="AE54" i="38"/>
  <c r="AA55" i="38"/>
  <c r="AB55" i="38"/>
  <c r="AC55" i="38"/>
  <c r="AD55" i="38"/>
  <c r="AE55" i="38"/>
  <c r="AA56" i="38"/>
  <c r="AB56" i="38"/>
  <c r="AC56" i="38"/>
  <c r="AD56" i="38"/>
  <c r="AE56" i="38"/>
  <c r="AA57" i="38"/>
  <c r="AB57" i="38"/>
  <c r="AC57" i="38"/>
  <c r="AD57" i="38"/>
  <c r="AE57" i="38"/>
  <c r="AA58" i="38"/>
  <c r="AB58" i="38"/>
  <c r="AC58" i="38"/>
  <c r="AD58" i="38"/>
  <c r="AE58" i="38"/>
  <c r="AA59" i="38"/>
  <c r="AB59" i="38"/>
  <c r="AC59" i="38"/>
  <c r="AD59" i="38"/>
  <c r="AE59" i="38"/>
  <c r="AA60" i="38"/>
  <c r="AB60" i="38"/>
  <c r="AC60" i="38"/>
  <c r="AD60" i="38"/>
  <c r="AE60" i="38"/>
  <c r="AA61" i="38"/>
  <c r="AB61" i="38"/>
  <c r="AC61" i="38"/>
  <c r="AD61" i="38"/>
  <c r="AE61" i="38"/>
  <c r="AA62" i="38"/>
  <c r="AB62" i="38"/>
  <c r="AC62" i="38"/>
  <c r="AD62" i="38"/>
  <c r="AE62" i="38"/>
  <c r="AA63" i="38"/>
  <c r="AB63" i="38"/>
  <c r="AC63" i="38"/>
  <c r="AD63" i="38"/>
  <c r="AE63" i="38"/>
  <c r="AA64" i="38"/>
  <c r="AB64" i="38"/>
  <c r="AC64" i="38"/>
  <c r="AD64" i="38"/>
  <c r="AE64" i="38"/>
  <c r="AA65" i="38"/>
  <c r="AB65" i="38"/>
  <c r="AC65" i="38"/>
  <c r="AD65" i="38"/>
  <c r="AE65" i="38"/>
  <c r="AA66" i="38"/>
  <c r="AB66" i="38"/>
  <c r="AC66" i="38"/>
  <c r="AD66" i="38"/>
  <c r="AE66" i="38"/>
  <c r="AA67" i="38"/>
  <c r="AB67" i="38"/>
  <c r="AC67" i="38"/>
  <c r="AD67" i="38"/>
  <c r="AE67" i="38"/>
  <c r="AA68" i="38"/>
  <c r="AB68" i="38"/>
  <c r="AC68" i="38"/>
  <c r="AD68" i="38"/>
  <c r="AE68" i="38"/>
  <c r="AA69" i="38"/>
  <c r="AB69" i="38"/>
  <c r="AC69" i="38"/>
  <c r="AD69" i="38"/>
  <c r="AE69" i="38"/>
  <c r="AA70" i="38"/>
  <c r="AB70" i="38"/>
  <c r="AC70" i="38"/>
  <c r="AD70" i="38"/>
  <c r="AE70" i="38"/>
  <c r="AA71" i="38"/>
  <c r="AB71" i="38"/>
  <c r="AC71" i="38"/>
  <c r="AD71" i="38"/>
  <c r="AE71" i="38"/>
  <c r="AA72" i="38"/>
  <c r="AB72" i="38"/>
  <c r="AC72" i="38"/>
  <c r="AD72" i="38"/>
  <c r="AE72" i="38"/>
  <c r="AA73" i="38"/>
  <c r="AB73" i="38"/>
  <c r="AC73" i="38"/>
  <c r="AD73" i="38"/>
  <c r="AE73" i="38"/>
  <c r="AA74" i="38"/>
  <c r="AB74" i="38"/>
  <c r="AC74" i="38"/>
  <c r="AD74" i="38"/>
  <c r="AE74" i="38"/>
  <c r="AA75" i="38"/>
  <c r="AB75" i="38"/>
  <c r="AC75" i="38"/>
  <c r="AD75" i="38"/>
  <c r="AE75" i="38"/>
  <c r="AA76" i="38"/>
  <c r="AB76" i="38"/>
  <c r="AC76" i="38"/>
  <c r="AD76" i="38"/>
  <c r="AE76" i="38"/>
  <c r="AA77" i="38"/>
  <c r="AB77" i="38"/>
  <c r="AC77" i="38"/>
  <c r="AD77" i="38"/>
  <c r="AE77" i="38"/>
  <c r="AA78" i="38"/>
  <c r="AB78" i="38"/>
  <c r="AC78" i="38"/>
  <c r="AD78" i="38"/>
  <c r="AE78" i="38"/>
  <c r="AA79" i="38"/>
  <c r="AB79" i="38"/>
  <c r="AC79" i="38"/>
  <c r="AD79" i="38"/>
  <c r="AE79" i="38"/>
  <c r="AA80" i="38"/>
  <c r="AB80" i="38"/>
  <c r="AC80" i="38"/>
  <c r="AD80" i="38"/>
  <c r="AE80" i="38"/>
  <c r="AA81" i="38"/>
  <c r="AB81" i="38"/>
  <c r="AC81" i="38"/>
  <c r="AD81" i="38"/>
  <c r="AE81" i="38"/>
  <c r="AA82" i="38"/>
  <c r="AB82" i="38"/>
  <c r="AC82" i="38"/>
  <c r="AD82" i="38"/>
  <c r="AE82" i="38"/>
  <c r="AA83" i="38"/>
  <c r="AB83" i="38"/>
  <c r="AC83" i="38"/>
  <c r="AD83" i="38"/>
  <c r="AE83" i="38"/>
  <c r="AA84" i="38"/>
  <c r="AB84" i="38"/>
  <c r="AC84" i="38"/>
  <c r="AD84" i="38"/>
  <c r="AE84" i="38"/>
  <c r="AA85" i="38"/>
  <c r="AB85" i="38"/>
  <c r="AC85" i="38"/>
  <c r="AD85" i="38"/>
  <c r="AE85" i="38"/>
  <c r="AA86" i="38"/>
  <c r="AB86" i="38"/>
  <c r="AC86" i="38"/>
  <c r="AD86" i="38"/>
  <c r="AE86" i="38"/>
  <c r="AA87" i="38"/>
  <c r="AB87" i="38"/>
  <c r="AC87" i="38"/>
  <c r="AD87" i="38"/>
  <c r="AE87" i="38"/>
  <c r="AA88" i="38"/>
  <c r="AB88" i="38"/>
  <c r="AC88" i="38"/>
  <c r="AD88" i="38"/>
  <c r="AE88" i="38"/>
  <c r="AA89" i="38"/>
  <c r="AB89" i="38"/>
  <c r="AC89" i="38"/>
  <c r="AD89" i="38"/>
  <c r="AE89" i="38"/>
  <c r="AA90" i="38"/>
  <c r="AB90" i="38"/>
  <c r="AC90" i="38"/>
  <c r="AD90" i="38"/>
  <c r="AE90" i="38"/>
  <c r="AA91" i="38"/>
  <c r="AB91" i="38"/>
  <c r="AC91" i="38"/>
  <c r="AD91" i="38"/>
  <c r="AE91" i="38"/>
  <c r="AA92" i="38"/>
  <c r="AB92" i="38"/>
  <c r="AC92" i="38"/>
  <c r="AD92" i="38"/>
  <c r="AE92" i="38"/>
  <c r="AA93" i="38"/>
  <c r="AB93" i="38"/>
  <c r="AC93" i="38"/>
  <c r="AD93" i="38"/>
  <c r="AE93" i="38"/>
  <c r="AA94" i="38"/>
  <c r="AB94" i="38"/>
  <c r="AC94" i="38"/>
  <c r="AD94" i="38"/>
  <c r="AE94" i="38"/>
  <c r="AA95" i="38"/>
  <c r="AB95" i="38"/>
  <c r="AC95" i="38"/>
  <c r="AD95" i="38"/>
  <c r="AE95" i="38"/>
  <c r="AA96" i="38"/>
  <c r="AB96" i="38"/>
  <c r="AC96" i="38"/>
  <c r="AD96" i="38"/>
  <c r="AE96" i="38"/>
  <c r="AA97" i="38"/>
  <c r="AB97" i="38"/>
  <c r="AC97" i="38"/>
  <c r="AD97" i="38"/>
  <c r="AE97" i="38"/>
  <c r="AA98" i="38"/>
  <c r="AB98" i="38"/>
  <c r="AC98" i="38"/>
  <c r="AD98" i="38"/>
  <c r="AE98" i="38"/>
  <c r="AA99" i="38"/>
  <c r="AB99" i="38"/>
  <c r="AC99" i="38"/>
  <c r="AD99" i="38"/>
  <c r="AE99" i="38"/>
  <c r="AA100" i="38"/>
  <c r="AB100" i="38"/>
  <c r="AC100" i="38"/>
  <c r="AD100" i="38"/>
  <c r="AE100" i="38"/>
  <c r="AA101" i="38"/>
  <c r="AB101" i="38"/>
  <c r="AC101" i="38"/>
  <c r="AD101" i="38"/>
  <c r="AE101" i="38"/>
  <c r="AA102" i="38"/>
  <c r="AB102" i="38"/>
  <c r="AC102" i="38"/>
  <c r="AD102" i="38"/>
  <c r="AE102" i="38"/>
  <c r="AA103" i="38"/>
  <c r="AB103" i="38"/>
  <c r="AC103" i="38"/>
  <c r="AD103" i="38"/>
  <c r="AE103" i="38"/>
  <c r="AA104" i="38"/>
  <c r="AB104" i="38"/>
  <c r="AC104" i="38"/>
  <c r="AD104" i="38"/>
  <c r="AE104" i="38"/>
  <c r="AA105" i="38"/>
  <c r="AB105" i="38"/>
  <c r="AC105" i="38"/>
  <c r="AD105" i="38"/>
  <c r="AE105" i="38"/>
  <c r="AA106" i="38"/>
  <c r="AB106" i="38"/>
  <c r="AC106" i="38"/>
  <c r="AD106" i="38"/>
  <c r="AE106" i="38"/>
  <c r="AA107" i="38"/>
  <c r="AB107" i="38"/>
  <c r="AC107" i="38"/>
  <c r="AD107" i="38"/>
  <c r="AE107" i="38"/>
  <c r="AA108" i="38"/>
  <c r="AB108" i="38"/>
  <c r="AC108" i="38"/>
  <c r="AD108" i="38"/>
  <c r="AE108" i="38"/>
  <c r="AA109" i="38"/>
  <c r="AB109" i="38"/>
  <c r="AC109" i="38"/>
  <c r="AD109" i="38"/>
  <c r="AE109" i="38"/>
  <c r="AA110" i="38"/>
  <c r="AB110" i="38"/>
  <c r="AC110" i="38"/>
  <c r="AD110" i="38"/>
  <c r="AE110" i="38"/>
  <c r="AA111" i="38"/>
  <c r="AB111" i="38"/>
  <c r="AC111" i="38"/>
  <c r="AD111" i="38"/>
  <c r="AE111" i="38"/>
  <c r="AA112" i="38"/>
  <c r="AB112" i="38"/>
  <c r="AC112" i="38"/>
  <c r="AD112" i="38"/>
  <c r="AE112" i="38"/>
  <c r="AA113" i="38"/>
  <c r="AB113" i="38"/>
  <c r="AC113" i="38"/>
  <c r="AD113" i="38"/>
  <c r="AE113" i="38"/>
  <c r="AA114" i="38"/>
  <c r="AB114" i="38"/>
  <c r="AC114" i="38"/>
  <c r="AD114" i="38"/>
  <c r="AE114" i="38"/>
  <c r="AA115" i="38"/>
  <c r="AB115" i="38"/>
  <c r="AC115" i="38"/>
  <c r="AD115" i="38"/>
  <c r="AE115" i="38"/>
  <c r="AA116" i="38"/>
  <c r="AB116" i="38"/>
  <c r="AC116" i="38"/>
  <c r="AD116" i="38"/>
  <c r="AE116" i="38"/>
  <c r="AA117" i="38"/>
  <c r="AB117" i="38"/>
  <c r="AC117" i="38"/>
  <c r="AD117" i="38"/>
  <c r="AE117" i="38"/>
  <c r="AA118" i="38"/>
  <c r="AB118" i="38"/>
  <c r="AC118" i="38"/>
  <c r="AD118" i="38"/>
  <c r="AE118" i="38"/>
  <c r="AA119" i="38"/>
  <c r="AB119" i="38"/>
  <c r="AC119" i="38"/>
  <c r="AD119" i="38"/>
  <c r="AE119" i="38"/>
  <c r="AA120" i="38"/>
  <c r="AB120" i="38"/>
  <c r="AC120" i="38"/>
  <c r="AD120" i="38"/>
  <c r="AE120" i="38"/>
  <c r="AA121" i="38"/>
  <c r="AB121" i="38"/>
  <c r="AC121" i="38"/>
  <c r="AD121" i="38"/>
  <c r="AE121" i="38"/>
  <c r="AA122" i="38"/>
  <c r="AB122" i="38"/>
  <c r="AC122" i="38"/>
  <c r="AD122" i="38"/>
  <c r="AE122" i="38"/>
  <c r="AA123" i="38"/>
  <c r="AB123" i="38"/>
  <c r="AC123" i="38"/>
  <c r="AD123" i="38"/>
  <c r="AE123" i="38"/>
  <c r="AA124" i="38"/>
  <c r="AB124" i="38"/>
  <c r="AC124" i="38"/>
  <c r="AD124" i="38"/>
  <c r="AE124" i="38"/>
  <c r="AA125" i="38"/>
  <c r="AB125" i="38"/>
  <c r="AC125" i="38"/>
  <c r="AD125" i="38"/>
  <c r="AE125" i="38"/>
  <c r="AA126" i="38"/>
  <c r="AB126" i="38"/>
  <c r="AC126" i="38"/>
  <c r="AD126" i="38"/>
  <c r="AE126" i="38"/>
  <c r="AA127" i="38"/>
  <c r="AB127" i="38"/>
  <c r="AC127" i="38"/>
  <c r="AD127" i="38"/>
  <c r="AE127" i="38"/>
  <c r="AA128" i="38"/>
  <c r="AB128" i="38"/>
  <c r="AC128" i="38"/>
  <c r="AD128" i="38"/>
  <c r="AE128" i="38"/>
  <c r="AA129" i="38"/>
  <c r="AB129" i="38"/>
  <c r="AC129" i="38"/>
  <c r="AD129" i="38"/>
  <c r="AE129" i="38"/>
  <c r="AA130" i="38"/>
  <c r="AB130" i="38"/>
  <c r="AC130" i="38"/>
  <c r="AD130" i="38"/>
  <c r="AE130" i="38"/>
  <c r="AA131" i="38"/>
  <c r="AB131" i="38"/>
  <c r="AC131" i="38"/>
  <c r="AD131" i="38"/>
  <c r="AE131" i="38"/>
  <c r="AA132" i="38"/>
  <c r="AB132" i="38"/>
  <c r="AC132" i="38"/>
  <c r="AD132" i="38"/>
  <c r="AE132" i="38"/>
  <c r="AA133" i="38"/>
  <c r="AB133" i="38"/>
  <c r="AC133" i="38"/>
  <c r="AD133" i="38"/>
  <c r="AE133" i="38"/>
  <c r="AA134" i="38"/>
  <c r="AB134" i="38"/>
  <c r="AC134" i="38"/>
  <c r="AD134" i="38"/>
  <c r="AE134" i="38"/>
  <c r="AA135" i="38"/>
  <c r="AB135" i="38"/>
  <c r="AC135" i="38"/>
  <c r="AD135" i="38"/>
  <c r="AE135" i="38"/>
  <c r="AA136" i="38"/>
  <c r="AB136" i="38"/>
  <c r="AC136" i="38"/>
  <c r="AD136" i="38"/>
  <c r="AE136" i="38"/>
  <c r="AA137" i="38"/>
  <c r="AB137" i="38"/>
  <c r="AC137" i="38"/>
  <c r="AD137" i="38"/>
  <c r="AE137" i="38"/>
  <c r="AA138" i="38"/>
  <c r="AB138" i="38"/>
  <c r="AC138" i="38"/>
  <c r="AD138" i="38"/>
  <c r="AE138" i="38"/>
  <c r="AA139" i="38"/>
  <c r="AB139" i="38"/>
  <c r="AC139" i="38"/>
  <c r="AD139" i="38"/>
  <c r="AE139" i="38"/>
  <c r="AA140" i="38"/>
  <c r="AB140" i="38"/>
  <c r="AC140" i="38"/>
  <c r="AD140" i="38"/>
  <c r="AE140" i="38"/>
  <c r="AA141" i="38"/>
  <c r="AB141" i="38"/>
  <c r="AC141" i="38"/>
  <c r="AD141" i="38"/>
  <c r="AE141" i="38"/>
  <c r="AA142" i="38"/>
  <c r="AB142" i="38"/>
  <c r="AC142" i="38"/>
  <c r="AD142" i="38"/>
  <c r="AE142" i="38"/>
  <c r="AA143" i="38"/>
  <c r="AB143" i="38"/>
  <c r="AC143" i="38"/>
  <c r="AD143" i="38"/>
  <c r="AE143" i="38"/>
  <c r="AA144" i="38"/>
  <c r="AB144" i="38"/>
  <c r="AC144" i="38"/>
  <c r="AD144" i="38"/>
  <c r="AE144" i="38"/>
  <c r="AA145" i="38"/>
  <c r="AB145" i="38"/>
  <c r="AC145" i="38"/>
  <c r="AD145" i="38"/>
  <c r="AE145" i="38"/>
  <c r="AA146" i="38"/>
  <c r="AB146" i="38"/>
  <c r="AC146" i="38"/>
  <c r="AD146" i="38"/>
  <c r="AE146" i="38"/>
  <c r="AA147" i="38"/>
  <c r="AB147" i="38"/>
  <c r="AC147" i="38"/>
  <c r="AD147" i="38"/>
  <c r="AE147" i="38"/>
  <c r="AA148" i="38"/>
  <c r="AB148" i="38"/>
  <c r="AC148" i="38"/>
  <c r="AD148" i="38"/>
  <c r="AE148" i="38"/>
  <c r="AA149" i="38"/>
  <c r="AB149" i="38"/>
  <c r="AC149" i="38"/>
  <c r="AD149" i="38"/>
  <c r="AE149" i="38"/>
  <c r="AA150" i="38"/>
  <c r="AB150" i="38"/>
  <c r="AC150" i="38"/>
  <c r="AD150" i="38"/>
  <c r="AE150" i="38"/>
  <c r="AA151" i="38"/>
  <c r="AB151" i="38"/>
  <c r="AC151" i="38"/>
  <c r="AD151" i="38"/>
  <c r="AE151" i="38"/>
  <c r="AA152" i="38"/>
  <c r="AB152" i="38"/>
  <c r="AC152" i="38"/>
  <c r="AD152" i="38"/>
  <c r="AE152" i="38"/>
  <c r="AA153" i="38"/>
  <c r="AB153" i="38"/>
  <c r="AC153" i="38"/>
  <c r="AD153" i="38"/>
  <c r="AE153" i="38"/>
  <c r="AA154" i="38"/>
  <c r="AB154" i="38"/>
  <c r="AC154" i="38"/>
  <c r="AD154" i="38"/>
  <c r="AE154" i="38"/>
  <c r="AA155" i="38"/>
  <c r="AB155" i="38"/>
  <c r="AC155" i="38"/>
  <c r="AD155" i="38"/>
  <c r="AE155" i="38"/>
  <c r="AA156" i="38"/>
  <c r="AB156" i="38"/>
  <c r="AC156" i="38"/>
  <c r="AD156" i="38"/>
  <c r="AE156" i="38"/>
  <c r="AA157" i="38"/>
  <c r="AB157" i="38"/>
  <c r="AC157" i="38"/>
  <c r="AD157" i="38"/>
  <c r="AE157" i="38"/>
  <c r="AA158" i="38"/>
  <c r="AB158" i="38"/>
  <c r="AC158" i="38"/>
  <c r="AD158" i="38"/>
  <c r="AE158" i="38"/>
  <c r="AA159" i="38"/>
  <c r="AB159" i="38"/>
  <c r="AC159" i="38"/>
  <c r="AD159" i="38"/>
  <c r="AE159" i="38"/>
  <c r="AA160" i="38"/>
  <c r="AB160" i="38"/>
  <c r="AC160" i="38"/>
  <c r="AD160" i="38"/>
  <c r="AE160" i="38"/>
  <c r="AA161" i="38"/>
  <c r="AB161" i="38"/>
  <c r="AC161" i="38"/>
  <c r="AD161" i="38"/>
  <c r="AE161" i="38"/>
  <c r="AA162" i="38"/>
  <c r="AB162" i="38"/>
  <c r="AC162" i="38"/>
  <c r="AD162" i="38"/>
  <c r="AE162" i="38"/>
  <c r="AA163" i="38"/>
  <c r="AB163" i="38"/>
  <c r="AC163" i="38"/>
  <c r="AD163" i="38"/>
  <c r="AE163" i="38"/>
  <c r="AA164" i="38"/>
  <c r="AB164" i="38"/>
  <c r="AC164" i="38"/>
  <c r="AD164" i="38"/>
  <c r="AE164" i="38"/>
  <c r="AA165" i="38"/>
  <c r="AB165" i="38"/>
  <c r="AC165" i="38"/>
  <c r="AD165" i="38"/>
  <c r="AE165" i="38"/>
  <c r="AA166" i="38"/>
  <c r="AB166" i="38"/>
  <c r="AC166" i="38"/>
  <c r="AD166" i="38"/>
  <c r="AE166" i="38"/>
  <c r="AA167" i="38"/>
  <c r="AB167" i="38"/>
  <c r="AC167" i="38"/>
  <c r="AD167" i="38"/>
  <c r="AE167" i="38"/>
  <c r="AA168" i="38"/>
  <c r="AB168" i="38"/>
  <c r="AC168" i="38"/>
  <c r="AD168" i="38"/>
  <c r="AE168" i="38"/>
  <c r="AA169" i="38"/>
  <c r="AB169" i="38"/>
  <c r="AC169" i="38"/>
  <c r="AD169" i="38"/>
  <c r="AE169" i="38"/>
  <c r="AA170" i="38"/>
  <c r="AB170" i="38"/>
  <c r="AC170" i="38"/>
  <c r="AD170" i="38"/>
  <c r="AE170" i="38"/>
  <c r="AA171" i="38"/>
  <c r="AB171" i="38"/>
  <c r="AC171" i="38"/>
  <c r="AD171" i="38"/>
  <c r="AE171" i="38"/>
  <c r="AA172" i="38"/>
  <c r="AB172" i="38"/>
  <c r="AC172" i="38"/>
  <c r="AD172" i="38"/>
  <c r="AE172" i="38"/>
  <c r="AA173" i="38"/>
  <c r="AB173" i="38"/>
  <c r="AC173" i="38"/>
  <c r="AD173" i="38"/>
  <c r="AE173" i="38"/>
  <c r="AA174" i="38"/>
  <c r="AB174" i="38"/>
  <c r="AC174" i="38"/>
  <c r="AD174" i="38"/>
  <c r="AE174" i="38"/>
  <c r="AA175" i="38"/>
  <c r="AB175" i="38"/>
  <c r="AC175" i="38"/>
  <c r="AD175" i="38"/>
  <c r="AE175" i="38"/>
  <c r="AA176" i="38"/>
  <c r="AB176" i="38"/>
  <c r="AC176" i="38"/>
  <c r="AD176" i="38"/>
  <c r="AE176" i="38"/>
  <c r="AA177" i="38"/>
  <c r="AB177" i="38"/>
  <c r="AC177" i="38"/>
  <c r="AD177" i="38"/>
  <c r="AE177" i="38"/>
  <c r="AA178" i="38"/>
  <c r="AB178" i="38"/>
  <c r="AC178" i="38"/>
  <c r="AD178" i="38"/>
  <c r="AE178" i="38"/>
  <c r="AA179" i="38"/>
  <c r="AB179" i="38"/>
  <c r="AC179" i="38"/>
  <c r="AD179" i="38"/>
  <c r="AE179" i="38"/>
  <c r="AA180" i="38"/>
  <c r="AB180" i="38"/>
  <c r="AC180" i="38"/>
  <c r="AD180" i="38"/>
  <c r="AE180" i="38"/>
  <c r="AA181" i="38"/>
  <c r="AB181" i="38"/>
  <c r="AC181" i="38"/>
  <c r="AD181" i="38"/>
  <c r="AE181" i="38"/>
  <c r="AA182" i="38"/>
  <c r="AB182" i="38"/>
  <c r="AC182" i="38"/>
  <c r="AD182" i="38"/>
  <c r="AE182" i="38"/>
  <c r="AA183" i="38"/>
  <c r="AB183" i="38"/>
  <c r="AC183" i="38"/>
  <c r="AD183" i="38"/>
  <c r="AE183" i="38"/>
  <c r="AA184" i="38"/>
  <c r="AB184" i="38"/>
  <c r="AC184" i="38"/>
  <c r="AD184" i="38"/>
  <c r="AE184" i="38"/>
  <c r="AA185" i="38"/>
  <c r="AB185" i="38"/>
  <c r="AC185" i="38"/>
  <c r="AD185" i="38"/>
  <c r="AE185" i="38"/>
  <c r="AA186" i="38"/>
  <c r="AB186" i="38"/>
  <c r="AC186" i="38"/>
  <c r="AD186" i="38"/>
  <c r="AE186" i="38"/>
  <c r="AA187" i="38"/>
  <c r="AB187" i="38"/>
  <c r="AC187" i="38"/>
  <c r="AD187" i="38"/>
  <c r="AE187" i="38"/>
  <c r="AA188" i="38"/>
  <c r="AB188" i="38"/>
  <c r="AC188" i="38"/>
  <c r="AD188" i="38"/>
  <c r="AE188" i="38"/>
  <c r="AA189" i="38"/>
  <c r="AB189" i="38"/>
  <c r="AC189" i="38"/>
  <c r="AD189" i="38"/>
  <c r="AE189" i="38"/>
  <c r="AA190" i="38"/>
  <c r="AB190" i="38"/>
  <c r="AC190" i="38"/>
  <c r="AD190" i="38"/>
  <c r="AE190" i="38"/>
  <c r="AA191" i="38"/>
  <c r="AB191" i="38"/>
  <c r="AC191" i="38"/>
  <c r="AD191" i="38"/>
  <c r="AE191" i="38"/>
  <c r="AA192" i="38"/>
  <c r="AB192" i="38"/>
  <c r="AC192" i="38"/>
  <c r="AD192" i="38"/>
  <c r="AE192" i="38"/>
  <c r="AA193" i="38"/>
  <c r="AB193" i="38"/>
  <c r="AC193" i="38"/>
  <c r="AD193" i="38"/>
  <c r="AE193" i="38"/>
  <c r="AA194" i="38"/>
  <c r="AB194" i="38"/>
  <c r="AC194" i="38"/>
  <c r="AD194" i="38"/>
  <c r="AE194" i="38"/>
  <c r="AA4" i="38"/>
  <c r="AB4" i="38"/>
  <c r="AC4" i="38"/>
  <c r="AD4" i="38"/>
  <c r="AE4" i="38"/>
  <c r="AA5" i="38"/>
  <c r="AB5" i="38"/>
  <c r="AC5" i="38"/>
  <c r="AD5" i="38"/>
  <c r="AE5" i="38"/>
  <c r="AA6" i="38"/>
  <c r="AB6" i="38"/>
  <c r="AC6" i="38"/>
  <c r="AD6" i="38"/>
  <c r="AE6" i="38"/>
  <c r="AA7" i="38"/>
  <c r="AB7" i="38"/>
  <c r="AC7" i="38"/>
  <c r="AD7" i="38"/>
  <c r="AE7" i="38"/>
  <c r="AA8" i="38"/>
  <c r="AB8" i="38"/>
  <c r="AC8" i="38"/>
  <c r="AD8" i="38"/>
  <c r="AE8" i="38"/>
  <c r="AA9" i="38"/>
  <c r="AB9" i="38"/>
  <c r="AC9" i="38"/>
  <c r="AD9" i="38"/>
  <c r="AE9" i="38"/>
  <c r="AA10" i="38"/>
  <c r="AB10" i="38"/>
  <c r="AC10" i="38"/>
  <c r="AD10" i="38"/>
  <c r="AE10" i="38"/>
  <c r="AA11" i="38"/>
  <c r="AB11" i="38"/>
  <c r="AC11" i="38"/>
  <c r="AD11" i="38"/>
  <c r="AE11" i="38"/>
  <c r="AA12" i="38"/>
  <c r="AB12" i="38"/>
  <c r="AC12" i="38"/>
  <c r="AD12" i="38"/>
  <c r="AE12" i="38"/>
  <c r="AA13" i="38"/>
  <c r="AB13" i="38"/>
  <c r="AC13" i="38"/>
  <c r="AD13" i="38"/>
  <c r="AE13" i="38"/>
  <c r="AA14" i="38"/>
  <c r="AB14" i="38"/>
  <c r="AC14" i="38"/>
  <c r="AD14" i="38"/>
  <c r="AE14" i="38"/>
  <c r="AA15" i="38"/>
  <c r="AB15" i="38"/>
  <c r="AC15" i="38"/>
  <c r="AD15" i="38"/>
  <c r="AE15" i="38"/>
  <c r="AA16" i="38"/>
  <c r="AB16" i="38"/>
  <c r="AC16" i="38"/>
  <c r="AD16" i="38"/>
  <c r="AE16" i="38"/>
  <c r="AA17" i="38"/>
  <c r="AB17" i="38"/>
  <c r="AC17" i="38"/>
  <c r="AD17" i="38"/>
  <c r="AE17" i="38"/>
  <c r="AA18" i="38"/>
  <c r="AB18" i="38"/>
  <c r="AC18" i="38"/>
  <c r="AD18" i="38"/>
  <c r="AE18" i="38"/>
  <c r="AA19" i="38"/>
  <c r="AB19" i="38"/>
  <c r="AC19" i="38"/>
  <c r="AD19" i="38"/>
  <c r="AE19" i="38"/>
  <c r="AA20" i="38"/>
  <c r="AB20" i="38"/>
  <c r="AC20" i="38"/>
  <c r="AD20" i="38"/>
  <c r="AE20" i="38"/>
  <c r="AA21" i="38"/>
  <c r="AB21" i="38"/>
  <c r="AC21" i="38"/>
  <c r="AD21" i="38"/>
  <c r="AE21" i="38"/>
  <c r="AA22" i="38"/>
  <c r="AB22" i="38"/>
  <c r="AC22" i="38"/>
  <c r="AD22" i="38"/>
  <c r="AE22" i="38"/>
  <c r="AA23" i="38"/>
  <c r="AB23" i="38"/>
  <c r="AC23" i="38"/>
  <c r="AD23" i="38"/>
  <c r="AE23" i="38"/>
  <c r="AA24" i="38"/>
  <c r="AB24" i="38"/>
  <c r="AC24" i="38"/>
  <c r="AD24" i="38"/>
  <c r="AE24" i="38"/>
  <c r="AA25" i="38"/>
  <c r="AB25" i="38"/>
  <c r="AC25" i="38"/>
  <c r="AD25" i="38"/>
  <c r="AE25" i="38"/>
  <c r="AA26" i="38"/>
  <c r="AB26" i="38"/>
  <c r="AC26" i="38"/>
  <c r="AD26" i="38"/>
  <c r="AE26" i="38"/>
  <c r="AA27" i="38"/>
  <c r="AB27" i="38"/>
  <c r="AC27" i="38"/>
  <c r="AD27" i="38"/>
  <c r="AE27" i="38"/>
  <c r="AA28" i="38"/>
  <c r="AB28" i="38"/>
  <c r="AC28" i="38"/>
  <c r="AD28" i="38"/>
  <c r="AE28" i="38"/>
  <c r="AA29" i="38"/>
  <c r="AB29" i="38"/>
  <c r="AC29" i="38"/>
  <c r="AD29" i="38"/>
  <c r="AE29" i="38"/>
  <c r="AA30" i="38"/>
  <c r="AB30" i="38"/>
  <c r="AC30" i="38"/>
  <c r="AD30" i="38"/>
  <c r="AE30" i="38"/>
  <c r="AA31" i="38"/>
  <c r="AB31" i="38"/>
  <c r="AC31" i="38"/>
  <c r="AD31" i="38"/>
  <c r="AE31" i="38"/>
  <c r="AA32" i="38"/>
  <c r="AB32" i="38"/>
  <c r="AC32" i="38"/>
  <c r="AD32" i="38"/>
  <c r="AE32" i="38"/>
  <c r="AA33" i="38"/>
  <c r="AB33" i="38"/>
  <c r="AC33" i="38"/>
  <c r="AD33" i="38"/>
  <c r="AE33" i="38"/>
  <c r="AA34" i="38"/>
  <c r="AB34" i="38"/>
  <c r="AC34" i="38"/>
  <c r="AD34" i="38"/>
  <c r="AE34" i="38"/>
  <c r="AA35" i="38"/>
  <c r="AB35" i="38"/>
  <c r="AC35" i="38"/>
  <c r="AD35" i="38"/>
  <c r="AE35" i="38"/>
  <c r="AA36" i="38"/>
  <c r="AB36" i="38"/>
  <c r="AC36" i="38"/>
  <c r="AD36" i="38"/>
  <c r="AE36" i="38"/>
  <c r="AA37" i="38"/>
  <c r="AB37" i="38"/>
  <c r="AC37" i="38"/>
  <c r="AD37" i="38"/>
  <c r="AE37" i="38"/>
  <c r="AA38" i="38"/>
  <c r="AB38" i="38"/>
  <c r="AC38" i="38"/>
  <c r="AD38" i="38"/>
  <c r="AE38" i="38"/>
  <c r="AA39" i="38"/>
  <c r="AB39" i="38"/>
  <c r="AC39" i="38"/>
  <c r="AD39" i="38"/>
  <c r="AE39" i="38"/>
  <c r="AA40" i="38"/>
  <c r="AB40" i="38"/>
  <c r="AC40" i="38"/>
  <c r="AD40" i="38"/>
  <c r="AE40" i="38"/>
  <c r="AA41" i="38"/>
  <c r="AB41" i="38"/>
  <c r="AC41" i="38"/>
  <c r="AD41" i="38"/>
  <c r="AE41" i="38"/>
  <c r="AA42" i="38"/>
  <c r="AB42" i="38"/>
  <c r="AC42" i="38"/>
  <c r="AD42" i="38"/>
  <c r="AE42" i="38"/>
  <c r="AA43" i="38"/>
  <c r="AB43" i="38"/>
  <c r="AC43" i="38"/>
  <c r="AD43" i="38"/>
  <c r="AE43" i="38"/>
  <c r="AA44" i="38"/>
  <c r="AB44" i="38"/>
  <c r="AC44" i="38"/>
  <c r="AD44" i="38"/>
  <c r="AE44" i="38"/>
  <c r="AA45" i="38"/>
  <c r="AB45" i="38"/>
  <c r="AC45" i="38"/>
  <c r="AD45" i="38"/>
  <c r="AE45" i="38"/>
  <c r="AA46" i="38"/>
  <c r="AB46" i="38"/>
  <c r="AC46" i="38"/>
  <c r="AD46" i="38"/>
  <c r="AE46" i="38"/>
  <c r="AA47" i="38"/>
  <c r="AB47" i="38"/>
  <c r="AC47" i="38"/>
  <c r="AD47" i="38"/>
  <c r="AE47" i="38"/>
  <c r="AA48" i="38"/>
  <c r="AB48" i="38"/>
  <c r="AC48" i="38"/>
  <c r="AD48" i="38"/>
  <c r="AE48" i="38"/>
  <c r="AA49" i="38"/>
  <c r="AB49" i="38"/>
  <c r="AC49" i="38"/>
  <c r="AD49" i="38"/>
  <c r="AE49" i="38"/>
  <c r="AB3" i="38"/>
  <c r="AC3" i="38"/>
  <c r="AD3" i="38"/>
  <c r="AE3" i="38"/>
  <c r="AA3" i="38"/>
  <c r="L62" i="38"/>
  <c r="M62" i="38"/>
  <c r="N62" i="38"/>
  <c r="O62" i="38"/>
  <c r="P62" i="38"/>
  <c r="L63" i="38"/>
  <c r="M63" i="38"/>
  <c r="N63" i="38"/>
  <c r="O63" i="38"/>
  <c r="P63" i="38"/>
  <c r="L64" i="38"/>
  <c r="M64" i="38"/>
  <c r="N64" i="38"/>
  <c r="O64" i="38"/>
  <c r="P64" i="38"/>
  <c r="L65" i="38"/>
  <c r="M65" i="38"/>
  <c r="N65" i="38"/>
  <c r="O65" i="38"/>
  <c r="P65" i="38"/>
  <c r="L66" i="38"/>
  <c r="M66" i="38"/>
  <c r="N66" i="38"/>
  <c r="O66" i="38"/>
  <c r="P66" i="38"/>
  <c r="L67" i="38"/>
  <c r="M67" i="38"/>
  <c r="N67" i="38"/>
  <c r="O67" i="38"/>
  <c r="P67" i="38"/>
  <c r="L68" i="38"/>
  <c r="M68" i="38"/>
  <c r="N68" i="38"/>
  <c r="O68" i="38"/>
  <c r="P68" i="38"/>
  <c r="L69" i="38"/>
  <c r="M69" i="38"/>
  <c r="N69" i="38"/>
  <c r="O69" i="38"/>
  <c r="P69" i="38"/>
  <c r="L70" i="38"/>
  <c r="M70" i="38"/>
  <c r="N70" i="38"/>
  <c r="O70" i="38"/>
  <c r="P70" i="38"/>
  <c r="L71" i="38"/>
  <c r="M71" i="38"/>
  <c r="N71" i="38"/>
  <c r="O71" i="38"/>
  <c r="P71" i="38"/>
  <c r="L72" i="38"/>
  <c r="M72" i="38"/>
  <c r="N72" i="38"/>
  <c r="O72" i="38"/>
  <c r="P72" i="38"/>
  <c r="L73" i="38"/>
  <c r="M73" i="38"/>
  <c r="N73" i="38"/>
  <c r="O73" i="38"/>
  <c r="P73" i="38"/>
  <c r="L74" i="38"/>
  <c r="M74" i="38"/>
  <c r="N74" i="38"/>
  <c r="O74" i="38"/>
  <c r="P74" i="38"/>
  <c r="L75" i="38"/>
  <c r="M75" i="38"/>
  <c r="N75" i="38"/>
  <c r="O75" i="38"/>
  <c r="P75" i="38"/>
  <c r="L76" i="38"/>
  <c r="M76" i="38"/>
  <c r="N76" i="38"/>
  <c r="O76" i="38"/>
  <c r="P76" i="38"/>
  <c r="L77" i="38"/>
  <c r="M77" i="38"/>
  <c r="N77" i="38"/>
  <c r="O77" i="38"/>
  <c r="P77" i="38"/>
  <c r="L78" i="38"/>
  <c r="M78" i="38"/>
  <c r="N78" i="38"/>
  <c r="O78" i="38"/>
  <c r="P78" i="38"/>
  <c r="L79" i="38"/>
  <c r="M79" i="38"/>
  <c r="N79" i="38"/>
  <c r="O79" i="38"/>
  <c r="P79" i="38"/>
  <c r="L80" i="38"/>
  <c r="M80" i="38"/>
  <c r="N80" i="38"/>
  <c r="O80" i="38"/>
  <c r="P80" i="38"/>
  <c r="L81" i="38"/>
  <c r="M81" i="38"/>
  <c r="N81" i="38"/>
  <c r="O81" i="38"/>
  <c r="P81" i="38"/>
  <c r="L82" i="38"/>
  <c r="M82" i="38"/>
  <c r="N82" i="38"/>
  <c r="O82" i="38"/>
  <c r="P82" i="38"/>
  <c r="L83" i="38"/>
  <c r="M83" i="38"/>
  <c r="N83" i="38"/>
  <c r="O83" i="38"/>
  <c r="P83" i="38"/>
  <c r="L84" i="38"/>
  <c r="M84" i="38"/>
  <c r="N84" i="38"/>
  <c r="O84" i="38"/>
  <c r="P84" i="38"/>
  <c r="L85" i="38"/>
  <c r="M85" i="38"/>
  <c r="N85" i="38"/>
  <c r="O85" i="38"/>
  <c r="P85" i="38"/>
  <c r="L86" i="38"/>
  <c r="M86" i="38"/>
  <c r="N86" i="38"/>
  <c r="O86" i="38"/>
  <c r="P86" i="38"/>
  <c r="L87" i="38"/>
  <c r="M87" i="38"/>
  <c r="N87" i="38"/>
  <c r="O87" i="38"/>
  <c r="P87" i="38"/>
  <c r="L88" i="38"/>
  <c r="M88" i="38"/>
  <c r="N88" i="38"/>
  <c r="O88" i="38"/>
  <c r="P88" i="38"/>
  <c r="L89" i="38"/>
  <c r="M89" i="38"/>
  <c r="N89" i="38"/>
  <c r="O89" i="38"/>
  <c r="P89" i="38"/>
  <c r="L90" i="38"/>
  <c r="M90" i="38"/>
  <c r="N90" i="38"/>
  <c r="O90" i="38"/>
  <c r="P90" i="38"/>
  <c r="L91" i="38"/>
  <c r="M91" i="38"/>
  <c r="N91" i="38"/>
  <c r="O91" i="38"/>
  <c r="P91" i="38"/>
  <c r="L92" i="38"/>
  <c r="M92" i="38"/>
  <c r="N92" i="38"/>
  <c r="O92" i="38"/>
  <c r="P92" i="38"/>
  <c r="L93" i="38"/>
  <c r="M93" i="38"/>
  <c r="N93" i="38"/>
  <c r="O93" i="38"/>
  <c r="P93" i="38"/>
  <c r="L94" i="38"/>
  <c r="M94" i="38"/>
  <c r="N94" i="38"/>
  <c r="O94" i="38"/>
  <c r="P94" i="38"/>
  <c r="L95" i="38"/>
  <c r="M95" i="38"/>
  <c r="N95" i="38"/>
  <c r="O95" i="38"/>
  <c r="P95" i="38"/>
  <c r="L96" i="38"/>
  <c r="M96" i="38"/>
  <c r="N96" i="38"/>
  <c r="O96" i="38"/>
  <c r="P96" i="38"/>
  <c r="L97" i="38"/>
  <c r="M97" i="38"/>
  <c r="N97" i="38"/>
  <c r="O97" i="38"/>
  <c r="P97" i="38"/>
  <c r="L98" i="38"/>
  <c r="M98" i="38"/>
  <c r="N98" i="38"/>
  <c r="O98" i="38"/>
  <c r="P98" i="38"/>
  <c r="L99" i="38"/>
  <c r="M99" i="38"/>
  <c r="N99" i="38"/>
  <c r="O99" i="38"/>
  <c r="P99" i="38"/>
  <c r="L100" i="38"/>
  <c r="M100" i="38"/>
  <c r="N100" i="38"/>
  <c r="O100" i="38"/>
  <c r="P100" i="38"/>
  <c r="L101" i="38"/>
  <c r="M101" i="38"/>
  <c r="N101" i="38"/>
  <c r="O101" i="38"/>
  <c r="P101" i="38"/>
  <c r="L102" i="38"/>
  <c r="M102" i="38"/>
  <c r="N102" i="38"/>
  <c r="O102" i="38"/>
  <c r="P102" i="38"/>
  <c r="L103" i="38"/>
  <c r="M103" i="38"/>
  <c r="N103" i="38"/>
  <c r="O103" i="38"/>
  <c r="P103" i="38"/>
  <c r="L104" i="38"/>
  <c r="M104" i="38"/>
  <c r="N104" i="38"/>
  <c r="O104" i="38"/>
  <c r="P104" i="38"/>
  <c r="L105" i="38"/>
  <c r="M105" i="38"/>
  <c r="N105" i="38"/>
  <c r="O105" i="38"/>
  <c r="P105" i="38"/>
  <c r="L106" i="38"/>
  <c r="M106" i="38"/>
  <c r="N106" i="38"/>
  <c r="O106" i="38"/>
  <c r="P106" i="38"/>
  <c r="L107" i="38"/>
  <c r="M107" i="38"/>
  <c r="N107" i="38"/>
  <c r="O107" i="38"/>
  <c r="P107" i="38"/>
  <c r="L108" i="38"/>
  <c r="M108" i="38"/>
  <c r="N108" i="38"/>
  <c r="O108" i="38"/>
  <c r="P108" i="38"/>
  <c r="L109" i="38"/>
  <c r="M109" i="38"/>
  <c r="N109" i="38"/>
  <c r="O109" i="38"/>
  <c r="P109" i="38"/>
  <c r="L110" i="38"/>
  <c r="M110" i="38"/>
  <c r="N110" i="38"/>
  <c r="O110" i="38"/>
  <c r="P110" i="38"/>
  <c r="L111" i="38"/>
  <c r="M111" i="38"/>
  <c r="N111" i="38"/>
  <c r="O111" i="38"/>
  <c r="P111" i="38"/>
  <c r="L112" i="38"/>
  <c r="M112" i="38"/>
  <c r="N112" i="38"/>
  <c r="O112" i="38"/>
  <c r="P112" i="38"/>
  <c r="L113" i="38"/>
  <c r="M113" i="38"/>
  <c r="N113" i="38"/>
  <c r="O113" i="38"/>
  <c r="P113" i="38"/>
  <c r="L114" i="38"/>
  <c r="M114" i="38"/>
  <c r="N114" i="38"/>
  <c r="O114" i="38"/>
  <c r="P114" i="38"/>
  <c r="L115" i="38"/>
  <c r="M115" i="38"/>
  <c r="N115" i="38"/>
  <c r="O115" i="38"/>
  <c r="P115" i="38"/>
  <c r="L116" i="38"/>
  <c r="M116" i="38"/>
  <c r="N116" i="38"/>
  <c r="O116" i="38"/>
  <c r="P116" i="38"/>
  <c r="L117" i="38"/>
  <c r="M117" i="38"/>
  <c r="N117" i="38"/>
  <c r="O117" i="38"/>
  <c r="P117" i="38"/>
  <c r="L118" i="38"/>
  <c r="M118" i="38"/>
  <c r="N118" i="38"/>
  <c r="O118" i="38"/>
  <c r="P118" i="38"/>
  <c r="L119" i="38"/>
  <c r="M119" i="38"/>
  <c r="N119" i="38"/>
  <c r="O119" i="38"/>
  <c r="P119" i="38"/>
  <c r="L120" i="38"/>
  <c r="M120" i="38"/>
  <c r="N120" i="38"/>
  <c r="O120" i="38"/>
  <c r="P120" i="38"/>
  <c r="L121" i="38"/>
  <c r="M121" i="38"/>
  <c r="N121" i="38"/>
  <c r="O121" i="38"/>
  <c r="P121" i="38"/>
  <c r="L122" i="38"/>
  <c r="M122" i="38"/>
  <c r="N122" i="38"/>
  <c r="O122" i="38"/>
  <c r="P122" i="38"/>
  <c r="L123" i="38"/>
  <c r="M123" i="38"/>
  <c r="N123" i="38"/>
  <c r="O123" i="38"/>
  <c r="P123" i="38"/>
  <c r="L124" i="38"/>
  <c r="M124" i="38"/>
  <c r="N124" i="38"/>
  <c r="O124" i="38"/>
  <c r="P124" i="38"/>
  <c r="L125" i="38"/>
  <c r="M125" i="38"/>
  <c r="N125" i="38"/>
  <c r="O125" i="38"/>
  <c r="P125" i="38"/>
  <c r="L126" i="38"/>
  <c r="M126" i="38"/>
  <c r="N126" i="38"/>
  <c r="O126" i="38"/>
  <c r="P126" i="38"/>
  <c r="L127" i="38"/>
  <c r="M127" i="38"/>
  <c r="N127" i="38"/>
  <c r="O127" i="38"/>
  <c r="P127" i="38"/>
  <c r="L128" i="38"/>
  <c r="M128" i="38"/>
  <c r="N128" i="38"/>
  <c r="O128" i="38"/>
  <c r="P128" i="38"/>
  <c r="L129" i="38"/>
  <c r="M129" i="38"/>
  <c r="N129" i="38"/>
  <c r="O129" i="38"/>
  <c r="P129" i="38"/>
  <c r="L130" i="38"/>
  <c r="M130" i="38"/>
  <c r="N130" i="38"/>
  <c r="O130" i="38"/>
  <c r="P130" i="38"/>
  <c r="L131" i="38"/>
  <c r="M131" i="38"/>
  <c r="N131" i="38"/>
  <c r="O131" i="38"/>
  <c r="P131" i="38"/>
  <c r="L132" i="38"/>
  <c r="M132" i="38"/>
  <c r="N132" i="38"/>
  <c r="O132" i="38"/>
  <c r="P132" i="38"/>
  <c r="L133" i="38"/>
  <c r="M133" i="38"/>
  <c r="N133" i="38"/>
  <c r="O133" i="38"/>
  <c r="P133" i="38"/>
  <c r="L134" i="38"/>
  <c r="M134" i="38"/>
  <c r="N134" i="38"/>
  <c r="O134" i="38"/>
  <c r="P134" i="38"/>
  <c r="L135" i="38"/>
  <c r="M135" i="38"/>
  <c r="N135" i="38"/>
  <c r="O135" i="38"/>
  <c r="P135" i="38"/>
  <c r="L136" i="38"/>
  <c r="M136" i="38"/>
  <c r="N136" i="38"/>
  <c r="O136" i="38"/>
  <c r="P136" i="38"/>
  <c r="L137" i="38"/>
  <c r="M137" i="38"/>
  <c r="N137" i="38"/>
  <c r="O137" i="38"/>
  <c r="P137" i="38"/>
  <c r="L138" i="38"/>
  <c r="M138" i="38"/>
  <c r="N138" i="38"/>
  <c r="O138" i="38"/>
  <c r="P138" i="38"/>
  <c r="L139" i="38"/>
  <c r="M139" i="38"/>
  <c r="N139" i="38"/>
  <c r="O139" i="38"/>
  <c r="P139" i="38"/>
  <c r="L140" i="38"/>
  <c r="M140" i="38"/>
  <c r="N140" i="38"/>
  <c r="O140" i="38"/>
  <c r="P140" i="38"/>
  <c r="L141" i="38"/>
  <c r="M141" i="38"/>
  <c r="N141" i="38"/>
  <c r="O141" i="38"/>
  <c r="P141" i="38"/>
  <c r="L142" i="38"/>
  <c r="M142" i="38"/>
  <c r="N142" i="38"/>
  <c r="O142" i="38"/>
  <c r="P142" i="38"/>
  <c r="L143" i="38"/>
  <c r="M143" i="38"/>
  <c r="N143" i="38"/>
  <c r="O143" i="38"/>
  <c r="P143" i="38"/>
  <c r="L144" i="38"/>
  <c r="M144" i="38"/>
  <c r="N144" i="38"/>
  <c r="O144" i="38"/>
  <c r="P144" i="38"/>
  <c r="L145" i="38"/>
  <c r="M145" i="38"/>
  <c r="N145" i="38"/>
  <c r="O145" i="38"/>
  <c r="P145" i="38"/>
  <c r="L146" i="38"/>
  <c r="M146" i="38"/>
  <c r="N146" i="38"/>
  <c r="O146" i="38"/>
  <c r="P146" i="38"/>
  <c r="L147" i="38"/>
  <c r="M147" i="38"/>
  <c r="N147" i="38"/>
  <c r="O147" i="38"/>
  <c r="P147" i="38"/>
  <c r="L148" i="38"/>
  <c r="M148" i="38"/>
  <c r="N148" i="38"/>
  <c r="O148" i="38"/>
  <c r="P148" i="38"/>
  <c r="L149" i="38"/>
  <c r="M149" i="38"/>
  <c r="N149" i="38"/>
  <c r="O149" i="38"/>
  <c r="P149" i="38"/>
  <c r="L150" i="38"/>
  <c r="M150" i="38"/>
  <c r="N150" i="38"/>
  <c r="O150" i="38"/>
  <c r="P150" i="38"/>
  <c r="L151" i="38"/>
  <c r="M151" i="38"/>
  <c r="N151" i="38"/>
  <c r="O151" i="38"/>
  <c r="P151" i="38"/>
  <c r="L152" i="38"/>
  <c r="M152" i="38"/>
  <c r="N152" i="38"/>
  <c r="O152" i="38"/>
  <c r="P152" i="38"/>
  <c r="L153" i="38"/>
  <c r="M153" i="38"/>
  <c r="N153" i="38"/>
  <c r="O153" i="38"/>
  <c r="P153" i="38"/>
  <c r="L154" i="38"/>
  <c r="M154" i="38"/>
  <c r="N154" i="38"/>
  <c r="O154" i="38"/>
  <c r="P154" i="38"/>
  <c r="L155" i="38"/>
  <c r="M155" i="38"/>
  <c r="N155" i="38"/>
  <c r="O155" i="38"/>
  <c r="P155" i="38"/>
  <c r="L156" i="38"/>
  <c r="M156" i="38"/>
  <c r="N156" i="38"/>
  <c r="O156" i="38"/>
  <c r="P156" i="38"/>
  <c r="L157" i="38"/>
  <c r="M157" i="38"/>
  <c r="N157" i="38"/>
  <c r="O157" i="38"/>
  <c r="P157" i="38"/>
  <c r="L158" i="38"/>
  <c r="M158" i="38"/>
  <c r="N158" i="38"/>
  <c r="O158" i="38"/>
  <c r="P158" i="38"/>
  <c r="L159" i="38"/>
  <c r="M159" i="38"/>
  <c r="N159" i="38"/>
  <c r="O159" i="38"/>
  <c r="P159" i="38"/>
  <c r="L160" i="38"/>
  <c r="M160" i="38"/>
  <c r="N160" i="38"/>
  <c r="O160" i="38"/>
  <c r="P160" i="38"/>
  <c r="L161" i="38"/>
  <c r="M161" i="38"/>
  <c r="N161" i="38"/>
  <c r="O161" i="38"/>
  <c r="P161" i="38"/>
  <c r="L162" i="38"/>
  <c r="M162" i="38"/>
  <c r="N162" i="38"/>
  <c r="O162" i="38"/>
  <c r="P162" i="38"/>
  <c r="L163" i="38"/>
  <c r="M163" i="38"/>
  <c r="N163" i="38"/>
  <c r="O163" i="38"/>
  <c r="P163" i="38"/>
  <c r="L164" i="38"/>
  <c r="M164" i="38"/>
  <c r="N164" i="38"/>
  <c r="O164" i="38"/>
  <c r="P164" i="38"/>
  <c r="L165" i="38"/>
  <c r="M165" i="38"/>
  <c r="N165" i="38"/>
  <c r="O165" i="38"/>
  <c r="P165" i="38"/>
  <c r="L166" i="38"/>
  <c r="M166" i="38"/>
  <c r="N166" i="38"/>
  <c r="O166" i="38"/>
  <c r="P166" i="38"/>
  <c r="L167" i="38"/>
  <c r="M167" i="38"/>
  <c r="N167" i="38"/>
  <c r="O167" i="38"/>
  <c r="P167" i="38"/>
  <c r="L168" i="38"/>
  <c r="M168" i="38"/>
  <c r="N168" i="38"/>
  <c r="O168" i="38"/>
  <c r="P168" i="38"/>
  <c r="L169" i="38"/>
  <c r="M169" i="38"/>
  <c r="N169" i="38"/>
  <c r="O169" i="38"/>
  <c r="P169" i="38"/>
  <c r="L170" i="38"/>
  <c r="M170" i="38"/>
  <c r="N170" i="38"/>
  <c r="O170" i="38"/>
  <c r="P170" i="38"/>
  <c r="L171" i="38"/>
  <c r="M171" i="38"/>
  <c r="N171" i="38"/>
  <c r="O171" i="38"/>
  <c r="P171" i="38"/>
  <c r="L172" i="38"/>
  <c r="M172" i="38"/>
  <c r="N172" i="38"/>
  <c r="O172" i="38"/>
  <c r="P172" i="38"/>
  <c r="L173" i="38"/>
  <c r="M173" i="38"/>
  <c r="N173" i="38"/>
  <c r="O173" i="38"/>
  <c r="P173" i="38"/>
  <c r="L174" i="38"/>
  <c r="M174" i="38"/>
  <c r="N174" i="38"/>
  <c r="O174" i="38"/>
  <c r="P174" i="38"/>
  <c r="L175" i="38"/>
  <c r="M175" i="38"/>
  <c r="N175" i="38"/>
  <c r="O175" i="38"/>
  <c r="P175" i="38"/>
  <c r="L176" i="38"/>
  <c r="M176" i="38"/>
  <c r="N176" i="38"/>
  <c r="O176" i="38"/>
  <c r="P176" i="38"/>
  <c r="L177" i="38"/>
  <c r="M177" i="38"/>
  <c r="N177" i="38"/>
  <c r="O177" i="38"/>
  <c r="P177" i="38"/>
  <c r="L178" i="38"/>
  <c r="M178" i="38"/>
  <c r="N178" i="38"/>
  <c r="O178" i="38"/>
  <c r="P178" i="38"/>
  <c r="L179" i="38"/>
  <c r="M179" i="38"/>
  <c r="N179" i="38"/>
  <c r="O179" i="38"/>
  <c r="P179" i="38"/>
  <c r="L180" i="38"/>
  <c r="M180" i="38"/>
  <c r="N180" i="38"/>
  <c r="O180" i="38"/>
  <c r="P180" i="38"/>
  <c r="L181" i="38"/>
  <c r="M181" i="38"/>
  <c r="N181" i="38"/>
  <c r="O181" i="38"/>
  <c r="P181" i="38"/>
  <c r="L182" i="38"/>
  <c r="M182" i="38"/>
  <c r="N182" i="38"/>
  <c r="O182" i="38"/>
  <c r="P182" i="38"/>
  <c r="L183" i="38"/>
  <c r="M183" i="38"/>
  <c r="N183" i="38"/>
  <c r="O183" i="38"/>
  <c r="P183" i="38"/>
  <c r="L184" i="38"/>
  <c r="M184" i="38"/>
  <c r="N184" i="38"/>
  <c r="O184" i="38"/>
  <c r="P184" i="38"/>
  <c r="L185" i="38"/>
  <c r="M185" i="38"/>
  <c r="N185" i="38"/>
  <c r="O185" i="38"/>
  <c r="P185" i="38"/>
  <c r="L186" i="38"/>
  <c r="M186" i="38"/>
  <c r="N186" i="38"/>
  <c r="O186" i="38"/>
  <c r="P186" i="38"/>
  <c r="L187" i="38"/>
  <c r="M187" i="38"/>
  <c r="N187" i="38"/>
  <c r="O187" i="38"/>
  <c r="P187" i="38"/>
  <c r="L188" i="38"/>
  <c r="M188" i="38"/>
  <c r="N188" i="38"/>
  <c r="O188" i="38"/>
  <c r="P188" i="38"/>
  <c r="L189" i="38"/>
  <c r="M189" i="38"/>
  <c r="N189" i="38"/>
  <c r="O189" i="38"/>
  <c r="P189" i="38"/>
  <c r="L190" i="38"/>
  <c r="M190" i="38"/>
  <c r="N190" i="38"/>
  <c r="O190" i="38"/>
  <c r="P190" i="38"/>
  <c r="L191" i="38"/>
  <c r="M191" i="38"/>
  <c r="N191" i="38"/>
  <c r="O191" i="38"/>
  <c r="P191" i="38"/>
  <c r="L192" i="38"/>
  <c r="M192" i="38"/>
  <c r="N192" i="38"/>
  <c r="O192" i="38"/>
  <c r="P192" i="38"/>
  <c r="L193" i="38"/>
  <c r="M193" i="38"/>
  <c r="N193" i="38"/>
  <c r="O193" i="38"/>
  <c r="P193" i="38"/>
  <c r="L194" i="38"/>
  <c r="M194" i="38"/>
  <c r="N194" i="38"/>
  <c r="O194" i="38"/>
  <c r="P194" i="38"/>
  <c r="R553" i="37" l="1"/>
  <c r="P553" i="37" s="1"/>
  <c r="R559" i="37"/>
  <c r="P559" i="37" s="1"/>
  <c r="R565" i="37"/>
  <c r="P565" i="37" s="1"/>
  <c r="R571" i="37"/>
  <c r="P571" i="37" s="1"/>
  <c r="R577" i="37"/>
  <c r="P577" i="37" s="1"/>
  <c r="R583" i="37"/>
  <c r="P583" i="37" s="1"/>
  <c r="R589" i="37"/>
  <c r="P589" i="37" s="1"/>
  <c r="R595" i="37"/>
  <c r="P595" i="37" s="1"/>
  <c r="R601" i="37"/>
  <c r="P601" i="37" s="1"/>
  <c r="R548" i="37"/>
  <c r="P548" i="37" s="1"/>
  <c r="R554" i="37"/>
  <c r="P554" i="37" s="1"/>
  <c r="R560" i="37"/>
  <c r="P560" i="37" s="1"/>
  <c r="R566" i="37"/>
  <c r="P566" i="37" s="1"/>
  <c r="R572" i="37"/>
  <c r="P572" i="37" s="1"/>
  <c r="R578" i="37"/>
  <c r="P578" i="37" s="1"/>
  <c r="R584" i="37"/>
  <c r="P584" i="37" s="1"/>
  <c r="R590" i="37"/>
  <c r="P590" i="37" s="1"/>
  <c r="R596" i="37"/>
  <c r="P596" i="37" s="1"/>
  <c r="R602" i="37"/>
  <c r="P602" i="37" s="1"/>
  <c r="R549" i="37"/>
  <c r="P549" i="37" s="1"/>
  <c r="R555" i="37"/>
  <c r="P555" i="37" s="1"/>
  <c r="R561" i="37"/>
  <c r="P561" i="37" s="1"/>
  <c r="R567" i="37"/>
  <c r="P567" i="37" s="1"/>
  <c r="R573" i="37"/>
  <c r="P573" i="37" s="1"/>
  <c r="R579" i="37"/>
  <c r="P579" i="37" s="1"/>
  <c r="R585" i="37"/>
  <c r="P585" i="37" s="1"/>
  <c r="R591" i="37"/>
  <c r="P591" i="37" s="1"/>
  <c r="R597" i="37"/>
  <c r="P597" i="37" s="1"/>
  <c r="R603" i="37"/>
  <c r="P603" i="37" s="1"/>
  <c r="R550" i="37"/>
  <c r="P550" i="37" s="1"/>
  <c r="R556" i="37"/>
  <c r="P556" i="37" s="1"/>
  <c r="R562" i="37"/>
  <c r="P562" i="37" s="1"/>
  <c r="R568" i="37"/>
  <c r="P568" i="37" s="1"/>
  <c r="R574" i="37"/>
  <c r="P574" i="37" s="1"/>
  <c r="R580" i="37"/>
  <c r="P580" i="37" s="1"/>
  <c r="R586" i="37"/>
  <c r="P586" i="37" s="1"/>
  <c r="R592" i="37"/>
  <c r="P592" i="37" s="1"/>
  <c r="R598" i="37"/>
  <c r="P598" i="37" s="1"/>
  <c r="R604" i="37"/>
  <c r="P604" i="37" s="1"/>
  <c r="R551" i="37"/>
  <c r="P551" i="37" s="1"/>
  <c r="R557" i="37"/>
  <c r="P557" i="37" s="1"/>
  <c r="R563" i="37"/>
  <c r="P563" i="37" s="1"/>
  <c r="R569" i="37"/>
  <c r="P569" i="37" s="1"/>
  <c r="R575" i="37"/>
  <c r="P575" i="37" s="1"/>
  <c r="R581" i="37"/>
  <c r="P581" i="37" s="1"/>
  <c r="R587" i="37"/>
  <c r="P587" i="37" s="1"/>
  <c r="R593" i="37"/>
  <c r="P593" i="37" s="1"/>
  <c r="R599" i="37"/>
  <c r="P599" i="37" s="1"/>
  <c r="R605" i="37"/>
  <c r="P605" i="37" s="1"/>
  <c r="R537" i="37"/>
  <c r="P537" i="37" s="1"/>
  <c r="R490" i="37"/>
  <c r="P490" i="37" s="1"/>
  <c r="R496" i="37"/>
  <c r="P496" i="37" s="1"/>
  <c r="R502" i="37"/>
  <c r="P502" i="37" s="1"/>
  <c r="R508" i="37"/>
  <c r="P508" i="37" s="1"/>
  <c r="R514" i="37"/>
  <c r="P514" i="37" s="1"/>
  <c r="R520" i="37"/>
  <c r="P520" i="37" s="1"/>
  <c r="R526" i="37"/>
  <c r="P526" i="37" s="1"/>
  <c r="R532" i="37"/>
  <c r="P532" i="37" s="1"/>
  <c r="R542" i="37"/>
  <c r="P542" i="37" s="1"/>
  <c r="R491" i="37"/>
  <c r="P491" i="37" s="1"/>
  <c r="R497" i="37"/>
  <c r="P497" i="37" s="1"/>
  <c r="R503" i="37"/>
  <c r="P503" i="37" s="1"/>
  <c r="R509" i="37"/>
  <c r="P509" i="37" s="1"/>
  <c r="R515" i="37"/>
  <c r="P515" i="37" s="1"/>
  <c r="R521" i="37"/>
  <c r="P521" i="37" s="1"/>
  <c r="R527" i="37"/>
  <c r="P527" i="37" s="1"/>
  <c r="R533" i="37"/>
  <c r="P533" i="37" s="1"/>
  <c r="R538" i="37"/>
  <c r="P538" i="37" s="1"/>
  <c r="R543" i="37"/>
  <c r="P543" i="37" s="1"/>
  <c r="R492" i="37"/>
  <c r="P492" i="37" s="1"/>
  <c r="R498" i="37"/>
  <c r="P498" i="37" s="1"/>
  <c r="R504" i="37"/>
  <c r="P504" i="37" s="1"/>
  <c r="R510" i="37"/>
  <c r="P510" i="37" s="1"/>
  <c r="R516" i="37"/>
  <c r="P516" i="37" s="1"/>
  <c r="R522" i="37"/>
  <c r="P522" i="37" s="1"/>
  <c r="R528" i="37"/>
  <c r="P528" i="37" s="1"/>
  <c r="R534" i="37"/>
  <c r="P534" i="37" s="1"/>
  <c r="R539" i="37"/>
  <c r="P539" i="37" s="1"/>
  <c r="R493" i="37"/>
  <c r="P493" i="37" s="1"/>
  <c r="R499" i="37"/>
  <c r="P499" i="37" s="1"/>
  <c r="R505" i="37"/>
  <c r="P505" i="37" s="1"/>
  <c r="R511" i="37"/>
  <c r="P511" i="37" s="1"/>
  <c r="R517" i="37"/>
  <c r="P517" i="37" s="1"/>
  <c r="R523" i="37"/>
  <c r="P523" i="37" s="1"/>
  <c r="R529" i="37"/>
  <c r="P529" i="37" s="1"/>
  <c r="R535" i="37"/>
  <c r="P535" i="37" s="1"/>
  <c r="R540" i="37"/>
  <c r="P540" i="37" s="1"/>
  <c r="R545" i="37"/>
  <c r="P545" i="37" s="1"/>
  <c r="R488" i="37"/>
  <c r="P488" i="37" s="1"/>
  <c r="R494" i="37"/>
  <c r="P494" i="37" s="1"/>
  <c r="R500" i="37"/>
  <c r="P500" i="37" s="1"/>
  <c r="R506" i="37"/>
  <c r="P506" i="37" s="1"/>
  <c r="R512" i="37"/>
  <c r="P512" i="37" s="1"/>
  <c r="R518" i="37"/>
  <c r="P518" i="37" s="1"/>
  <c r="R524" i="37"/>
  <c r="P524" i="37" s="1"/>
  <c r="R530" i="37"/>
  <c r="P530" i="37" s="1"/>
  <c r="R536" i="37"/>
  <c r="P536" i="37" s="1"/>
  <c r="R541" i="37"/>
  <c r="P541" i="37" s="1"/>
  <c r="R546" i="37"/>
  <c r="P546" i="37" s="1"/>
  <c r="R428" i="37"/>
  <c r="P428" i="37" s="1"/>
  <c r="R434" i="37"/>
  <c r="P434" i="37" s="1"/>
  <c r="R440" i="37"/>
  <c r="P440" i="37" s="1"/>
  <c r="R446" i="37"/>
  <c r="P446" i="37" s="1"/>
  <c r="R452" i="37"/>
  <c r="P452" i="37" s="1"/>
  <c r="R458" i="37"/>
  <c r="P458" i="37" s="1"/>
  <c r="R464" i="37"/>
  <c r="P464" i="37" s="1"/>
  <c r="R470" i="37"/>
  <c r="P470" i="37" s="1"/>
  <c r="R476" i="37"/>
  <c r="P476" i="37" s="1"/>
  <c r="R482" i="37"/>
  <c r="P482" i="37" s="1"/>
  <c r="R430" i="37"/>
  <c r="P430" i="37" s="1"/>
  <c r="R436" i="37"/>
  <c r="P436" i="37" s="1"/>
  <c r="R442" i="37"/>
  <c r="P442" i="37" s="1"/>
  <c r="R448" i="37"/>
  <c r="P448" i="37" s="1"/>
  <c r="R454" i="37"/>
  <c r="P454" i="37" s="1"/>
  <c r="R460" i="37"/>
  <c r="P460" i="37" s="1"/>
  <c r="R466" i="37"/>
  <c r="P466" i="37" s="1"/>
  <c r="R472" i="37"/>
  <c r="P472" i="37" s="1"/>
  <c r="R478" i="37"/>
  <c r="P478" i="37" s="1"/>
  <c r="R484" i="37"/>
  <c r="P484" i="37" s="1"/>
  <c r="R485" i="37"/>
  <c r="P485" i="37" s="1"/>
  <c r="R432" i="37"/>
  <c r="P432" i="37" s="1"/>
  <c r="R438" i="37"/>
  <c r="P438" i="37" s="1"/>
  <c r="R444" i="37"/>
  <c r="P444" i="37" s="1"/>
  <c r="R450" i="37"/>
  <c r="P450" i="37" s="1"/>
  <c r="R456" i="37"/>
  <c r="P456" i="37" s="1"/>
  <c r="R462" i="37"/>
  <c r="P462" i="37" s="1"/>
  <c r="R468" i="37"/>
  <c r="P468" i="37" s="1"/>
  <c r="R474" i="37"/>
  <c r="P474" i="37" s="1"/>
  <c r="R480" i="37"/>
  <c r="P480" i="37" s="1"/>
  <c r="R486" i="37"/>
  <c r="P486" i="37" s="1"/>
  <c r="R397" i="37"/>
  <c r="P397" i="37" s="1"/>
  <c r="R373" i="37"/>
  <c r="P373" i="37" s="1"/>
  <c r="R368" i="37"/>
  <c r="P368" i="37" s="1"/>
  <c r="R374" i="37"/>
  <c r="P374" i="37" s="1"/>
  <c r="R380" i="37"/>
  <c r="P380" i="37" s="1"/>
  <c r="R386" i="37"/>
  <c r="P386" i="37" s="1"/>
  <c r="R392" i="37"/>
  <c r="P392" i="37" s="1"/>
  <c r="R398" i="37"/>
  <c r="P398" i="37" s="1"/>
  <c r="R404" i="37"/>
  <c r="P404" i="37" s="1"/>
  <c r="R410" i="37"/>
  <c r="P410" i="37" s="1"/>
  <c r="R416" i="37"/>
  <c r="P416" i="37" s="1"/>
  <c r="R422" i="37"/>
  <c r="P422" i="37" s="1"/>
  <c r="R379" i="37"/>
  <c r="P379" i="37" s="1"/>
  <c r="R369" i="37"/>
  <c r="P369" i="37" s="1"/>
  <c r="R375" i="37"/>
  <c r="P375" i="37" s="1"/>
  <c r="R381" i="37"/>
  <c r="P381" i="37" s="1"/>
  <c r="R387" i="37"/>
  <c r="P387" i="37" s="1"/>
  <c r="R393" i="37"/>
  <c r="P393" i="37" s="1"/>
  <c r="R399" i="37"/>
  <c r="P399" i="37" s="1"/>
  <c r="R405" i="37"/>
  <c r="P405" i="37" s="1"/>
  <c r="R411" i="37"/>
  <c r="P411" i="37" s="1"/>
  <c r="R417" i="37"/>
  <c r="P417" i="37" s="1"/>
  <c r="R423" i="37"/>
  <c r="P423" i="37" s="1"/>
  <c r="R421" i="37"/>
  <c r="P421" i="37" s="1"/>
  <c r="R409" i="37"/>
  <c r="P409" i="37" s="1"/>
  <c r="R370" i="37"/>
  <c r="P370" i="37" s="1"/>
  <c r="R376" i="37"/>
  <c r="P376" i="37" s="1"/>
  <c r="R382" i="37"/>
  <c r="P382" i="37" s="1"/>
  <c r="R388" i="37"/>
  <c r="P388" i="37" s="1"/>
  <c r="R394" i="37"/>
  <c r="P394" i="37" s="1"/>
  <c r="R400" i="37"/>
  <c r="P400" i="37" s="1"/>
  <c r="R406" i="37"/>
  <c r="P406" i="37" s="1"/>
  <c r="R412" i="37"/>
  <c r="P412" i="37" s="1"/>
  <c r="R418" i="37"/>
  <c r="P418" i="37" s="1"/>
  <c r="R424" i="37"/>
  <c r="P424" i="37" s="1"/>
  <c r="R391" i="37"/>
  <c r="P391" i="37" s="1"/>
  <c r="R415" i="37"/>
  <c r="P415" i="37" s="1"/>
  <c r="R385" i="37"/>
  <c r="P385" i="37" s="1"/>
  <c r="R403" i="37"/>
  <c r="P403" i="37" s="1"/>
  <c r="R372" i="37"/>
  <c r="P372" i="37" s="1"/>
  <c r="R378" i="37"/>
  <c r="P378" i="37" s="1"/>
  <c r="R384" i="37"/>
  <c r="P384" i="37" s="1"/>
  <c r="R390" i="37"/>
  <c r="P390" i="37" s="1"/>
  <c r="R396" i="37"/>
  <c r="P396" i="37" s="1"/>
  <c r="R402" i="37"/>
  <c r="P402" i="37" s="1"/>
  <c r="R408" i="37"/>
  <c r="P408" i="37" s="1"/>
  <c r="R414" i="37"/>
  <c r="P414" i="37" s="1"/>
  <c r="R420" i="37"/>
  <c r="P420" i="37" s="1"/>
  <c r="R426" i="37"/>
  <c r="P426" i="37" s="1"/>
  <c r="R313" i="37"/>
  <c r="P313" i="37" s="1"/>
  <c r="R319" i="37"/>
  <c r="P319" i="37" s="1"/>
  <c r="R325" i="37"/>
  <c r="P325" i="37" s="1"/>
  <c r="R331" i="37"/>
  <c r="P331" i="37" s="1"/>
  <c r="R337" i="37"/>
  <c r="P337" i="37" s="1"/>
  <c r="R343" i="37"/>
  <c r="P343" i="37" s="1"/>
  <c r="R349" i="37"/>
  <c r="P349" i="37" s="1"/>
  <c r="R355" i="37"/>
  <c r="P355" i="37" s="1"/>
  <c r="R361" i="37"/>
  <c r="P361" i="37" s="1"/>
  <c r="R308" i="37"/>
  <c r="P308" i="37" s="1"/>
  <c r="R314" i="37"/>
  <c r="P314" i="37" s="1"/>
  <c r="R320" i="37"/>
  <c r="P320" i="37" s="1"/>
  <c r="R326" i="37"/>
  <c r="P326" i="37" s="1"/>
  <c r="R332" i="37"/>
  <c r="P332" i="37" s="1"/>
  <c r="R338" i="37"/>
  <c r="P338" i="37" s="1"/>
  <c r="R344" i="37"/>
  <c r="P344" i="37" s="1"/>
  <c r="R350" i="37"/>
  <c r="P350" i="37" s="1"/>
  <c r="R356" i="37"/>
  <c r="P356" i="37" s="1"/>
  <c r="R362" i="37"/>
  <c r="P362" i="37" s="1"/>
  <c r="R309" i="37"/>
  <c r="P309" i="37" s="1"/>
  <c r="R315" i="37"/>
  <c r="P315" i="37" s="1"/>
  <c r="R321" i="37"/>
  <c r="P321" i="37" s="1"/>
  <c r="R327" i="37"/>
  <c r="P327" i="37" s="1"/>
  <c r="R333" i="37"/>
  <c r="P333" i="37" s="1"/>
  <c r="R339" i="37"/>
  <c r="P339" i="37" s="1"/>
  <c r="R345" i="37"/>
  <c r="P345" i="37" s="1"/>
  <c r="R351" i="37"/>
  <c r="P351" i="37" s="1"/>
  <c r="R357" i="37"/>
  <c r="P357" i="37" s="1"/>
  <c r="R363" i="37"/>
  <c r="P363" i="37" s="1"/>
  <c r="R310" i="37"/>
  <c r="P310" i="37" s="1"/>
  <c r="R316" i="37"/>
  <c r="P316" i="37" s="1"/>
  <c r="R322" i="37"/>
  <c r="P322" i="37" s="1"/>
  <c r="R328" i="37"/>
  <c r="P328" i="37" s="1"/>
  <c r="R334" i="37"/>
  <c r="P334" i="37" s="1"/>
  <c r="R340" i="37"/>
  <c r="P340" i="37" s="1"/>
  <c r="R346" i="37"/>
  <c r="P346" i="37" s="1"/>
  <c r="R352" i="37"/>
  <c r="P352" i="37" s="1"/>
  <c r="R358" i="37"/>
  <c r="P358" i="37" s="1"/>
  <c r="R364" i="37"/>
  <c r="P364" i="37" s="1"/>
  <c r="R311" i="37"/>
  <c r="P311" i="37" s="1"/>
  <c r="R317" i="37"/>
  <c r="P317" i="37" s="1"/>
  <c r="R323" i="37"/>
  <c r="P323" i="37" s="1"/>
  <c r="R329" i="37"/>
  <c r="P329" i="37" s="1"/>
  <c r="R335" i="37"/>
  <c r="P335" i="37" s="1"/>
  <c r="R341" i="37"/>
  <c r="P341" i="37" s="1"/>
  <c r="R347" i="37"/>
  <c r="P347" i="37" s="1"/>
  <c r="R353" i="37"/>
  <c r="P353" i="37" s="1"/>
  <c r="R359" i="37"/>
  <c r="P359" i="37" s="1"/>
  <c r="R365" i="37"/>
  <c r="P365" i="37" s="1"/>
  <c r="R312" i="37"/>
  <c r="P312" i="37" s="1"/>
  <c r="R318" i="37"/>
  <c r="P318" i="37" s="1"/>
  <c r="R324" i="37"/>
  <c r="P324" i="37" s="1"/>
  <c r="R330" i="37"/>
  <c r="P330" i="37" s="1"/>
  <c r="R336" i="37"/>
  <c r="P336" i="37" s="1"/>
  <c r="R342" i="37"/>
  <c r="P342" i="37" s="1"/>
  <c r="R348" i="37"/>
  <c r="P348" i="37" s="1"/>
  <c r="R354" i="37"/>
  <c r="P354" i="37" s="1"/>
  <c r="R360" i="37"/>
  <c r="P360" i="37" s="1"/>
  <c r="R366" i="37"/>
  <c r="P366" i="37" s="1"/>
  <c r="R253" i="37"/>
  <c r="P253" i="37" s="1"/>
  <c r="R259" i="37"/>
  <c r="P259" i="37" s="1"/>
  <c r="R265" i="37"/>
  <c r="P265" i="37" s="1"/>
  <c r="R271" i="37"/>
  <c r="P271" i="37" s="1"/>
  <c r="R277" i="37"/>
  <c r="P277" i="37" s="1"/>
  <c r="R283" i="37"/>
  <c r="P283" i="37" s="1"/>
  <c r="R289" i="37"/>
  <c r="P289" i="37" s="1"/>
  <c r="R295" i="37"/>
  <c r="P295" i="37" s="1"/>
  <c r="R301" i="37"/>
  <c r="P301" i="37" s="1"/>
  <c r="R248" i="37"/>
  <c r="P248" i="37" s="1"/>
  <c r="R254" i="37"/>
  <c r="P254" i="37" s="1"/>
  <c r="R260" i="37"/>
  <c r="P260" i="37" s="1"/>
  <c r="R266" i="37"/>
  <c r="P266" i="37" s="1"/>
  <c r="R272" i="37"/>
  <c r="P272" i="37" s="1"/>
  <c r="R278" i="37"/>
  <c r="P278" i="37" s="1"/>
  <c r="R284" i="37"/>
  <c r="P284" i="37" s="1"/>
  <c r="R290" i="37"/>
  <c r="P290" i="37" s="1"/>
  <c r="R296" i="37"/>
  <c r="P296" i="37" s="1"/>
  <c r="R302" i="37"/>
  <c r="P302" i="37" s="1"/>
  <c r="R249" i="37"/>
  <c r="P249" i="37" s="1"/>
  <c r="R255" i="37"/>
  <c r="P255" i="37" s="1"/>
  <c r="R261" i="37"/>
  <c r="P261" i="37" s="1"/>
  <c r="R267" i="37"/>
  <c r="P267" i="37" s="1"/>
  <c r="R273" i="37"/>
  <c r="P273" i="37" s="1"/>
  <c r="R279" i="37"/>
  <c r="P279" i="37" s="1"/>
  <c r="R285" i="37"/>
  <c r="P285" i="37" s="1"/>
  <c r="R291" i="37"/>
  <c r="P291" i="37" s="1"/>
  <c r="R297" i="37"/>
  <c r="P297" i="37" s="1"/>
  <c r="R303" i="37"/>
  <c r="P303" i="37" s="1"/>
  <c r="R274" i="37"/>
  <c r="P274" i="37" s="1"/>
  <c r="R280" i="37"/>
  <c r="P280" i="37" s="1"/>
  <c r="R286" i="37"/>
  <c r="P286" i="37" s="1"/>
  <c r="R292" i="37"/>
  <c r="P292" i="37" s="1"/>
  <c r="R298" i="37"/>
  <c r="P298" i="37" s="1"/>
  <c r="R304" i="37"/>
  <c r="P304" i="37" s="1"/>
  <c r="R251" i="37"/>
  <c r="P251" i="37" s="1"/>
  <c r="R257" i="37"/>
  <c r="P257" i="37" s="1"/>
  <c r="R263" i="37"/>
  <c r="P263" i="37" s="1"/>
  <c r="R269" i="37"/>
  <c r="P269" i="37" s="1"/>
  <c r="R275" i="37"/>
  <c r="P275" i="37" s="1"/>
  <c r="R281" i="37"/>
  <c r="P281" i="37" s="1"/>
  <c r="R287" i="37"/>
  <c r="P287" i="37" s="1"/>
  <c r="R293" i="37"/>
  <c r="P293" i="37" s="1"/>
  <c r="R299" i="37"/>
  <c r="P299" i="37" s="1"/>
  <c r="R305" i="37"/>
  <c r="P305" i="37" s="1"/>
  <c r="R252" i="37"/>
  <c r="P252" i="37" s="1"/>
  <c r="R258" i="37"/>
  <c r="P258" i="37" s="1"/>
  <c r="R264" i="37"/>
  <c r="P264" i="37" s="1"/>
  <c r="R270" i="37"/>
  <c r="P270" i="37" s="1"/>
  <c r="R276" i="37"/>
  <c r="P276" i="37" s="1"/>
  <c r="R282" i="37"/>
  <c r="P282" i="37" s="1"/>
  <c r="R288" i="37"/>
  <c r="P288" i="37" s="1"/>
  <c r="R294" i="37"/>
  <c r="P294" i="37" s="1"/>
  <c r="R300" i="37"/>
  <c r="P300" i="37" s="1"/>
  <c r="R306" i="37"/>
  <c r="P306" i="37" s="1"/>
  <c r="R192" i="37"/>
  <c r="P192" i="37" s="1"/>
  <c r="R212" i="37"/>
  <c r="P212" i="37" s="1"/>
  <c r="R217" i="37"/>
  <c r="P217" i="37" s="1"/>
  <c r="R236" i="37"/>
  <c r="P236" i="37" s="1"/>
  <c r="R241" i="37"/>
  <c r="P241" i="37" s="1"/>
  <c r="R227" i="37"/>
  <c r="P227" i="37" s="1"/>
  <c r="R193" i="37"/>
  <c r="P193" i="37" s="1"/>
  <c r="R208" i="37"/>
  <c r="P208" i="37" s="1"/>
  <c r="R213" i="37"/>
  <c r="P213" i="37" s="1"/>
  <c r="R232" i="37"/>
  <c r="P232" i="37" s="1"/>
  <c r="R237" i="37"/>
  <c r="P237" i="37" s="1"/>
  <c r="R242" i="37"/>
  <c r="P242" i="37" s="1"/>
  <c r="R188" i="37"/>
  <c r="P188" i="37" s="1"/>
  <c r="R194" i="37"/>
  <c r="P194" i="37" s="1"/>
  <c r="R204" i="37"/>
  <c r="P204" i="37" s="1"/>
  <c r="R209" i="37"/>
  <c r="P209" i="37" s="1"/>
  <c r="R228" i="37"/>
  <c r="P228" i="37" s="1"/>
  <c r="R233" i="37"/>
  <c r="P233" i="37" s="1"/>
  <c r="R243" i="37"/>
  <c r="P243" i="37" s="1"/>
  <c r="R214" i="37"/>
  <c r="P214" i="37" s="1"/>
  <c r="R219" i="37"/>
  <c r="P219" i="37" s="1"/>
  <c r="R238" i="37"/>
  <c r="P238" i="37" s="1"/>
  <c r="R189" i="37"/>
  <c r="P189" i="37" s="1"/>
  <c r="R195" i="37"/>
  <c r="P195" i="37" s="1"/>
  <c r="R200" i="37"/>
  <c r="P200" i="37" s="1"/>
  <c r="R205" i="37"/>
  <c r="P205" i="37" s="1"/>
  <c r="R224" i="37"/>
  <c r="P224" i="37" s="1"/>
  <c r="R229" i="37"/>
  <c r="P229" i="37" s="1"/>
  <c r="R244" i="37"/>
  <c r="P244" i="37" s="1"/>
  <c r="R210" i="37"/>
  <c r="P210" i="37" s="1"/>
  <c r="R215" i="37"/>
  <c r="P215" i="37" s="1"/>
  <c r="R234" i="37"/>
  <c r="P234" i="37" s="1"/>
  <c r="R239" i="37"/>
  <c r="P239" i="37" s="1"/>
  <c r="R245" i="37"/>
  <c r="P245" i="37" s="1"/>
  <c r="R191" i="37"/>
  <c r="P191" i="37" s="1"/>
  <c r="R197" i="37"/>
  <c r="P197" i="37" s="1"/>
  <c r="R216" i="37"/>
  <c r="P216" i="37" s="1"/>
  <c r="R221" i="37"/>
  <c r="P221" i="37" s="1"/>
  <c r="R240" i="37"/>
  <c r="P240" i="37" s="1"/>
  <c r="R246" i="37"/>
  <c r="P246" i="37" s="1"/>
  <c r="R165" i="37"/>
  <c r="P165" i="37" s="1"/>
  <c r="R141" i="37"/>
  <c r="P141" i="37" s="1"/>
  <c r="R185" i="37"/>
  <c r="P185" i="37" s="1"/>
  <c r="R161" i="37"/>
  <c r="P161" i="37" s="1"/>
  <c r="R137" i="37"/>
  <c r="P137" i="37" s="1"/>
  <c r="R171" i="37"/>
  <c r="P171" i="37" s="1"/>
  <c r="R147" i="37"/>
  <c r="P147" i="37" s="1"/>
  <c r="R181" i="37"/>
  <c r="P181" i="37" s="1"/>
  <c r="R133" i="37"/>
  <c r="P133" i="37" s="1"/>
  <c r="R129" i="37"/>
  <c r="P129" i="37" s="1"/>
  <c r="R163" i="37"/>
  <c r="P163" i="37" s="1"/>
  <c r="R139" i="37"/>
  <c r="P139" i="37" s="1"/>
  <c r="R128" i="37"/>
  <c r="P128" i="37" s="1"/>
  <c r="R119" i="37"/>
  <c r="P119" i="37" s="1"/>
  <c r="R95" i="37"/>
  <c r="P95" i="37" s="1"/>
  <c r="R113" i="37"/>
  <c r="P113" i="37" s="1"/>
  <c r="R75" i="37"/>
  <c r="P75" i="37" s="1"/>
  <c r="R81" i="37"/>
  <c r="P81" i="37" s="1"/>
  <c r="R77" i="37"/>
  <c r="P77" i="37" s="1"/>
  <c r="R18" i="37"/>
  <c r="P18" i="37" s="1"/>
  <c r="R64" i="37"/>
  <c r="P64" i="37" s="1"/>
  <c r="R58" i="37"/>
  <c r="P58" i="37" s="1"/>
  <c r="R52" i="37"/>
  <c r="P52" i="37" s="1"/>
  <c r="R46" i="37"/>
  <c r="P46" i="37" s="1"/>
  <c r="R40" i="37"/>
  <c r="P40" i="37" s="1"/>
  <c r="R34" i="37"/>
  <c r="P34" i="37" s="1"/>
  <c r="R28" i="37"/>
  <c r="P28" i="37" s="1"/>
  <c r="R22" i="37"/>
  <c r="P22" i="37" s="1"/>
  <c r="L26" i="38"/>
  <c r="M26" i="38"/>
  <c r="N26" i="38"/>
  <c r="O26" i="38"/>
  <c r="P26" i="38"/>
  <c r="L27" i="38"/>
  <c r="M27" i="38"/>
  <c r="N27" i="38"/>
  <c r="O27" i="38"/>
  <c r="P27" i="38"/>
  <c r="L28" i="38"/>
  <c r="M28" i="38"/>
  <c r="N28" i="38"/>
  <c r="O28" i="38"/>
  <c r="P28" i="38"/>
  <c r="L29" i="38"/>
  <c r="M29" i="38"/>
  <c r="N29" i="38"/>
  <c r="O29" i="38"/>
  <c r="P29" i="38"/>
  <c r="L30" i="38"/>
  <c r="M30" i="38"/>
  <c r="N30" i="38"/>
  <c r="O30" i="38"/>
  <c r="P30" i="38"/>
  <c r="L31" i="38"/>
  <c r="M31" i="38"/>
  <c r="N31" i="38"/>
  <c r="O31" i="38"/>
  <c r="P31" i="38"/>
  <c r="L32" i="38"/>
  <c r="M32" i="38"/>
  <c r="N32" i="38"/>
  <c r="O32" i="38"/>
  <c r="P32" i="38"/>
  <c r="L33" i="38"/>
  <c r="M33" i="38"/>
  <c r="N33" i="38"/>
  <c r="O33" i="38"/>
  <c r="P33" i="38"/>
  <c r="L34" i="38"/>
  <c r="M34" i="38"/>
  <c r="N34" i="38"/>
  <c r="O34" i="38"/>
  <c r="P34" i="38"/>
  <c r="L35" i="38"/>
  <c r="M35" i="38"/>
  <c r="N35" i="38"/>
  <c r="O35" i="38"/>
  <c r="P35" i="38"/>
  <c r="L36" i="38"/>
  <c r="M36" i="38"/>
  <c r="N36" i="38"/>
  <c r="O36" i="38"/>
  <c r="P36" i="38"/>
  <c r="L37" i="38"/>
  <c r="M37" i="38"/>
  <c r="N37" i="38"/>
  <c r="O37" i="38"/>
  <c r="P37" i="38"/>
  <c r="L38" i="38"/>
  <c r="M38" i="38"/>
  <c r="N38" i="38"/>
  <c r="O38" i="38"/>
  <c r="P38" i="38"/>
  <c r="L39" i="38"/>
  <c r="M39" i="38"/>
  <c r="N39" i="38"/>
  <c r="O39" i="38"/>
  <c r="P39" i="38"/>
  <c r="L40" i="38"/>
  <c r="M40" i="38"/>
  <c r="N40" i="38"/>
  <c r="O40" i="38"/>
  <c r="P40" i="38"/>
  <c r="L41" i="38"/>
  <c r="M41" i="38"/>
  <c r="N41" i="38"/>
  <c r="O41" i="38"/>
  <c r="P41" i="38"/>
  <c r="L42" i="38"/>
  <c r="M42" i="38"/>
  <c r="N42" i="38"/>
  <c r="O42" i="38"/>
  <c r="P42" i="38"/>
  <c r="L43" i="38"/>
  <c r="M43" i="38"/>
  <c r="N43" i="38"/>
  <c r="O43" i="38"/>
  <c r="P43" i="38"/>
  <c r="L44" i="38"/>
  <c r="M44" i="38"/>
  <c r="N44" i="38"/>
  <c r="O44" i="38"/>
  <c r="P44" i="38"/>
  <c r="L45" i="38"/>
  <c r="M45" i="38"/>
  <c r="N45" i="38"/>
  <c r="O45" i="38"/>
  <c r="P45" i="38"/>
  <c r="L46" i="38"/>
  <c r="M46" i="38"/>
  <c r="N46" i="38"/>
  <c r="O46" i="38"/>
  <c r="P46" i="38"/>
  <c r="L47" i="38"/>
  <c r="M47" i="38"/>
  <c r="N47" i="38"/>
  <c r="O47" i="38"/>
  <c r="P47" i="38"/>
  <c r="L48" i="38"/>
  <c r="M48" i="38"/>
  <c r="N48" i="38"/>
  <c r="O48" i="38"/>
  <c r="P48" i="38"/>
  <c r="L49" i="38"/>
  <c r="M49" i="38"/>
  <c r="N49" i="38"/>
  <c r="O49" i="38"/>
  <c r="P49" i="38"/>
  <c r="L50" i="38"/>
  <c r="M50" i="38"/>
  <c r="N50" i="38"/>
  <c r="O50" i="38"/>
  <c r="P50" i="38"/>
  <c r="L51" i="38"/>
  <c r="M51" i="38"/>
  <c r="N51" i="38"/>
  <c r="O51" i="38"/>
  <c r="P51" i="38"/>
  <c r="L52" i="38"/>
  <c r="M52" i="38"/>
  <c r="N52" i="38"/>
  <c r="O52" i="38"/>
  <c r="P52" i="38"/>
  <c r="L53" i="38"/>
  <c r="M53" i="38"/>
  <c r="N53" i="38"/>
  <c r="O53" i="38"/>
  <c r="P53" i="38"/>
  <c r="L54" i="38"/>
  <c r="M54" i="38"/>
  <c r="N54" i="38"/>
  <c r="O54" i="38"/>
  <c r="P54" i="38"/>
  <c r="L55" i="38"/>
  <c r="M55" i="38"/>
  <c r="N55" i="38"/>
  <c r="O55" i="38"/>
  <c r="P55" i="38"/>
  <c r="L56" i="38"/>
  <c r="M56" i="38"/>
  <c r="N56" i="38"/>
  <c r="O56" i="38"/>
  <c r="P56" i="38"/>
  <c r="L57" i="38"/>
  <c r="M57" i="38"/>
  <c r="N57" i="38"/>
  <c r="O57" i="38"/>
  <c r="P57" i="38"/>
  <c r="L58" i="38"/>
  <c r="M58" i="38"/>
  <c r="N58" i="38"/>
  <c r="O58" i="38"/>
  <c r="P58" i="38"/>
  <c r="L59" i="38"/>
  <c r="M59" i="38"/>
  <c r="N59" i="38"/>
  <c r="O59" i="38"/>
  <c r="P59" i="38"/>
  <c r="L60" i="38"/>
  <c r="M60" i="38"/>
  <c r="N60" i="38"/>
  <c r="O60" i="38"/>
  <c r="P60" i="38"/>
  <c r="L61" i="38"/>
  <c r="M61" i="38"/>
  <c r="N61" i="38"/>
  <c r="O61" i="38"/>
  <c r="P61" i="38"/>
  <c r="M25" i="38"/>
  <c r="N25" i="38"/>
  <c r="O25" i="38"/>
  <c r="P25" i="38"/>
  <c r="O609" i="37" l="1"/>
  <c r="O608" i="37"/>
  <c r="O607" i="37"/>
  <c r="O609" i="39"/>
  <c r="O608" i="39"/>
  <c r="O607" i="39"/>
  <c r="O600" i="39"/>
  <c r="O315" i="39"/>
  <c r="O328" i="39"/>
  <c r="O340" i="39"/>
  <c r="O256" i="39"/>
  <c r="O267" i="39"/>
  <c r="O268" i="39"/>
  <c r="O279" i="39"/>
  <c r="O280" i="39"/>
  <c r="O291" i="39"/>
  <c r="O292" i="39"/>
  <c r="O303" i="39"/>
  <c r="O304" i="39"/>
  <c r="O196" i="39"/>
  <c r="O197" i="39"/>
  <c r="O208" i="39"/>
  <c r="O209" i="39"/>
  <c r="O220" i="39"/>
  <c r="O221" i="39"/>
  <c r="O232" i="39"/>
  <c r="O245" i="39"/>
  <c r="O137" i="39"/>
  <c r="O138" i="39"/>
  <c r="O150" i="39"/>
  <c r="O161" i="39"/>
  <c r="O174" i="39"/>
  <c r="O185" i="39"/>
  <c r="O186" i="39"/>
  <c r="O78" i="39"/>
  <c r="O79" i="39"/>
  <c r="O90" i="39"/>
  <c r="O91" i="39"/>
  <c r="O102" i="39"/>
  <c r="O103" i="39"/>
  <c r="O114" i="39"/>
  <c r="O115" i="39"/>
  <c r="O126" i="39"/>
  <c r="O68" i="39"/>
  <c r="O19" i="39"/>
  <c r="O20" i="39"/>
  <c r="O31" i="39"/>
  <c r="O32" i="39"/>
  <c r="O43" i="39"/>
  <c r="O55" i="39"/>
  <c r="O56" i="39"/>
  <c r="O8" i="39"/>
  <c r="A8" i="39"/>
  <c r="G8" i="39"/>
  <c r="A9" i="39"/>
  <c r="O9" i="39" s="1"/>
  <c r="G9" i="39"/>
  <c r="A10" i="39"/>
  <c r="O10" i="39" s="1"/>
  <c r="G10" i="39"/>
  <c r="A11" i="39"/>
  <c r="O11" i="39" s="1"/>
  <c r="G11" i="39"/>
  <c r="A12" i="39"/>
  <c r="O12" i="39" s="1"/>
  <c r="G12" i="39"/>
  <c r="A13" i="39"/>
  <c r="O13" i="39" s="1"/>
  <c r="G13" i="39"/>
  <c r="A14" i="39"/>
  <c r="O14" i="39" s="1"/>
  <c r="G14" i="39"/>
  <c r="A15" i="39"/>
  <c r="O15" i="39" s="1"/>
  <c r="G15" i="39"/>
  <c r="A16" i="39"/>
  <c r="O16" i="39" s="1"/>
  <c r="G16" i="39"/>
  <c r="A17" i="39"/>
  <c r="O17" i="39" s="1"/>
  <c r="G17" i="39"/>
  <c r="A18" i="39"/>
  <c r="O18" i="39" s="1"/>
  <c r="G18" i="39"/>
  <c r="A19" i="39"/>
  <c r="G19" i="39"/>
  <c r="A20" i="39"/>
  <c r="G20" i="39"/>
  <c r="A21" i="39"/>
  <c r="O21" i="39" s="1"/>
  <c r="G21" i="39"/>
  <c r="A22" i="39"/>
  <c r="O22" i="39" s="1"/>
  <c r="G22" i="39"/>
  <c r="A23" i="39"/>
  <c r="O23" i="39" s="1"/>
  <c r="G23" i="39"/>
  <c r="A24" i="39"/>
  <c r="O24" i="39" s="1"/>
  <c r="G24" i="39"/>
  <c r="A25" i="39"/>
  <c r="O25" i="39" s="1"/>
  <c r="G25" i="39"/>
  <c r="A26" i="39"/>
  <c r="O26" i="39" s="1"/>
  <c r="G26" i="39"/>
  <c r="A27" i="39"/>
  <c r="O27" i="39" s="1"/>
  <c r="G27" i="39"/>
  <c r="A28" i="39"/>
  <c r="O28" i="39" s="1"/>
  <c r="G28" i="39"/>
  <c r="A29" i="39"/>
  <c r="O29" i="39" s="1"/>
  <c r="G29" i="39"/>
  <c r="A30" i="39"/>
  <c r="O30" i="39" s="1"/>
  <c r="G30" i="39"/>
  <c r="A31" i="39"/>
  <c r="G31" i="39"/>
  <c r="A32" i="39"/>
  <c r="G32" i="39"/>
  <c r="A33" i="39"/>
  <c r="O33" i="39" s="1"/>
  <c r="G33" i="39"/>
  <c r="A34" i="39"/>
  <c r="O34" i="39" s="1"/>
  <c r="G34" i="39"/>
  <c r="A35" i="39"/>
  <c r="O35" i="39" s="1"/>
  <c r="G35" i="39"/>
  <c r="A36" i="39"/>
  <c r="O36" i="39" s="1"/>
  <c r="G36" i="39"/>
  <c r="A37" i="39"/>
  <c r="O37" i="39" s="1"/>
  <c r="G37" i="39"/>
  <c r="A38" i="39"/>
  <c r="O38" i="39" s="1"/>
  <c r="G38" i="39"/>
  <c r="A39" i="39"/>
  <c r="O39" i="39" s="1"/>
  <c r="G39" i="39"/>
  <c r="A40" i="39"/>
  <c r="O40" i="39" s="1"/>
  <c r="G40" i="39"/>
  <c r="A41" i="39"/>
  <c r="O41" i="39" s="1"/>
  <c r="G41" i="39"/>
  <c r="A42" i="39"/>
  <c r="O42" i="39" s="1"/>
  <c r="G42" i="39"/>
  <c r="A43" i="39"/>
  <c r="G43" i="39"/>
  <c r="A44" i="39"/>
  <c r="O44" i="39" s="1"/>
  <c r="G44" i="39"/>
  <c r="A45" i="39"/>
  <c r="O45" i="39" s="1"/>
  <c r="G45" i="39"/>
  <c r="A46" i="39"/>
  <c r="O46" i="39" s="1"/>
  <c r="G46" i="39"/>
  <c r="A47" i="39"/>
  <c r="O47" i="39" s="1"/>
  <c r="G47" i="39"/>
  <c r="A48" i="39"/>
  <c r="O48" i="39" s="1"/>
  <c r="G48" i="39"/>
  <c r="A49" i="39"/>
  <c r="O49" i="39" s="1"/>
  <c r="G49" i="39"/>
  <c r="A50" i="39"/>
  <c r="O50" i="39" s="1"/>
  <c r="G50" i="39"/>
  <c r="A51" i="39"/>
  <c r="O51" i="39" s="1"/>
  <c r="G51" i="39"/>
  <c r="A52" i="39"/>
  <c r="O52" i="39" s="1"/>
  <c r="G52" i="39"/>
  <c r="A53" i="39"/>
  <c r="O53" i="39" s="1"/>
  <c r="G53" i="39"/>
  <c r="A54" i="39"/>
  <c r="O54" i="39" s="1"/>
  <c r="G54" i="39"/>
  <c r="A55" i="39"/>
  <c r="G55" i="39"/>
  <c r="A56" i="39"/>
  <c r="G56" i="39"/>
  <c r="A57" i="39"/>
  <c r="O57" i="39" s="1"/>
  <c r="G57" i="39"/>
  <c r="A58" i="39"/>
  <c r="G58" i="39"/>
  <c r="A59" i="39"/>
  <c r="O59" i="39" s="1"/>
  <c r="G59" i="39"/>
  <c r="A60" i="39"/>
  <c r="O60" i="39" s="1"/>
  <c r="G60" i="39"/>
  <c r="A61" i="39"/>
  <c r="O61" i="39" s="1"/>
  <c r="G61" i="39"/>
  <c r="A62" i="39"/>
  <c r="O62" i="39" s="1"/>
  <c r="G62" i="39"/>
  <c r="A63" i="39"/>
  <c r="O63" i="39" s="1"/>
  <c r="G63" i="39"/>
  <c r="A64" i="39"/>
  <c r="O64" i="39" s="1"/>
  <c r="G64" i="39"/>
  <c r="A65" i="39"/>
  <c r="O65" i="39" s="1"/>
  <c r="G65" i="39"/>
  <c r="A66" i="39"/>
  <c r="O66" i="39" s="1"/>
  <c r="G66" i="39"/>
  <c r="R67" i="39"/>
  <c r="P67" i="39" s="1"/>
  <c r="A68" i="39"/>
  <c r="G68" i="39"/>
  <c r="A69" i="39"/>
  <c r="O69" i="39" s="1"/>
  <c r="G69" i="39"/>
  <c r="A70" i="39"/>
  <c r="O70" i="39" s="1"/>
  <c r="G70" i="39"/>
  <c r="A71" i="39"/>
  <c r="O71" i="39" s="1"/>
  <c r="G71" i="39"/>
  <c r="A72" i="39"/>
  <c r="O72" i="39" s="1"/>
  <c r="G72" i="39"/>
  <c r="A73" i="39"/>
  <c r="O73" i="39" s="1"/>
  <c r="G73" i="39"/>
  <c r="A74" i="39"/>
  <c r="O74" i="39" s="1"/>
  <c r="G74" i="39"/>
  <c r="A75" i="39"/>
  <c r="O75" i="39" s="1"/>
  <c r="G75" i="39"/>
  <c r="A76" i="39"/>
  <c r="G76" i="39"/>
  <c r="A77" i="39"/>
  <c r="O77" i="39" s="1"/>
  <c r="G77" i="39"/>
  <c r="A78" i="39"/>
  <c r="G78" i="39"/>
  <c r="A79" i="39"/>
  <c r="G79" i="39"/>
  <c r="A80" i="39"/>
  <c r="O80" i="39" s="1"/>
  <c r="G80" i="39"/>
  <c r="A81" i="39"/>
  <c r="O81" i="39" s="1"/>
  <c r="G81" i="39"/>
  <c r="A82" i="39"/>
  <c r="O82" i="39" s="1"/>
  <c r="G82" i="39"/>
  <c r="A83" i="39"/>
  <c r="O83" i="39" s="1"/>
  <c r="G83" i="39"/>
  <c r="A84" i="39"/>
  <c r="O84" i="39" s="1"/>
  <c r="G84" i="39"/>
  <c r="A85" i="39"/>
  <c r="O85" i="39" s="1"/>
  <c r="G85" i="39"/>
  <c r="A86" i="39"/>
  <c r="G86" i="39"/>
  <c r="A87" i="39"/>
  <c r="O87" i="39" s="1"/>
  <c r="G87" i="39"/>
  <c r="A88" i="39"/>
  <c r="O88" i="39" s="1"/>
  <c r="G88" i="39"/>
  <c r="A89" i="39"/>
  <c r="O89" i="39" s="1"/>
  <c r="G89" i="39"/>
  <c r="A90" i="39"/>
  <c r="G90" i="39"/>
  <c r="A91" i="39"/>
  <c r="G91" i="39"/>
  <c r="A92" i="39"/>
  <c r="O92" i="39" s="1"/>
  <c r="G92" i="39"/>
  <c r="A93" i="39"/>
  <c r="O93" i="39" s="1"/>
  <c r="G93" i="39"/>
  <c r="A94" i="39"/>
  <c r="O94" i="39" s="1"/>
  <c r="G94" i="39"/>
  <c r="A95" i="39"/>
  <c r="O95" i="39" s="1"/>
  <c r="G95" i="39"/>
  <c r="A96" i="39"/>
  <c r="O96" i="39" s="1"/>
  <c r="G96" i="39"/>
  <c r="A97" i="39"/>
  <c r="O97" i="39" s="1"/>
  <c r="G97" i="39"/>
  <c r="A98" i="39"/>
  <c r="O98" i="39" s="1"/>
  <c r="G98" i="39"/>
  <c r="A99" i="39"/>
  <c r="O99" i="39" s="1"/>
  <c r="G99" i="39"/>
  <c r="A100" i="39"/>
  <c r="O100" i="39" s="1"/>
  <c r="G100" i="39"/>
  <c r="A101" i="39"/>
  <c r="O101" i="39" s="1"/>
  <c r="G101" i="39"/>
  <c r="A102" i="39"/>
  <c r="G102" i="39"/>
  <c r="A103" i="39"/>
  <c r="G103" i="39"/>
  <c r="A104" i="39"/>
  <c r="O104" i="39" s="1"/>
  <c r="G104" i="39"/>
  <c r="A105" i="39"/>
  <c r="O105" i="39" s="1"/>
  <c r="G105" i="39"/>
  <c r="A106" i="39"/>
  <c r="O106" i="39" s="1"/>
  <c r="G106" i="39"/>
  <c r="A107" i="39"/>
  <c r="O107" i="39" s="1"/>
  <c r="G107" i="39"/>
  <c r="A108" i="39"/>
  <c r="O108" i="39" s="1"/>
  <c r="G108" i="39"/>
  <c r="A109" i="39"/>
  <c r="O109" i="39" s="1"/>
  <c r="G109" i="39"/>
  <c r="A110" i="39"/>
  <c r="O110" i="39" s="1"/>
  <c r="G110" i="39"/>
  <c r="A111" i="39"/>
  <c r="O111" i="39" s="1"/>
  <c r="G111" i="39"/>
  <c r="A112" i="39"/>
  <c r="O112" i="39" s="1"/>
  <c r="G112" i="39"/>
  <c r="A113" i="39"/>
  <c r="O113" i="39" s="1"/>
  <c r="G113" i="39"/>
  <c r="A114" i="39"/>
  <c r="G114" i="39"/>
  <c r="A115" i="39"/>
  <c r="G115" i="39"/>
  <c r="A116" i="39"/>
  <c r="O116" i="39" s="1"/>
  <c r="G116" i="39"/>
  <c r="A117" i="39"/>
  <c r="O117" i="39" s="1"/>
  <c r="G117" i="39"/>
  <c r="A118" i="39"/>
  <c r="O118" i="39" s="1"/>
  <c r="G118" i="39"/>
  <c r="A119" i="39"/>
  <c r="O119" i="39" s="1"/>
  <c r="G119" i="39"/>
  <c r="A120" i="39"/>
  <c r="G120" i="39"/>
  <c r="A121" i="39"/>
  <c r="O121" i="39" s="1"/>
  <c r="G121" i="39"/>
  <c r="A122" i="39"/>
  <c r="O122" i="39" s="1"/>
  <c r="G122" i="39"/>
  <c r="A123" i="39"/>
  <c r="O123" i="39" s="1"/>
  <c r="G123" i="39"/>
  <c r="A124" i="39"/>
  <c r="O124" i="39" s="1"/>
  <c r="G124" i="39"/>
  <c r="A125" i="39"/>
  <c r="O125" i="39" s="1"/>
  <c r="G125" i="39"/>
  <c r="A126" i="39"/>
  <c r="G126" i="39"/>
  <c r="R127" i="39"/>
  <c r="P127" i="39" s="1"/>
  <c r="A128" i="39"/>
  <c r="G128" i="39"/>
  <c r="A129" i="39"/>
  <c r="O129" i="39" s="1"/>
  <c r="G129" i="39"/>
  <c r="A130" i="39"/>
  <c r="O130" i="39" s="1"/>
  <c r="G130" i="39"/>
  <c r="A131" i="39"/>
  <c r="O131" i="39" s="1"/>
  <c r="G131" i="39"/>
  <c r="A132" i="39"/>
  <c r="G132" i="39"/>
  <c r="A133" i="39"/>
  <c r="O133" i="39" s="1"/>
  <c r="G133" i="39"/>
  <c r="A134" i="39"/>
  <c r="O134" i="39" s="1"/>
  <c r="G134" i="39"/>
  <c r="A135" i="39"/>
  <c r="O135" i="39" s="1"/>
  <c r="G135" i="39"/>
  <c r="A136" i="39"/>
  <c r="O136" i="39" s="1"/>
  <c r="G136" i="39"/>
  <c r="A137" i="39"/>
  <c r="G137" i="39"/>
  <c r="A138" i="39"/>
  <c r="G138" i="39"/>
  <c r="A139" i="39"/>
  <c r="O139" i="39" s="1"/>
  <c r="G139" i="39"/>
  <c r="A140" i="39"/>
  <c r="O140" i="39" s="1"/>
  <c r="G140" i="39"/>
  <c r="A141" i="39"/>
  <c r="O141" i="39" s="1"/>
  <c r="G141" i="39"/>
  <c r="A142" i="39"/>
  <c r="O142" i="39" s="1"/>
  <c r="G142" i="39"/>
  <c r="A143" i="39"/>
  <c r="O143" i="39" s="1"/>
  <c r="G143" i="39"/>
  <c r="A144" i="39"/>
  <c r="O144" i="39" s="1"/>
  <c r="G144" i="39"/>
  <c r="A145" i="39"/>
  <c r="O145" i="39" s="1"/>
  <c r="G145" i="39"/>
  <c r="A146" i="39"/>
  <c r="O146" i="39" s="1"/>
  <c r="G146" i="39"/>
  <c r="A147" i="39"/>
  <c r="O147" i="39" s="1"/>
  <c r="G147" i="39"/>
  <c r="A148" i="39"/>
  <c r="O148" i="39" s="1"/>
  <c r="G148" i="39"/>
  <c r="A149" i="39"/>
  <c r="O149" i="39" s="1"/>
  <c r="G149" i="39"/>
  <c r="A150" i="39"/>
  <c r="G150" i="39"/>
  <c r="A151" i="39"/>
  <c r="O151" i="39" s="1"/>
  <c r="G151" i="39"/>
  <c r="A152" i="39"/>
  <c r="O152" i="39" s="1"/>
  <c r="G152" i="39"/>
  <c r="A153" i="39"/>
  <c r="O153" i="39" s="1"/>
  <c r="G153" i="39"/>
  <c r="A154" i="39"/>
  <c r="O154" i="39" s="1"/>
  <c r="G154" i="39"/>
  <c r="A155" i="39"/>
  <c r="O155" i="39" s="1"/>
  <c r="G155" i="39"/>
  <c r="A156" i="39"/>
  <c r="O156" i="39" s="1"/>
  <c r="G156" i="39"/>
  <c r="A157" i="39"/>
  <c r="O157" i="39" s="1"/>
  <c r="G157" i="39"/>
  <c r="A158" i="39"/>
  <c r="O158" i="39" s="1"/>
  <c r="G158" i="39"/>
  <c r="A159" i="39"/>
  <c r="O159" i="39" s="1"/>
  <c r="G159" i="39"/>
  <c r="A160" i="39"/>
  <c r="O160" i="39" s="1"/>
  <c r="G160" i="39"/>
  <c r="A161" i="39"/>
  <c r="G161" i="39"/>
  <c r="A162" i="39"/>
  <c r="O162" i="39" s="1"/>
  <c r="G162" i="39"/>
  <c r="A163" i="39"/>
  <c r="O163" i="39" s="1"/>
  <c r="G163" i="39"/>
  <c r="A164" i="39"/>
  <c r="O164" i="39" s="1"/>
  <c r="G164" i="39"/>
  <c r="A165" i="39"/>
  <c r="O165" i="39" s="1"/>
  <c r="G165" i="39"/>
  <c r="A166" i="39"/>
  <c r="O166" i="39" s="1"/>
  <c r="G166" i="39"/>
  <c r="A167" i="39"/>
  <c r="O167" i="39" s="1"/>
  <c r="G167" i="39"/>
  <c r="A168" i="39"/>
  <c r="G168" i="39"/>
  <c r="A169" i="39"/>
  <c r="O169" i="39" s="1"/>
  <c r="G169" i="39"/>
  <c r="A170" i="39"/>
  <c r="O170" i="39" s="1"/>
  <c r="G170" i="39"/>
  <c r="A171" i="39"/>
  <c r="O171" i="39" s="1"/>
  <c r="G171" i="39"/>
  <c r="A172" i="39"/>
  <c r="O172" i="39" s="1"/>
  <c r="G172" i="39"/>
  <c r="A173" i="39"/>
  <c r="O173" i="39" s="1"/>
  <c r="G173" i="39"/>
  <c r="A174" i="39"/>
  <c r="G174" i="39"/>
  <c r="A175" i="39"/>
  <c r="O175" i="39" s="1"/>
  <c r="G175" i="39"/>
  <c r="A176" i="39"/>
  <c r="O176" i="39" s="1"/>
  <c r="G176" i="39"/>
  <c r="A177" i="39"/>
  <c r="O177" i="39" s="1"/>
  <c r="G177" i="39"/>
  <c r="A178" i="39"/>
  <c r="O178" i="39" s="1"/>
  <c r="G178" i="39"/>
  <c r="A179" i="39"/>
  <c r="O179" i="39" s="1"/>
  <c r="G179" i="39"/>
  <c r="A180" i="39"/>
  <c r="O180" i="39" s="1"/>
  <c r="G180" i="39"/>
  <c r="A181" i="39"/>
  <c r="O181" i="39" s="1"/>
  <c r="G181" i="39"/>
  <c r="A182" i="39"/>
  <c r="O182" i="39" s="1"/>
  <c r="G182" i="39"/>
  <c r="A183" i="39"/>
  <c r="O183" i="39" s="1"/>
  <c r="G183" i="39"/>
  <c r="A184" i="39"/>
  <c r="O184" i="39" s="1"/>
  <c r="G184" i="39"/>
  <c r="A185" i="39"/>
  <c r="G185" i="39"/>
  <c r="A186" i="39"/>
  <c r="G186" i="39"/>
  <c r="P187" i="39"/>
  <c r="R187" i="39"/>
  <c r="A188" i="39"/>
  <c r="O188" i="39" s="1"/>
  <c r="G188" i="39"/>
  <c r="A189" i="39"/>
  <c r="O189" i="39" s="1"/>
  <c r="G189" i="39"/>
  <c r="A190" i="39"/>
  <c r="O190" i="39" s="1"/>
  <c r="G190" i="39"/>
  <c r="A191" i="39"/>
  <c r="O191" i="39" s="1"/>
  <c r="G191" i="39"/>
  <c r="A192" i="39"/>
  <c r="O192" i="39" s="1"/>
  <c r="G192" i="39"/>
  <c r="A193" i="39"/>
  <c r="O193" i="39" s="1"/>
  <c r="G193" i="39"/>
  <c r="A194" i="39"/>
  <c r="O194" i="39" s="1"/>
  <c r="G194" i="39"/>
  <c r="A195" i="39"/>
  <c r="O195" i="39" s="1"/>
  <c r="G195" i="39"/>
  <c r="A196" i="39"/>
  <c r="G196" i="39"/>
  <c r="A197" i="39"/>
  <c r="G197" i="39"/>
  <c r="A198" i="39"/>
  <c r="O198" i="39" s="1"/>
  <c r="G198" i="39"/>
  <c r="A199" i="39"/>
  <c r="O199" i="39" s="1"/>
  <c r="G199" i="39"/>
  <c r="A200" i="39"/>
  <c r="O200" i="39" s="1"/>
  <c r="G200" i="39"/>
  <c r="A201" i="39"/>
  <c r="O201" i="39" s="1"/>
  <c r="G201" i="39"/>
  <c r="A202" i="39"/>
  <c r="G202" i="39"/>
  <c r="A203" i="39"/>
  <c r="O203" i="39" s="1"/>
  <c r="G203" i="39"/>
  <c r="A204" i="39"/>
  <c r="O204" i="39" s="1"/>
  <c r="G204" i="39"/>
  <c r="A205" i="39"/>
  <c r="O205" i="39" s="1"/>
  <c r="G205" i="39"/>
  <c r="A206" i="39"/>
  <c r="O206" i="39" s="1"/>
  <c r="G206" i="39"/>
  <c r="A207" i="39"/>
  <c r="O207" i="39" s="1"/>
  <c r="G207" i="39"/>
  <c r="A208" i="39"/>
  <c r="G208" i="39"/>
  <c r="A209" i="39"/>
  <c r="G209" i="39"/>
  <c r="A210" i="39"/>
  <c r="O210" i="39" s="1"/>
  <c r="G210" i="39"/>
  <c r="A211" i="39"/>
  <c r="O211" i="39" s="1"/>
  <c r="G211" i="39"/>
  <c r="A212" i="39"/>
  <c r="O212" i="39" s="1"/>
  <c r="G212" i="39"/>
  <c r="A213" i="39"/>
  <c r="G213" i="39"/>
  <c r="A214" i="39"/>
  <c r="O214" i="39" s="1"/>
  <c r="G214" i="39"/>
  <c r="A215" i="39"/>
  <c r="O215" i="39" s="1"/>
  <c r="G215" i="39"/>
  <c r="A216" i="39"/>
  <c r="O216" i="39" s="1"/>
  <c r="G216" i="39"/>
  <c r="A217" i="39"/>
  <c r="O217" i="39" s="1"/>
  <c r="G217" i="39"/>
  <c r="A218" i="39"/>
  <c r="O218" i="39" s="1"/>
  <c r="G218" i="39"/>
  <c r="A219" i="39"/>
  <c r="O219" i="39" s="1"/>
  <c r="G219" i="39"/>
  <c r="A220" i="39"/>
  <c r="G220" i="39"/>
  <c r="A221" i="39"/>
  <c r="G221" i="39"/>
  <c r="A222" i="39"/>
  <c r="O222" i="39" s="1"/>
  <c r="G222" i="39"/>
  <c r="A223" i="39"/>
  <c r="O223" i="39" s="1"/>
  <c r="G223" i="39"/>
  <c r="A224" i="39"/>
  <c r="O224" i="39" s="1"/>
  <c r="G224" i="39"/>
  <c r="A225" i="39"/>
  <c r="O225" i="39" s="1"/>
  <c r="G225" i="39"/>
  <c r="A226" i="39"/>
  <c r="O226" i="39" s="1"/>
  <c r="G226" i="39"/>
  <c r="A227" i="39"/>
  <c r="O227" i="39" s="1"/>
  <c r="G227" i="39"/>
  <c r="A228" i="39"/>
  <c r="O228" i="39" s="1"/>
  <c r="G228" i="39"/>
  <c r="A229" i="39"/>
  <c r="O229" i="39" s="1"/>
  <c r="G229" i="39"/>
  <c r="A230" i="39"/>
  <c r="O230" i="39" s="1"/>
  <c r="G230" i="39"/>
  <c r="A231" i="39"/>
  <c r="O231" i="39" s="1"/>
  <c r="G231" i="39"/>
  <c r="A232" i="39"/>
  <c r="G232" i="39"/>
  <c r="A233" i="39"/>
  <c r="G233" i="39"/>
  <c r="A234" i="39"/>
  <c r="O234" i="39" s="1"/>
  <c r="G234" i="39"/>
  <c r="A235" i="39"/>
  <c r="O235" i="39" s="1"/>
  <c r="G235" i="39"/>
  <c r="A236" i="39"/>
  <c r="O236" i="39" s="1"/>
  <c r="G236" i="39"/>
  <c r="A237" i="39"/>
  <c r="O237" i="39" s="1"/>
  <c r="G237" i="39"/>
  <c r="A238" i="39"/>
  <c r="O238" i="39" s="1"/>
  <c r="G238" i="39"/>
  <c r="A239" i="39"/>
  <c r="O239" i="39" s="1"/>
  <c r="G239" i="39"/>
  <c r="A240" i="39"/>
  <c r="O240" i="39" s="1"/>
  <c r="G240" i="39"/>
  <c r="A241" i="39"/>
  <c r="O241" i="39" s="1"/>
  <c r="G241" i="39"/>
  <c r="A242" i="39"/>
  <c r="O242" i="39" s="1"/>
  <c r="G242" i="39"/>
  <c r="A243" i="39"/>
  <c r="O243" i="39" s="1"/>
  <c r="G243" i="39"/>
  <c r="A244" i="39"/>
  <c r="O244" i="39" s="1"/>
  <c r="G244" i="39"/>
  <c r="A245" i="39"/>
  <c r="G245" i="39"/>
  <c r="A246" i="39"/>
  <c r="O246" i="39" s="1"/>
  <c r="G246" i="39"/>
  <c r="R247" i="39"/>
  <c r="P247" i="39" s="1"/>
  <c r="A248" i="39"/>
  <c r="G248" i="39"/>
  <c r="A249" i="39"/>
  <c r="O249" i="39" s="1"/>
  <c r="G249" i="39"/>
  <c r="A250" i="39"/>
  <c r="O250" i="39" s="1"/>
  <c r="G250" i="39"/>
  <c r="A251" i="39"/>
  <c r="O251" i="39" s="1"/>
  <c r="G251" i="39"/>
  <c r="A252" i="39"/>
  <c r="O252" i="39" s="1"/>
  <c r="G252" i="39"/>
  <c r="A253" i="39"/>
  <c r="O253" i="39" s="1"/>
  <c r="G253" i="39"/>
  <c r="A254" i="39"/>
  <c r="O254" i="39" s="1"/>
  <c r="G254" i="39"/>
  <c r="A255" i="39"/>
  <c r="O255" i="39" s="1"/>
  <c r="G255" i="39"/>
  <c r="A256" i="39"/>
  <c r="G256" i="39"/>
  <c r="A257" i="39"/>
  <c r="O257" i="39" s="1"/>
  <c r="G257" i="39"/>
  <c r="A258" i="39"/>
  <c r="G258" i="39"/>
  <c r="A259" i="39"/>
  <c r="O259" i="39" s="1"/>
  <c r="G259" i="39"/>
  <c r="A260" i="39"/>
  <c r="O260" i="39" s="1"/>
  <c r="G260" i="39"/>
  <c r="A261" i="39"/>
  <c r="O261" i="39" s="1"/>
  <c r="G261" i="39"/>
  <c r="A262" i="39"/>
  <c r="O262" i="39" s="1"/>
  <c r="G262" i="39"/>
  <c r="A263" i="39"/>
  <c r="O263" i="39" s="1"/>
  <c r="G263" i="39"/>
  <c r="A264" i="39"/>
  <c r="O264" i="39" s="1"/>
  <c r="G264" i="39"/>
  <c r="A265" i="39"/>
  <c r="O265" i="39" s="1"/>
  <c r="G265" i="39"/>
  <c r="A266" i="39"/>
  <c r="O266" i="39" s="1"/>
  <c r="G266" i="39"/>
  <c r="A267" i="39"/>
  <c r="G267" i="39"/>
  <c r="A268" i="39"/>
  <c r="G268" i="39"/>
  <c r="A269" i="39"/>
  <c r="O269" i="39" s="1"/>
  <c r="G269" i="39"/>
  <c r="A270" i="39"/>
  <c r="G270" i="39"/>
  <c r="A271" i="39"/>
  <c r="O271" i="39" s="1"/>
  <c r="G271" i="39"/>
  <c r="A272" i="39"/>
  <c r="O272" i="39" s="1"/>
  <c r="G272" i="39"/>
  <c r="A273" i="39"/>
  <c r="O273" i="39" s="1"/>
  <c r="G273" i="39"/>
  <c r="A274" i="39"/>
  <c r="O274" i="39" s="1"/>
  <c r="G274" i="39"/>
  <c r="A275" i="39"/>
  <c r="O275" i="39" s="1"/>
  <c r="G275" i="39"/>
  <c r="A276" i="39"/>
  <c r="O276" i="39" s="1"/>
  <c r="G276" i="39"/>
  <c r="A277" i="39"/>
  <c r="O277" i="39" s="1"/>
  <c r="G277" i="39"/>
  <c r="A278" i="39"/>
  <c r="O278" i="39" s="1"/>
  <c r="G278" i="39"/>
  <c r="A279" i="39"/>
  <c r="G279" i="39"/>
  <c r="A280" i="39"/>
  <c r="G280" i="39"/>
  <c r="A281" i="39"/>
  <c r="O281" i="39" s="1"/>
  <c r="G281" i="39"/>
  <c r="A282" i="39"/>
  <c r="O282" i="39" s="1"/>
  <c r="G282" i="39"/>
  <c r="A283" i="39"/>
  <c r="O283" i="39" s="1"/>
  <c r="G283" i="39"/>
  <c r="A284" i="39"/>
  <c r="O284" i="39" s="1"/>
  <c r="G284" i="39"/>
  <c r="A285" i="39"/>
  <c r="O285" i="39" s="1"/>
  <c r="G285" i="39"/>
  <c r="A286" i="39"/>
  <c r="O286" i="39" s="1"/>
  <c r="G286" i="39"/>
  <c r="A287" i="39"/>
  <c r="O287" i="39" s="1"/>
  <c r="G287" i="39"/>
  <c r="A288" i="39"/>
  <c r="O288" i="39" s="1"/>
  <c r="G288" i="39"/>
  <c r="A289" i="39"/>
  <c r="O289" i="39" s="1"/>
  <c r="G289" i="39"/>
  <c r="A290" i="39"/>
  <c r="O290" i="39" s="1"/>
  <c r="G290" i="39"/>
  <c r="A291" i="39"/>
  <c r="G291" i="39"/>
  <c r="A292" i="39"/>
  <c r="G292" i="39"/>
  <c r="A293" i="39"/>
  <c r="O293" i="39" s="1"/>
  <c r="G293" i="39"/>
  <c r="A294" i="39"/>
  <c r="O294" i="39" s="1"/>
  <c r="G294" i="39"/>
  <c r="A295" i="39"/>
  <c r="O295" i="39" s="1"/>
  <c r="G295" i="39"/>
  <c r="A296" i="39"/>
  <c r="O296" i="39" s="1"/>
  <c r="G296" i="39"/>
  <c r="A297" i="39"/>
  <c r="O297" i="39" s="1"/>
  <c r="G297" i="39"/>
  <c r="A298" i="39"/>
  <c r="O298" i="39" s="1"/>
  <c r="G298" i="39"/>
  <c r="A299" i="39"/>
  <c r="O299" i="39" s="1"/>
  <c r="G299" i="39"/>
  <c r="A300" i="39"/>
  <c r="O300" i="39" s="1"/>
  <c r="G300" i="39"/>
  <c r="A301" i="39"/>
  <c r="O301" i="39" s="1"/>
  <c r="G301" i="39"/>
  <c r="A302" i="39"/>
  <c r="O302" i="39" s="1"/>
  <c r="G302" i="39"/>
  <c r="A303" i="39"/>
  <c r="G303" i="39"/>
  <c r="A304" i="39"/>
  <c r="G304" i="39"/>
  <c r="A305" i="39"/>
  <c r="O305" i="39" s="1"/>
  <c r="G305" i="39"/>
  <c r="A306" i="39"/>
  <c r="O306" i="39" s="1"/>
  <c r="G306" i="39"/>
  <c r="R307" i="39"/>
  <c r="P307" i="39" s="1"/>
  <c r="A308" i="39"/>
  <c r="O308" i="39" s="1"/>
  <c r="G308" i="39"/>
  <c r="A309" i="39"/>
  <c r="O309" i="39" s="1"/>
  <c r="G309" i="39"/>
  <c r="A310" i="39"/>
  <c r="O310" i="39" s="1"/>
  <c r="G310" i="39"/>
  <c r="A311" i="39"/>
  <c r="O311" i="39" s="1"/>
  <c r="G311" i="39"/>
  <c r="A312" i="39"/>
  <c r="O312" i="39" s="1"/>
  <c r="G312" i="39"/>
  <c r="A313" i="39"/>
  <c r="O313" i="39" s="1"/>
  <c r="G313" i="39"/>
  <c r="A314" i="39"/>
  <c r="O314" i="39" s="1"/>
  <c r="G314" i="39"/>
  <c r="A315" i="39"/>
  <c r="G315" i="39"/>
  <c r="A316" i="39"/>
  <c r="O316" i="39" s="1"/>
  <c r="G316" i="39"/>
  <c r="A317" i="39"/>
  <c r="O317" i="39" s="1"/>
  <c r="G317" i="39"/>
  <c r="A318" i="39"/>
  <c r="O318" i="39" s="1"/>
  <c r="G318" i="39"/>
  <c r="A319" i="39"/>
  <c r="O319" i="39" s="1"/>
  <c r="G319" i="39"/>
  <c r="A320" i="39"/>
  <c r="O320" i="39" s="1"/>
  <c r="G320" i="39"/>
  <c r="A321" i="39"/>
  <c r="O321" i="39" s="1"/>
  <c r="G321" i="39"/>
  <c r="A322" i="39"/>
  <c r="O322" i="39" s="1"/>
  <c r="G322" i="39"/>
  <c r="A323" i="39"/>
  <c r="O323" i="39" s="1"/>
  <c r="G323" i="39"/>
  <c r="A324" i="39"/>
  <c r="O324" i="39" s="1"/>
  <c r="G324" i="39"/>
  <c r="A325" i="39"/>
  <c r="O325" i="39" s="1"/>
  <c r="G325" i="39"/>
  <c r="A326" i="39"/>
  <c r="O326" i="39" s="1"/>
  <c r="G326" i="39"/>
  <c r="A327" i="39"/>
  <c r="O327" i="39" s="1"/>
  <c r="G327" i="39"/>
  <c r="A328" i="39"/>
  <c r="G328" i="39"/>
  <c r="A329" i="39"/>
  <c r="O329" i="39" s="1"/>
  <c r="G329" i="39"/>
  <c r="A330" i="39"/>
  <c r="O330" i="39" s="1"/>
  <c r="G330" i="39"/>
  <c r="A331" i="39"/>
  <c r="O331" i="39" s="1"/>
  <c r="G331" i="39"/>
  <c r="A332" i="39"/>
  <c r="O332" i="39" s="1"/>
  <c r="G332" i="39"/>
  <c r="A333" i="39"/>
  <c r="O333" i="39" s="1"/>
  <c r="G333" i="39"/>
  <c r="A334" i="39"/>
  <c r="O334" i="39" s="1"/>
  <c r="G334" i="39"/>
  <c r="A335" i="39"/>
  <c r="O335" i="39" s="1"/>
  <c r="G335" i="39"/>
  <c r="A336" i="39"/>
  <c r="O336" i="39" s="1"/>
  <c r="G336" i="39"/>
  <c r="A337" i="39"/>
  <c r="O337" i="39" s="1"/>
  <c r="G337" i="39"/>
  <c r="A338" i="39"/>
  <c r="O338" i="39" s="1"/>
  <c r="G338" i="39"/>
  <c r="A339" i="39"/>
  <c r="O339" i="39" s="1"/>
  <c r="G339" i="39"/>
  <c r="A340" i="39"/>
  <c r="G340" i="39"/>
  <c r="A341" i="39"/>
  <c r="O341" i="39" s="1"/>
  <c r="G341" i="39"/>
  <c r="A342" i="39"/>
  <c r="O342" i="39" s="1"/>
  <c r="G342" i="39"/>
  <c r="A343" i="39"/>
  <c r="O343" i="39" s="1"/>
  <c r="G343" i="39"/>
  <c r="A344" i="39"/>
  <c r="G344" i="39"/>
  <c r="A345" i="39"/>
  <c r="O345" i="39" s="1"/>
  <c r="G345" i="39"/>
  <c r="A346" i="39"/>
  <c r="O346" i="39" s="1"/>
  <c r="G346" i="39"/>
  <c r="A347" i="39"/>
  <c r="O347" i="39" s="1"/>
  <c r="G347" i="39"/>
  <c r="A348" i="39"/>
  <c r="O348" i="39" s="1"/>
  <c r="G348" i="39"/>
  <c r="A349" i="39"/>
  <c r="O349" i="39" s="1"/>
  <c r="G349" i="39"/>
  <c r="A350" i="39"/>
  <c r="O350" i="39" s="1"/>
  <c r="G350" i="39"/>
  <c r="A351" i="39"/>
  <c r="O351" i="39" s="1"/>
  <c r="G351" i="39"/>
  <c r="A352" i="39"/>
  <c r="O352" i="39" s="1"/>
  <c r="G352" i="39"/>
  <c r="A353" i="39"/>
  <c r="O353" i="39" s="1"/>
  <c r="G353" i="39"/>
  <c r="A354" i="39"/>
  <c r="O354" i="39" s="1"/>
  <c r="G354" i="39"/>
  <c r="A355" i="39"/>
  <c r="O355" i="39" s="1"/>
  <c r="G355" i="39"/>
  <c r="A356" i="39"/>
  <c r="O356" i="39" s="1"/>
  <c r="G356" i="39"/>
  <c r="A357" i="39"/>
  <c r="O357" i="39" s="1"/>
  <c r="G357" i="39"/>
  <c r="A358" i="39"/>
  <c r="O358" i="39" s="1"/>
  <c r="G358" i="39"/>
  <c r="A359" i="39"/>
  <c r="O359" i="39" s="1"/>
  <c r="G359" i="39"/>
  <c r="A360" i="39"/>
  <c r="O360" i="39" s="1"/>
  <c r="G360" i="39"/>
  <c r="A361" i="39"/>
  <c r="O361" i="39" s="1"/>
  <c r="G361" i="39"/>
  <c r="A362" i="39"/>
  <c r="O362" i="39" s="1"/>
  <c r="G362" i="39"/>
  <c r="A363" i="39"/>
  <c r="O363" i="39" s="1"/>
  <c r="G363" i="39"/>
  <c r="A364" i="39"/>
  <c r="O364" i="39" s="1"/>
  <c r="G364" i="39"/>
  <c r="A365" i="39"/>
  <c r="O365" i="39" s="1"/>
  <c r="G365" i="39"/>
  <c r="A366" i="39"/>
  <c r="O366" i="39" s="1"/>
  <c r="G366" i="39"/>
  <c r="R367" i="39"/>
  <c r="P367" i="39" s="1"/>
  <c r="A368" i="39"/>
  <c r="O368" i="39" s="1"/>
  <c r="G368" i="39"/>
  <c r="A369" i="39"/>
  <c r="O369" i="39" s="1"/>
  <c r="G369" i="39"/>
  <c r="A370" i="39"/>
  <c r="O370" i="39" s="1"/>
  <c r="G370" i="39"/>
  <c r="A371" i="39"/>
  <c r="O371" i="39" s="1"/>
  <c r="G371" i="39"/>
  <c r="A372" i="39"/>
  <c r="O372" i="39" s="1"/>
  <c r="G372" i="39"/>
  <c r="A373" i="39"/>
  <c r="O373" i="39" s="1"/>
  <c r="G373" i="39"/>
  <c r="A374" i="39"/>
  <c r="O374" i="39" s="1"/>
  <c r="G374" i="39"/>
  <c r="A375" i="39"/>
  <c r="O375" i="39" s="1"/>
  <c r="G375" i="39"/>
  <c r="A376" i="39"/>
  <c r="O376" i="39" s="1"/>
  <c r="G376" i="39"/>
  <c r="A377" i="39"/>
  <c r="O377" i="39" s="1"/>
  <c r="G377" i="39"/>
  <c r="A378" i="39"/>
  <c r="O378" i="39" s="1"/>
  <c r="G378" i="39"/>
  <c r="A379" i="39"/>
  <c r="O379" i="39" s="1"/>
  <c r="G379" i="39"/>
  <c r="A380" i="39"/>
  <c r="O380" i="39" s="1"/>
  <c r="G380" i="39"/>
  <c r="A381" i="39"/>
  <c r="O381" i="39" s="1"/>
  <c r="G381" i="39"/>
  <c r="A382" i="39"/>
  <c r="O382" i="39" s="1"/>
  <c r="G382" i="39"/>
  <c r="A383" i="39"/>
  <c r="O383" i="39" s="1"/>
  <c r="G383" i="39"/>
  <c r="A384" i="39"/>
  <c r="G384" i="39"/>
  <c r="A385" i="39"/>
  <c r="O385" i="39" s="1"/>
  <c r="G385" i="39"/>
  <c r="A386" i="39"/>
  <c r="O386" i="39" s="1"/>
  <c r="G386" i="39"/>
  <c r="A387" i="39"/>
  <c r="O387" i="39" s="1"/>
  <c r="G387" i="39"/>
  <c r="A388" i="39"/>
  <c r="O388" i="39" s="1"/>
  <c r="G388" i="39"/>
  <c r="A389" i="39"/>
  <c r="O389" i="39" s="1"/>
  <c r="G389" i="39"/>
  <c r="A390" i="39"/>
  <c r="O390" i="39" s="1"/>
  <c r="G390" i="39"/>
  <c r="A391" i="39"/>
  <c r="O391" i="39" s="1"/>
  <c r="G391" i="39"/>
  <c r="A392" i="39"/>
  <c r="O392" i="39" s="1"/>
  <c r="G392" i="39"/>
  <c r="A393" i="39"/>
  <c r="O393" i="39" s="1"/>
  <c r="G393" i="39"/>
  <c r="A394" i="39"/>
  <c r="O394" i="39" s="1"/>
  <c r="G394" i="39"/>
  <c r="A395" i="39"/>
  <c r="O395" i="39" s="1"/>
  <c r="G395" i="39"/>
  <c r="A396" i="39"/>
  <c r="O396" i="39" s="1"/>
  <c r="G396" i="39"/>
  <c r="A397" i="39"/>
  <c r="O397" i="39" s="1"/>
  <c r="G397" i="39"/>
  <c r="A398" i="39"/>
  <c r="O398" i="39" s="1"/>
  <c r="G398" i="39"/>
  <c r="A399" i="39"/>
  <c r="O399" i="39" s="1"/>
  <c r="G399" i="39"/>
  <c r="A400" i="39"/>
  <c r="O400" i="39" s="1"/>
  <c r="G400" i="39"/>
  <c r="A401" i="39"/>
  <c r="O401" i="39" s="1"/>
  <c r="G401" i="39"/>
  <c r="A402" i="39"/>
  <c r="O402" i="39" s="1"/>
  <c r="G402" i="39"/>
  <c r="A403" i="39"/>
  <c r="O403" i="39" s="1"/>
  <c r="G403" i="39"/>
  <c r="A404" i="39"/>
  <c r="O404" i="39" s="1"/>
  <c r="G404" i="39"/>
  <c r="A405" i="39"/>
  <c r="O405" i="39" s="1"/>
  <c r="G405" i="39"/>
  <c r="A406" i="39"/>
  <c r="O406" i="39" s="1"/>
  <c r="G406" i="39"/>
  <c r="A407" i="39"/>
  <c r="O407" i="39" s="1"/>
  <c r="G407" i="39"/>
  <c r="A408" i="39"/>
  <c r="O408" i="39" s="1"/>
  <c r="G408" i="39"/>
  <c r="A409" i="39"/>
  <c r="G409" i="39"/>
  <c r="A410" i="39"/>
  <c r="O410" i="39" s="1"/>
  <c r="G410" i="39"/>
  <c r="A411" i="39"/>
  <c r="O411" i="39" s="1"/>
  <c r="G411" i="39"/>
  <c r="A412" i="39"/>
  <c r="O412" i="39" s="1"/>
  <c r="G412" i="39"/>
  <c r="A413" i="39"/>
  <c r="O413" i="39" s="1"/>
  <c r="G413" i="39"/>
  <c r="A414" i="39"/>
  <c r="O414" i="39" s="1"/>
  <c r="G414" i="39"/>
  <c r="A415" i="39"/>
  <c r="O415" i="39" s="1"/>
  <c r="G415" i="39"/>
  <c r="A416" i="39"/>
  <c r="O416" i="39" s="1"/>
  <c r="G416" i="39"/>
  <c r="A417" i="39"/>
  <c r="O417" i="39" s="1"/>
  <c r="G417" i="39"/>
  <c r="A418" i="39"/>
  <c r="G418" i="39"/>
  <c r="A419" i="39"/>
  <c r="G419" i="39"/>
  <c r="A420" i="39"/>
  <c r="O420" i="39" s="1"/>
  <c r="G420" i="39"/>
  <c r="A421" i="39"/>
  <c r="O421" i="39" s="1"/>
  <c r="G421" i="39"/>
  <c r="A422" i="39"/>
  <c r="O422" i="39" s="1"/>
  <c r="G422" i="39"/>
  <c r="A423" i="39"/>
  <c r="O423" i="39" s="1"/>
  <c r="G423" i="39"/>
  <c r="A424" i="39"/>
  <c r="O424" i="39" s="1"/>
  <c r="G424" i="39"/>
  <c r="A425" i="39"/>
  <c r="O425" i="39" s="1"/>
  <c r="G425" i="39"/>
  <c r="A426" i="39"/>
  <c r="O426" i="39" s="1"/>
  <c r="G426" i="39"/>
  <c r="R427" i="39"/>
  <c r="P427" i="39" s="1"/>
  <c r="A428" i="39"/>
  <c r="O428" i="39" s="1"/>
  <c r="G428" i="39"/>
  <c r="A429" i="39"/>
  <c r="O429" i="39" s="1"/>
  <c r="G429" i="39"/>
  <c r="A430" i="39"/>
  <c r="O430" i="39" s="1"/>
  <c r="G430" i="39"/>
  <c r="A431" i="39"/>
  <c r="O431" i="39" s="1"/>
  <c r="G431" i="39"/>
  <c r="A432" i="39"/>
  <c r="O432" i="39" s="1"/>
  <c r="G432" i="39"/>
  <c r="A433" i="39"/>
  <c r="O433" i="39" s="1"/>
  <c r="G433" i="39"/>
  <c r="A434" i="39"/>
  <c r="O434" i="39" s="1"/>
  <c r="G434" i="39"/>
  <c r="A435" i="39"/>
  <c r="O435" i="39" s="1"/>
  <c r="G435" i="39"/>
  <c r="A436" i="39"/>
  <c r="O436" i="39" s="1"/>
  <c r="G436" i="39"/>
  <c r="A437" i="39"/>
  <c r="O437" i="39" s="1"/>
  <c r="G437" i="39"/>
  <c r="A438" i="39"/>
  <c r="G438" i="39"/>
  <c r="A439" i="39"/>
  <c r="G439" i="39"/>
  <c r="A440" i="39"/>
  <c r="O440" i="39" s="1"/>
  <c r="G440" i="39"/>
  <c r="A441" i="39"/>
  <c r="O441" i="39" s="1"/>
  <c r="G441" i="39"/>
  <c r="A442" i="39"/>
  <c r="O442" i="39" s="1"/>
  <c r="G442" i="39"/>
  <c r="A443" i="39"/>
  <c r="G443" i="39"/>
  <c r="A444" i="39"/>
  <c r="G444" i="39"/>
  <c r="A445" i="39"/>
  <c r="G445" i="39"/>
  <c r="A446" i="39"/>
  <c r="O446" i="39" s="1"/>
  <c r="G446" i="39"/>
  <c r="A447" i="39"/>
  <c r="O447" i="39" s="1"/>
  <c r="G447" i="39"/>
  <c r="A448" i="39"/>
  <c r="O448" i="39" s="1"/>
  <c r="G448" i="39"/>
  <c r="A449" i="39"/>
  <c r="O449" i="39" s="1"/>
  <c r="G449" i="39"/>
  <c r="A450" i="39"/>
  <c r="O450" i="39" s="1"/>
  <c r="G450" i="39"/>
  <c r="A451" i="39"/>
  <c r="O451" i="39" s="1"/>
  <c r="G451" i="39"/>
  <c r="A452" i="39"/>
  <c r="O452" i="39" s="1"/>
  <c r="G452" i="39"/>
  <c r="A453" i="39"/>
  <c r="O453" i="39" s="1"/>
  <c r="G453" i="39"/>
  <c r="A454" i="39"/>
  <c r="O454" i="39" s="1"/>
  <c r="G454" i="39"/>
  <c r="A455" i="39"/>
  <c r="O455" i="39" s="1"/>
  <c r="G455" i="39"/>
  <c r="A456" i="39"/>
  <c r="O456" i="39" s="1"/>
  <c r="G456" i="39"/>
  <c r="A457" i="39"/>
  <c r="O457" i="39" s="1"/>
  <c r="G457" i="39"/>
  <c r="A458" i="39"/>
  <c r="O458" i="39" s="1"/>
  <c r="G458" i="39"/>
  <c r="A459" i="39"/>
  <c r="G459" i="39"/>
  <c r="A460" i="39"/>
  <c r="G460" i="39"/>
  <c r="A461" i="39"/>
  <c r="O461" i="39" s="1"/>
  <c r="G461" i="39"/>
  <c r="A462" i="39"/>
  <c r="O462" i="39" s="1"/>
  <c r="G462" i="39"/>
  <c r="A463" i="39"/>
  <c r="O463" i="39" s="1"/>
  <c r="G463" i="39"/>
  <c r="A464" i="39"/>
  <c r="O464" i="39" s="1"/>
  <c r="G464" i="39"/>
  <c r="A465" i="39"/>
  <c r="O465" i="39" s="1"/>
  <c r="G465" i="39"/>
  <c r="A466" i="39"/>
  <c r="O466" i="39" s="1"/>
  <c r="G466" i="39"/>
  <c r="A467" i="39"/>
  <c r="O467" i="39" s="1"/>
  <c r="G467" i="39"/>
  <c r="A468" i="39"/>
  <c r="O468" i="39" s="1"/>
  <c r="G468" i="39"/>
  <c r="A469" i="39"/>
  <c r="O469" i="39" s="1"/>
  <c r="G469" i="39"/>
  <c r="A470" i="39"/>
  <c r="O470" i="39" s="1"/>
  <c r="G470" i="39"/>
  <c r="A471" i="39"/>
  <c r="G471" i="39"/>
  <c r="A472" i="39"/>
  <c r="O472" i="39" s="1"/>
  <c r="G472" i="39"/>
  <c r="A473" i="39"/>
  <c r="O473" i="39" s="1"/>
  <c r="G473" i="39"/>
  <c r="A474" i="39"/>
  <c r="O474" i="39" s="1"/>
  <c r="G474" i="39"/>
  <c r="A475" i="39"/>
  <c r="O475" i="39" s="1"/>
  <c r="G475" i="39"/>
  <c r="A476" i="39"/>
  <c r="O476" i="39" s="1"/>
  <c r="G476" i="39"/>
  <c r="A477" i="39"/>
  <c r="O477" i="39" s="1"/>
  <c r="G477" i="39"/>
  <c r="A478" i="39"/>
  <c r="O478" i="39" s="1"/>
  <c r="G478" i="39"/>
  <c r="A479" i="39"/>
  <c r="O479" i="39" s="1"/>
  <c r="G479" i="39"/>
  <c r="A480" i="39"/>
  <c r="G480" i="39"/>
  <c r="A481" i="39"/>
  <c r="G481" i="39"/>
  <c r="A482" i="39"/>
  <c r="O482" i="39" s="1"/>
  <c r="G482" i="39"/>
  <c r="A483" i="39"/>
  <c r="O483" i="39" s="1"/>
  <c r="G483" i="39"/>
  <c r="A484" i="39"/>
  <c r="O484" i="39" s="1"/>
  <c r="G484" i="39"/>
  <c r="A485" i="39"/>
  <c r="O485" i="39" s="1"/>
  <c r="G485" i="39"/>
  <c r="A486" i="39"/>
  <c r="O486" i="39" s="1"/>
  <c r="G486" i="39"/>
  <c r="R487" i="39"/>
  <c r="P487" i="39" s="1"/>
  <c r="A488" i="39"/>
  <c r="O488" i="39" s="1"/>
  <c r="G488" i="39"/>
  <c r="A489" i="39"/>
  <c r="O489" i="39" s="1"/>
  <c r="G489" i="39"/>
  <c r="A490" i="39"/>
  <c r="O490" i="39" s="1"/>
  <c r="G490" i="39"/>
  <c r="A491" i="39"/>
  <c r="O491" i="39" s="1"/>
  <c r="G491" i="39"/>
  <c r="A492" i="39"/>
  <c r="O492" i="39" s="1"/>
  <c r="G492" i="39"/>
  <c r="A493" i="39"/>
  <c r="O493" i="39" s="1"/>
  <c r="G493" i="39"/>
  <c r="A494" i="39"/>
  <c r="O494" i="39" s="1"/>
  <c r="G494" i="39"/>
  <c r="A495" i="39"/>
  <c r="G495" i="39"/>
  <c r="A496" i="39"/>
  <c r="G496" i="39"/>
  <c r="A497" i="39"/>
  <c r="O497" i="39" s="1"/>
  <c r="G497" i="39"/>
  <c r="A498" i="39"/>
  <c r="O498" i="39" s="1"/>
  <c r="G498" i="39"/>
  <c r="A499" i="39"/>
  <c r="O499" i="39" s="1"/>
  <c r="G499" i="39"/>
  <c r="A500" i="39"/>
  <c r="O500" i="39" s="1"/>
  <c r="G500" i="39"/>
  <c r="A501" i="39"/>
  <c r="O501" i="39" s="1"/>
  <c r="G501" i="39"/>
  <c r="A502" i="39"/>
  <c r="O502" i="39" s="1"/>
  <c r="G502" i="39"/>
  <c r="A503" i="39"/>
  <c r="O503" i="39" s="1"/>
  <c r="G503" i="39"/>
  <c r="A504" i="39"/>
  <c r="O504" i="39" s="1"/>
  <c r="G504" i="39"/>
  <c r="A505" i="39"/>
  <c r="O505" i="39" s="1"/>
  <c r="G505" i="39"/>
  <c r="A506" i="39"/>
  <c r="G506" i="39"/>
  <c r="A507" i="39"/>
  <c r="G507" i="39"/>
  <c r="A508" i="39"/>
  <c r="O508" i="39" s="1"/>
  <c r="G508" i="39"/>
  <c r="A509" i="39"/>
  <c r="O509" i="39" s="1"/>
  <c r="G509" i="39"/>
  <c r="A510" i="39"/>
  <c r="O510" i="39" s="1"/>
  <c r="G510" i="39"/>
  <c r="A511" i="39"/>
  <c r="O511" i="39" s="1"/>
  <c r="G511" i="39"/>
  <c r="A512" i="39"/>
  <c r="O512" i="39" s="1"/>
  <c r="G512" i="39"/>
  <c r="A513" i="39"/>
  <c r="O513" i="39" s="1"/>
  <c r="G513" i="39"/>
  <c r="A514" i="39"/>
  <c r="O514" i="39" s="1"/>
  <c r="G514" i="39"/>
  <c r="A515" i="39"/>
  <c r="G515" i="39"/>
  <c r="A516" i="39"/>
  <c r="O516" i="39" s="1"/>
  <c r="G516" i="39"/>
  <c r="A517" i="39"/>
  <c r="O517" i="39" s="1"/>
  <c r="G517" i="39"/>
  <c r="A518" i="39"/>
  <c r="O518" i="39" s="1"/>
  <c r="G518" i="39"/>
  <c r="A519" i="39"/>
  <c r="O519" i="39" s="1"/>
  <c r="G519" i="39"/>
  <c r="A520" i="39"/>
  <c r="O520" i="39" s="1"/>
  <c r="G520" i="39"/>
  <c r="A521" i="39"/>
  <c r="O521" i="39" s="1"/>
  <c r="G521" i="39"/>
  <c r="A522" i="39"/>
  <c r="O522" i="39" s="1"/>
  <c r="G522" i="39"/>
  <c r="A523" i="39"/>
  <c r="O523" i="39" s="1"/>
  <c r="G523" i="39"/>
  <c r="A524" i="39"/>
  <c r="O524" i="39" s="1"/>
  <c r="G524" i="39"/>
  <c r="A525" i="39"/>
  <c r="O525" i="39" s="1"/>
  <c r="G525" i="39"/>
  <c r="A526" i="39"/>
  <c r="O526" i="39" s="1"/>
  <c r="G526" i="39"/>
  <c r="A527" i="39"/>
  <c r="O527" i="39" s="1"/>
  <c r="G527" i="39"/>
  <c r="A528" i="39"/>
  <c r="O528" i="39" s="1"/>
  <c r="G528" i="39"/>
  <c r="A529" i="39"/>
  <c r="O529" i="39" s="1"/>
  <c r="G529" i="39"/>
  <c r="A530" i="39"/>
  <c r="O530" i="39" s="1"/>
  <c r="G530" i="39"/>
  <c r="A531" i="39"/>
  <c r="O531" i="39" s="1"/>
  <c r="G531" i="39"/>
  <c r="A532" i="39"/>
  <c r="O532" i="39" s="1"/>
  <c r="G532" i="39"/>
  <c r="A533" i="39"/>
  <c r="O533" i="39" s="1"/>
  <c r="G533" i="39"/>
  <c r="A534" i="39"/>
  <c r="O534" i="39" s="1"/>
  <c r="G534" i="39"/>
  <c r="A535" i="39"/>
  <c r="O535" i="39" s="1"/>
  <c r="G535" i="39"/>
  <c r="A536" i="39"/>
  <c r="O536" i="39" s="1"/>
  <c r="G536" i="39"/>
  <c r="A537" i="39"/>
  <c r="O537" i="39" s="1"/>
  <c r="G537" i="39"/>
  <c r="A538" i="39"/>
  <c r="O538" i="39" s="1"/>
  <c r="G538" i="39"/>
  <c r="A539" i="39"/>
  <c r="G539" i="39"/>
  <c r="A540" i="39"/>
  <c r="O540" i="39" s="1"/>
  <c r="G540" i="39"/>
  <c r="A541" i="39"/>
  <c r="O541" i="39" s="1"/>
  <c r="G541" i="39"/>
  <c r="A542" i="39"/>
  <c r="O542" i="39" s="1"/>
  <c r="G542" i="39"/>
  <c r="A543" i="39"/>
  <c r="O543" i="39" s="1"/>
  <c r="G543" i="39"/>
  <c r="A544" i="39"/>
  <c r="O544" i="39" s="1"/>
  <c r="G544" i="39"/>
  <c r="A545" i="39"/>
  <c r="O545" i="39" s="1"/>
  <c r="G545" i="39"/>
  <c r="A546" i="39"/>
  <c r="O546" i="39" s="1"/>
  <c r="G546" i="39"/>
  <c r="R547" i="39"/>
  <c r="P547" i="39" s="1"/>
  <c r="A548" i="39"/>
  <c r="O548" i="39" s="1"/>
  <c r="G548" i="39"/>
  <c r="A549" i="39"/>
  <c r="O549" i="39" s="1"/>
  <c r="G549" i="39"/>
  <c r="A550" i="39"/>
  <c r="O550" i="39" s="1"/>
  <c r="G550" i="39"/>
  <c r="A551" i="39"/>
  <c r="O551" i="39" s="1"/>
  <c r="G551" i="39"/>
  <c r="A552" i="39"/>
  <c r="O552" i="39" s="1"/>
  <c r="G552" i="39"/>
  <c r="A553" i="39"/>
  <c r="O553" i="39" s="1"/>
  <c r="G553" i="39"/>
  <c r="A554" i="39"/>
  <c r="O554" i="39" s="1"/>
  <c r="G554" i="39"/>
  <c r="A555" i="39"/>
  <c r="O555" i="39" s="1"/>
  <c r="G555" i="39"/>
  <c r="A556" i="39"/>
  <c r="O556" i="39" s="1"/>
  <c r="G556" i="39"/>
  <c r="A557" i="39"/>
  <c r="O557" i="39" s="1"/>
  <c r="G557" i="39"/>
  <c r="A558" i="39"/>
  <c r="O558" i="39" s="1"/>
  <c r="G558" i="39"/>
  <c r="A559" i="39"/>
  <c r="O559" i="39" s="1"/>
  <c r="G559" i="39"/>
  <c r="A560" i="39"/>
  <c r="O560" i="39" s="1"/>
  <c r="G560" i="39"/>
  <c r="A561" i="39"/>
  <c r="O561" i="39" s="1"/>
  <c r="G561" i="39"/>
  <c r="A562" i="39"/>
  <c r="O562" i="39" s="1"/>
  <c r="G562" i="39"/>
  <c r="A563" i="39"/>
  <c r="G563" i="39"/>
  <c r="A564" i="39"/>
  <c r="O564" i="39" s="1"/>
  <c r="G564" i="39"/>
  <c r="A565" i="39"/>
  <c r="O565" i="39" s="1"/>
  <c r="G565" i="39"/>
  <c r="A566" i="39"/>
  <c r="O566" i="39" s="1"/>
  <c r="G566" i="39"/>
  <c r="A567" i="39"/>
  <c r="G567" i="39"/>
  <c r="A568" i="39"/>
  <c r="G568" i="39"/>
  <c r="A569" i="39"/>
  <c r="O569" i="39" s="1"/>
  <c r="G569" i="39"/>
  <c r="A570" i="39"/>
  <c r="O570" i="39" s="1"/>
  <c r="G570" i="39"/>
  <c r="A571" i="39"/>
  <c r="O571" i="39" s="1"/>
  <c r="G571" i="39"/>
  <c r="A572" i="39"/>
  <c r="O572" i="39" s="1"/>
  <c r="G572" i="39"/>
  <c r="A573" i="39"/>
  <c r="G573" i="39"/>
  <c r="A574" i="39"/>
  <c r="O574" i="39" s="1"/>
  <c r="G574" i="39"/>
  <c r="A575" i="39"/>
  <c r="G575" i="39"/>
  <c r="A576" i="39"/>
  <c r="O576" i="39" s="1"/>
  <c r="G576" i="39"/>
  <c r="A577" i="39"/>
  <c r="O577" i="39" s="1"/>
  <c r="G577" i="39"/>
  <c r="A578" i="39"/>
  <c r="O578" i="39" s="1"/>
  <c r="G578" i="39"/>
  <c r="A579" i="39"/>
  <c r="O579" i="39" s="1"/>
  <c r="G579" i="39"/>
  <c r="A580" i="39"/>
  <c r="O580" i="39" s="1"/>
  <c r="G580" i="39"/>
  <c r="A581" i="39"/>
  <c r="O581" i="39" s="1"/>
  <c r="G581" i="39"/>
  <c r="A582" i="39"/>
  <c r="O582" i="39" s="1"/>
  <c r="G582" i="39"/>
  <c r="A583" i="39"/>
  <c r="O583" i="39" s="1"/>
  <c r="G583" i="39"/>
  <c r="A584" i="39"/>
  <c r="O584" i="39" s="1"/>
  <c r="G584" i="39"/>
  <c r="A585" i="39"/>
  <c r="G585" i="39"/>
  <c r="A586" i="39"/>
  <c r="O586" i="39" s="1"/>
  <c r="G586" i="39"/>
  <c r="A587" i="39"/>
  <c r="O587" i="39" s="1"/>
  <c r="G587" i="39"/>
  <c r="A588" i="39"/>
  <c r="O588" i="39" s="1"/>
  <c r="G588" i="39"/>
  <c r="A589" i="39"/>
  <c r="O589" i="39" s="1"/>
  <c r="G589" i="39"/>
  <c r="A590" i="39"/>
  <c r="O590" i="39" s="1"/>
  <c r="G590" i="39"/>
  <c r="A591" i="39"/>
  <c r="O591" i="39" s="1"/>
  <c r="G591" i="39"/>
  <c r="A592" i="39"/>
  <c r="O592" i="39" s="1"/>
  <c r="G592" i="39"/>
  <c r="A593" i="39"/>
  <c r="O593" i="39" s="1"/>
  <c r="G593" i="39"/>
  <c r="A594" i="39"/>
  <c r="G594" i="39"/>
  <c r="A595" i="39"/>
  <c r="O595" i="39" s="1"/>
  <c r="G595" i="39"/>
  <c r="A596" i="39"/>
  <c r="O596" i="39" s="1"/>
  <c r="G596" i="39"/>
  <c r="A597" i="39"/>
  <c r="G597" i="39"/>
  <c r="A598" i="39"/>
  <c r="O598" i="39" s="1"/>
  <c r="G598" i="39"/>
  <c r="A599" i="39"/>
  <c r="O599" i="39" s="1"/>
  <c r="G599" i="39"/>
  <c r="A600" i="39"/>
  <c r="G600" i="39"/>
  <c r="A601" i="39"/>
  <c r="O601" i="39" s="1"/>
  <c r="G601" i="39"/>
  <c r="A602" i="39"/>
  <c r="O602" i="39" s="1"/>
  <c r="G602" i="39"/>
  <c r="A603" i="39"/>
  <c r="O603" i="39" s="1"/>
  <c r="G603" i="39"/>
  <c r="A604" i="39"/>
  <c r="O604" i="39" s="1"/>
  <c r="G604" i="39"/>
  <c r="A605" i="39"/>
  <c r="G605" i="39"/>
  <c r="A606" i="39"/>
  <c r="O606" i="39" s="1"/>
  <c r="G606" i="39"/>
  <c r="A3" i="38"/>
  <c r="L3" i="38"/>
  <c r="M3" i="38"/>
  <c r="N3" i="38"/>
  <c r="O3" i="38"/>
  <c r="P3" i="38"/>
  <c r="A4" i="38"/>
  <c r="N4" i="38" s="1"/>
  <c r="P4" i="38"/>
  <c r="A5" i="38"/>
  <c r="N10" i="38" s="1"/>
  <c r="A6" i="38"/>
  <c r="N6" i="38"/>
  <c r="O6" i="38"/>
  <c r="A7" i="38"/>
  <c r="M7" i="38"/>
  <c r="A8" i="38"/>
  <c r="O16" i="38" s="1"/>
  <c r="A9" i="38"/>
  <c r="N9" i="38"/>
  <c r="O9" i="38"/>
  <c r="A10" i="38"/>
  <c r="M10" i="38"/>
  <c r="P10" i="38"/>
  <c r="A11" i="38"/>
  <c r="O22" i="38" s="1"/>
  <c r="L11" i="38"/>
  <c r="A12" i="38"/>
  <c r="N12" i="38"/>
  <c r="O12" i="38"/>
  <c r="A13" i="38"/>
  <c r="M13" i="38"/>
  <c r="P13" i="38"/>
  <c r="A14" i="38"/>
  <c r="A15" i="38"/>
  <c r="N15" i="38"/>
  <c r="O15" i="38"/>
  <c r="A16" i="38"/>
  <c r="M16" i="38"/>
  <c r="P16" i="38"/>
  <c r="A17" i="38"/>
  <c r="L17" i="38" s="1"/>
  <c r="P17" i="38"/>
  <c r="A18" i="38"/>
  <c r="L18" i="38"/>
  <c r="N18" i="38"/>
  <c r="O18" i="38"/>
  <c r="A19" i="38"/>
  <c r="M19" i="38"/>
  <c r="A20" i="38"/>
  <c r="P22" i="38" s="1"/>
  <c r="P20" i="38"/>
  <c r="A21" i="38"/>
  <c r="L21" i="38"/>
  <c r="M21" i="38"/>
  <c r="N21" i="38"/>
  <c r="O21" i="38"/>
  <c r="A22" i="38"/>
  <c r="M22" i="38"/>
  <c r="A23" i="38"/>
  <c r="L23" i="38"/>
  <c r="P23" i="38"/>
  <c r="A24" i="38"/>
  <c r="L24" i="38"/>
  <c r="M24" i="38"/>
  <c r="N24" i="38"/>
  <c r="O24" i="38"/>
  <c r="A25" i="38"/>
  <c r="B33" i="38"/>
  <c r="B34" i="38"/>
  <c r="B35" i="38"/>
  <c r="B36" i="38"/>
  <c r="B37" i="38"/>
  <c r="B38" i="38"/>
  <c r="B39" i="38"/>
  <c r="B40" i="38"/>
  <c r="B41" i="38"/>
  <c r="B42" i="38"/>
  <c r="B48" i="38"/>
  <c r="B49" i="38"/>
  <c r="B50" i="38"/>
  <c r="B51" i="38"/>
  <c r="B52" i="38"/>
  <c r="B53" i="38"/>
  <c r="B54" i="38"/>
  <c r="B55" i="38"/>
  <c r="B56" i="38"/>
  <c r="B57" i="38"/>
  <c r="O506" i="39" l="1"/>
  <c r="O438" i="39"/>
  <c r="O515" i="39"/>
  <c r="O418" i="39"/>
  <c r="O563" i="39"/>
  <c r="O573" i="39"/>
  <c r="O568" i="39"/>
  <c r="O439" i="39"/>
  <c r="O480" i="39"/>
  <c r="O471" i="39"/>
  <c r="O507" i="39"/>
  <c r="O459" i="39"/>
  <c r="O443" i="39"/>
  <c r="O419" i="39"/>
  <c r="O384" i="39"/>
  <c r="O605" i="39"/>
  <c r="O445" i="39"/>
  <c r="O202" i="39"/>
  <c r="O594" i="39"/>
  <c r="O585" i="39"/>
  <c r="O248" i="39"/>
  <c r="O460" i="39"/>
  <c r="O444" i="39"/>
  <c r="O233" i="39"/>
  <c r="O597" i="39"/>
  <c r="O496" i="39"/>
  <c r="O409" i="39"/>
  <c r="O495" i="39"/>
  <c r="O567" i="39"/>
  <c r="O539" i="39"/>
  <c r="O344" i="39"/>
  <c r="O86" i="39"/>
  <c r="O481" i="39"/>
  <c r="O575" i="39"/>
  <c r="O76" i="39"/>
  <c r="O168" i="39"/>
  <c r="O132" i="39"/>
  <c r="O120" i="39"/>
  <c r="O213" i="39"/>
  <c r="O58" i="39"/>
  <c r="O270" i="39"/>
  <c r="O258" i="39"/>
  <c r="O128" i="39"/>
  <c r="M4" i="38"/>
  <c r="L25" i="38"/>
  <c r="P24" i="38"/>
  <c r="L22" i="38"/>
  <c r="P21" i="38"/>
  <c r="L19" i="38"/>
  <c r="P18" i="38"/>
  <c r="L16" i="38"/>
  <c r="P15" i="38"/>
  <c r="L13" i="38"/>
  <c r="P12" i="38"/>
  <c r="L10" i="38"/>
  <c r="P9" i="38"/>
  <c r="L7" i="38"/>
  <c r="P6" i="38"/>
  <c r="L4" i="38"/>
  <c r="M18" i="38"/>
  <c r="M15" i="38"/>
  <c r="M12" i="38"/>
  <c r="M9" i="38"/>
  <c r="M6" i="38"/>
  <c r="L15" i="38"/>
  <c r="P14" i="38"/>
  <c r="L12" i="38"/>
  <c r="P11" i="38"/>
  <c r="L9" i="38"/>
  <c r="P8" i="38"/>
  <c r="L6" i="38"/>
  <c r="P5" i="38"/>
  <c r="O17" i="38"/>
  <c r="O14" i="38"/>
  <c r="O11" i="38"/>
  <c r="O8" i="38"/>
  <c r="O5" i="38"/>
  <c r="N23" i="38"/>
  <c r="N17" i="38"/>
  <c r="N14" i="38"/>
  <c r="N11" i="38"/>
  <c r="N8" i="38"/>
  <c r="N5" i="38"/>
  <c r="O23" i="38"/>
  <c r="O20" i="38"/>
  <c r="N20" i="38"/>
  <c r="M23" i="38"/>
  <c r="M20" i="38"/>
  <c r="M17" i="38"/>
  <c r="M14" i="38"/>
  <c r="M11" i="38"/>
  <c r="M8" i="38"/>
  <c r="M5" i="38"/>
  <c r="L8" i="38"/>
  <c r="P7" i="38"/>
  <c r="L5" i="38"/>
  <c r="L20" i="38"/>
  <c r="P19" i="38"/>
  <c r="O19" i="38"/>
  <c r="O13" i="38"/>
  <c r="O10" i="38"/>
  <c r="O7" i="38"/>
  <c r="O4" i="38"/>
  <c r="L14" i="38"/>
  <c r="N22" i="38"/>
  <c r="N19" i="38"/>
  <c r="N16" i="38"/>
  <c r="N13" i="38"/>
  <c r="N7" i="38"/>
  <c r="AF609" i="39" l="1"/>
  <c r="AF612" i="39"/>
  <c r="AF624" i="39"/>
  <c r="AF613" i="39"/>
  <c r="AF619" i="39"/>
  <c r="AF622" i="39"/>
  <c r="AF611" i="39"/>
  <c r="AF614" i="39"/>
  <c r="AF617" i="39"/>
  <c r="AF620" i="39"/>
  <c r="AF623" i="39"/>
  <c r="AD609" i="39"/>
  <c r="AD615" i="39"/>
  <c r="AD618" i="39"/>
  <c r="AD621" i="39"/>
  <c r="AD624" i="39"/>
  <c r="AD610" i="39"/>
  <c r="AD613" i="39"/>
  <c r="AD619" i="39"/>
  <c r="AD622" i="39"/>
  <c r="AD614" i="39"/>
  <c r="AD611" i="39"/>
  <c r="AC610" i="39"/>
  <c r="AC616" i="39"/>
  <c r="AC622" i="39"/>
  <c r="AC611" i="39"/>
  <c r="AC614" i="39"/>
  <c r="AC617" i="39"/>
  <c r="AC623" i="39"/>
  <c r="AC609" i="39"/>
  <c r="AC612" i="39"/>
  <c r="AC615" i="39"/>
  <c r="AC621" i="39"/>
  <c r="AE609" i="39"/>
  <c r="AE612" i="39"/>
  <c r="AE618" i="39"/>
  <c r="AE621" i="39"/>
  <c r="AE624" i="39"/>
  <c r="AE623" i="39"/>
  <c r="AE614" i="39"/>
  <c r="AE610" i="39"/>
  <c r="AE613" i="39"/>
  <c r="AE616" i="39"/>
  <c r="AE620" i="39"/>
  <c r="AB615" i="39"/>
  <c r="AB613" i="39"/>
  <c r="AB620" i="39"/>
  <c r="AB611" i="39"/>
  <c r="AB618" i="39"/>
  <c r="AB609" i="39"/>
  <c r="AB616" i="39"/>
  <c r="AB612" i="39"/>
  <c r="AB619" i="39"/>
  <c r="AB610" i="39"/>
  <c r="AB617" i="39"/>
  <c r="G38" i="38"/>
  <c r="G42" i="38"/>
  <c r="G41" i="38"/>
  <c r="G40" i="38"/>
  <c r="G39" i="38"/>
  <c r="G36" i="38"/>
  <c r="G34" i="38"/>
  <c r="G35" i="38"/>
  <c r="G33" i="38"/>
  <c r="G37" i="38"/>
  <c r="D50" i="38"/>
  <c r="D54" i="38"/>
  <c r="D57" i="38"/>
  <c r="D56" i="38"/>
  <c r="D49" i="38"/>
  <c r="D48" i="38"/>
  <c r="D53" i="38"/>
  <c r="D55" i="38"/>
  <c r="D52" i="38"/>
  <c r="D51" i="38"/>
  <c r="F42" i="38"/>
  <c r="F37" i="38"/>
  <c r="F41" i="38"/>
  <c r="F38" i="38"/>
  <c r="F40" i="38"/>
  <c r="F39" i="38"/>
  <c r="F35" i="38"/>
  <c r="F33" i="38"/>
  <c r="F36" i="38"/>
  <c r="F34" i="38"/>
  <c r="H52" i="38"/>
  <c r="H55" i="38"/>
  <c r="H50" i="38"/>
  <c r="H54" i="38"/>
  <c r="H57" i="38"/>
  <c r="H51" i="38"/>
  <c r="H48" i="38"/>
  <c r="H56" i="38"/>
  <c r="H49" i="38"/>
  <c r="H53" i="38"/>
  <c r="H33" i="38"/>
  <c r="H39" i="38"/>
  <c r="H40" i="38"/>
  <c r="H42" i="38"/>
  <c r="H41" i="38"/>
  <c r="H37" i="38"/>
  <c r="H35" i="38"/>
  <c r="H34" i="38"/>
  <c r="H38" i="38"/>
  <c r="H36" i="38"/>
  <c r="G55" i="38"/>
  <c r="G49" i="38"/>
  <c r="G51" i="38"/>
  <c r="G50" i="38"/>
  <c r="G54" i="38"/>
  <c r="G57" i="38"/>
  <c r="G52" i="38"/>
  <c r="G53" i="38"/>
  <c r="G48" i="38"/>
  <c r="G56" i="38"/>
  <c r="E42" i="38"/>
  <c r="E41" i="38"/>
  <c r="E36" i="38"/>
  <c r="E40" i="38"/>
  <c r="E37" i="38"/>
  <c r="E39" i="38"/>
  <c r="E38" i="38"/>
  <c r="E34" i="38"/>
  <c r="E35" i="38"/>
  <c r="E33" i="38"/>
  <c r="E51" i="38"/>
  <c r="E53" i="38"/>
  <c r="E48" i="38"/>
  <c r="E50" i="38"/>
  <c r="E54" i="38"/>
  <c r="E57" i="38"/>
  <c r="E49" i="38"/>
  <c r="E52" i="38"/>
  <c r="E56" i="38"/>
  <c r="E55" i="38"/>
  <c r="D41" i="38"/>
  <c r="D40" i="38"/>
  <c r="D39" i="38"/>
  <c r="D35" i="38"/>
  <c r="D38" i="38"/>
  <c r="D37" i="38"/>
  <c r="D36" i="38"/>
  <c r="D33" i="38"/>
  <c r="D34" i="38"/>
  <c r="D42" i="38"/>
  <c r="F55" i="38"/>
  <c r="F51" i="38"/>
  <c r="F48" i="38"/>
  <c r="F50" i="38"/>
  <c r="F54" i="38"/>
  <c r="F57" i="38"/>
  <c r="F49" i="38"/>
  <c r="F52" i="38"/>
  <c r="F56" i="38"/>
  <c r="F53" i="38"/>
  <c r="L554" i="39" l="1"/>
  <c r="L566" i="39"/>
  <c r="L572" i="39"/>
  <c r="L549" i="39"/>
  <c r="L555" i="39"/>
  <c r="L561" i="39"/>
  <c r="L579" i="39"/>
  <c r="L558" i="39"/>
  <c r="L550" i="39"/>
  <c r="L556" i="39"/>
  <c r="L568" i="39"/>
  <c r="L559" i="39"/>
  <c r="L551" i="39"/>
  <c r="L548" i="39"/>
  <c r="L552" i="39"/>
  <c r="L565" i="39"/>
  <c r="L489" i="39"/>
  <c r="L495" i="39"/>
  <c r="L501" i="39"/>
  <c r="L519" i="39"/>
  <c r="L490" i="39"/>
  <c r="L496" i="39"/>
  <c r="L508" i="39"/>
  <c r="L512" i="39"/>
  <c r="L499" i="39"/>
  <c r="L488" i="39"/>
  <c r="L491" i="39"/>
  <c r="L506" i="39"/>
  <c r="L492" i="39"/>
  <c r="L498" i="39"/>
  <c r="L505" i="39"/>
  <c r="L494" i="39"/>
  <c r="L507" i="39"/>
  <c r="L513" i="39"/>
  <c r="L531" i="39"/>
  <c r="L502" i="39"/>
  <c r="L514" i="39"/>
  <c r="L520" i="39"/>
  <c r="L526" i="39"/>
  <c r="L493" i="39"/>
  <c r="L500" i="39"/>
  <c r="L497" i="39"/>
  <c r="L503" i="39"/>
  <c r="L509" i="39"/>
  <c r="L521" i="39"/>
  <c r="L510" i="39"/>
  <c r="L516" i="39"/>
  <c r="L523" i="39"/>
  <c r="J572" i="39"/>
  <c r="J584" i="39"/>
  <c r="J596" i="39"/>
  <c r="J602" i="39"/>
  <c r="J555" i="39"/>
  <c r="J561" i="39"/>
  <c r="J573" i="39"/>
  <c r="J579" i="39"/>
  <c r="J591" i="39"/>
  <c r="J601" i="39"/>
  <c r="J562" i="39"/>
  <c r="J568" i="39"/>
  <c r="J580" i="39"/>
  <c r="J586" i="39"/>
  <c r="J592" i="39"/>
  <c r="J598" i="39"/>
  <c r="J604" i="39"/>
  <c r="J589" i="39"/>
  <c r="J583" i="39"/>
  <c r="J551" i="39"/>
  <c r="J569" i="39"/>
  <c r="J587" i="39"/>
  <c r="J599" i="39"/>
  <c r="J577" i="39"/>
  <c r="J558" i="39"/>
  <c r="J576" i="39"/>
  <c r="J594" i="39"/>
  <c r="J565" i="39"/>
  <c r="J554" i="39"/>
  <c r="J560" i="39"/>
  <c r="J566" i="39"/>
  <c r="J578" i="39"/>
  <c r="J590" i="39"/>
  <c r="J571" i="39"/>
  <c r="J548" i="39"/>
  <c r="J549" i="39"/>
  <c r="J567" i="39"/>
  <c r="J585" i="39"/>
  <c r="J597" i="39"/>
  <c r="J553" i="39"/>
  <c r="J550" i="39"/>
  <c r="J556" i="39"/>
  <c r="J574" i="39"/>
  <c r="J559" i="39"/>
  <c r="J557" i="39"/>
  <c r="J563" i="39"/>
  <c r="J575" i="39"/>
  <c r="J581" i="39"/>
  <c r="J593" i="39"/>
  <c r="J552" i="39"/>
  <c r="J564" i="39"/>
  <c r="J570" i="39"/>
  <c r="J582" i="39"/>
  <c r="J588" i="39"/>
  <c r="J600" i="39"/>
  <c r="J595" i="39"/>
  <c r="L590" i="39"/>
  <c r="L602" i="39"/>
  <c r="L537" i="39"/>
  <c r="L543" i="39"/>
  <c r="L530" i="39"/>
  <c r="L597" i="39"/>
  <c r="L603" i="39"/>
  <c r="L538" i="39"/>
  <c r="L544" i="39"/>
  <c r="L535" i="39"/>
  <c r="L601" i="39"/>
  <c r="L542" i="39"/>
  <c r="L598" i="39"/>
  <c r="L604" i="39"/>
  <c r="L545" i="39"/>
  <c r="L600" i="39"/>
  <c r="L605" i="39"/>
  <c r="L540" i="39"/>
  <c r="L546" i="39"/>
  <c r="L606" i="39"/>
  <c r="L541" i="39"/>
  <c r="L595" i="39"/>
  <c r="J495" i="39"/>
  <c r="J501" i="39"/>
  <c r="J513" i="39"/>
  <c r="J519" i="39"/>
  <c r="J531" i="39"/>
  <c r="J536" i="39"/>
  <c r="J502" i="39"/>
  <c r="J508" i="39"/>
  <c r="J520" i="39"/>
  <c r="J526" i="39"/>
  <c r="J532" i="39"/>
  <c r="J538" i="39"/>
  <c r="J544" i="39"/>
  <c r="J512" i="39"/>
  <c r="J491" i="39"/>
  <c r="J509" i="39"/>
  <c r="J527" i="39"/>
  <c r="J539" i="39"/>
  <c r="J498" i="39"/>
  <c r="J516" i="39"/>
  <c r="J534" i="39"/>
  <c r="J542" i="39"/>
  <c r="J505" i="39"/>
  <c r="J517" i="39"/>
  <c r="J523" i="39"/>
  <c r="J529" i="39"/>
  <c r="J541" i="39"/>
  <c r="J524" i="39"/>
  <c r="L560" i="39"/>
  <c r="L583" i="39"/>
  <c r="L567" i="39"/>
  <c r="L573" i="39"/>
  <c r="L591" i="39"/>
  <c r="L576" i="39"/>
  <c r="L553" i="39"/>
  <c r="L562" i="39"/>
  <c r="L574" i="39"/>
  <c r="L580" i="39"/>
  <c r="L586" i="39"/>
  <c r="L557" i="39"/>
  <c r="L563" i="39"/>
  <c r="L569" i="39"/>
  <c r="L581" i="39"/>
  <c r="L570" i="39"/>
  <c r="J489" i="39"/>
  <c r="J507" i="39"/>
  <c r="J525" i="39"/>
  <c r="J537" i="39"/>
  <c r="J506" i="39"/>
  <c r="J490" i="39"/>
  <c r="J496" i="39"/>
  <c r="J514" i="39"/>
  <c r="J518" i="39"/>
  <c r="J497" i="39"/>
  <c r="J503" i="39"/>
  <c r="J515" i="39"/>
  <c r="J521" i="39"/>
  <c r="J533" i="39"/>
  <c r="J500" i="39"/>
  <c r="J530" i="39"/>
  <c r="J492" i="39"/>
  <c r="J504" i="39"/>
  <c r="J510" i="39"/>
  <c r="J522" i="39"/>
  <c r="J528" i="39"/>
  <c r="J540" i="39"/>
  <c r="J493" i="39"/>
  <c r="J499" i="39"/>
  <c r="J511" i="39"/>
  <c r="J535" i="39"/>
  <c r="J488" i="39"/>
  <c r="J494" i="39"/>
  <c r="K545" i="39"/>
  <c r="K605" i="39"/>
  <c r="K546" i="39"/>
  <c r="K606" i="39"/>
  <c r="K543" i="39"/>
  <c r="K603" i="39"/>
  <c r="K552" i="39"/>
  <c r="K556" i="39"/>
  <c r="K568" i="39"/>
  <c r="K572" i="39"/>
  <c r="K576" i="39"/>
  <c r="K588" i="39"/>
  <c r="K596" i="39"/>
  <c r="K561" i="39"/>
  <c r="K581" i="39"/>
  <c r="K585" i="39"/>
  <c r="K589" i="39"/>
  <c r="K593" i="39"/>
  <c r="K566" i="39"/>
  <c r="K570" i="39"/>
  <c r="K574" i="39"/>
  <c r="K578" i="39"/>
  <c r="K586" i="39"/>
  <c r="K594" i="39"/>
  <c r="K559" i="39"/>
  <c r="K563" i="39"/>
  <c r="K579" i="39"/>
  <c r="K583" i="39"/>
  <c r="K591" i="39"/>
  <c r="K599" i="39"/>
  <c r="K489" i="39"/>
  <c r="K493" i="39"/>
  <c r="K497" i="39"/>
  <c r="K505" i="39"/>
  <c r="K509" i="39"/>
  <c r="K513" i="39"/>
  <c r="K517" i="39"/>
  <c r="K490" i="39"/>
  <c r="K494" i="39"/>
  <c r="K498" i="39"/>
  <c r="K502" i="39"/>
  <c r="K522" i="39"/>
  <c r="K491" i="39"/>
  <c r="K495" i="39"/>
  <c r="K507" i="39"/>
  <c r="K511" i="39"/>
  <c r="K515" i="39"/>
  <c r="K527" i="39"/>
  <c r="K488" i="39"/>
  <c r="K500" i="39"/>
  <c r="K504" i="39"/>
  <c r="K520" i="39"/>
  <c r="K524" i="39"/>
  <c r="K532" i="39"/>
  <c r="K501" i="39"/>
  <c r="K521" i="39"/>
  <c r="K525" i="39"/>
  <c r="K529" i="39"/>
  <c r="K533" i="39"/>
  <c r="K506" i="39"/>
  <c r="K510" i="39"/>
  <c r="K514" i="39"/>
  <c r="K518" i="39"/>
  <c r="K526" i="39"/>
  <c r="K534" i="39"/>
  <c r="K499" i="39"/>
  <c r="K503" i="39"/>
  <c r="K519" i="39"/>
  <c r="K523" i="39"/>
  <c r="K531" i="39"/>
  <c r="K539" i="39"/>
  <c r="K492" i="39"/>
  <c r="K496" i="39"/>
  <c r="K508" i="39"/>
  <c r="K512" i="39"/>
  <c r="K516" i="39"/>
  <c r="K528" i="39"/>
  <c r="K536" i="39"/>
  <c r="K560" i="39"/>
  <c r="K564" i="39"/>
  <c r="K580" i="39"/>
  <c r="K584" i="39"/>
  <c r="K592" i="39"/>
  <c r="K549" i="39"/>
  <c r="K553" i="39"/>
  <c r="K557" i="39"/>
  <c r="K565" i="39"/>
  <c r="K569" i="39"/>
  <c r="K573" i="39"/>
  <c r="K577" i="39"/>
  <c r="K550" i="39"/>
  <c r="K554" i="39"/>
  <c r="K558" i="39"/>
  <c r="K562" i="39"/>
  <c r="K582" i="39"/>
  <c r="K551" i="39"/>
  <c r="K555" i="39"/>
  <c r="K567" i="39"/>
  <c r="K571" i="39"/>
  <c r="K575" i="39"/>
  <c r="K587" i="39"/>
  <c r="K548" i="39"/>
  <c r="I558" i="39"/>
  <c r="I567" i="39"/>
  <c r="I573" i="39"/>
  <c r="I579" i="39"/>
  <c r="I582" i="39"/>
  <c r="I588" i="39"/>
  <c r="I591" i="39"/>
  <c r="I597" i="39"/>
  <c r="I600" i="39"/>
  <c r="I606" i="39"/>
  <c r="I550" i="39"/>
  <c r="I559" i="39"/>
  <c r="I565" i="39"/>
  <c r="I574" i="39"/>
  <c r="I580" i="39"/>
  <c r="I586" i="39"/>
  <c r="I592" i="39"/>
  <c r="I604" i="39"/>
  <c r="I554" i="39"/>
  <c r="I560" i="39"/>
  <c r="I566" i="39"/>
  <c r="I572" i="39"/>
  <c r="I575" i="39"/>
  <c r="I581" i="39"/>
  <c r="I587" i="39"/>
  <c r="I593" i="39"/>
  <c r="I596" i="39"/>
  <c r="I599" i="39"/>
  <c r="I602" i="39"/>
  <c r="I490" i="39"/>
  <c r="I499" i="39"/>
  <c r="I505" i="39"/>
  <c r="I514" i="39"/>
  <c r="I520" i="39"/>
  <c r="I526" i="39"/>
  <c r="I532" i="39"/>
  <c r="I544" i="39"/>
  <c r="I494" i="39"/>
  <c r="I500" i="39"/>
  <c r="I506" i="39"/>
  <c r="I512" i="39"/>
  <c r="I515" i="39"/>
  <c r="I521" i="39"/>
  <c r="I527" i="39"/>
  <c r="I533" i="39"/>
  <c r="I536" i="39"/>
  <c r="I539" i="39"/>
  <c r="I542" i="39"/>
  <c r="I498" i="39"/>
  <c r="I507" i="39"/>
  <c r="I513" i="39"/>
  <c r="I519" i="39"/>
  <c r="I522" i="39"/>
  <c r="I528" i="39"/>
  <c r="I531" i="39"/>
  <c r="I537" i="39"/>
  <c r="I540" i="39"/>
  <c r="I546" i="39"/>
  <c r="I493" i="39"/>
  <c r="I496" i="39"/>
  <c r="I502" i="39"/>
  <c r="I508" i="39"/>
  <c r="I511" i="39"/>
  <c r="I517" i="39"/>
  <c r="I523" i="39"/>
  <c r="I529" i="39"/>
  <c r="I535" i="39"/>
  <c r="I538" i="39"/>
  <c r="I541" i="39"/>
  <c r="I488" i="39"/>
  <c r="I491" i="39"/>
  <c r="I497" i="39"/>
  <c r="I503" i="39"/>
  <c r="I509" i="39"/>
  <c r="I518" i="39"/>
  <c r="I524" i="39"/>
  <c r="I530" i="39"/>
  <c r="I545" i="39"/>
  <c r="I489" i="39"/>
  <c r="I492" i="39"/>
  <c r="I495" i="39"/>
  <c r="I501" i="39"/>
  <c r="I504" i="39"/>
  <c r="I510" i="39"/>
  <c r="I516" i="39"/>
  <c r="I525" i="39"/>
  <c r="I534" i="39"/>
  <c r="I543" i="39"/>
  <c r="I549" i="39"/>
  <c r="I552" i="39"/>
  <c r="I555" i="39"/>
  <c r="I561" i="39"/>
  <c r="I564" i="39"/>
  <c r="I570" i="39"/>
  <c r="I576" i="39"/>
  <c r="I585" i="39"/>
  <c r="I594" i="39"/>
  <c r="I603" i="39"/>
  <c r="I553" i="39"/>
  <c r="I556" i="39"/>
  <c r="I562" i="39"/>
  <c r="I568" i="39"/>
  <c r="I571" i="39"/>
  <c r="I577" i="39"/>
  <c r="I583" i="39"/>
  <c r="I589" i="39"/>
  <c r="I595" i="39"/>
  <c r="I598" i="39"/>
  <c r="I601" i="39"/>
  <c r="I548" i="39"/>
  <c r="I551" i="39"/>
  <c r="I557" i="39"/>
  <c r="I563" i="39"/>
  <c r="I569" i="39"/>
  <c r="I578" i="39"/>
  <c r="I584" i="39"/>
  <c r="I590" i="39"/>
  <c r="I605" i="39"/>
  <c r="H540" i="39"/>
  <c r="H497" i="39"/>
  <c r="H509" i="39"/>
  <c r="H521" i="39"/>
  <c r="H533" i="39"/>
  <c r="H545" i="39"/>
  <c r="H495" i="39"/>
  <c r="H507" i="39"/>
  <c r="H519" i="39"/>
  <c r="H531" i="39"/>
  <c r="H524" i="39"/>
  <c r="H505" i="39"/>
  <c r="H541" i="39"/>
  <c r="H510" i="39"/>
  <c r="H522" i="39"/>
  <c r="H534" i="39"/>
  <c r="H539" i="39"/>
  <c r="H496" i="39"/>
  <c r="H508" i="39"/>
  <c r="H520" i="39"/>
  <c r="H532" i="39"/>
  <c r="H544" i="39"/>
  <c r="H489" i="39"/>
  <c r="H525" i="39"/>
  <c r="H494" i="39"/>
  <c r="H506" i="39"/>
  <c r="H511" i="39"/>
  <c r="H523" i="39"/>
  <c r="H535" i="39"/>
  <c r="H599" i="39"/>
  <c r="H556" i="39"/>
  <c r="H568" i="39"/>
  <c r="H580" i="39"/>
  <c r="H592" i="39"/>
  <c r="H604" i="39"/>
  <c r="H549" i="39"/>
  <c r="H585" i="39"/>
  <c r="H554" i="39"/>
  <c r="H566" i="39"/>
  <c r="H571" i="39"/>
  <c r="H583" i="39"/>
  <c r="H595" i="39"/>
  <c r="H600" i="39"/>
  <c r="H557" i="39"/>
  <c r="H569" i="39"/>
  <c r="H581" i="39"/>
  <c r="H593" i="39"/>
  <c r="H605" i="39"/>
  <c r="H555" i="39"/>
  <c r="H567" i="39"/>
  <c r="H579" i="39"/>
  <c r="H591" i="39"/>
  <c r="H584" i="39"/>
  <c r="H565" i="39"/>
  <c r="H601" i="39"/>
  <c r="H570" i="39"/>
  <c r="H582" i="39"/>
  <c r="H594" i="39"/>
  <c r="H492" i="39"/>
  <c r="H504" i="39"/>
  <c r="H516" i="39"/>
  <c r="H528" i="39"/>
  <c r="H490" i="39"/>
  <c r="H502" i="39"/>
  <c r="H514" i="39"/>
  <c r="H526" i="39"/>
  <c r="H538" i="39"/>
  <c r="H543" i="39"/>
  <c r="H488" i="39"/>
  <c r="H500" i="39"/>
  <c r="H512" i="39"/>
  <c r="H536" i="39"/>
  <c r="H493" i="39"/>
  <c r="H517" i="39"/>
  <c r="H529" i="39"/>
  <c r="H498" i="39"/>
  <c r="H546" i="39"/>
  <c r="H491" i="39"/>
  <c r="H503" i="39"/>
  <c r="H515" i="39"/>
  <c r="H527" i="39"/>
  <c r="H501" i="39"/>
  <c r="H513" i="39"/>
  <c r="H537" i="39"/>
  <c r="H518" i="39"/>
  <c r="H530" i="39"/>
  <c r="H542" i="39"/>
  <c r="H499" i="39"/>
  <c r="H551" i="39"/>
  <c r="H563" i="39"/>
  <c r="H575" i="39"/>
  <c r="H587" i="39"/>
  <c r="H561" i="39"/>
  <c r="H573" i="39"/>
  <c r="H597" i="39"/>
  <c r="H578" i="39"/>
  <c r="H590" i="39"/>
  <c r="H602" i="39"/>
  <c r="H559" i="39"/>
  <c r="H552" i="39"/>
  <c r="H564" i="39"/>
  <c r="H576" i="39"/>
  <c r="H588" i="39"/>
  <c r="H550" i="39"/>
  <c r="H562" i="39"/>
  <c r="H574" i="39"/>
  <c r="H586" i="39"/>
  <c r="H598" i="39"/>
  <c r="H603" i="39"/>
  <c r="H548" i="39"/>
  <c r="H560" i="39"/>
  <c r="H572" i="39"/>
  <c r="H596" i="39"/>
  <c r="H553" i="39"/>
  <c r="H577" i="39"/>
  <c r="H589" i="39"/>
  <c r="H558" i="39"/>
  <c r="H606" i="39"/>
  <c r="K432" i="39"/>
  <c r="K441" i="39"/>
  <c r="K450" i="39"/>
  <c r="K456" i="39"/>
  <c r="K459" i="39"/>
  <c r="K465" i="39"/>
  <c r="K468" i="39"/>
  <c r="K471" i="39"/>
  <c r="K474" i="39"/>
  <c r="K436" i="39"/>
  <c r="K439" i="39"/>
  <c r="K448" i="39"/>
  <c r="K454" i="39"/>
  <c r="K463" i="39"/>
  <c r="K466" i="39"/>
  <c r="K469" i="39"/>
  <c r="K443" i="39"/>
  <c r="K446" i="39"/>
  <c r="K452" i="39"/>
  <c r="K458" i="39"/>
  <c r="K461" i="39"/>
  <c r="K473" i="39"/>
  <c r="K476" i="39"/>
  <c r="K479" i="39"/>
  <c r="J248" i="39"/>
  <c r="J250" i="39"/>
  <c r="J252" i="39"/>
  <c r="J254" i="39"/>
  <c r="J256" i="39"/>
  <c r="J260" i="39"/>
  <c r="J263" i="39"/>
  <c r="J267" i="39"/>
  <c r="J271" i="39"/>
  <c r="J275" i="39"/>
  <c r="J281" i="39"/>
  <c r="J285" i="39"/>
  <c r="J293" i="39"/>
  <c r="J295" i="39"/>
  <c r="J297" i="39"/>
  <c r="J259" i="39"/>
  <c r="J264" i="39"/>
  <c r="J266" i="39"/>
  <c r="J270" i="39"/>
  <c r="J274" i="39"/>
  <c r="J278" i="39"/>
  <c r="J282" i="39"/>
  <c r="J288" i="39"/>
  <c r="J290" i="39"/>
  <c r="J300" i="39"/>
  <c r="J249" i="39"/>
  <c r="J253" i="39"/>
  <c r="J257" i="39"/>
  <c r="I369" i="39"/>
  <c r="I371" i="39"/>
  <c r="I373" i="39"/>
  <c r="I375" i="39"/>
  <c r="I377" i="39"/>
  <c r="I381" i="39"/>
  <c r="I383" i="39"/>
  <c r="I389" i="39"/>
  <c r="I391" i="39"/>
  <c r="I397" i="39"/>
  <c r="I368" i="39"/>
  <c r="I372" i="39"/>
  <c r="I376" i="39"/>
  <c r="I382" i="39"/>
  <c r="I384" i="39"/>
  <c r="I388" i="39"/>
  <c r="I390" i="39"/>
  <c r="I410" i="39"/>
  <c r="I398" i="39"/>
  <c r="I415" i="39"/>
  <c r="I405" i="39"/>
  <c r="I418" i="39"/>
  <c r="I425" i="39"/>
  <c r="I396" i="39"/>
  <c r="I423" i="39"/>
  <c r="I403" i="39"/>
  <c r="I409" i="39"/>
  <c r="I414" i="39"/>
  <c r="I421" i="39"/>
  <c r="I404" i="39"/>
  <c r="I226" i="39"/>
  <c r="I199" i="39"/>
  <c r="I207" i="39"/>
  <c r="I215" i="39"/>
  <c r="I219" i="39"/>
  <c r="I233" i="39"/>
  <c r="I240" i="39"/>
  <c r="I237" i="39"/>
  <c r="I244" i="39"/>
  <c r="I200" i="39"/>
  <c r="I212" i="39"/>
  <c r="I220" i="39"/>
  <c r="I227" i="39"/>
  <c r="I231" i="39"/>
  <c r="I205" i="39"/>
  <c r="I213" i="39"/>
  <c r="I221" i="39"/>
  <c r="I228" i="39"/>
  <c r="I242" i="39"/>
  <c r="I232" i="39"/>
  <c r="I190" i="39"/>
  <c r="I194" i="39"/>
  <c r="I198" i="39"/>
  <c r="I206" i="39"/>
  <c r="I214" i="39"/>
  <c r="I222" i="39"/>
  <c r="I239" i="39"/>
  <c r="I236" i="39"/>
  <c r="I246" i="39"/>
  <c r="L68" i="39"/>
  <c r="L70" i="39"/>
  <c r="L72" i="39"/>
  <c r="L74" i="39"/>
  <c r="L76" i="39"/>
  <c r="L78" i="39"/>
  <c r="L86" i="39"/>
  <c r="L88" i="39"/>
  <c r="L69" i="39"/>
  <c r="L71" i="39"/>
  <c r="L75" i="39"/>
  <c r="L79" i="39"/>
  <c r="L81" i="39"/>
  <c r="L85" i="39"/>
  <c r="L92" i="39"/>
  <c r="L99" i="39"/>
  <c r="J68" i="39"/>
  <c r="J74" i="39"/>
  <c r="J77" i="39"/>
  <c r="J80" i="39"/>
  <c r="J83" i="39"/>
  <c r="J86" i="39"/>
  <c r="J94" i="39"/>
  <c r="J98" i="39"/>
  <c r="J102" i="39"/>
  <c r="J108" i="39"/>
  <c r="J110" i="39"/>
  <c r="J120" i="39"/>
  <c r="J69" i="39"/>
  <c r="J72" i="39"/>
  <c r="J84" i="39"/>
  <c r="J87" i="39"/>
  <c r="J90" i="39"/>
  <c r="J70" i="39"/>
  <c r="J73" i="39"/>
  <c r="J76" i="39"/>
  <c r="J79" i="39"/>
  <c r="J91" i="39"/>
  <c r="J95" i="39"/>
  <c r="J101" i="39"/>
  <c r="J105" i="39"/>
  <c r="J113" i="39"/>
  <c r="J115" i="39"/>
  <c r="J117" i="39"/>
  <c r="J435" i="39"/>
  <c r="J438" i="39"/>
  <c r="J441" i="39"/>
  <c r="J453" i="39"/>
  <c r="J456" i="39"/>
  <c r="J459" i="39"/>
  <c r="J471" i="39"/>
  <c r="J474" i="39"/>
  <c r="J442" i="39"/>
  <c r="J445" i="39"/>
  <c r="J448" i="39"/>
  <c r="J457" i="39"/>
  <c r="J460" i="39"/>
  <c r="J463" i="39"/>
  <c r="J466" i="39"/>
  <c r="J469" i="39"/>
  <c r="J472" i="39"/>
  <c r="J478" i="39"/>
  <c r="J481" i="39"/>
  <c r="J484" i="39"/>
  <c r="J431" i="39"/>
  <c r="J449" i="39"/>
  <c r="J452" i="39"/>
  <c r="J464" i="39"/>
  <c r="J467" i="39"/>
  <c r="J476" i="39"/>
  <c r="J479" i="39"/>
  <c r="J482" i="39"/>
  <c r="I8" i="39"/>
  <c r="I12" i="39"/>
  <c r="I16" i="39"/>
  <c r="I22" i="39"/>
  <c r="I24" i="39"/>
  <c r="I28" i="39"/>
  <c r="I30" i="39"/>
  <c r="I36" i="39"/>
  <c r="I38" i="39"/>
  <c r="I44" i="39"/>
  <c r="I50" i="39"/>
  <c r="I54" i="39"/>
  <c r="I11" i="39"/>
  <c r="I15" i="39"/>
  <c r="I23" i="39"/>
  <c r="I31" i="39"/>
  <c r="I43" i="39"/>
  <c r="I55" i="39"/>
  <c r="I58" i="39"/>
  <c r="I9" i="39"/>
  <c r="I13" i="39"/>
  <c r="I17" i="39"/>
  <c r="I21" i="39"/>
  <c r="I29" i="39"/>
  <c r="I37" i="39"/>
  <c r="I45" i="39"/>
  <c r="I49" i="39"/>
  <c r="I61" i="39"/>
  <c r="I63" i="39"/>
  <c r="I65" i="39"/>
  <c r="J318" i="39"/>
  <c r="J322" i="39"/>
  <c r="J328" i="39"/>
  <c r="J332" i="39"/>
  <c r="J336" i="39"/>
  <c r="J340" i="39"/>
  <c r="J344" i="39"/>
  <c r="J346" i="39"/>
  <c r="J352" i="39"/>
  <c r="J354" i="39"/>
  <c r="J356" i="39"/>
  <c r="J358" i="39"/>
  <c r="J362" i="39"/>
  <c r="J364" i="39"/>
  <c r="J311" i="39"/>
  <c r="J315" i="39"/>
  <c r="J321" i="39"/>
  <c r="J325" i="39"/>
  <c r="J329" i="39"/>
  <c r="J333" i="39"/>
  <c r="J337" i="39"/>
  <c r="J339" i="39"/>
  <c r="J343" i="39"/>
  <c r="J347" i="39"/>
  <c r="J349" i="39"/>
  <c r="J351" i="39"/>
  <c r="J359" i="39"/>
  <c r="J361" i="39"/>
  <c r="I243" i="39"/>
  <c r="I191" i="39"/>
  <c r="I195" i="39"/>
  <c r="I203" i="39"/>
  <c r="I211" i="39"/>
  <c r="I223" i="39"/>
  <c r="I230" i="39"/>
  <c r="I188" i="39"/>
  <c r="I192" i="39"/>
  <c r="I196" i="39"/>
  <c r="I204" i="39"/>
  <c r="I208" i="39"/>
  <c r="I216" i="39"/>
  <c r="I234" i="39"/>
  <c r="I224" i="39"/>
  <c r="I241" i="39"/>
  <c r="I238" i="39"/>
  <c r="I189" i="39"/>
  <c r="I193" i="39"/>
  <c r="I197" i="39"/>
  <c r="I201" i="39"/>
  <c r="I209" i="39"/>
  <c r="I217" i="39"/>
  <c r="I235" i="39"/>
  <c r="I245" i="39"/>
  <c r="I225" i="39"/>
  <c r="I202" i="39"/>
  <c r="I210" i="39"/>
  <c r="I218" i="39"/>
  <c r="I229" i="39"/>
  <c r="K9" i="39"/>
  <c r="K11" i="39"/>
  <c r="K13" i="39"/>
  <c r="K15" i="39"/>
  <c r="K17" i="39"/>
  <c r="K25" i="39"/>
  <c r="K27" i="39"/>
  <c r="K29" i="39"/>
  <c r="K31" i="39"/>
  <c r="K33" i="39"/>
  <c r="K35" i="39"/>
  <c r="K37" i="39"/>
  <c r="K47" i="39"/>
  <c r="K8" i="39"/>
  <c r="K10" i="39"/>
  <c r="K14" i="39"/>
  <c r="K18" i="39"/>
  <c r="K20" i="39"/>
  <c r="K22" i="39"/>
  <c r="K24" i="39"/>
  <c r="K40" i="39"/>
  <c r="K42" i="39"/>
  <c r="K44" i="39"/>
  <c r="K52" i="39"/>
  <c r="L140" i="39"/>
  <c r="L142" i="39"/>
  <c r="L150" i="39"/>
  <c r="L154" i="39"/>
  <c r="L156" i="39"/>
  <c r="L160" i="39"/>
  <c r="L166" i="39"/>
  <c r="L133" i="39"/>
  <c r="L137" i="39"/>
  <c r="L143" i="39"/>
  <c r="L147" i="39"/>
  <c r="L149" i="39"/>
  <c r="L153" i="39"/>
  <c r="L161" i="39"/>
  <c r="L163" i="39"/>
  <c r="L171" i="39"/>
  <c r="L55" i="39"/>
  <c r="L477" i="39"/>
  <c r="L480" i="39"/>
  <c r="L483" i="39"/>
  <c r="L486" i="39"/>
  <c r="L475" i="39"/>
  <c r="L478" i="39"/>
  <c r="L481" i="39"/>
  <c r="L484" i="39"/>
  <c r="L50" i="39"/>
  <c r="L170" i="39"/>
  <c r="L178" i="39"/>
  <c r="L180" i="39"/>
  <c r="L182" i="39"/>
  <c r="L184" i="39"/>
  <c r="L186" i="39"/>
  <c r="L470" i="39"/>
  <c r="L57" i="39"/>
  <c r="L61" i="39"/>
  <c r="L63" i="39"/>
  <c r="L65" i="39"/>
  <c r="L235" i="39"/>
  <c r="L237" i="39"/>
  <c r="L241" i="39"/>
  <c r="L243" i="39"/>
  <c r="L245" i="39"/>
  <c r="L482" i="39"/>
  <c r="L110" i="39"/>
  <c r="L118" i="39"/>
  <c r="L120" i="39"/>
  <c r="L122" i="39"/>
  <c r="L124" i="39"/>
  <c r="L126" i="39"/>
  <c r="L485" i="39"/>
  <c r="L175" i="39"/>
  <c r="L177" i="39"/>
  <c r="L181" i="39"/>
  <c r="L183" i="39"/>
  <c r="L185" i="39"/>
  <c r="L58" i="39"/>
  <c r="L60" i="39"/>
  <c r="L62" i="39"/>
  <c r="L64" i="39"/>
  <c r="L66" i="39"/>
  <c r="L246" i="39"/>
  <c r="L240" i="39"/>
  <c r="L295" i="39"/>
  <c r="L297" i="39"/>
  <c r="L301" i="39"/>
  <c r="L303" i="39"/>
  <c r="L305" i="39"/>
  <c r="L230" i="39"/>
  <c r="L350" i="39"/>
  <c r="L358" i="39"/>
  <c r="L360" i="39"/>
  <c r="L362" i="39"/>
  <c r="L364" i="39"/>
  <c r="L366" i="39"/>
  <c r="L415" i="39"/>
  <c r="L417" i="39"/>
  <c r="L421" i="39"/>
  <c r="L423" i="39"/>
  <c r="L425" i="39"/>
  <c r="L117" i="39"/>
  <c r="L121" i="39"/>
  <c r="L125" i="39"/>
  <c r="L244" i="39"/>
  <c r="L238" i="39"/>
  <c r="L290" i="39"/>
  <c r="L298" i="39"/>
  <c r="L300" i="39"/>
  <c r="L302" i="39"/>
  <c r="L304" i="39"/>
  <c r="L306" i="39"/>
  <c r="L242" i="39"/>
  <c r="L355" i="39"/>
  <c r="L357" i="39"/>
  <c r="L361" i="39"/>
  <c r="L363" i="39"/>
  <c r="L365" i="39"/>
  <c r="L115" i="39"/>
  <c r="L123" i="39"/>
  <c r="L426" i="39"/>
  <c r="L424" i="39"/>
  <c r="AF615" i="39"/>
  <c r="AF618" i="39"/>
  <c r="AF621" i="39"/>
  <c r="L410" i="39"/>
  <c r="L422" i="39"/>
  <c r="L420" i="39"/>
  <c r="AF610" i="39"/>
  <c r="AF616" i="39"/>
  <c r="L418" i="39"/>
  <c r="L193" i="39"/>
  <c r="L197" i="39"/>
  <c r="L203" i="39"/>
  <c r="L207" i="39"/>
  <c r="L209" i="39"/>
  <c r="L213" i="39"/>
  <c r="L221" i="39"/>
  <c r="L223" i="39"/>
  <c r="L231" i="39"/>
  <c r="L200" i="39"/>
  <c r="L202" i="39"/>
  <c r="L210" i="39"/>
  <c r="L214" i="39"/>
  <c r="L216" i="39"/>
  <c r="L220" i="39"/>
  <c r="L226" i="39"/>
  <c r="J371" i="39"/>
  <c r="J375" i="39"/>
  <c r="J381" i="39"/>
  <c r="J385" i="39"/>
  <c r="J389" i="39"/>
  <c r="J393" i="39"/>
  <c r="J397" i="39"/>
  <c r="J399" i="39"/>
  <c r="J403" i="39"/>
  <c r="J407" i="39"/>
  <c r="J378" i="39"/>
  <c r="J382" i="39"/>
  <c r="J404" i="39"/>
  <c r="J424" i="39"/>
  <c r="J422" i="39"/>
  <c r="J418" i="39"/>
  <c r="J392" i="39"/>
  <c r="J396" i="39"/>
  <c r="J411" i="39"/>
  <c r="J416" i="39"/>
  <c r="J388" i="39"/>
  <c r="J406" i="39"/>
  <c r="J400" i="39"/>
  <c r="J409" i="39"/>
  <c r="J414" i="39"/>
  <c r="J421" i="39"/>
  <c r="J412" i="39"/>
  <c r="J419" i="39"/>
  <c r="J369" i="39"/>
  <c r="J373" i="39"/>
  <c r="J377" i="39"/>
  <c r="J379" i="39"/>
  <c r="J383" i="39"/>
  <c r="J387" i="39"/>
  <c r="J391" i="39"/>
  <c r="J395" i="39"/>
  <c r="J401" i="39"/>
  <c r="J405" i="39"/>
  <c r="J368" i="39"/>
  <c r="J370" i="39"/>
  <c r="J372" i="39"/>
  <c r="J374" i="39"/>
  <c r="J376" i="39"/>
  <c r="J380" i="39"/>
  <c r="J384" i="39"/>
  <c r="J386" i="39"/>
  <c r="J394" i="39"/>
  <c r="J390" i="39"/>
  <c r="J410" i="39"/>
  <c r="J417" i="39"/>
  <c r="J398" i="39"/>
  <c r="J415" i="39"/>
  <c r="J420" i="39"/>
  <c r="J402" i="39"/>
  <c r="J408" i="39"/>
  <c r="J413" i="39"/>
  <c r="K308" i="39"/>
  <c r="K310" i="39"/>
  <c r="K314" i="39"/>
  <c r="K318" i="39"/>
  <c r="K320" i="39"/>
  <c r="K322" i="39"/>
  <c r="K324" i="39"/>
  <c r="K340" i="39"/>
  <c r="K342" i="39"/>
  <c r="K344" i="39"/>
  <c r="K352" i="39"/>
  <c r="K309" i="39"/>
  <c r="K311" i="39"/>
  <c r="K313" i="39"/>
  <c r="K315" i="39"/>
  <c r="K317" i="39"/>
  <c r="K325" i="39"/>
  <c r="K327" i="39"/>
  <c r="K329" i="39"/>
  <c r="K331" i="39"/>
  <c r="K333" i="39"/>
  <c r="K335" i="39"/>
  <c r="K337" i="39"/>
  <c r="K347" i="39"/>
  <c r="L260" i="39"/>
  <c r="L257" i="39"/>
  <c r="L263" i="39"/>
  <c r="L267" i="39"/>
  <c r="L269" i="39"/>
  <c r="L273" i="39"/>
  <c r="L281" i="39"/>
  <c r="L283" i="39"/>
  <c r="L291" i="39"/>
  <c r="L262" i="39"/>
  <c r="L270" i="39"/>
  <c r="L274" i="39"/>
  <c r="L276" i="39"/>
  <c r="L280" i="39"/>
  <c r="L286" i="39"/>
  <c r="L253" i="39"/>
  <c r="L369" i="39"/>
  <c r="L371" i="39"/>
  <c r="L375" i="39"/>
  <c r="L379" i="39"/>
  <c r="L381" i="39"/>
  <c r="L385" i="39"/>
  <c r="L399" i="39"/>
  <c r="L368" i="39"/>
  <c r="L370" i="39"/>
  <c r="L372" i="39"/>
  <c r="L374" i="39"/>
  <c r="L376" i="39"/>
  <c r="L378" i="39"/>
  <c r="L386" i="39"/>
  <c r="L388" i="39"/>
  <c r="L392" i="39"/>
  <c r="J258" i="39"/>
  <c r="J262" i="39"/>
  <c r="J265" i="39"/>
  <c r="J269" i="39"/>
  <c r="J273" i="39"/>
  <c r="J277" i="39"/>
  <c r="J279" i="39"/>
  <c r="J283" i="39"/>
  <c r="J287" i="39"/>
  <c r="J289" i="39"/>
  <c r="J291" i="39"/>
  <c r="J299" i="39"/>
  <c r="J301" i="39"/>
  <c r="J251" i="39"/>
  <c r="J261" i="39"/>
  <c r="J255" i="39"/>
  <c r="J268" i="39"/>
  <c r="J272" i="39"/>
  <c r="J276" i="39"/>
  <c r="J280" i="39"/>
  <c r="J284" i="39"/>
  <c r="J286" i="39"/>
  <c r="J292" i="39"/>
  <c r="J294" i="39"/>
  <c r="J296" i="39"/>
  <c r="J298" i="39"/>
  <c r="J302" i="39"/>
  <c r="J304" i="39"/>
  <c r="K429" i="39"/>
  <c r="K435" i="39"/>
  <c r="K438" i="39"/>
  <c r="K444" i="39"/>
  <c r="K447" i="39"/>
  <c r="K453" i="39"/>
  <c r="K462" i="39"/>
  <c r="K430" i="39"/>
  <c r="K433" i="39"/>
  <c r="K442" i="39"/>
  <c r="K445" i="39"/>
  <c r="K451" i="39"/>
  <c r="K457" i="39"/>
  <c r="K460" i="39"/>
  <c r="K472" i="39"/>
  <c r="K428" i="39"/>
  <c r="K431" i="39"/>
  <c r="K434" i="39"/>
  <c r="K437" i="39"/>
  <c r="K440" i="39"/>
  <c r="K449" i="39"/>
  <c r="K455" i="39"/>
  <c r="K464" i="39"/>
  <c r="K467" i="39"/>
  <c r="J131" i="39"/>
  <c r="J135" i="39"/>
  <c r="J141" i="39"/>
  <c r="J145" i="39"/>
  <c r="J149" i="39"/>
  <c r="J153" i="39"/>
  <c r="J157" i="39"/>
  <c r="J159" i="39"/>
  <c r="J163" i="39"/>
  <c r="J167" i="39"/>
  <c r="J169" i="39"/>
  <c r="J171" i="39"/>
  <c r="J172" i="39"/>
  <c r="J184" i="39"/>
  <c r="J179" i="39"/>
  <c r="J176" i="39"/>
  <c r="J182" i="39"/>
  <c r="J138" i="39"/>
  <c r="J142" i="39"/>
  <c r="J166" i="39"/>
  <c r="J174" i="39"/>
  <c r="J178" i="39"/>
  <c r="J148" i="39"/>
  <c r="J152" i="39"/>
  <c r="J156" i="39"/>
  <c r="J160" i="39"/>
  <c r="J164" i="39"/>
  <c r="J181" i="39"/>
  <c r="K312" i="39"/>
  <c r="K316" i="39"/>
  <c r="K326" i="39"/>
  <c r="K328" i="39"/>
  <c r="K330" i="39"/>
  <c r="K332" i="39"/>
  <c r="K334" i="39"/>
  <c r="K336" i="39"/>
  <c r="K338" i="39"/>
  <c r="K346" i="39"/>
  <c r="K348" i="39"/>
  <c r="K354" i="39"/>
  <c r="K356" i="39"/>
  <c r="K319" i="39"/>
  <c r="K321" i="39"/>
  <c r="K323" i="39"/>
  <c r="K339" i="39"/>
  <c r="K341" i="39"/>
  <c r="K343" i="39"/>
  <c r="K345" i="39"/>
  <c r="K349" i="39"/>
  <c r="K351" i="39"/>
  <c r="K353" i="39"/>
  <c r="K359" i="39"/>
  <c r="J8" i="39"/>
  <c r="J10" i="39"/>
  <c r="J12" i="39"/>
  <c r="J14" i="39"/>
  <c r="J16" i="39"/>
  <c r="J20" i="39"/>
  <c r="J24" i="39"/>
  <c r="J26" i="39"/>
  <c r="J30" i="39"/>
  <c r="J34" i="39"/>
  <c r="J38" i="39"/>
  <c r="J42" i="39"/>
  <c r="J48" i="39"/>
  <c r="J50" i="39"/>
  <c r="J19" i="39"/>
  <c r="J23" i="39"/>
  <c r="J27" i="39"/>
  <c r="J31" i="39"/>
  <c r="J35" i="39"/>
  <c r="J55" i="39"/>
  <c r="J60" i="39"/>
  <c r="J9" i="39"/>
  <c r="J13" i="39"/>
  <c r="J17" i="39"/>
  <c r="J41" i="39"/>
  <c r="J45" i="39"/>
  <c r="J53" i="39"/>
  <c r="J57" i="39"/>
  <c r="I139" i="39"/>
  <c r="I145" i="39"/>
  <c r="I147" i="39"/>
  <c r="I153" i="39"/>
  <c r="I155" i="39"/>
  <c r="I159" i="39"/>
  <c r="I161" i="39"/>
  <c r="I167" i="39"/>
  <c r="I171" i="39"/>
  <c r="I173" i="39"/>
  <c r="I177" i="39"/>
  <c r="I179" i="39"/>
  <c r="I130" i="39"/>
  <c r="I134" i="39"/>
  <c r="I138" i="39"/>
  <c r="I140" i="39"/>
  <c r="I146" i="39"/>
  <c r="I152" i="39"/>
  <c r="I154" i="39"/>
  <c r="I160" i="39"/>
  <c r="I162" i="39"/>
  <c r="I166" i="39"/>
  <c r="I168" i="39"/>
  <c r="I172" i="39"/>
  <c r="I184" i="39"/>
  <c r="I176" i="39"/>
  <c r="I182" i="39"/>
  <c r="I180" i="39"/>
  <c r="I186" i="39"/>
  <c r="I129" i="39"/>
  <c r="I131" i="39"/>
  <c r="I133" i="39"/>
  <c r="I135" i="39"/>
  <c r="I137" i="39"/>
  <c r="I141" i="39"/>
  <c r="I143" i="39"/>
  <c r="I149" i="39"/>
  <c r="I151" i="39"/>
  <c r="I157" i="39"/>
  <c r="I163" i="39"/>
  <c r="I165" i="39"/>
  <c r="I169" i="39"/>
  <c r="I175" i="39"/>
  <c r="I181" i="39"/>
  <c r="I183" i="39"/>
  <c r="I185" i="39"/>
  <c r="I128" i="39"/>
  <c r="I132" i="39"/>
  <c r="I136" i="39"/>
  <c r="I142" i="39"/>
  <c r="I144" i="39"/>
  <c r="I148" i="39"/>
  <c r="I150" i="39"/>
  <c r="I156" i="39"/>
  <c r="I158" i="39"/>
  <c r="I164" i="39"/>
  <c r="I170" i="39"/>
  <c r="I174" i="39"/>
  <c r="I178" i="39"/>
  <c r="L9" i="39"/>
  <c r="L11" i="39"/>
  <c r="L15" i="39"/>
  <c r="L19" i="39"/>
  <c r="L21" i="39"/>
  <c r="L25" i="39"/>
  <c r="L39" i="39"/>
  <c r="L8" i="39"/>
  <c r="L10" i="39"/>
  <c r="L12" i="39"/>
  <c r="L14" i="39"/>
  <c r="L16" i="39"/>
  <c r="L18" i="39"/>
  <c r="L26" i="39"/>
  <c r="L28" i="39"/>
  <c r="L32" i="39"/>
  <c r="I308" i="39"/>
  <c r="I312" i="39"/>
  <c r="I316" i="39"/>
  <c r="I322" i="39"/>
  <c r="I324" i="39"/>
  <c r="I328" i="39"/>
  <c r="I330" i="39"/>
  <c r="I336" i="39"/>
  <c r="I338" i="39"/>
  <c r="I344" i="39"/>
  <c r="I350" i="39"/>
  <c r="I354" i="39"/>
  <c r="I358" i="39"/>
  <c r="I309" i="39"/>
  <c r="I311" i="39"/>
  <c r="I313" i="39"/>
  <c r="I315" i="39"/>
  <c r="I317" i="39"/>
  <c r="I321" i="39"/>
  <c r="I323" i="39"/>
  <c r="I329" i="39"/>
  <c r="I331" i="39"/>
  <c r="I337" i="39"/>
  <c r="I343" i="39"/>
  <c r="I345" i="39"/>
  <c r="I349" i="39"/>
  <c r="I355" i="39"/>
  <c r="I361" i="39"/>
  <c r="I363" i="39"/>
  <c r="I365" i="39"/>
  <c r="AG610" i="39"/>
  <c r="I74" i="39"/>
  <c r="I80" i="39"/>
  <c r="I86" i="39"/>
  <c r="I92" i="39"/>
  <c r="I94" i="39"/>
  <c r="I100" i="39"/>
  <c r="I102" i="39"/>
  <c r="I106" i="39"/>
  <c r="I108" i="39"/>
  <c r="I112" i="39"/>
  <c r="I116" i="39"/>
  <c r="I120" i="39"/>
  <c r="I122" i="39"/>
  <c r="I124" i="39"/>
  <c r="I126" i="39"/>
  <c r="I78" i="39"/>
  <c r="I87" i="39"/>
  <c r="I70" i="39"/>
  <c r="I79" i="39"/>
  <c r="I85" i="39"/>
  <c r="I93" i="39"/>
  <c r="I95" i="39"/>
  <c r="I99" i="39"/>
  <c r="I101" i="39"/>
  <c r="I107" i="39"/>
  <c r="I111" i="39"/>
  <c r="I113" i="39"/>
  <c r="I117" i="39"/>
  <c r="I119" i="39"/>
  <c r="K19" i="39"/>
  <c r="K21" i="39"/>
  <c r="K23" i="39"/>
  <c r="K39" i="39"/>
  <c r="K41" i="39"/>
  <c r="K43" i="39"/>
  <c r="K45" i="39"/>
  <c r="K49" i="39"/>
  <c r="K51" i="39"/>
  <c r="K53" i="39"/>
  <c r="K12" i="39"/>
  <c r="K16" i="39"/>
  <c r="K26" i="39"/>
  <c r="K28" i="39"/>
  <c r="K30" i="39"/>
  <c r="K32" i="39"/>
  <c r="K34" i="39"/>
  <c r="K36" i="39"/>
  <c r="K38" i="39"/>
  <c r="K46" i="39"/>
  <c r="K48" i="39"/>
  <c r="K54" i="39"/>
  <c r="K56" i="39"/>
  <c r="K59" i="39"/>
  <c r="I310" i="39"/>
  <c r="I314" i="39"/>
  <c r="I318" i="39"/>
  <c r="I320" i="39"/>
  <c r="I326" i="39"/>
  <c r="I332" i="39"/>
  <c r="I334" i="39"/>
  <c r="I340" i="39"/>
  <c r="I342" i="39"/>
  <c r="I346" i="39"/>
  <c r="I348" i="39"/>
  <c r="I352" i="39"/>
  <c r="I356" i="39"/>
  <c r="I360" i="39"/>
  <c r="I362" i="39"/>
  <c r="I364" i="39"/>
  <c r="I366" i="39"/>
  <c r="I319" i="39"/>
  <c r="I325" i="39"/>
  <c r="I327" i="39"/>
  <c r="I333" i="39"/>
  <c r="I335" i="39"/>
  <c r="I339" i="39"/>
  <c r="I341" i="39"/>
  <c r="I347" i="39"/>
  <c r="I351" i="39"/>
  <c r="I353" i="39"/>
  <c r="I357" i="39"/>
  <c r="I359" i="39"/>
  <c r="K369" i="39"/>
  <c r="K371" i="39"/>
  <c r="K373" i="39"/>
  <c r="K375" i="39"/>
  <c r="K377" i="39"/>
  <c r="K385" i="39"/>
  <c r="K387" i="39"/>
  <c r="K389" i="39"/>
  <c r="K391" i="39"/>
  <c r="K393" i="39"/>
  <c r="K395" i="39"/>
  <c r="K397" i="39"/>
  <c r="K407" i="39"/>
  <c r="K368" i="39"/>
  <c r="K370" i="39"/>
  <c r="K374" i="39"/>
  <c r="K378" i="39"/>
  <c r="K380" i="39"/>
  <c r="K382" i="39"/>
  <c r="K384" i="39"/>
  <c r="K400" i="39"/>
  <c r="K402" i="39"/>
  <c r="K404" i="39"/>
  <c r="K412" i="39"/>
  <c r="L447" i="39"/>
  <c r="L450" i="39"/>
  <c r="L453" i="39"/>
  <c r="L456" i="39"/>
  <c r="L471" i="39"/>
  <c r="L433" i="39"/>
  <c r="L442" i="39"/>
  <c r="L454" i="39"/>
  <c r="L460" i="39"/>
  <c r="L463" i="39"/>
  <c r="L466" i="39"/>
  <c r="L437" i="39"/>
  <c r="L440" i="39"/>
  <c r="L443" i="39"/>
  <c r="L449" i="39"/>
  <c r="L461" i="39"/>
  <c r="L248" i="39"/>
  <c r="L250" i="39"/>
  <c r="L252" i="39"/>
  <c r="L254" i="39"/>
  <c r="L256" i="39"/>
  <c r="L258" i="39"/>
  <c r="L265" i="39"/>
  <c r="L279" i="39"/>
  <c r="L251" i="39"/>
  <c r="L261" i="39"/>
  <c r="L255" i="39"/>
  <c r="L259" i="39"/>
  <c r="L266" i="39"/>
  <c r="L268" i="39"/>
  <c r="L272" i="39"/>
  <c r="L249" i="39"/>
  <c r="K139" i="39"/>
  <c r="K141" i="39"/>
  <c r="K143" i="39"/>
  <c r="K159" i="39"/>
  <c r="K161" i="39"/>
  <c r="K163" i="39"/>
  <c r="K165" i="39"/>
  <c r="K169" i="39"/>
  <c r="K171" i="39"/>
  <c r="K173" i="39"/>
  <c r="K132" i="39"/>
  <c r="K136" i="39"/>
  <c r="K148" i="39"/>
  <c r="K152" i="39"/>
  <c r="K156" i="39"/>
  <c r="K168" i="39"/>
  <c r="K179" i="39"/>
  <c r="K176" i="39"/>
  <c r="K146" i="39"/>
  <c r="K150" i="39"/>
  <c r="K154" i="39"/>
  <c r="K158" i="39"/>
  <c r="K166" i="39"/>
  <c r="K174" i="39"/>
  <c r="J129" i="39"/>
  <c r="J133" i="39"/>
  <c r="J137" i="39"/>
  <c r="J139" i="39"/>
  <c r="J143" i="39"/>
  <c r="J147" i="39"/>
  <c r="J151" i="39"/>
  <c r="J155" i="39"/>
  <c r="J161" i="39"/>
  <c r="J165" i="39"/>
  <c r="J173" i="39"/>
  <c r="J175" i="39"/>
  <c r="J177" i="39"/>
  <c r="J130" i="39"/>
  <c r="J134" i="39"/>
  <c r="J146" i="39"/>
  <c r="J150" i="39"/>
  <c r="J154" i="39"/>
  <c r="J158" i="39"/>
  <c r="J162" i="39"/>
  <c r="J170" i="39"/>
  <c r="J180" i="39"/>
  <c r="J128" i="39"/>
  <c r="J132" i="39"/>
  <c r="J136" i="39"/>
  <c r="J140" i="39"/>
  <c r="J144" i="39"/>
  <c r="J168" i="39"/>
  <c r="J189" i="39"/>
  <c r="J193" i="39"/>
  <c r="J197" i="39"/>
  <c r="J199" i="39"/>
  <c r="J203" i="39"/>
  <c r="J207" i="39"/>
  <c r="J211" i="39"/>
  <c r="J215" i="39"/>
  <c r="J221" i="39"/>
  <c r="J225" i="39"/>
  <c r="J233" i="39"/>
  <c r="J235" i="39"/>
  <c r="J237" i="39"/>
  <c r="J188" i="39"/>
  <c r="J190" i="39"/>
  <c r="J192" i="39"/>
  <c r="J194" i="39"/>
  <c r="J196" i="39"/>
  <c r="J200" i="39"/>
  <c r="J204" i="39"/>
  <c r="J206" i="39"/>
  <c r="J210" i="39"/>
  <c r="J214" i="39"/>
  <c r="J218" i="39"/>
  <c r="J222" i="39"/>
  <c r="J228" i="39"/>
  <c r="J230" i="39"/>
  <c r="J240" i="39"/>
  <c r="K248" i="39"/>
  <c r="K250" i="39"/>
  <c r="K254" i="39"/>
  <c r="K258" i="39"/>
  <c r="K260" i="39"/>
  <c r="K262" i="39"/>
  <c r="K257" i="39"/>
  <c r="K265" i="39"/>
  <c r="K267" i="39"/>
  <c r="K269" i="39"/>
  <c r="K271" i="39"/>
  <c r="K273" i="39"/>
  <c r="K275" i="39"/>
  <c r="K277" i="39"/>
  <c r="K287" i="39"/>
  <c r="K251" i="39"/>
  <c r="K255" i="39"/>
  <c r="K264" i="39"/>
  <c r="K280" i="39"/>
  <c r="K282" i="39"/>
  <c r="K284" i="39"/>
  <c r="K292" i="39"/>
  <c r="K249" i="39"/>
  <c r="K253" i="39"/>
  <c r="L128" i="39"/>
  <c r="L130" i="39"/>
  <c r="L132" i="39"/>
  <c r="L134" i="39"/>
  <c r="L136" i="39"/>
  <c r="L138" i="39"/>
  <c r="L146" i="39"/>
  <c r="L148" i="39"/>
  <c r="L152" i="39"/>
  <c r="L129" i="39"/>
  <c r="L131" i="39"/>
  <c r="L135" i="39"/>
  <c r="L139" i="39"/>
  <c r="L141" i="39"/>
  <c r="L145" i="39"/>
  <c r="L159" i="39"/>
  <c r="I429" i="39"/>
  <c r="I432" i="39"/>
  <c r="I435" i="39"/>
  <c r="I441" i="39"/>
  <c r="I444" i="39"/>
  <c r="I450" i="39"/>
  <c r="I456" i="39"/>
  <c r="I465" i="39"/>
  <c r="I474" i="39"/>
  <c r="I483" i="39"/>
  <c r="I433" i="39"/>
  <c r="I436" i="39"/>
  <c r="I442" i="39"/>
  <c r="I448" i="39"/>
  <c r="I451" i="39"/>
  <c r="I457" i="39"/>
  <c r="I463" i="39"/>
  <c r="I469" i="39"/>
  <c r="I475" i="39"/>
  <c r="I478" i="39"/>
  <c r="I481" i="39"/>
  <c r="I428" i="39"/>
  <c r="I431" i="39"/>
  <c r="I437" i="39"/>
  <c r="I443" i="39"/>
  <c r="I449" i="39"/>
  <c r="I458" i="39"/>
  <c r="I464" i="39"/>
  <c r="I470" i="39"/>
  <c r="I485" i="39"/>
  <c r="L429" i="39"/>
  <c r="L432" i="39"/>
  <c r="L435" i="39"/>
  <c r="L438" i="39"/>
  <c r="L441" i="39"/>
  <c r="L459" i="39"/>
  <c r="L430" i="39"/>
  <c r="L436" i="39"/>
  <c r="L439" i="39"/>
  <c r="L445" i="39"/>
  <c r="L448" i="39"/>
  <c r="L428" i="39"/>
  <c r="L431" i="39"/>
  <c r="L434" i="39"/>
  <c r="L446" i="39"/>
  <c r="L452" i="39"/>
  <c r="AC613" i="39"/>
  <c r="AG613" i="39" s="1"/>
  <c r="AC619" i="39"/>
  <c r="AC620" i="39"/>
  <c r="AC618" i="39"/>
  <c r="AC624" i="39"/>
  <c r="I248" i="39"/>
  <c r="I252" i="39"/>
  <c r="I256" i="39"/>
  <c r="I249" i="39"/>
  <c r="I251" i="39"/>
  <c r="I253" i="39"/>
  <c r="I255" i="39"/>
  <c r="I257" i="39"/>
  <c r="I261" i="39"/>
  <c r="I264" i="39"/>
  <c r="I268" i="39"/>
  <c r="I270" i="39"/>
  <c r="I276" i="39"/>
  <c r="I278" i="39"/>
  <c r="I284" i="39"/>
  <c r="I290" i="39"/>
  <c r="I294" i="39"/>
  <c r="I298" i="39"/>
  <c r="I262" i="39"/>
  <c r="I263" i="39"/>
  <c r="I269" i="39"/>
  <c r="I271" i="39"/>
  <c r="I277" i="39"/>
  <c r="I283" i="39"/>
  <c r="I285" i="39"/>
  <c r="I289" i="39"/>
  <c r="I295" i="39"/>
  <c r="I301" i="39"/>
  <c r="I303" i="39"/>
  <c r="I305" i="39"/>
  <c r="I379" i="39"/>
  <c r="I385" i="39"/>
  <c r="I387" i="39"/>
  <c r="I393" i="39"/>
  <c r="I395" i="39"/>
  <c r="I399" i="39"/>
  <c r="I401" i="39"/>
  <c r="I370" i="39"/>
  <c r="I374" i="39"/>
  <c r="I378" i="39"/>
  <c r="I380" i="39"/>
  <c r="I386" i="39"/>
  <c r="I392" i="39"/>
  <c r="I394" i="39"/>
  <c r="I407" i="39"/>
  <c r="I417" i="39"/>
  <c r="I422" i="39"/>
  <c r="I420" i="39"/>
  <c r="I402" i="39"/>
  <c r="I408" i="39"/>
  <c r="I413" i="39"/>
  <c r="I411" i="39"/>
  <c r="I416" i="39"/>
  <c r="I406" i="39"/>
  <c r="I400" i="39"/>
  <c r="I412" i="39"/>
  <c r="I419" i="39"/>
  <c r="I426" i="39"/>
  <c r="I424" i="39"/>
  <c r="K129" i="39"/>
  <c r="K131" i="39"/>
  <c r="K133" i="39"/>
  <c r="K135" i="39"/>
  <c r="K137" i="39"/>
  <c r="K145" i="39"/>
  <c r="K147" i="39"/>
  <c r="K149" i="39"/>
  <c r="K151" i="39"/>
  <c r="K153" i="39"/>
  <c r="K155" i="39"/>
  <c r="K157" i="39"/>
  <c r="K167" i="39"/>
  <c r="K128" i="39"/>
  <c r="K140" i="39"/>
  <c r="K144" i="39"/>
  <c r="K160" i="39"/>
  <c r="K164" i="39"/>
  <c r="K172" i="39"/>
  <c r="K130" i="39"/>
  <c r="K134" i="39"/>
  <c r="K138" i="39"/>
  <c r="K142" i="39"/>
  <c r="K162" i="39"/>
  <c r="L373" i="39"/>
  <c r="L377" i="39"/>
  <c r="L383" i="39"/>
  <c r="L387" i="39"/>
  <c r="L389" i="39"/>
  <c r="L393" i="39"/>
  <c r="L401" i="39"/>
  <c r="L403" i="39"/>
  <c r="L411" i="39"/>
  <c r="L380" i="39"/>
  <c r="L382" i="39"/>
  <c r="L390" i="39"/>
  <c r="L394" i="39"/>
  <c r="L396" i="39"/>
  <c r="L406" i="39"/>
  <c r="L400" i="39"/>
  <c r="J71" i="39"/>
  <c r="J89" i="39"/>
  <c r="J92" i="39"/>
  <c r="J96" i="39"/>
  <c r="J100" i="39"/>
  <c r="J104" i="39"/>
  <c r="J106" i="39"/>
  <c r="J112" i="39"/>
  <c r="J114" i="39"/>
  <c r="J116" i="39"/>
  <c r="J118" i="39"/>
  <c r="J122" i="39"/>
  <c r="J124" i="39"/>
  <c r="J75" i="39"/>
  <c r="J78" i="39"/>
  <c r="J81" i="39"/>
  <c r="J82" i="39"/>
  <c r="J85" i="39"/>
  <c r="J88" i="39"/>
  <c r="J93" i="39"/>
  <c r="J97" i="39"/>
  <c r="J99" i="39"/>
  <c r="J103" i="39"/>
  <c r="J107" i="39"/>
  <c r="J109" i="39"/>
  <c r="J111" i="39"/>
  <c r="J119" i="39"/>
  <c r="J121" i="39"/>
  <c r="K72" i="39"/>
  <c r="K76" i="39"/>
  <c r="K86" i="39"/>
  <c r="K88" i="39"/>
  <c r="K90" i="39"/>
  <c r="K79" i="39"/>
  <c r="K81" i="39"/>
  <c r="K83" i="39"/>
  <c r="K92" i="39"/>
  <c r="K94" i="39"/>
  <c r="K96" i="39"/>
  <c r="K98" i="39"/>
  <c r="K106" i="39"/>
  <c r="K108" i="39"/>
  <c r="K114" i="39"/>
  <c r="K116" i="39"/>
  <c r="K99" i="39"/>
  <c r="K101" i="39"/>
  <c r="K103" i="39"/>
  <c r="K105" i="39"/>
  <c r="K109" i="39"/>
  <c r="K113" i="39"/>
  <c r="K111" i="39"/>
  <c r="K119" i="39"/>
  <c r="L80" i="39"/>
  <c r="L82" i="39"/>
  <c r="L90" i="39"/>
  <c r="L73" i="39"/>
  <c r="L77" i="39"/>
  <c r="L83" i="39"/>
  <c r="L87" i="39"/>
  <c r="L89" i="39"/>
  <c r="L94" i="39"/>
  <c r="L96" i="39"/>
  <c r="L100" i="39"/>
  <c r="L106" i="39"/>
  <c r="L93" i="39"/>
  <c r="L101" i="39"/>
  <c r="L103" i="39"/>
  <c r="L111" i="39"/>
  <c r="I10" i="39"/>
  <c r="I14" i="39"/>
  <c r="I18" i="39"/>
  <c r="I20" i="39"/>
  <c r="I26" i="39"/>
  <c r="I32" i="39"/>
  <c r="I34" i="39"/>
  <c r="I40" i="39"/>
  <c r="I42" i="39"/>
  <c r="I46" i="39"/>
  <c r="I48" i="39"/>
  <c r="I52" i="39"/>
  <c r="I56" i="39"/>
  <c r="I19" i="39"/>
  <c r="I27" i="39"/>
  <c r="I35" i="39"/>
  <c r="I39" i="39"/>
  <c r="I47" i="39"/>
  <c r="I51" i="39"/>
  <c r="I60" i="39"/>
  <c r="I62" i="39"/>
  <c r="I64" i="39"/>
  <c r="I66" i="39"/>
  <c r="I25" i="39"/>
  <c r="I33" i="39"/>
  <c r="I41" i="39"/>
  <c r="I53" i="39"/>
  <c r="I57" i="39"/>
  <c r="I59" i="39"/>
  <c r="J308" i="39"/>
  <c r="J310" i="39"/>
  <c r="J312" i="39"/>
  <c r="J314" i="39"/>
  <c r="J316" i="39"/>
  <c r="J320" i="39"/>
  <c r="J324" i="39"/>
  <c r="J326" i="39"/>
  <c r="J330" i="39"/>
  <c r="J334" i="39"/>
  <c r="J338" i="39"/>
  <c r="J342" i="39"/>
  <c r="J348" i="39"/>
  <c r="J350" i="39"/>
  <c r="J360" i="39"/>
  <c r="J309" i="39"/>
  <c r="J313" i="39"/>
  <c r="J317" i="39"/>
  <c r="J319" i="39"/>
  <c r="J323" i="39"/>
  <c r="J327" i="39"/>
  <c r="J331" i="39"/>
  <c r="J335" i="39"/>
  <c r="J341" i="39"/>
  <c r="J345" i="39"/>
  <c r="J353" i="39"/>
  <c r="J355" i="39"/>
  <c r="J357" i="39"/>
  <c r="I68" i="39"/>
  <c r="I71" i="39"/>
  <c r="I77" i="39"/>
  <c r="I83" i="39"/>
  <c r="I89" i="39"/>
  <c r="I96" i="39"/>
  <c r="I98" i="39"/>
  <c r="I104" i="39"/>
  <c r="I110" i="39"/>
  <c r="I114" i="39"/>
  <c r="I118" i="39"/>
  <c r="I69" i="39"/>
  <c r="I72" i="39"/>
  <c r="I75" i="39"/>
  <c r="I81" i="39"/>
  <c r="I84" i="39"/>
  <c r="I90" i="39"/>
  <c r="I73" i="39"/>
  <c r="I76" i="39"/>
  <c r="I82" i="39"/>
  <c r="I88" i="39"/>
  <c r="I91" i="39"/>
  <c r="I97" i="39"/>
  <c r="I103" i="39"/>
  <c r="I105" i="39"/>
  <c r="I109" i="39"/>
  <c r="I115" i="39"/>
  <c r="I121" i="39"/>
  <c r="I123" i="39"/>
  <c r="I125" i="39"/>
  <c r="I250" i="39"/>
  <c r="I254" i="39"/>
  <c r="I258" i="39"/>
  <c r="I260" i="39"/>
  <c r="I259" i="39"/>
  <c r="I266" i="39"/>
  <c r="I272" i="39"/>
  <c r="I274" i="39"/>
  <c r="I280" i="39"/>
  <c r="I282" i="39"/>
  <c r="I286" i="39"/>
  <c r="I288" i="39"/>
  <c r="I292" i="39"/>
  <c r="I296" i="39"/>
  <c r="I300" i="39"/>
  <c r="I302" i="39"/>
  <c r="I304" i="39"/>
  <c r="I306" i="39"/>
  <c r="I265" i="39"/>
  <c r="I267" i="39"/>
  <c r="I273" i="39"/>
  <c r="I275" i="39"/>
  <c r="I279" i="39"/>
  <c r="I281" i="39"/>
  <c r="I287" i="39"/>
  <c r="I291" i="39"/>
  <c r="I293" i="39"/>
  <c r="I297" i="39"/>
  <c r="I299" i="39"/>
  <c r="K189" i="39"/>
  <c r="K191" i="39"/>
  <c r="K193" i="39"/>
  <c r="K195" i="39"/>
  <c r="K197" i="39"/>
  <c r="K205" i="39"/>
  <c r="K207" i="39"/>
  <c r="K209" i="39"/>
  <c r="K211" i="39"/>
  <c r="K213" i="39"/>
  <c r="K215" i="39"/>
  <c r="K217" i="39"/>
  <c r="K227" i="39"/>
  <c r="K188" i="39"/>
  <c r="K190" i="39"/>
  <c r="K194" i="39"/>
  <c r="K198" i="39"/>
  <c r="K200" i="39"/>
  <c r="K202" i="39"/>
  <c r="K204" i="39"/>
  <c r="K220" i="39"/>
  <c r="K222" i="39"/>
  <c r="K224" i="39"/>
  <c r="K232" i="39"/>
  <c r="L13" i="39"/>
  <c r="L17" i="39"/>
  <c r="L23" i="39"/>
  <c r="L27" i="39"/>
  <c r="L29" i="39"/>
  <c r="L33" i="39"/>
  <c r="L41" i="39"/>
  <c r="L43" i="39"/>
  <c r="L51" i="39"/>
  <c r="L20" i="39"/>
  <c r="L22" i="39"/>
  <c r="L30" i="39"/>
  <c r="L34" i="39"/>
  <c r="L36" i="39"/>
  <c r="L40" i="39"/>
  <c r="L46" i="39"/>
  <c r="J191" i="39"/>
  <c r="J195" i="39"/>
  <c r="J201" i="39"/>
  <c r="J205" i="39"/>
  <c r="J209" i="39"/>
  <c r="J213" i="39"/>
  <c r="J217" i="39"/>
  <c r="J219" i="39"/>
  <c r="J223" i="39"/>
  <c r="J227" i="39"/>
  <c r="J229" i="39"/>
  <c r="J231" i="39"/>
  <c r="J239" i="39"/>
  <c r="J241" i="39"/>
  <c r="J198" i="39"/>
  <c r="J202" i="39"/>
  <c r="J208" i="39"/>
  <c r="J212" i="39"/>
  <c r="J216" i="39"/>
  <c r="J220" i="39"/>
  <c r="J224" i="39"/>
  <c r="J226" i="39"/>
  <c r="J232" i="39"/>
  <c r="J234" i="39"/>
  <c r="J236" i="39"/>
  <c r="J238" i="39"/>
  <c r="J242" i="39"/>
  <c r="J244" i="39"/>
  <c r="K199" i="39"/>
  <c r="K201" i="39"/>
  <c r="K203" i="39"/>
  <c r="K219" i="39"/>
  <c r="K221" i="39"/>
  <c r="K223" i="39"/>
  <c r="K225" i="39"/>
  <c r="K229" i="39"/>
  <c r="K231" i="39"/>
  <c r="K233" i="39"/>
  <c r="K239" i="39"/>
  <c r="K192" i="39"/>
  <c r="K196" i="39"/>
  <c r="K206" i="39"/>
  <c r="K208" i="39"/>
  <c r="K210" i="39"/>
  <c r="K212" i="39"/>
  <c r="K214" i="39"/>
  <c r="K216" i="39"/>
  <c r="K218" i="39"/>
  <c r="K226" i="39"/>
  <c r="K228" i="39"/>
  <c r="K234" i="39"/>
  <c r="K236" i="39"/>
  <c r="AG609" i="39"/>
  <c r="M607" i="39" s="1"/>
  <c r="L320" i="39"/>
  <c r="L322" i="39"/>
  <c r="L330" i="39"/>
  <c r="L334" i="39"/>
  <c r="L336" i="39"/>
  <c r="L340" i="39"/>
  <c r="L346" i="39"/>
  <c r="L313" i="39"/>
  <c r="L317" i="39"/>
  <c r="L323" i="39"/>
  <c r="L327" i="39"/>
  <c r="L329" i="39"/>
  <c r="L333" i="39"/>
  <c r="L341" i="39"/>
  <c r="L343" i="39"/>
  <c r="L351" i="39"/>
  <c r="L189" i="39"/>
  <c r="L191" i="39"/>
  <c r="L195" i="39"/>
  <c r="L199" i="39"/>
  <c r="L201" i="39"/>
  <c r="L205" i="39"/>
  <c r="L219" i="39"/>
  <c r="L188" i="39"/>
  <c r="L190" i="39"/>
  <c r="L192" i="39"/>
  <c r="L194" i="39"/>
  <c r="L196" i="39"/>
  <c r="L198" i="39"/>
  <c r="L206" i="39"/>
  <c r="L208" i="39"/>
  <c r="L212" i="39"/>
  <c r="K483" i="39"/>
  <c r="K486" i="39"/>
  <c r="K485" i="39"/>
  <c r="K63" i="39"/>
  <c r="K65" i="39"/>
  <c r="K243" i="39"/>
  <c r="K245" i="39"/>
  <c r="K126" i="39"/>
  <c r="K66" i="39"/>
  <c r="K246" i="39"/>
  <c r="K303" i="39"/>
  <c r="K305" i="39"/>
  <c r="K366" i="39"/>
  <c r="K125" i="39"/>
  <c r="K185" i="39"/>
  <c r="K306" i="39"/>
  <c r="K363" i="39"/>
  <c r="K365" i="39"/>
  <c r="K183" i="39"/>
  <c r="K123" i="39"/>
  <c r="K186" i="39"/>
  <c r="K426" i="39"/>
  <c r="AE617" i="39"/>
  <c r="AE615" i="39"/>
  <c r="AG615" i="39" s="1"/>
  <c r="AE619" i="39"/>
  <c r="AE622" i="39"/>
  <c r="K425" i="39"/>
  <c r="K423" i="39"/>
  <c r="AE611" i="39"/>
  <c r="AG611" i="39" s="1"/>
  <c r="K252" i="39"/>
  <c r="K256" i="39"/>
  <c r="K263" i="39"/>
  <c r="K279" i="39"/>
  <c r="K281" i="39"/>
  <c r="K283" i="39"/>
  <c r="K285" i="39"/>
  <c r="K289" i="39"/>
  <c r="K291" i="39"/>
  <c r="K293" i="39"/>
  <c r="K299" i="39"/>
  <c r="K261" i="39"/>
  <c r="K259" i="39"/>
  <c r="K266" i="39"/>
  <c r="K268" i="39"/>
  <c r="K270" i="39"/>
  <c r="K272" i="39"/>
  <c r="K274" i="39"/>
  <c r="K276" i="39"/>
  <c r="K278" i="39"/>
  <c r="K286" i="39"/>
  <c r="K288" i="39"/>
  <c r="K294" i="39"/>
  <c r="K296" i="39"/>
  <c r="J429" i="39"/>
  <c r="J432" i="39"/>
  <c r="J444" i="39"/>
  <c r="J447" i="39"/>
  <c r="J450" i="39"/>
  <c r="J462" i="39"/>
  <c r="J465" i="39"/>
  <c r="J468" i="39"/>
  <c r="J477" i="39"/>
  <c r="J480" i="39"/>
  <c r="J430" i="39"/>
  <c r="J433" i="39"/>
  <c r="J436" i="39"/>
  <c r="J439" i="39"/>
  <c r="J451" i="39"/>
  <c r="J454" i="39"/>
  <c r="J475" i="39"/>
  <c r="J428" i="39"/>
  <c r="J434" i="39"/>
  <c r="J437" i="39"/>
  <c r="J440" i="39"/>
  <c r="J443" i="39"/>
  <c r="J446" i="39"/>
  <c r="J455" i="39"/>
  <c r="J458" i="39"/>
  <c r="J461" i="39"/>
  <c r="J470" i="39"/>
  <c r="J473" i="39"/>
  <c r="AD612" i="39"/>
  <c r="AG612" i="39" s="1"/>
  <c r="AD617" i="39"/>
  <c r="AD620" i="39"/>
  <c r="AD616" i="39"/>
  <c r="AD623" i="39"/>
  <c r="I438" i="39"/>
  <c r="I447" i="39"/>
  <c r="I453" i="39"/>
  <c r="I459" i="39"/>
  <c r="I462" i="39"/>
  <c r="I468" i="39"/>
  <c r="I471" i="39"/>
  <c r="I477" i="39"/>
  <c r="I480" i="39"/>
  <c r="I486" i="39"/>
  <c r="I430" i="39"/>
  <c r="I439" i="39"/>
  <c r="I445" i="39"/>
  <c r="I454" i="39"/>
  <c r="I460" i="39"/>
  <c r="I466" i="39"/>
  <c r="I472" i="39"/>
  <c r="I484" i="39"/>
  <c r="I434" i="39"/>
  <c r="I440" i="39"/>
  <c r="I446" i="39"/>
  <c r="I452" i="39"/>
  <c r="I455" i="39"/>
  <c r="I461" i="39"/>
  <c r="I467" i="39"/>
  <c r="I473" i="39"/>
  <c r="I476" i="39"/>
  <c r="I479" i="39"/>
  <c r="I482" i="39"/>
  <c r="K68" i="39"/>
  <c r="K70" i="39"/>
  <c r="K74" i="39"/>
  <c r="K78" i="39"/>
  <c r="K80" i="39"/>
  <c r="K82" i="39"/>
  <c r="K84" i="39"/>
  <c r="K69" i="39"/>
  <c r="K71" i="39"/>
  <c r="K73" i="39"/>
  <c r="K75" i="39"/>
  <c r="K77" i="39"/>
  <c r="K85" i="39"/>
  <c r="K87" i="39"/>
  <c r="K89" i="39"/>
  <c r="K100" i="39"/>
  <c r="K102" i="39"/>
  <c r="K104" i="39"/>
  <c r="K112" i="39"/>
  <c r="K91" i="39"/>
  <c r="K93" i="39"/>
  <c r="K95" i="39"/>
  <c r="K97" i="39"/>
  <c r="K107" i="39"/>
  <c r="L308" i="39"/>
  <c r="L310" i="39"/>
  <c r="L312" i="39"/>
  <c r="L314" i="39"/>
  <c r="L316" i="39"/>
  <c r="L318" i="39"/>
  <c r="L326" i="39"/>
  <c r="L328" i="39"/>
  <c r="L332" i="39"/>
  <c r="L309" i="39"/>
  <c r="L311" i="39"/>
  <c r="L315" i="39"/>
  <c r="L319" i="39"/>
  <c r="L321" i="39"/>
  <c r="L325" i="39"/>
  <c r="L339" i="39"/>
  <c r="J18" i="39"/>
  <c r="J22" i="39"/>
  <c r="J28" i="39"/>
  <c r="J32" i="39"/>
  <c r="J36" i="39"/>
  <c r="J40" i="39"/>
  <c r="J44" i="39"/>
  <c r="J46" i="39"/>
  <c r="J52" i="39"/>
  <c r="J54" i="39"/>
  <c r="J56" i="39"/>
  <c r="J11" i="39"/>
  <c r="J15" i="39"/>
  <c r="J39" i="39"/>
  <c r="J43" i="39"/>
  <c r="J47" i="39"/>
  <c r="J51" i="39"/>
  <c r="J58" i="39"/>
  <c r="J62" i="39"/>
  <c r="J64" i="39"/>
  <c r="J21" i="39"/>
  <c r="J25" i="39"/>
  <c r="J29" i="39"/>
  <c r="J33" i="39"/>
  <c r="J37" i="39"/>
  <c r="J49" i="39"/>
  <c r="J59" i="39"/>
  <c r="J61" i="39"/>
  <c r="K379" i="39"/>
  <c r="K381" i="39"/>
  <c r="K383" i="39"/>
  <c r="K399" i="39"/>
  <c r="K401" i="39"/>
  <c r="K403" i="39"/>
  <c r="K405" i="39"/>
  <c r="K409" i="39"/>
  <c r="K411" i="39"/>
  <c r="K413" i="39"/>
  <c r="K419" i="39"/>
  <c r="K372" i="39"/>
  <c r="K376" i="39"/>
  <c r="K386" i="39"/>
  <c r="K388" i="39"/>
  <c r="K390" i="39"/>
  <c r="K392" i="39"/>
  <c r="K394" i="39"/>
  <c r="K396" i="39"/>
  <c r="K398" i="39"/>
  <c r="K406" i="39"/>
  <c r="K408" i="39"/>
  <c r="K416" i="39"/>
  <c r="K414" i="39"/>
  <c r="H252" i="39"/>
  <c r="H264" i="39"/>
  <c r="H259" i="39"/>
  <c r="H276" i="39"/>
  <c r="H288" i="39"/>
  <c r="H261" i="39"/>
  <c r="H278" i="39"/>
  <c r="H290" i="39"/>
  <c r="H302" i="39"/>
  <c r="H273" i="39"/>
  <c r="H297" i="39"/>
  <c r="H251" i="39"/>
  <c r="H263" i="39"/>
  <c r="H262" i="39"/>
  <c r="H258" i="39"/>
  <c r="H275" i="39"/>
  <c r="H287" i="39"/>
  <c r="H253" i="39"/>
  <c r="H306" i="39"/>
  <c r="H248" i="39"/>
  <c r="H260" i="39"/>
  <c r="H277" i="39"/>
  <c r="H289" i="39"/>
  <c r="H272" i="39"/>
  <c r="H296" i="39"/>
  <c r="H250" i="39"/>
  <c r="H303" i="39"/>
  <c r="H274" i="39"/>
  <c r="H286" i="39"/>
  <c r="H298" i="39"/>
  <c r="H441" i="39"/>
  <c r="H453" i="39"/>
  <c r="H477" i="39"/>
  <c r="H458" i="39"/>
  <c r="H470" i="39"/>
  <c r="H482" i="39"/>
  <c r="H439" i="39"/>
  <c r="H432" i="39"/>
  <c r="H444" i="39"/>
  <c r="H456" i="39"/>
  <c r="H468" i="39"/>
  <c r="H430" i="39"/>
  <c r="H442" i="39"/>
  <c r="H454" i="39"/>
  <c r="H466" i="39"/>
  <c r="H478" i="39"/>
  <c r="H483" i="39"/>
  <c r="H428" i="39"/>
  <c r="H440" i="39"/>
  <c r="H452" i="39"/>
  <c r="H476" i="39"/>
  <c r="H433" i="39"/>
  <c r="H457" i="39"/>
  <c r="H469" i="39"/>
  <c r="H486" i="39"/>
  <c r="H438" i="39"/>
  <c r="H431" i="39"/>
  <c r="H443" i="39"/>
  <c r="H455" i="39"/>
  <c r="H467" i="39"/>
  <c r="H318" i="39"/>
  <c r="H335" i="39"/>
  <c r="H347" i="39"/>
  <c r="H313" i="39"/>
  <c r="H366" i="39"/>
  <c r="H308" i="39"/>
  <c r="H320" i="39"/>
  <c r="H337" i="39"/>
  <c r="H349" i="39"/>
  <c r="H332" i="39"/>
  <c r="H356" i="39"/>
  <c r="H310" i="39"/>
  <c r="H322" i="39"/>
  <c r="H363" i="39"/>
  <c r="H334" i="39"/>
  <c r="H346" i="39"/>
  <c r="H358" i="39"/>
  <c r="H312" i="39"/>
  <c r="H324" i="39"/>
  <c r="H319" i="39"/>
  <c r="H336" i="39"/>
  <c r="H348" i="39"/>
  <c r="H321" i="39"/>
  <c r="H338" i="39"/>
  <c r="H350" i="39"/>
  <c r="H362" i="39"/>
  <c r="H333" i="39"/>
  <c r="H357" i="39"/>
  <c r="H311" i="39"/>
  <c r="H323" i="39"/>
  <c r="H11" i="39"/>
  <c r="H21" i="39"/>
  <c r="H38" i="39"/>
  <c r="H33" i="39"/>
  <c r="H13" i="39"/>
  <c r="H18" i="39"/>
  <c r="H50" i="39"/>
  <c r="H62" i="39"/>
  <c r="H8" i="39"/>
  <c r="H23" i="39"/>
  <c r="H35" i="39"/>
  <c r="H47" i="39"/>
  <c r="H57" i="39"/>
  <c r="H10" i="39"/>
  <c r="H20" i="39"/>
  <c r="H37" i="39"/>
  <c r="H32" i="39"/>
  <c r="H66" i="39"/>
  <c r="H12" i="39"/>
  <c r="H49" i="39"/>
  <c r="H22" i="39"/>
  <c r="H34" i="39"/>
  <c r="H46" i="39"/>
  <c r="H56" i="39"/>
  <c r="H63" i="39"/>
  <c r="H19" i="39"/>
  <c r="H24" i="39"/>
  <c r="H36" i="39"/>
  <c r="H48" i="39"/>
  <c r="H58" i="39"/>
  <c r="H103" i="39"/>
  <c r="H120" i="39"/>
  <c r="H76" i="39"/>
  <c r="H88" i="39"/>
  <c r="H115" i="39"/>
  <c r="H105" i="39"/>
  <c r="H90" i="39"/>
  <c r="H100" i="39"/>
  <c r="H85" i="39"/>
  <c r="H112" i="39"/>
  <c r="H124" i="39"/>
  <c r="H102" i="39"/>
  <c r="H119" i="39"/>
  <c r="H75" i="39"/>
  <c r="H87" i="39"/>
  <c r="H114" i="39"/>
  <c r="H104" i="39"/>
  <c r="H121" i="39"/>
  <c r="H77" i="39"/>
  <c r="H89" i="39"/>
  <c r="H99" i="39"/>
  <c r="H111" i="39"/>
  <c r="H91" i="39"/>
  <c r="H101" i="39"/>
  <c r="H69" i="39"/>
  <c r="H74" i="39"/>
  <c r="H86" i="39"/>
  <c r="H113" i="39"/>
  <c r="H125" i="39"/>
  <c r="H31" i="39"/>
  <c r="H43" i="39"/>
  <c r="H53" i="39"/>
  <c r="H65" i="39"/>
  <c r="H16" i="39"/>
  <c r="H26" i="39"/>
  <c r="H60" i="39"/>
  <c r="H45" i="39"/>
  <c r="H55" i="39"/>
  <c r="H28" i="39"/>
  <c r="H40" i="39"/>
  <c r="H30" i="39"/>
  <c r="H42" i="39"/>
  <c r="H52" i="39"/>
  <c r="H64" i="39"/>
  <c r="H15" i="39"/>
  <c r="H25" i="39"/>
  <c r="H59" i="39"/>
  <c r="H44" i="39"/>
  <c r="H54" i="39"/>
  <c r="H17" i="39"/>
  <c r="H27" i="39"/>
  <c r="H39" i="39"/>
  <c r="H61" i="39"/>
  <c r="H29" i="39"/>
  <c r="H41" i="39"/>
  <c r="H51" i="39"/>
  <c r="H9" i="39"/>
  <c r="H14" i="39"/>
  <c r="H197" i="39"/>
  <c r="H207" i="39"/>
  <c r="H224" i="39"/>
  <c r="H241" i="39"/>
  <c r="H219" i="39"/>
  <c r="H231" i="39"/>
  <c r="H209" i="39"/>
  <c r="H194" i="39"/>
  <c r="H221" i="39"/>
  <c r="H233" i="39"/>
  <c r="H189" i="39"/>
  <c r="H206" i="39"/>
  <c r="H211" i="39"/>
  <c r="H245" i="39"/>
  <c r="H244" i="39"/>
  <c r="H196" i="39"/>
  <c r="H223" i="39"/>
  <c r="H235" i="39"/>
  <c r="H240" i="39"/>
  <c r="H205" i="39"/>
  <c r="H208" i="39"/>
  <c r="H225" i="39"/>
  <c r="H220" i="39"/>
  <c r="H232" i="39"/>
  <c r="H210" i="39"/>
  <c r="H195" i="39"/>
  <c r="H222" i="39"/>
  <c r="H234" i="39"/>
  <c r="H239" i="39"/>
  <c r="H269" i="39"/>
  <c r="H300" i="39"/>
  <c r="H254" i="39"/>
  <c r="H271" i="39"/>
  <c r="H283" i="39"/>
  <c r="H295" i="39"/>
  <c r="H249" i="39"/>
  <c r="H266" i="39"/>
  <c r="H256" i="39"/>
  <c r="H285" i="39"/>
  <c r="H268" i="39"/>
  <c r="H280" i="39"/>
  <c r="H292" i="39"/>
  <c r="H304" i="39"/>
  <c r="H299" i="39"/>
  <c r="H270" i="39"/>
  <c r="H282" i="39"/>
  <c r="H294" i="39"/>
  <c r="H265" i="39"/>
  <c r="H301" i="39"/>
  <c r="H255" i="39"/>
  <c r="H284" i="39"/>
  <c r="H267" i="39"/>
  <c r="H279" i="39"/>
  <c r="H291" i="39"/>
  <c r="H257" i="39"/>
  <c r="H281" i="39"/>
  <c r="H293" i="39"/>
  <c r="H305" i="39"/>
  <c r="H81" i="39"/>
  <c r="H93" i="39"/>
  <c r="H110" i="39"/>
  <c r="H71" i="39"/>
  <c r="H83" i="39"/>
  <c r="H95" i="39"/>
  <c r="H122" i="39"/>
  <c r="H78" i="39"/>
  <c r="H117" i="39"/>
  <c r="H68" i="39"/>
  <c r="H73" i="39"/>
  <c r="H97" i="39"/>
  <c r="H107" i="39"/>
  <c r="H80" i="39"/>
  <c r="H92" i="39"/>
  <c r="H109" i="39"/>
  <c r="H126" i="39"/>
  <c r="H79" i="39"/>
  <c r="H70" i="39"/>
  <c r="H82" i="39"/>
  <c r="H94" i="39"/>
  <c r="H118" i="39"/>
  <c r="H116" i="39"/>
  <c r="H72" i="39"/>
  <c r="H84" i="39"/>
  <c r="H96" i="39"/>
  <c r="H106" i="39"/>
  <c r="H123" i="39"/>
  <c r="H98" i="39"/>
  <c r="H108" i="39"/>
  <c r="H359" i="39"/>
  <c r="H330" i="39"/>
  <c r="H342" i="39"/>
  <c r="H354" i="39"/>
  <c r="H325" i="39"/>
  <c r="H361" i="39"/>
  <c r="H315" i="39"/>
  <c r="H344" i="39"/>
  <c r="H327" i="39"/>
  <c r="H339" i="39"/>
  <c r="H351" i="39"/>
  <c r="H317" i="39"/>
  <c r="H329" i="39"/>
  <c r="H341" i="39"/>
  <c r="H353" i="39"/>
  <c r="H365" i="39"/>
  <c r="H360" i="39"/>
  <c r="H309" i="39"/>
  <c r="H314" i="39"/>
  <c r="H331" i="39"/>
  <c r="H343" i="39"/>
  <c r="H355" i="39"/>
  <c r="H326" i="39"/>
  <c r="H316" i="39"/>
  <c r="H345" i="39"/>
  <c r="H328" i="39"/>
  <c r="H340" i="39"/>
  <c r="H352" i="39"/>
  <c r="H364" i="39"/>
  <c r="H150" i="39"/>
  <c r="H162" i="39"/>
  <c r="H179" i="39"/>
  <c r="H145" i="39"/>
  <c r="H174" i="39"/>
  <c r="H164" i="39"/>
  <c r="H181" i="39"/>
  <c r="H135" i="39"/>
  <c r="H147" i="39"/>
  <c r="H159" i="39"/>
  <c r="H171" i="39"/>
  <c r="H137" i="39"/>
  <c r="H149" i="39"/>
  <c r="H161" i="39"/>
  <c r="H136" i="39"/>
  <c r="H148" i="39"/>
  <c r="H173" i="39"/>
  <c r="H185" i="39"/>
  <c r="H160" i="39"/>
  <c r="H151" i="39"/>
  <c r="H163" i="39"/>
  <c r="H180" i="39"/>
  <c r="H134" i="39"/>
  <c r="H146" i="39"/>
  <c r="H175" i="39"/>
  <c r="H129" i="39"/>
  <c r="H165" i="39"/>
  <c r="H172" i="39"/>
  <c r="H184" i="39"/>
  <c r="H377" i="39"/>
  <c r="H389" i="39"/>
  <c r="H411" i="39"/>
  <c r="H401" i="39"/>
  <c r="H391" i="39"/>
  <c r="H413" i="39"/>
  <c r="H374" i="39"/>
  <c r="H386" i="39"/>
  <c r="H403" i="39"/>
  <c r="H425" i="39"/>
  <c r="H369" i="39"/>
  <c r="H415" i="39"/>
  <c r="H420" i="39"/>
  <c r="H419" i="39"/>
  <c r="H376" i="39"/>
  <c r="H388" i="39"/>
  <c r="H405" i="39"/>
  <c r="H414" i="39"/>
  <c r="H400" i="39"/>
  <c r="H390" i="39"/>
  <c r="H412" i="39"/>
  <c r="H385" i="39"/>
  <c r="H402" i="39"/>
  <c r="H424" i="39"/>
  <c r="H375" i="39"/>
  <c r="H387" i="39"/>
  <c r="H399" i="39"/>
  <c r="H404" i="39"/>
  <c r="H421" i="39"/>
  <c r="H436" i="39"/>
  <c r="H448" i="39"/>
  <c r="H460" i="39"/>
  <c r="H472" i="39"/>
  <c r="H484" i="39"/>
  <c r="H429" i="39"/>
  <c r="H465" i="39"/>
  <c r="H434" i="39"/>
  <c r="H446" i="39"/>
  <c r="H451" i="39"/>
  <c r="H463" i="39"/>
  <c r="H475" i="39"/>
  <c r="H480" i="39"/>
  <c r="H462" i="39"/>
  <c r="H437" i="39"/>
  <c r="H449" i="39"/>
  <c r="H461" i="39"/>
  <c r="H473" i="39"/>
  <c r="H485" i="39"/>
  <c r="H450" i="39"/>
  <c r="H435" i="39"/>
  <c r="H447" i="39"/>
  <c r="H459" i="39"/>
  <c r="H471" i="39"/>
  <c r="H464" i="39"/>
  <c r="H474" i="39"/>
  <c r="H445" i="39"/>
  <c r="H481" i="39"/>
  <c r="H479" i="39"/>
  <c r="H406" i="39"/>
  <c r="H372" i="39"/>
  <c r="H384" i="39"/>
  <c r="H396" i="39"/>
  <c r="H418" i="39"/>
  <c r="H423" i="39"/>
  <c r="H379" i="39"/>
  <c r="H398" i="39"/>
  <c r="H408" i="39"/>
  <c r="H381" i="39"/>
  <c r="H393" i="39"/>
  <c r="H410" i="39"/>
  <c r="H371" i="39"/>
  <c r="H383" i="39"/>
  <c r="H395" i="39"/>
  <c r="H417" i="39"/>
  <c r="H422" i="39"/>
  <c r="H378" i="39"/>
  <c r="H407" i="39"/>
  <c r="H368" i="39"/>
  <c r="H380" i="39"/>
  <c r="H392" i="39"/>
  <c r="H373" i="39"/>
  <c r="H397" i="39"/>
  <c r="H409" i="39"/>
  <c r="H426" i="39"/>
  <c r="H370" i="39"/>
  <c r="H382" i="39"/>
  <c r="H394" i="39"/>
  <c r="H416" i="39"/>
  <c r="H138" i="39"/>
  <c r="H167" i="39"/>
  <c r="H133" i="39"/>
  <c r="H157" i="39"/>
  <c r="H186" i="39"/>
  <c r="H128" i="39"/>
  <c r="H140" i="39"/>
  <c r="H152" i="39"/>
  <c r="H169" i="39"/>
  <c r="H176" i="39"/>
  <c r="H130" i="39"/>
  <c r="H142" i="39"/>
  <c r="H154" i="39"/>
  <c r="H166" i="39"/>
  <c r="H183" i="39"/>
  <c r="H178" i="39"/>
  <c r="H132" i="39"/>
  <c r="H144" i="39"/>
  <c r="H156" i="39"/>
  <c r="H139" i="39"/>
  <c r="H168" i="39"/>
  <c r="H158" i="39"/>
  <c r="H141" i="39"/>
  <c r="H153" i="39"/>
  <c r="H170" i="39"/>
  <c r="H182" i="39"/>
  <c r="H177" i="39"/>
  <c r="H131" i="39"/>
  <c r="H143" i="39"/>
  <c r="H155" i="39"/>
  <c r="H5" i="39"/>
  <c r="AB623" i="39"/>
  <c r="AB621" i="39"/>
  <c r="AG621" i="39" s="1"/>
  <c r="AB614" i="39"/>
  <c r="AG614" i="39" s="1"/>
  <c r="AB624" i="39"/>
  <c r="AB622" i="39"/>
  <c r="H190" i="39"/>
  <c r="H202" i="39"/>
  <c r="H212" i="39"/>
  <c r="H217" i="39"/>
  <c r="H229" i="39"/>
  <c r="H246" i="39"/>
  <c r="H236" i="39"/>
  <c r="H192" i="39"/>
  <c r="H199" i="39"/>
  <c r="H204" i="39"/>
  <c r="H214" i="39"/>
  <c r="H226" i="39"/>
  <c r="H238" i="39"/>
  <c r="H243" i="39"/>
  <c r="H201" i="39"/>
  <c r="H216" i="39"/>
  <c r="H228" i="39"/>
  <c r="H188" i="39"/>
  <c r="H200" i="39"/>
  <c r="H227" i="39"/>
  <c r="H191" i="39"/>
  <c r="H218" i="39"/>
  <c r="H230" i="39"/>
  <c r="H198" i="39"/>
  <c r="H203" i="39"/>
  <c r="H213" i="39"/>
  <c r="H237" i="39"/>
  <c r="H242" i="39"/>
  <c r="H215" i="39"/>
  <c r="H193" i="39"/>
  <c r="D69" i="38"/>
  <c r="D62" i="38"/>
  <c r="D67" i="38"/>
  <c r="D65" i="38"/>
  <c r="D47" i="38"/>
  <c r="D70" i="38"/>
  <c r="D63" i="38"/>
  <c r="D61" i="38"/>
  <c r="D66" i="38"/>
  <c r="D68" i="38"/>
  <c r="D32" i="38"/>
  <c r="D60" i="38" s="1"/>
  <c r="D64" i="38"/>
  <c r="E64" i="38"/>
  <c r="E69" i="38"/>
  <c r="E62" i="38"/>
  <c r="E47" i="38"/>
  <c r="E67" i="38"/>
  <c r="E65" i="38"/>
  <c r="E32" i="38"/>
  <c r="E60" i="38" s="1"/>
  <c r="E66" i="38"/>
  <c r="E68" i="38"/>
  <c r="E61" i="38"/>
  <c r="E63" i="38"/>
  <c r="E70" i="38"/>
  <c r="F64" i="38"/>
  <c r="F65" i="38"/>
  <c r="F69" i="38"/>
  <c r="F62" i="38"/>
  <c r="F67" i="38"/>
  <c r="F70" i="38"/>
  <c r="F61" i="38"/>
  <c r="F32" i="38"/>
  <c r="F60" i="38" s="1"/>
  <c r="F68" i="38"/>
  <c r="F66" i="38"/>
  <c r="F47" i="38"/>
  <c r="F63" i="38"/>
  <c r="G32" i="38"/>
  <c r="G60" i="38" s="1"/>
  <c r="G66" i="38"/>
  <c r="G64" i="38"/>
  <c r="G67" i="38"/>
  <c r="G69" i="38"/>
  <c r="G62" i="38"/>
  <c r="G47" i="38"/>
  <c r="G61" i="38"/>
  <c r="G68" i="38"/>
  <c r="G63" i="38"/>
  <c r="G65" i="38"/>
  <c r="G70" i="38"/>
  <c r="H32" i="38"/>
  <c r="H60" i="38" s="1"/>
  <c r="H66" i="38"/>
  <c r="H62" i="38"/>
  <c r="H64" i="38"/>
  <c r="H69" i="38"/>
  <c r="H63" i="38"/>
  <c r="H47" i="38"/>
  <c r="H67" i="38"/>
  <c r="H61" i="38"/>
  <c r="H65" i="38"/>
  <c r="H68" i="38"/>
  <c r="H70" i="38"/>
  <c r="M520" i="39" l="1"/>
  <c r="M498" i="39"/>
  <c r="M501" i="39"/>
  <c r="AG616" i="39"/>
  <c r="M30" i="39"/>
  <c r="M388" i="39"/>
  <c r="M565" i="39"/>
  <c r="AG623" i="39"/>
  <c r="M463" i="39"/>
  <c r="N463" i="39" s="1"/>
  <c r="Q463" i="39" s="1"/>
  <c r="R463" i="39" s="1"/>
  <c r="P463" i="39" s="1"/>
  <c r="M368" i="39"/>
  <c r="S368" i="39" s="1"/>
  <c r="M552" i="39"/>
  <c r="N552" i="39" s="1"/>
  <c r="Q552" i="39" s="1"/>
  <c r="R552" i="39" s="1"/>
  <c r="P552" i="39" s="1"/>
  <c r="M147" i="39"/>
  <c r="N147" i="39" s="1"/>
  <c r="Q147" i="39" s="1"/>
  <c r="R147" i="39" s="1"/>
  <c r="P147" i="39" s="1"/>
  <c r="M12" i="39"/>
  <c r="N12" i="39" s="1"/>
  <c r="Q12" i="39" s="1"/>
  <c r="R12" i="39" s="1"/>
  <c r="P12" i="39" s="1"/>
  <c r="J603" i="39"/>
  <c r="M603" i="39" s="1"/>
  <c r="N603" i="39" s="1"/>
  <c r="Q603" i="39" s="1"/>
  <c r="R603" i="39" s="1"/>
  <c r="P603" i="39" s="1"/>
  <c r="J605" i="39"/>
  <c r="M605" i="39" s="1"/>
  <c r="N605" i="39" s="1"/>
  <c r="Q605" i="39" s="1"/>
  <c r="R605" i="39" s="1"/>
  <c r="P605" i="39" s="1"/>
  <c r="J606" i="39"/>
  <c r="L578" i="39"/>
  <c r="L584" i="39"/>
  <c r="M584" i="39" s="1"/>
  <c r="N584" i="39" s="1"/>
  <c r="Q584" i="39" s="1"/>
  <c r="R584" i="39" s="1"/>
  <c r="P584" i="39" s="1"/>
  <c r="L596" i="39"/>
  <c r="M596" i="39" s="1"/>
  <c r="N596" i="39" s="1"/>
  <c r="Q596" i="39" s="1"/>
  <c r="R596" i="39" s="1"/>
  <c r="P596" i="39" s="1"/>
  <c r="L577" i="39"/>
  <c r="L585" i="39"/>
  <c r="M585" i="39" s="1"/>
  <c r="N585" i="39" s="1"/>
  <c r="Q585" i="39" s="1"/>
  <c r="R585" i="39" s="1"/>
  <c r="P585" i="39" s="1"/>
  <c r="L589" i="39"/>
  <c r="M589" i="39" s="1"/>
  <c r="N589" i="39" s="1"/>
  <c r="Q589" i="39" s="1"/>
  <c r="R589" i="39" s="1"/>
  <c r="P589" i="39" s="1"/>
  <c r="L588" i="39"/>
  <c r="M588" i="39" s="1"/>
  <c r="N588" i="39" s="1"/>
  <c r="Q588" i="39" s="1"/>
  <c r="R588" i="39" s="1"/>
  <c r="P588" i="39" s="1"/>
  <c r="L592" i="39"/>
  <c r="M592" i="39" s="1"/>
  <c r="L571" i="39"/>
  <c r="M571" i="39" s="1"/>
  <c r="N571" i="39" s="1"/>
  <c r="Q571" i="39" s="1"/>
  <c r="R571" i="39" s="1"/>
  <c r="P571" i="39" s="1"/>
  <c r="L594" i="39"/>
  <c r="L575" i="39"/>
  <c r="M575" i="39" s="1"/>
  <c r="N575" i="39" s="1"/>
  <c r="Q575" i="39" s="1"/>
  <c r="R575" i="39" s="1"/>
  <c r="P575" i="39" s="1"/>
  <c r="L587" i="39"/>
  <c r="L593" i="39"/>
  <c r="L599" i="39"/>
  <c r="M599" i="39" s="1"/>
  <c r="L564" i="39"/>
  <c r="M564" i="39" s="1"/>
  <c r="L582" i="39"/>
  <c r="L525" i="39"/>
  <c r="M525" i="39" s="1"/>
  <c r="N525" i="39" s="1"/>
  <c r="Q525" i="39" s="1"/>
  <c r="R525" i="39" s="1"/>
  <c r="P525" i="39" s="1"/>
  <c r="L536" i="39"/>
  <c r="L532" i="39"/>
  <c r="M532" i="39" s="1"/>
  <c r="L517" i="39"/>
  <c r="M517" i="39" s="1"/>
  <c r="N517" i="39" s="1"/>
  <c r="Q517" i="39" s="1"/>
  <c r="R517" i="39" s="1"/>
  <c r="P517" i="39" s="1"/>
  <c r="L515" i="39"/>
  <c r="L527" i="39"/>
  <c r="L533" i="39"/>
  <c r="M533" i="39" s="1"/>
  <c r="N533" i="39" s="1"/>
  <c r="Q533" i="39" s="1"/>
  <c r="R533" i="39" s="1"/>
  <c r="P533" i="39" s="1"/>
  <c r="L539" i="39"/>
  <c r="L518" i="39"/>
  <c r="L504" i="39"/>
  <c r="M504" i="39" s="1"/>
  <c r="N504" i="39" s="1"/>
  <c r="Q504" i="39" s="1"/>
  <c r="R504" i="39" s="1"/>
  <c r="P504" i="39" s="1"/>
  <c r="L522" i="39"/>
  <c r="M522" i="39" s="1"/>
  <c r="L528" i="39"/>
  <c r="M528" i="39" s="1"/>
  <c r="N528" i="39" s="1"/>
  <c r="Q528" i="39" s="1"/>
  <c r="R528" i="39" s="1"/>
  <c r="P528" i="39" s="1"/>
  <c r="L534" i="39"/>
  <c r="M534" i="39" s="1"/>
  <c r="N534" i="39" s="1"/>
  <c r="Q534" i="39" s="1"/>
  <c r="R534" i="39" s="1"/>
  <c r="P534" i="39" s="1"/>
  <c r="L511" i="39"/>
  <c r="M511" i="39" s="1"/>
  <c r="L529" i="39"/>
  <c r="M529" i="39" s="1"/>
  <c r="N529" i="39" s="1"/>
  <c r="Q529" i="39" s="1"/>
  <c r="R529" i="39" s="1"/>
  <c r="P529" i="39" s="1"/>
  <c r="L524" i="39"/>
  <c r="M524" i="39" s="1"/>
  <c r="N524" i="39" s="1"/>
  <c r="Q524" i="39" s="1"/>
  <c r="R524" i="39" s="1"/>
  <c r="P524" i="39" s="1"/>
  <c r="M341" i="39"/>
  <c r="N341" i="39" s="1"/>
  <c r="Q341" i="39" s="1"/>
  <c r="R341" i="39" s="1"/>
  <c r="P341" i="39" s="1"/>
  <c r="J543" i="39"/>
  <c r="M543" i="39" s="1"/>
  <c r="N543" i="39" s="1"/>
  <c r="Q543" i="39" s="1"/>
  <c r="R543" i="39" s="1"/>
  <c r="P543" i="39" s="1"/>
  <c r="J545" i="39"/>
  <c r="M545" i="39" s="1"/>
  <c r="N545" i="39" s="1"/>
  <c r="Q545" i="39" s="1"/>
  <c r="R545" i="39" s="1"/>
  <c r="P545" i="39" s="1"/>
  <c r="J546" i="39"/>
  <c r="M76" i="39"/>
  <c r="N76" i="39" s="1"/>
  <c r="Q76" i="39" s="1"/>
  <c r="R76" i="39" s="1"/>
  <c r="P76" i="39" s="1"/>
  <c r="M316" i="39"/>
  <c r="N316" i="39" s="1"/>
  <c r="Q316" i="39" s="1"/>
  <c r="R316" i="39" s="1"/>
  <c r="P316" i="39" s="1"/>
  <c r="M339" i="39"/>
  <c r="N339" i="39" s="1"/>
  <c r="Q339" i="39" s="1"/>
  <c r="R339" i="39" s="1"/>
  <c r="P339" i="39" s="1"/>
  <c r="M140" i="39"/>
  <c r="N140" i="39" s="1"/>
  <c r="Q140" i="39" s="1"/>
  <c r="R140" i="39" s="1"/>
  <c r="P140" i="39" s="1"/>
  <c r="M92" i="39"/>
  <c r="N92" i="39" s="1"/>
  <c r="Q92" i="39" s="1"/>
  <c r="R92" i="39" s="1"/>
  <c r="P92" i="39" s="1"/>
  <c r="M568" i="39"/>
  <c r="M156" i="39"/>
  <c r="N156" i="39" s="1"/>
  <c r="Q156" i="39" s="1"/>
  <c r="R156" i="39" s="1"/>
  <c r="P156" i="39" s="1"/>
  <c r="M314" i="39"/>
  <c r="N314" i="39" s="1"/>
  <c r="Q314" i="39" s="1"/>
  <c r="R314" i="39" s="1"/>
  <c r="P314" i="39" s="1"/>
  <c r="M146" i="39"/>
  <c r="N146" i="39" s="1"/>
  <c r="Q146" i="39" s="1"/>
  <c r="R146" i="39" s="1"/>
  <c r="P146" i="39" s="1"/>
  <c r="M448" i="39"/>
  <c r="N448" i="39" s="1"/>
  <c r="Q448" i="39" s="1"/>
  <c r="R448" i="39" s="1"/>
  <c r="P448" i="39" s="1"/>
  <c r="M94" i="39"/>
  <c r="N94" i="39" s="1"/>
  <c r="Q94" i="39" s="1"/>
  <c r="R94" i="39" s="1"/>
  <c r="P94" i="39" s="1"/>
  <c r="M253" i="39"/>
  <c r="N253" i="39" s="1"/>
  <c r="Q253" i="39" s="1"/>
  <c r="R253" i="39" s="1"/>
  <c r="P253" i="39" s="1"/>
  <c r="M96" i="39"/>
  <c r="N96" i="39" s="1"/>
  <c r="Q96" i="39" s="1"/>
  <c r="R96" i="39" s="1"/>
  <c r="P96" i="39" s="1"/>
  <c r="M381" i="39"/>
  <c r="N381" i="39" s="1"/>
  <c r="Q381" i="39" s="1"/>
  <c r="R381" i="39" s="1"/>
  <c r="P381" i="39" s="1"/>
  <c r="M207" i="39"/>
  <c r="N207" i="39" s="1"/>
  <c r="Q207" i="39" s="1"/>
  <c r="R207" i="39" s="1"/>
  <c r="P207" i="39" s="1"/>
  <c r="M161" i="39"/>
  <c r="N161" i="39" s="1"/>
  <c r="Q161" i="39" s="1"/>
  <c r="R161" i="39" s="1"/>
  <c r="P161" i="39" s="1"/>
  <c r="M205" i="39"/>
  <c r="N205" i="39" s="1"/>
  <c r="Q205" i="39" s="1"/>
  <c r="R205" i="39" s="1"/>
  <c r="P205" i="39" s="1"/>
  <c r="M188" i="39"/>
  <c r="S188" i="39" s="1"/>
  <c r="M26" i="39"/>
  <c r="N26" i="39" s="1"/>
  <c r="Q26" i="39" s="1"/>
  <c r="R26" i="39" s="1"/>
  <c r="P26" i="39" s="1"/>
  <c r="M213" i="39"/>
  <c r="N213" i="39" s="1"/>
  <c r="Q213" i="39" s="1"/>
  <c r="R213" i="39" s="1"/>
  <c r="P213" i="39" s="1"/>
  <c r="M138" i="39"/>
  <c r="N138" i="39" s="1"/>
  <c r="Q138" i="39" s="1"/>
  <c r="R138" i="39" s="1"/>
  <c r="P138" i="39" s="1"/>
  <c r="M150" i="39"/>
  <c r="N150" i="39" s="1"/>
  <c r="Q150" i="39" s="1"/>
  <c r="R150" i="39" s="1"/>
  <c r="P150" i="39" s="1"/>
  <c r="M430" i="39"/>
  <c r="N430" i="39" s="1"/>
  <c r="Q430" i="39" s="1"/>
  <c r="R430" i="39" s="1"/>
  <c r="P430" i="39" s="1"/>
  <c r="M71" i="39"/>
  <c r="N71" i="39" s="1"/>
  <c r="Q71" i="39" s="1"/>
  <c r="R71" i="39" s="1"/>
  <c r="P71" i="39" s="1"/>
  <c r="AG622" i="39"/>
  <c r="AH622" i="39" s="1"/>
  <c r="M193" i="39"/>
  <c r="N193" i="39" s="1"/>
  <c r="Q193" i="39" s="1"/>
  <c r="R193" i="39" s="1"/>
  <c r="P193" i="39" s="1"/>
  <c r="M148" i="39"/>
  <c r="N148" i="39" s="1"/>
  <c r="Q148" i="39" s="1"/>
  <c r="R148" i="39" s="1"/>
  <c r="P148" i="39" s="1"/>
  <c r="M400" i="39"/>
  <c r="N400" i="39" s="1"/>
  <c r="Q400" i="39" s="1"/>
  <c r="R400" i="39" s="1"/>
  <c r="P400" i="39" s="1"/>
  <c r="M346" i="39"/>
  <c r="N346" i="39" s="1"/>
  <c r="Q346" i="39" s="1"/>
  <c r="R346" i="39" s="1"/>
  <c r="P346" i="39" s="1"/>
  <c r="M139" i="39"/>
  <c r="M152" i="39"/>
  <c r="N152" i="39" s="1"/>
  <c r="Q152" i="39" s="1"/>
  <c r="R152" i="39" s="1"/>
  <c r="P152" i="39" s="1"/>
  <c r="M393" i="39"/>
  <c r="N393" i="39" s="1"/>
  <c r="Q393" i="39" s="1"/>
  <c r="R393" i="39" s="1"/>
  <c r="P393" i="39" s="1"/>
  <c r="M255" i="39"/>
  <c r="N255" i="39" s="1"/>
  <c r="Q255" i="39" s="1"/>
  <c r="R255" i="39" s="1"/>
  <c r="P255" i="39" s="1"/>
  <c r="M262" i="39"/>
  <c r="N262" i="39" s="1"/>
  <c r="Q262" i="39" s="1"/>
  <c r="R262" i="39" s="1"/>
  <c r="P262" i="39" s="1"/>
  <c r="M266" i="39"/>
  <c r="N266" i="39" s="1"/>
  <c r="Q266" i="39" s="1"/>
  <c r="R266" i="39" s="1"/>
  <c r="P266" i="39" s="1"/>
  <c r="M380" i="39"/>
  <c r="N380" i="39" s="1"/>
  <c r="Q380" i="39" s="1"/>
  <c r="R380" i="39" s="1"/>
  <c r="P380" i="39" s="1"/>
  <c r="M351" i="39"/>
  <c r="N351" i="39" s="1"/>
  <c r="Q351" i="39" s="1"/>
  <c r="R351" i="39" s="1"/>
  <c r="P351" i="39" s="1"/>
  <c r="M149" i="39"/>
  <c r="N149" i="39" s="1"/>
  <c r="Q149" i="39" s="1"/>
  <c r="R149" i="39" s="1"/>
  <c r="P149" i="39" s="1"/>
  <c r="M210" i="39"/>
  <c r="N210" i="39" s="1"/>
  <c r="Q210" i="39" s="1"/>
  <c r="R210" i="39" s="1"/>
  <c r="P210" i="39" s="1"/>
  <c r="M130" i="39"/>
  <c r="N130" i="39" s="1"/>
  <c r="Q130" i="39" s="1"/>
  <c r="R130" i="39" s="1"/>
  <c r="P130" i="39" s="1"/>
  <c r="M376" i="39"/>
  <c r="N376" i="39" s="1"/>
  <c r="Q376" i="39" s="1"/>
  <c r="R376" i="39" s="1"/>
  <c r="P376" i="39" s="1"/>
  <c r="M86" i="39"/>
  <c r="N86" i="39" s="1"/>
  <c r="Q86" i="39" s="1"/>
  <c r="R86" i="39" s="1"/>
  <c r="P86" i="39" s="1"/>
  <c r="M216" i="39"/>
  <c r="N216" i="39" s="1"/>
  <c r="Q216" i="39" s="1"/>
  <c r="R216" i="39" s="1"/>
  <c r="P216" i="39" s="1"/>
  <c r="M142" i="39"/>
  <c r="N142" i="39" s="1"/>
  <c r="Q142" i="39" s="1"/>
  <c r="R142" i="39" s="1"/>
  <c r="P142" i="39" s="1"/>
  <c r="M78" i="39"/>
  <c r="N78" i="39" s="1"/>
  <c r="Q78" i="39" s="1"/>
  <c r="R78" i="39" s="1"/>
  <c r="P78" i="39" s="1"/>
  <c r="K600" i="39"/>
  <c r="M600" i="39" s="1"/>
  <c r="N600" i="39" s="1"/>
  <c r="Q600" i="39" s="1"/>
  <c r="R600" i="39" s="1"/>
  <c r="P600" i="39" s="1"/>
  <c r="K604" i="39"/>
  <c r="K597" i="39"/>
  <c r="M597" i="39" s="1"/>
  <c r="N597" i="39" s="1"/>
  <c r="Q597" i="39" s="1"/>
  <c r="R597" i="39" s="1"/>
  <c r="P597" i="39" s="1"/>
  <c r="K601" i="39"/>
  <c r="M601" i="39" s="1"/>
  <c r="N601" i="39" s="1"/>
  <c r="Q601" i="39" s="1"/>
  <c r="R601" i="39" s="1"/>
  <c r="P601" i="39" s="1"/>
  <c r="K590" i="39"/>
  <c r="M590" i="39" s="1"/>
  <c r="N590" i="39" s="1"/>
  <c r="Q590" i="39" s="1"/>
  <c r="R590" i="39" s="1"/>
  <c r="P590" i="39" s="1"/>
  <c r="K598" i="39"/>
  <c r="M598" i="39" s="1"/>
  <c r="N598" i="39" s="1"/>
  <c r="Q598" i="39" s="1"/>
  <c r="R598" i="39" s="1"/>
  <c r="P598" i="39" s="1"/>
  <c r="K602" i="39"/>
  <c r="M602" i="39" s="1"/>
  <c r="N602" i="39" s="1"/>
  <c r="Q602" i="39" s="1"/>
  <c r="R602" i="39" s="1"/>
  <c r="P602" i="39" s="1"/>
  <c r="K595" i="39"/>
  <c r="M595" i="39" s="1"/>
  <c r="N595" i="39" s="1"/>
  <c r="Q595" i="39" s="1"/>
  <c r="R595" i="39" s="1"/>
  <c r="P595" i="39" s="1"/>
  <c r="K537" i="39"/>
  <c r="M537" i="39" s="1"/>
  <c r="N537" i="39" s="1"/>
  <c r="Q537" i="39" s="1"/>
  <c r="R537" i="39" s="1"/>
  <c r="P537" i="39" s="1"/>
  <c r="K541" i="39"/>
  <c r="M541" i="39" s="1"/>
  <c r="N541" i="39" s="1"/>
  <c r="Q541" i="39" s="1"/>
  <c r="R541" i="39" s="1"/>
  <c r="P541" i="39" s="1"/>
  <c r="K530" i="39"/>
  <c r="M530" i="39" s="1"/>
  <c r="N530" i="39" s="1"/>
  <c r="Q530" i="39" s="1"/>
  <c r="R530" i="39" s="1"/>
  <c r="P530" i="39" s="1"/>
  <c r="K538" i="39"/>
  <c r="M538" i="39" s="1"/>
  <c r="N538" i="39" s="1"/>
  <c r="Q538" i="39" s="1"/>
  <c r="R538" i="39" s="1"/>
  <c r="P538" i="39" s="1"/>
  <c r="K542" i="39"/>
  <c r="M542" i="39" s="1"/>
  <c r="N542" i="39" s="1"/>
  <c r="Q542" i="39" s="1"/>
  <c r="R542" i="39" s="1"/>
  <c r="P542" i="39" s="1"/>
  <c r="K535" i="39"/>
  <c r="M535" i="39" s="1"/>
  <c r="N535" i="39" s="1"/>
  <c r="Q535" i="39" s="1"/>
  <c r="R535" i="39" s="1"/>
  <c r="P535" i="39" s="1"/>
  <c r="K540" i="39"/>
  <c r="M540" i="39" s="1"/>
  <c r="N540" i="39" s="1"/>
  <c r="Q540" i="39" s="1"/>
  <c r="R540" i="39" s="1"/>
  <c r="P540" i="39" s="1"/>
  <c r="K544" i="39"/>
  <c r="M544" i="39" s="1"/>
  <c r="M260" i="39"/>
  <c r="N260" i="39" s="1"/>
  <c r="Q260" i="39" s="1"/>
  <c r="R260" i="39" s="1"/>
  <c r="P260" i="39" s="1"/>
  <c r="M586" i="39"/>
  <c r="N586" i="39" s="1"/>
  <c r="Q586" i="39" s="1"/>
  <c r="R586" i="39" s="1"/>
  <c r="P586" i="39" s="1"/>
  <c r="M153" i="39"/>
  <c r="N153" i="39" s="1"/>
  <c r="Q153" i="39" s="1"/>
  <c r="R153" i="39" s="1"/>
  <c r="P153" i="39" s="1"/>
  <c r="M471" i="39"/>
  <c r="N471" i="39" s="1"/>
  <c r="Q471" i="39" s="1"/>
  <c r="R471" i="39" s="1"/>
  <c r="P471" i="39" s="1"/>
  <c r="AG619" i="39"/>
  <c r="AH619" i="39" s="1"/>
  <c r="M46" i="39"/>
  <c r="N46" i="39" s="1"/>
  <c r="Q46" i="39" s="1"/>
  <c r="R46" i="39" s="1"/>
  <c r="P46" i="39" s="1"/>
  <c r="M440" i="39"/>
  <c r="N440" i="39" s="1"/>
  <c r="Q440" i="39" s="1"/>
  <c r="R440" i="39" s="1"/>
  <c r="P440" i="39" s="1"/>
  <c r="M387" i="39"/>
  <c r="N387" i="39" s="1"/>
  <c r="Q387" i="39" s="1"/>
  <c r="R387" i="39" s="1"/>
  <c r="P387" i="39" s="1"/>
  <c r="M256" i="39"/>
  <c r="N256" i="39" s="1"/>
  <c r="Q256" i="39" s="1"/>
  <c r="R256" i="39" s="1"/>
  <c r="P256" i="39" s="1"/>
  <c r="M291" i="39"/>
  <c r="N291" i="39" s="1"/>
  <c r="Q291" i="39" s="1"/>
  <c r="R291" i="39" s="1"/>
  <c r="P291" i="39" s="1"/>
  <c r="M88" i="39"/>
  <c r="N88" i="39" s="1"/>
  <c r="Q88" i="39" s="1"/>
  <c r="R88" i="39" s="1"/>
  <c r="P88" i="39" s="1"/>
  <c r="M452" i="39"/>
  <c r="N452" i="39" s="1"/>
  <c r="Q452" i="39" s="1"/>
  <c r="R452" i="39" s="1"/>
  <c r="P452" i="39" s="1"/>
  <c r="M459" i="39"/>
  <c r="N459" i="39" s="1"/>
  <c r="Q459" i="39" s="1"/>
  <c r="R459" i="39" s="1"/>
  <c r="P459" i="39" s="1"/>
  <c r="M521" i="39"/>
  <c r="N521" i="39" s="1"/>
  <c r="Q521" i="39" s="1"/>
  <c r="R521" i="39" s="1"/>
  <c r="P521" i="39" s="1"/>
  <c r="M70" i="39"/>
  <c r="N70" i="39" s="1"/>
  <c r="Q70" i="39" s="1"/>
  <c r="R70" i="39" s="1"/>
  <c r="P70" i="39" s="1"/>
  <c r="M87" i="39"/>
  <c r="N87" i="39" s="1"/>
  <c r="Q87" i="39" s="1"/>
  <c r="R87" i="39" s="1"/>
  <c r="P87" i="39" s="1"/>
  <c r="M32" i="39"/>
  <c r="N32" i="39" s="1"/>
  <c r="Q32" i="39" s="1"/>
  <c r="R32" i="39" s="1"/>
  <c r="P32" i="39" s="1"/>
  <c r="M372" i="39"/>
  <c r="N372" i="39" s="1"/>
  <c r="Q372" i="39" s="1"/>
  <c r="R372" i="39" s="1"/>
  <c r="P372" i="39" s="1"/>
  <c r="M581" i="39"/>
  <c r="N581" i="39" s="1"/>
  <c r="Q581" i="39" s="1"/>
  <c r="R581" i="39" s="1"/>
  <c r="P581" i="39" s="1"/>
  <c r="M36" i="39"/>
  <c r="N36" i="39" s="1"/>
  <c r="Q36" i="39" s="1"/>
  <c r="R36" i="39" s="1"/>
  <c r="P36" i="39" s="1"/>
  <c r="M563" i="39"/>
  <c r="N563" i="39" s="1"/>
  <c r="Q563" i="39" s="1"/>
  <c r="R563" i="39" s="1"/>
  <c r="P563" i="39" s="1"/>
  <c r="AG617" i="39"/>
  <c r="AH617" i="39" s="1"/>
  <c r="M189" i="39"/>
  <c r="N189" i="39" s="1"/>
  <c r="Q189" i="39" s="1"/>
  <c r="R189" i="39" s="1"/>
  <c r="P189" i="39" s="1"/>
  <c r="M200" i="39"/>
  <c r="N200" i="39" s="1"/>
  <c r="Q200" i="39" s="1"/>
  <c r="R200" i="39" s="1"/>
  <c r="P200" i="39" s="1"/>
  <c r="M507" i="39"/>
  <c r="N507" i="39" s="1"/>
  <c r="Q507" i="39" s="1"/>
  <c r="R507" i="39" s="1"/>
  <c r="P507" i="39" s="1"/>
  <c r="M460" i="39"/>
  <c r="N460" i="39" s="1"/>
  <c r="Q460" i="39" s="1"/>
  <c r="R460" i="39" s="1"/>
  <c r="P460" i="39" s="1"/>
  <c r="M386" i="39"/>
  <c r="N386" i="39" s="1"/>
  <c r="Q386" i="39" s="1"/>
  <c r="R386" i="39" s="1"/>
  <c r="P386" i="39" s="1"/>
  <c r="M309" i="39"/>
  <c r="N309" i="39" s="1"/>
  <c r="Q309" i="39" s="1"/>
  <c r="R309" i="39" s="1"/>
  <c r="P309" i="39" s="1"/>
  <c r="M72" i="39"/>
  <c r="N72" i="39" s="1"/>
  <c r="Q72" i="39" s="1"/>
  <c r="R72" i="39" s="1"/>
  <c r="P72" i="39" s="1"/>
  <c r="M100" i="39"/>
  <c r="N100" i="39" s="1"/>
  <c r="Q100" i="39" s="1"/>
  <c r="R100" i="39" s="1"/>
  <c r="P100" i="39" s="1"/>
  <c r="M21" i="39"/>
  <c r="N21" i="39" s="1"/>
  <c r="Q21" i="39" s="1"/>
  <c r="R21" i="39" s="1"/>
  <c r="P21" i="39" s="1"/>
  <c r="M317" i="39"/>
  <c r="N317" i="39" s="1"/>
  <c r="Q317" i="39" s="1"/>
  <c r="R317" i="39" s="1"/>
  <c r="P317" i="39" s="1"/>
  <c r="M201" i="39"/>
  <c r="N201" i="39" s="1"/>
  <c r="Q201" i="39" s="1"/>
  <c r="R201" i="39" s="1"/>
  <c r="P201" i="39" s="1"/>
  <c r="M454" i="39"/>
  <c r="N454" i="39" s="1"/>
  <c r="Q454" i="39" s="1"/>
  <c r="R454" i="39" s="1"/>
  <c r="P454" i="39" s="1"/>
  <c r="M75" i="39"/>
  <c r="N75" i="39" s="1"/>
  <c r="Q75" i="39" s="1"/>
  <c r="R75" i="39" s="1"/>
  <c r="P75" i="39" s="1"/>
  <c r="M583" i="39"/>
  <c r="N583" i="39" s="1"/>
  <c r="Q583" i="39" s="1"/>
  <c r="R583" i="39" s="1"/>
  <c r="P583" i="39" s="1"/>
  <c r="M141" i="39"/>
  <c r="N141" i="39" s="1"/>
  <c r="Q141" i="39" s="1"/>
  <c r="R141" i="39" s="1"/>
  <c r="P141" i="39" s="1"/>
  <c r="AG620" i="39"/>
  <c r="AH620" i="39" s="1"/>
  <c r="M399" i="39"/>
  <c r="N399" i="39" s="1"/>
  <c r="Q399" i="39" s="1"/>
  <c r="R399" i="39" s="1"/>
  <c r="P399" i="39" s="1"/>
  <c r="M383" i="39"/>
  <c r="N383" i="39" s="1"/>
  <c r="Q383" i="39" s="1"/>
  <c r="R383" i="39" s="1"/>
  <c r="P383" i="39" s="1"/>
  <c r="M336" i="39"/>
  <c r="N336" i="39" s="1"/>
  <c r="Q336" i="39" s="1"/>
  <c r="R336" i="39" s="1"/>
  <c r="P336" i="39" s="1"/>
  <c r="M214" i="39"/>
  <c r="N214" i="39" s="1"/>
  <c r="Q214" i="39" s="1"/>
  <c r="R214" i="39" s="1"/>
  <c r="P214" i="39" s="1"/>
  <c r="AG624" i="39"/>
  <c r="AH624" i="39" s="1"/>
  <c r="M286" i="39"/>
  <c r="N286" i="39" s="1"/>
  <c r="Q286" i="39" s="1"/>
  <c r="R286" i="39" s="1"/>
  <c r="P286" i="39" s="1"/>
  <c r="M505" i="39"/>
  <c r="N505" i="39" s="1"/>
  <c r="Q505" i="39" s="1"/>
  <c r="R505" i="39" s="1"/>
  <c r="P505" i="39" s="1"/>
  <c r="M531" i="39"/>
  <c r="N531" i="39" s="1"/>
  <c r="Q531" i="39" s="1"/>
  <c r="R531" i="39" s="1"/>
  <c r="P531" i="39" s="1"/>
  <c r="M89" i="39"/>
  <c r="N89" i="39" s="1"/>
  <c r="Q89" i="39" s="1"/>
  <c r="R89" i="39" s="1"/>
  <c r="P89" i="39" s="1"/>
  <c r="M19" i="39"/>
  <c r="N19" i="39" s="1"/>
  <c r="Q19" i="39" s="1"/>
  <c r="R19" i="39" s="1"/>
  <c r="P19" i="39" s="1"/>
  <c r="M554" i="39"/>
  <c r="N554" i="39" s="1"/>
  <c r="Q554" i="39" s="1"/>
  <c r="R554" i="39" s="1"/>
  <c r="P554" i="39" s="1"/>
  <c r="M163" i="39"/>
  <c r="N163" i="39" s="1"/>
  <c r="Q163" i="39" s="1"/>
  <c r="R163" i="39" s="1"/>
  <c r="P163" i="39" s="1"/>
  <c r="M493" i="39"/>
  <c r="N493" i="39" s="1"/>
  <c r="Q493" i="39" s="1"/>
  <c r="R493" i="39" s="1"/>
  <c r="P493" i="39" s="1"/>
  <c r="M488" i="39"/>
  <c r="S488" i="39" s="1"/>
  <c r="M103" i="39"/>
  <c r="N103" i="39" s="1"/>
  <c r="Q103" i="39" s="1"/>
  <c r="R103" i="39" s="1"/>
  <c r="P103" i="39" s="1"/>
  <c r="M461" i="39"/>
  <c r="N461" i="39" s="1"/>
  <c r="Q461" i="39" s="1"/>
  <c r="R461" i="39" s="1"/>
  <c r="P461" i="39" s="1"/>
  <c r="M567" i="39"/>
  <c r="N567" i="39" s="1"/>
  <c r="Q567" i="39" s="1"/>
  <c r="R567" i="39" s="1"/>
  <c r="P567" i="39" s="1"/>
  <c r="M327" i="39"/>
  <c r="N327" i="39" s="1"/>
  <c r="Q327" i="39" s="1"/>
  <c r="R327" i="39" s="1"/>
  <c r="P327" i="39" s="1"/>
  <c r="M14" i="39"/>
  <c r="N14" i="39" s="1"/>
  <c r="Q14" i="39" s="1"/>
  <c r="R14" i="39" s="1"/>
  <c r="P14" i="39" s="1"/>
  <c r="M129" i="39"/>
  <c r="N129" i="39" s="1"/>
  <c r="Q129" i="39" s="1"/>
  <c r="R129" i="39" s="1"/>
  <c r="P129" i="39" s="1"/>
  <c r="M226" i="39"/>
  <c r="N226" i="39" s="1"/>
  <c r="Q226" i="39" s="1"/>
  <c r="R226" i="39" s="1"/>
  <c r="P226" i="39" s="1"/>
  <c r="M198" i="39"/>
  <c r="N198" i="39" s="1"/>
  <c r="Q198" i="39" s="1"/>
  <c r="R198" i="39" s="1"/>
  <c r="P198" i="39" s="1"/>
  <c r="M330" i="39"/>
  <c r="N330" i="39" s="1"/>
  <c r="Q330" i="39" s="1"/>
  <c r="R330" i="39" s="1"/>
  <c r="P330" i="39" s="1"/>
  <c r="M500" i="39"/>
  <c r="N500" i="39" s="1"/>
  <c r="Q500" i="39" s="1"/>
  <c r="R500" i="39" s="1"/>
  <c r="P500" i="39" s="1"/>
  <c r="M432" i="39"/>
  <c r="N432" i="39" s="1"/>
  <c r="Q432" i="39" s="1"/>
  <c r="R432" i="39" s="1"/>
  <c r="P432" i="39" s="1"/>
  <c r="M154" i="39"/>
  <c r="N154" i="39" s="1"/>
  <c r="Q154" i="39" s="1"/>
  <c r="R154" i="39" s="1"/>
  <c r="P154" i="39" s="1"/>
  <c r="M135" i="39"/>
  <c r="N135" i="39" s="1"/>
  <c r="Q135" i="39" s="1"/>
  <c r="R135" i="39" s="1"/>
  <c r="P135" i="39" s="1"/>
  <c r="M334" i="39"/>
  <c r="N334" i="39" s="1"/>
  <c r="Q334" i="39" s="1"/>
  <c r="R334" i="39" s="1"/>
  <c r="P334" i="39" s="1"/>
  <c r="M74" i="39"/>
  <c r="N74" i="39" s="1"/>
  <c r="Q74" i="39" s="1"/>
  <c r="R74" i="39" s="1"/>
  <c r="P74" i="39" s="1"/>
  <c r="M343" i="39"/>
  <c r="N343" i="39" s="1"/>
  <c r="Q343" i="39" s="1"/>
  <c r="R343" i="39" s="1"/>
  <c r="P343" i="39" s="1"/>
  <c r="M13" i="39"/>
  <c r="N13" i="39" s="1"/>
  <c r="Q13" i="39" s="1"/>
  <c r="R13" i="39" s="1"/>
  <c r="P13" i="39" s="1"/>
  <c r="M321" i="39"/>
  <c r="N321" i="39" s="1"/>
  <c r="Q321" i="39" s="1"/>
  <c r="R321" i="39" s="1"/>
  <c r="P321" i="39" s="1"/>
  <c r="M437" i="39"/>
  <c r="N437" i="39" s="1"/>
  <c r="Q437" i="39" s="1"/>
  <c r="R437" i="39" s="1"/>
  <c r="P437" i="39" s="1"/>
  <c r="M171" i="39"/>
  <c r="N171" i="39" s="1"/>
  <c r="Q171" i="39" s="1"/>
  <c r="R171" i="39" s="1"/>
  <c r="P171" i="39" s="1"/>
  <c r="M223" i="39"/>
  <c r="N223" i="39" s="1"/>
  <c r="Q223" i="39" s="1"/>
  <c r="R223" i="39" s="1"/>
  <c r="P223" i="39" s="1"/>
  <c r="M379" i="39"/>
  <c r="N379" i="39" s="1"/>
  <c r="Q379" i="39" s="1"/>
  <c r="R379" i="39" s="1"/>
  <c r="P379" i="39" s="1"/>
  <c r="M591" i="39"/>
  <c r="N591" i="39" s="1"/>
  <c r="Q591" i="39" s="1"/>
  <c r="R591" i="39" s="1"/>
  <c r="P591" i="39" s="1"/>
  <c r="M576" i="39"/>
  <c r="N576" i="39" s="1"/>
  <c r="Q576" i="39" s="1"/>
  <c r="R576" i="39" s="1"/>
  <c r="P576" i="39" s="1"/>
  <c r="M250" i="39"/>
  <c r="N250" i="39" s="1"/>
  <c r="Q250" i="39" s="1"/>
  <c r="R250" i="39" s="1"/>
  <c r="P250" i="39" s="1"/>
  <c r="M191" i="39"/>
  <c r="N191" i="39" s="1"/>
  <c r="Q191" i="39" s="1"/>
  <c r="R191" i="39" s="1"/>
  <c r="P191" i="39" s="1"/>
  <c r="M579" i="39"/>
  <c r="N579" i="39" s="1"/>
  <c r="Q579" i="39" s="1"/>
  <c r="R579" i="39" s="1"/>
  <c r="P579" i="39" s="1"/>
  <c r="M377" i="39"/>
  <c r="N377" i="39" s="1"/>
  <c r="Q377" i="39" s="1"/>
  <c r="R377" i="39" s="1"/>
  <c r="P377" i="39" s="1"/>
  <c r="M322" i="39"/>
  <c r="N322" i="39" s="1"/>
  <c r="Q322" i="39" s="1"/>
  <c r="R322" i="39" s="1"/>
  <c r="P322" i="39" s="1"/>
  <c r="M526" i="39"/>
  <c r="N526" i="39" s="1"/>
  <c r="Q526" i="39" s="1"/>
  <c r="R526" i="39" s="1"/>
  <c r="P526" i="39" s="1"/>
  <c r="M252" i="39"/>
  <c r="N252" i="39" s="1"/>
  <c r="Q252" i="39" s="1"/>
  <c r="R252" i="39" s="1"/>
  <c r="P252" i="39" s="1"/>
  <c r="M27" i="39"/>
  <c r="N27" i="39" s="1"/>
  <c r="Q27" i="39" s="1"/>
  <c r="R27" i="39" s="1"/>
  <c r="P27" i="39" s="1"/>
  <c r="M396" i="39"/>
  <c r="N396" i="39" s="1"/>
  <c r="Q396" i="39" s="1"/>
  <c r="R396" i="39" s="1"/>
  <c r="P396" i="39" s="1"/>
  <c r="M508" i="39"/>
  <c r="N508" i="39" s="1"/>
  <c r="Q508" i="39" s="1"/>
  <c r="R508" i="39" s="1"/>
  <c r="P508" i="39" s="1"/>
  <c r="M18" i="39"/>
  <c r="N18" i="39" s="1"/>
  <c r="Q18" i="39" s="1"/>
  <c r="R18" i="39" s="1"/>
  <c r="P18" i="39" s="1"/>
  <c r="M438" i="39"/>
  <c r="N438" i="39" s="1"/>
  <c r="Q438" i="39" s="1"/>
  <c r="R438" i="39" s="1"/>
  <c r="P438" i="39" s="1"/>
  <c r="M313" i="39"/>
  <c r="N313" i="39" s="1"/>
  <c r="Q313" i="39" s="1"/>
  <c r="R313" i="39" s="1"/>
  <c r="P313" i="39" s="1"/>
  <c r="M206" i="39"/>
  <c r="N206" i="39" s="1"/>
  <c r="Q206" i="39" s="1"/>
  <c r="R206" i="39" s="1"/>
  <c r="P206" i="39" s="1"/>
  <c r="M16" i="39"/>
  <c r="N16" i="39" s="1"/>
  <c r="Q16" i="39" s="1"/>
  <c r="R16" i="39" s="1"/>
  <c r="P16" i="39" s="1"/>
  <c r="M556" i="39"/>
  <c r="N556" i="39" s="1"/>
  <c r="Q556" i="39" s="1"/>
  <c r="R556" i="39" s="1"/>
  <c r="P556" i="39" s="1"/>
  <c r="M403" i="39"/>
  <c r="N403" i="39" s="1"/>
  <c r="Q403" i="39" s="1"/>
  <c r="R403" i="39" s="1"/>
  <c r="P403" i="39" s="1"/>
  <c r="M9" i="39"/>
  <c r="N9" i="39" s="1"/>
  <c r="Q9" i="39" s="1"/>
  <c r="R9" i="39" s="1"/>
  <c r="P9" i="39" s="1"/>
  <c r="M551" i="39"/>
  <c r="N551" i="39" s="1"/>
  <c r="Q551" i="39" s="1"/>
  <c r="R551" i="39" s="1"/>
  <c r="P551" i="39" s="1"/>
  <c r="M566" i="39"/>
  <c r="N566" i="39" s="1"/>
  <c r="Q566" i="39" s="1"/>
  <c r="R566" i="39" s="1"/>
  <c r="P566" i="39" s="1"/>
  <c r="M453" i="39"/>
  <c r="N453" i="39" s="1"/>
  <c r="Q453" i="39" s="1"/>
  <c r="R453" i="39" s="1"/>
  <c r="P453" i="39" s="1"/>
  <c r="M212" i="39"/>
  <c r="N212" i="39" s="1"/>
  <c r="Q212" i="39" s="1"/>
  <c r="R212" i="39" s="1"/>
  <c r="P212" i="39" s="1"/>
  <c r="M373" i="39"/>
  <c r="N373" i="39" s="1"/>
  <c r="Q373" i="39" s="1"/>
  <c r="R373" i="39" s="1"/>
  <c r="P373" i="39" s="1"/>
  <c r="M137" i="39"/>
  <c r="N137" i="39" s="1"/>
  <c r="Q137" i="39" s="1"/>
  <c r="R137" i="39" s="1"/>
  <c r="P137" i="39" s="1"/>
  <c r="M73" i="39"/>
  <c r="N73" i="39" s="1"/>
  <c r="Q73" i="39" s="1"/>
  <c r="R73" i="39" s="1"/>
  <c r="P73" i="39" s="1"/>
  <c r="M553" i="39"/>
  <c r="N553" i="39" s="1"/>
  <c r="Q553" i="39" s="1"/>
  <c r="R553" i="39" s="1"/>
  <c r="P553" i="39" s="1"/>
  <c r="M441" i="39"/>
  <c r="N441" i="39" s="1"/>
  <c r="Q441" i="39" s="1"/>
  <c r="R441" i="39" s="1"/>
  <c r="P441" i="39" s="1"/>
  <c r="M449" i="39"/>
  <c r="N449" i="39" s="1"/>
  <c r="Q449" i="39" s="1"/>
  <c r="R449" i="39" s="1"/>
  <c r="P449" i="39" s="1"/>
  <c r="M281" i="39"/>
  <c r="N281" i="39" s="1"/>
  <c r="Q281" i="39" s="1"/>
  <c r="R281" i="39" s="1"/>
  <c r="P281" i="39" s="1"/>
  <c r="M254" i="39"/>
  <c r="N254" i="39" s="1"/>
  <c r="Q254" i="39" s="1"/>
  <c r="R254" i="39" s="1"/>
  <c r="P254" i="39" s="1"/>
  <c r="M29" i="39"/>
  <c r="N29" i="39" s="1"/>
  <c r="Q29" i="39" s="1"/>
  <c r="R29" i="39" s="1"/>
  <c r="P29" i="39" s="1"/>
  <c r="M308" i="39"/>
  <c r="S308" i="39" s="1"/>
  <c r="M503" i="39"/>
  <c r="N503" i="39" s="1"/>
  <c r="Q503" i="39" s="1"/>
  <c r="R503" i="39" s="1"/>
  <c r="P503" i="39" s="1"/>
  <c r="M261" i="39"/>
  <c r="N261" i="39" s="1"/>
  <c r="Q261" i="39" s="1"/>
  <c r="R261" i="39" s="1"/>
  <c r="P261" i="39" s="1"/>
  <c r="M510" i="39"/>
  <c r="N510" i="39" s="1"/>
  <c r="Q510" i="39" s="1"/>
  <c r="R510" i="39" s="1"/>
  <c r="P510" i="39" s="1"/>
  <c r="M79" i="39"/>
  <c r="N79" i="39" s="1"/>
  <c r="Q79" i="39" s="1"/>
  <c r="R79" i="39" s="1"/>
  <c r="P79" i="39" s="1"/>
  <c r="M268" i="39"/>
  <c r="N268" i="39" s="1"/>
  <c r="Q268" i="39" s="1"/>
  <c r="R268" i="39" s="1"/>
  <c r="P268" i="39" s="1"/>
  <c r="M196" i="39"/>
  <c r="N196" i="39" s="1"/>
  <c r="Q196" i="39" s="1"/>
  <c r="R196" i="39" s="1"/>
  <c r="P196" i="39" s="1"/>
  <c r="M573" i="39"/>
  <c r="N573" i="39" s="1"/>
  <c r="Q573" i="39" s="1"/>
  <c r="R573" i="39" s="1"/>
  <c r="P573" i="39" s="1"/>
  <c r="M258" i="39"/>
  <c r="N258" i="39" s="1"/>
  <c r="Q258" i="39" s="1"/>
  <c r="R258" i="39" s="1"/>
  <c r="P258" i="39" s="1"/>
  <c r="M375" i="39"/>
  <c r="N375" i="39" s="1"/>
  <c r="Q375" i="39" s="1"/>
  <c r="R375" i="39" s="1"/>
  <c r="P375" i="39" s="1"/>
  <c r="M101" i="39"/>
  <c r="N101" i="39" s="1"/>
  <c r="Q101" i="39" s="1"/>
  <c r="R101" i="39" s="1"/>
  <c r="P101" i="39" s="1"/>
  <c r="M489" i="39"/>
  <c r="N489" i="39" s="1"/>
  <c r="Q489" i="39" s="1"/>
  <c r="R489" i="39" s="1"/>
  <c r="P489" i="39" s="1"/>
  <c r="M251" i="39"/>
  <c r="N251" i="39" s="1"/>
  <c r="Q251" i="39" s="1"/>
  <c r="R251" i="39" s="1"/>
  <c r="P251" i="39" s="1"/>
  <c r="M136" i="39"/>
  <c r="N136" i="39" s="1"/>
  <c r="Q136" i="39" s="1"/>
  <c r="R136" i="39" s="1"/>
  <c r="P136" i="39" s="1"/>
  <c r="M93" i="39"/>
  <c r="N93" i="39" s="1"/>
  <c r="Q93" i="39" s="1"/>
  <c r="R93" i="39" s="1"/>
  <c r="P93" i="39" s="1"/>
  <c r="M406" i="39"/>
  <c r="N406" i="39" s="1"/>
  <c r="Q406" i="39" s="1"/>
  <c r="R406" i="39" s="1"/>
  <c r="P406" i="39" s="1"/>
  <c r="M51" i="39"/>
  <c r="N51" i="39" s="1"/>
  <c r="Q51" i="39" s="1"/>
  <c r="R51" i="39" s="1"/>
  <c r="P51" i="39" s="1"/>
  <c r="M374" i="39"/>
  <c r="N374" i="39" s="1"/>
  <c r="Q374" i="39" s="1"/>
  <c r="R374" i="39" s="1"/>
  <c r="P374" i="39" s="1"/>
  <c r="M221" i="39"/>
  <c r="N221" i="39" s="1"/>
  <c r="Q221" i="39" s="1"/>
  <c r="R221" i="39" s="1"/>
  <c r="P221" i="39" s="1"/>
  <c r="M128" i="39"/>
  <c r="S128" i="39" s="1"/>
  <c r="M392" i="39"/>
  <c r="N392" i="39" s="1"/>
  <c r="Q392" i="39" s="1"/>
  <c r="R392" i="39" s="1"/>
  <c r="P392" i="39" s="1"/>
  <c r="M580" i="39"/>
  <c r="N580" i="39" s="1"/>
  <c r="Q580" i="39" s="1"/>
  <c r="R580" i="39" s="1"/>
  <c r="P580" i="39" s="1"/>
  <c r="M194" i="39"/>
  <c r="N194" i="39" s="1"/>
  <c r="Q194" i="39" s="1"/>
  <c r="R194" i="39" s="1"/>
  <c r="P194" i="39" s="1"/>
  <c r="M323" i="39"/>
  <c r="N323" i="39" s="1"/>
  <c r="Q323" i="39" s="1"/>
  <c r="R323" i="39" s="1"/>
  <c r="P323" i="39" s="1"/>
  <c r="M340" i="39"/>
  <c r="N340" i="39" s="1"/>
  <c r="Q340" i="39" s="1"/>
  <c r="R340" i="39" s="1"/>
  <c r="P340" i="39" s="1"/>
  <c r="M450" i="39"/>
  <c r="N450" i="39" s="1"/>
  <c r="Q450" i="39" s="1"/>
  <c r="R450" i="39" s="1"/>
  <c r="P450" i="39" s="1"/>
  <c r="M192" i="39"/>
  <c r="N192" i="39" s="1"/>
  <c r="Q192" i="39" s="1"/>
  <c r="R192" i="39" s="1"/>
  <c r="P192" i="39" s="1"/>
  <c r="M382" i="39"/>
  <c r="N382" i="39" s="1"/>
  <c r="Q382" i="39" s="1"/>
  <c r="R382" i="39" s="1"/>
  <c r="P382" i="39" s="1"/>
  <c r="M370" i="39"/>
  <c r="N370" i="39" s="1"/>
  <c r="Q370" i="39" s="1"/>
  <c r="R370" i="39" s="1"/>
  <c r="P370" i="39" s="1"/>
  <c r="M220" i="39"/>
  <c r="N220" i="39" s="1"/>
  <c r="Q220" i="39" s="1"/>
  <c r="R220" i="39" s="1"/>
  <c r="P220" i="39" s="1"/>
  <c r="M99" i="39"/>
  <c r="N99" i="39" s="1"/>
  <c r="Q99" i="39" s="1"/>
  <c r="R99" i="39" s="1"/>
  <c r="P99" i="39" s="1"/>
  <c r="M85" i="39"/>
  <c r="N85" i="39" s="1"/>
  <c r="Q85" i="39" s="1"/>
  <c r="R85" i="39" s="1"/>
  <c r="P85" i="39" s="1"/>
  <c r="M267" i="39"/>
  <c r="N267" i="39" s="1"/>
  <c r="Q267" i="39" s="1"/>
  <c r="R267" i="39" s="1"/>
  <c r="P267" i="39" s="1"/>
  <c r="M390" i="39"/>
  <c r="N390" i="39" s="1"/>
  <c r="Q390" i="39" s="1"/>
  <c r="R390" i="39" s="1"/>
  <c r="P390" i="39" s="1"/>
  <c r="M283" i="39"/>
  <c r="N283" i="39" s="1"/>
  <c r="Q283" i="39" s="1"/>
  <c r="R283" i="39" s="1"/>
  <c r="P283" i="39" s="1"/>
  <c r="M319" i="39"/>
  <c r="N319" i="39" s="1"/>
  <c r="Q319" i="39" s="1"/>
  <c r="R319" i="39" s="1"/>
  <c r="P319" i="39" s="1"/>
  <c r="M560" i="39"/>
  <c r="N560" i="39" s="1"/>
  <c r="Q560" i="39" s="1"/>
  <c r="R560" i="39" s="1"/>
  <c r="P560" i="39" s="1"/>
  <c r="M495" i="39"/>
  <c r="N495" i="39" s="1"/>
  <c r="Q495" i="39" s="1"/>
  <c r="R495" i="39" s="1"/>
  <c r="P495" i="39" s="1"/>
  <c r="M43" i="39"/>
  <c r="N43" i="39" s="1"/>
  <c r="Q43" i="39" s="1"/>
  <c r="R43" i="39" s="1"/>
  <c r="P43" i="39" s="1"/>
  <c r="M436" i="39"/>
  <c r="N436" i="39" s="1"/>
  <c r="Q436" i="39" s="1"/>
  <c r="R436" i="39" s="1"/>
  <c r="P436" i="39" s="1"/>
  <c r="M312" i="39"/>
  <c r="N312" i="39" s="1"/>
  <c r="Q312" i="39" s="1"/>
  <c r="R312" i="39" s="1"/>
  <c r="P312" i="39" s="1"/>
  <c r="M159" i="39"/>
  <c r="N159" i="39" s="1"/>
  <c r="Q159" i="39" s="1"/>
  <c r="R159" i="39" s="1"/>
  <c r="P159" i="39" s="1"/>
  <c r="M311" i="39"/>
  <c r="N311" i="39" s="1"/>
  <c r="Q311" i="39" s="1"/>
  <c r="R311" i="39" s="1"/>
  <c r="P311" i="39" s="1"/>
  <c r="M491" i="39"/>
  <c r="N491" i="39" s="1"/>
  <c r="Q491" i="39" s="1"/>
  <c r="R491" i="39" s="1"/>
  <c r="P491" i="39" s="1"/>
  <c r="M166" i="39"/>
  <c r="N166" i="39" s="1"/>
  <c r="Q166" i="39" s="1"/>
  <c r="R166" i="39" s="1"/>
  <c r="P166" i="39" s="1"/>
  <c r="M328" i="39"/>
  <c r="N328" i="39" s="1"/>
  <c r="Q328" i="39" s="1"/>
  <c r="R328" i="39" s="1"/>
  <c r="P328" i="39" s="1"/>
  <c r="M23" i="39"/>
  <c r="N23" i="39" s="1"/>
  <c r="Q23" i="39" s="1"/>
  <c r="R23" i="39" s="1"/>
  <c r="P23" i="39" s="1"/>
  <c r="M497" i="39"/>
  <c r="N497" i="39" s="1"/>
  <c r="Q497" i="39" s="1"/>
  <c r="R497" i="39" s="1"/>
  <c r="P497" i="39" s="1"/>
  <c r="M434" i="39"/>
  <c r="N434" i="39" s="1"/>
  <c r="Q434" i="39" s="1"/>
  <c r="R434" i="39" s="1"/>
  <c r="P434" i="39" s="1"/>
  <c r="M219" i="39"/>
  <c r="N219" i="39" s="1"/>
  <c r="Q219" i="39" s="1"/>
  <c r="R219" i="39" s="1"/>
  <c r="P219" i="39" s="1"/>
  <c r="M28" i="39"/>
  <c r="N28" i="39" s="1"/>
  <c r="Q28" i="39" s="1"/>
  <c r="R28" i="39" s="1"/>
  <c r="P28" i="39" s="1"/>
  <c r="M550" i="39"/>
  <c r="N550" i="39" s="1"/>
  <c r="Q550" i="39" s="1"/>
  <c r="R550" i="39" s="1"/>
  <c r="P550" i="39" s="1"/>
  <c r="M561" i="39"/>
  <c r="M199" i="39"/>
  <c r="N199" i="39" s="1"/>
  <c r="Q199" i="39" s="1"/>
  <c r="R199" i="39" s="1"/>
  <c r="P199" i="39" s="1"/>
  <c r="M513" i="39"/>
  <c r="N513" i="39" s="1"/>
  <c r="Q513" i="39" s="1"/>
  <c r="R513" i="39" s="1"/>
  <c r="P513" i="39" s="1"/>
  <c r="M272" i="39"/>
  <c r="N272" i="39" s="1"/>
  <c r="Q272" i="39" s="1"/>
  <c r="R272" i="39" s="1"/>
  <c r="P272" i="39" s="1"/>
  <c r="AG618" i="39"/>
  <c r="AH618" i="39" s="1"/>
  <c r="M523" i="39"/>
  <c r="N523" i="39" s="1"/>
  <c r="Q523" i="39" s="1"/>
  <c r="R523" i="39" s="1"/>
  <c r="P523" i="39" s="1"/>
  <c r="M80" i="39"/>
  <c r="N80" i="39" s="1"/>
  <c r="Q80" i="39" s="1"/>
  <c r="R80" i="39" s="1"/>
  <c r="P80" i="39" s="1"/>
  <c r="M265" i="39"/>
  <c r="N265" i="39" s="1"/>
  <c r="Q265" i="39" s="1"/>
  <c r="R265" i="39" s="1"/>
  <c r="P265" i="39" s="1"/>
  <c r="M111" i="39"/>
  <c r="N111" i="39" s="1"/>
  <c r="Q111" i="39" s="1"/>
  <c r="R111" i="39" s="1"/>
  <c r="P111" i="39" s="1"/>
  <c r="M519" i="39"/>
  <c r="N519" i="39" s="1"/>
  <c r="Q519" i="39" s="1"/>
  <c r="R519" i="39" s="1"/>
  <c r="P519" i="39" s="1"/>
  <c r="M81" i="39"/>
  <c r="N81" i="39" s="1"/>
  <c r="Q81" i="39" s="1"/>
  <c r="R81" i="39" s="1"/>
  <c r="P81" i="39" s="1"/>
  <c r="M273" i="39"/>
  <c r="N273" i="39" s="1"/>
  <c r="Q273" i="39" s="1"/>
  <c r="R273" i="39" s="1"/>
  <c r="P273" i="39" s="1"/>
  <c r="M10" i="39"/>
  <c r="N10" i="39" s="1"/>
  <c r="Q10" i="39" s="1"/>
  <c r="R10" i="39" s="1"/>
  <c r="P10" i="39" s="1"/>
  <c r="M466" i="39"/>
  <c r="N466" i="39" s="1"/>
  <c r="Q466" i="39" s="1"/>
  <c r="R466" i="39" s="1"/>
  <c r="P466" i="39" s="1"/>
  <c r="M492" i="39"/>
  <c r="N492" i="39" s="1"/>
  <c r="Q492" i="39" s="1"/>
  <c r="R492" i="39" s="1"/>
  <c r="P492" i="39" s="1"/>
  <c r="M557" i="39"/>
  <c r="N557" i="39" s="1"/>
  <c r="Q557" i="39" s="1"/>
  <c r="R557" i="39" s="1"/>
  <c r="P557" i="39" s="1"/>
  <c r="M143" i="39"/>
  <c r="N143" i="39" s="1"/>
  <c r="Q143" i="39" s="1"/>
  <c r="R143" i="39" s="1"/>
  <c r="P143" i="39" s="1"/>
  <c r="M132" i="39"/>
  <c r="N132" i="39" s="1"/>
  <c r="Q132" i="39" s="1"/>
  <c r="R132" i="39" s="1"/>
  <c r="P132" i="39" s="1"/>
  <c r="M77" i="39"/>
  <c r="N77" i="39" s="1"/>
  <c r="Q77" i="39" s="1"/>
  <c r="R77" i="39" s="1"/>
  <c r="P77" i="39" s="1"/>
  <c r="M11" i="39"/>
  <c r="M248" i="39"/>
  <c r="N248" i="39" s="1"/>
  <c r="Q248" i="39" s="1"/>
  <c r="R248" i="39" s="1"/>
  <c r="P248" i="39" s="1"/>
  <c r="M202" i="39"/>
  <c r="N202" i="39" s="1"/>
  <c r="Q202" i="39" s="1"/>
  <c r="R202" i="39" s="1"/>
  <c r="P202" i="39" s="1"/>
  <c r="M68" i="39"/>
  <c r="S68" i="39" s="1"/>
  <c r="M195" i="39"/>
  <c r="N195" i="39" s="1"/>
  <c r="Q195" i="39" s="1"/>
  <c r="R195" i="39" s="1"/>
  <c r="P195" i="39" s="1"/>
  <c r="M574" i="39"/>
  <c r="N574" i="39" s="1"/>
  <c r="Q574" i="39" s="1"/>
  <c r="R574" i="39" s="1"/>
  <c r="P574" i="39" s="1"/>
  <c r="M329" i="39"/>
  <c r="N329" i="39" s="1"/>
  <c r="Q329" i="39" s="1"/>
  <c r="R329" i="39" s="1"/>
  <c r="P329" i="39" s="1"/>
  <c r="M280" i="39"/>
  <c r="N280" i="39" s="1"/>
  <c r="Q280" i="39" s="1"/>
  <c r="R280" i="39" s="1"/>
  <c r="P280" i="39" s="1"/>
  <c r="M8" i="39"/>
  <c r="S8" i="39" s="1"/>
  <c r="M559" i="39"/>
  <c r="N559" i="39" s="1"/>
  <c r="Q559" i="39" s="1"/>
  <c r="R559" i="39" s="1"/>
  <c r="P559" i="39" s="1"/>
  <c r="M274" i="39"/>
  <c r="N274" i="39" s="1"/>
  <c r="Q274" i="39" s="1"/>
  <c r="R274" i="39" s="1"/>
  <c r="P274" i="39" s="1"/>
  <c r="M276" i="39"/>
  <c r="N276" i="39" s="1"/>
  <c r="Q276" i="39" s="1"/>
  <c r="R276" i="39" s="1"/>
  <c r="P276" i="39" s="1"/>
  <c r="AH615" i="39"/>
  <c r="J483" i="39"/>
  <c r="M483" i="39" s="1"/>
  <c r="N483" i="39" s="1"/>
  <c r="Q483" i="39" s="1"/>
  <c r="R483" i="39" s="1"/>
  <c r="P483" i="39" s="1"/>
  <c r="J486" i="39"/>
  <c r="M486" i="39" s="1"/>
  <c r="N486" i="39" s="1"/>
  <c r="Q486" i="39" s="1"/>
  <c r="R486" i="39" s="1"/>
  <c r="P486" i="39" s="1"/>
  <c r="J485" i="39"/>
  <c r="M485" i="39" s="1"/>
  <c r="N485" i="39" s="1"/>
  <c r="Q485" i="39" s="1"/>
  <c r="R485" i="39" s="1"/>
  <c r="P485" i="39" s="1"/>
  <c r="M325" i="39"/>
  <c r="N325" i="39" s="1"/>
  <c r="Q325" i="39" s="1"/>
  <c r="R325" i="39" s="1"/>
  <c r="P325" i="39" s="1"/>
  <c r="M270" i="39"/>
  <c r="N270" i="39" s="1"/>
  <c r="Q270" i="39" s="1"/>
  <c r="R270" i="39" s="1"/>
  <c r="P270" i="39" s="1"/>
  <c r="M208" i="39"/>
  <c r="N208" i="39" s="1"/>
  <c r="Q208" i="39" s="1"/>
  <c r="R208" i="39" s="1"/>
  <c r="P208" i="39" s="1"/>
  <c r="M41" i="39"/>
  <c r="N41" i="39" s="1"/>
  <c r="Q41" i="39" s="1"/>
  <c r="R41" i="39" s="1"/>
  <c r="P41" i="39" s="1"/>
  <c r="M90" i="39"/>
  <c r="N90" i="39" s="1"/>
  <c r="Q90" i="39" s="1"/>
  <c r="R90" i="39" s="1"/>
  <c r="P90" i="39" s="1"/>
  <c r="M320" i="39"/>
  <c r="N320" i="39" s="1"/>
  <c r="Q320" i="39" s="1"/>
  <c r="R320" i="39" s="1"/>
  <c r="P320" i="39" s="1"/>
  <c r="M548" i="39"/>
  <c r="S548" i="39" s="1"/>
  <c r="M506" i="39"/>
  <c r="N506" i="39" s="1"/>
  <c r="Q506" i="39" s="1"/>
  <c r="R506" i="39" s="1"/>
  <c r="P506" i="39" s="1"/>
  <c r="M134" i="39"/>
  <c r="N134" i="39" s="1"/>
  <c r="Q134" i="39" s="1"/>
  <c r="R134" i="39" s="1"/>
  <c r="P134" i="39" s="1"/>
  <c r="M442" i="39"/>
  <c r="N442" i="39" s="1"/>
  <c r="Q442" i="39" s="1"/>
  <c r="R442" i="39" s="1"/>
  <c r="P442" i="39" s="1"/>
  <c r="M456" i="39"/>
  <c r="N456" i="39" s="1"/>
  <c r="Q456" i="39" s="1"/>
  <c r="R456" i="39" s="1"/>
  <c r="P456" i="39" s="1"/>
  <c r="K477" i="39"/>
  <c r="M477" i="39" s="1"/>
  <c r="N477" i="39" s="1"/>
  <c r="Q477" i="39" s="1"/>
  <c r="R477" i="39" s="1"/>
  <c r="P477" i="39" s="1"/>
  <c r="K480" i="39"/>
  <c r="M480" i="39" s="1"/>
  <c r="N480" i="39" s="1"/>
  <c r="Q480" i="39" s="1"/>
  <c r="R480" i="39" s="1"/>
  <c r="P480" i="39" s="1"/>
  <c r="K475" i="39"/>
  <c r="M475" i="39" s="1"/>
  <c r="N475" i="39" s="1"/>
  <c r="Q475" i="39" s="1"/>
  <c r="R475" i="39" s="1"/>
  <c r="P475" i="39" s="1"/>
  <c r="K478" i="39"/>
  <c r="M478" i="39" s="1"/>
  <c r="N478" i="39" s="1"/>
  <c r="Q478" i="39" s="1"/>
  <c r="R478" i="39" s="1"/>
  <c r="P478" i="39" s="1"/>
  <c r="K481" i="39"/>
  <c r="M481" i="39" s="1"/>
  <c r="N481" i="39" s="1"/>
  <c r="Q481" i="39" s="1"/>
  <c r="R481" i="39" s="1"/>
  <c r="P481" i="39" s="1"/>
  <c r="K484" i="39"/>
  <c r="M484" i="39" s="1"/>
  <c r="N484" i="39" s="1"/>
  <c r="Q484" i="39" s="1"/>
  <c r="R484" i="39" s="1"/>
  <c r="P484" i="39" s="1"/>
  <c r="K470" i="39"/>
  <c r="M470" i="39" s="1"/>
  <c r="N470" i="39" s="1"/>
  <c r="Q470" i="39" s="1"/>
  <c r="R470" i="39" s="1"/>
  <c r="P470" i="39" s="1"/>
  <c r="K482" i="39"/>
  <c r="M482" i="39" s="1"/>
  <c r="N482" i="39" s="1"/>
  <c r="Q482" i="39" s="1"/>
  <c r="R482" i="39" s="1"/>
  <c r="P482" i="39" s="1"/>
  <c r="J66" i="39"/>
  <c r="M66" i="39" s="1"/>
  <c r="N66" i="39" s="1"/>
  <c r="Q66" i="39" s="1"/>
  <c r="R66" i="39" s="1"/>
  <c r="P66" i="39" s="1"/>
  <c r="J63" i="39"/>
  <c r="M63" i="39" s="1"/>
  <c r="N63" i="39" s="1"/>
  <c r="Q63" i="39" s="1"/>
  <c r="R63" i="39" s="1"/>
  <c r="P63" i="39" s="1"/>
  <c r="J65" i="39"/>
  <c r="M65" i="39" s="1"/>
  <c r="N65" i="39" s="1"/>
  <c r="Q65" i="39" s="1"/>
  <c r="R65" i="39" s="1"/>
  <c r="P65" i="39" s="1"/>
  <c r="M131" i="39"/>
  <c r="M133" i="39"/>
  <c r="N133" i="39" s="1"/>
  <c r="Q133" i="39" s="1"/>
  <c r="R133" i="39" s="1"/>
  <c r="P133" i="39" s="1"/>
  <c r="M494" i="39"/>
  <c r="N494" i="39" s="1"/>
  <c r="Q494" i="39" s="1"/>
  <c r="R494" i="39" s="1"/>
  <c r="P494" i="39" s="1"/>
  <c r="M257" i="39"/>
  <c r="N257" i="39" s="1"/>
  <c r="Q257" i="39" s="1"/>
  <c r="R257" i="39" s="1"/>
  <c r="P257" i="39" s="1"/>
  <c r="M209" i="39"/>
  <c r="N209" i="39" s="1"/>
  <c r="Q209" i="39" s="1"/>
  <c r="R209" i="39" s="1"/>
  <c r="P209" i="39" s="1"/>
  <c r="M512" i="39"/>
  <c r="N512" i="39" s="1"/>
  <c r="Q512" i="39" s="1"/>
  <c r="R512" i="39" s="1"/>
  <c r="P512" i="39" s="1"/>
  <c r="L31" i="39"/>
  <c r="M31" i="39" s="1"/>
  <c r="L35" i="39"/>
  <c r="M35" i="39" s="1"/>
  <c r="N35" i="39" s="1"/>
  <c r="Q35" i="39" s="1"/>
  <c r="R35" i="39" s="1"/>
  <c r="P35" i="39" s="1"/>
  <c r="L37" i="39"/>
  <c r="M37" i="39" s="1"/>
  <c r="N37" i="39" s="1"/>
  <c r="Q37" i="39" s="1"/>
  <c r="R37" i="39" s="1"/>
  <c r="P37" i="39" s="1"/>
  <c r="L45" i="39"/>
  <c r="M45" i="39" s="1"/>
  <c r="N45" i="39" s="1"/>
  <c r="Q45" i="39" s="1"/>
  <c r="R45" i="39" s="1"/>
  <c r="P45" i="39" s="1"/>
  <c r="L47" i="39"/>
  <c r="M47" i="39" s="1"/>
  <c r="N47" i="39" s="1"/>
  <c r="Q47" i="39" s="1"/>
  <c r="R47" i="39" s="1"/>
  <c r="P47" i="39" s="1"/>
  <c r="L49" i="39"/>
  <c r="M49" i="39" s="1"/>
  <c r="N49" i="39" s="1"/>
  <c r="Q49" i="39" s="1"/>
  <c r="R49" i="39" s="1"/>
  <c r="P49" i="39" s="1"/>
  <c r="L53" i="39"/>
  <c r="M53" i="39" s="1"/>
  <c r="N53" i="39" s="1"/>
  <c r="Q53" i="39" s="1"/>
  <c r="R53" i="39" s="1"/>
  <c r="P53" i="39" s="1"/>
  <c r="L24" i="39"/>
  <c r="L38" i="39"/>
  <c r="L42" i="39"/>
  <c r="M42" i="39" s="1"/>
  <c r="L44" i="39"/>
  <c r="M44" i="39" s="1"/>
  <c r="N44" i="39" s="1"/>
  <c r="Q44" i="39" s="1"/>
  <c r="R44" i="39" s="1"/>
  <c r="P44" i="39" s="1"/>
  <c r="L48" i="39"/>
  <c r="M48" i="39" s="1"/>
  <c r="N48" i="39" s="1"/>
  <c r="Q48" i="39" s="1"/>
  <c r="R48" i="39" s="1"/>
  <c r="P48" i="39" s="1"/>
  <c r="L52" i="39"/>
  <c r="M52" i="39" s="1"/>
  <c r="L54" i="39"/>
  <c r="M54" i="39" s="1"/>
  <c r="N54" i="39" s="1"/>
  <c r="Q54" i="39" s="1"/>
  <c r="R54" i="39" s="1"/>
  <c r="P54" i="39" s="1"/>
  <c r="L56" i="39"/>
  <c r="M56" i="39" s="1"/>
  <c r="N56" i="39" s="1"/>
  <c r="Q56" i="39" s="1"/>
  <c r="R56" i="39" s="1"/>
  <c r="P56" i="39" s="1"/>
  <c r="L59" i="39"/>
  <c r="M59" i="39" s="1"/>
  <c r="N59" i="39" s="1"/>
  <c r="Q59" i="39" s="1"/>
  <c r="R59" i="39" s="1"/>
  <c r="P59" i="39" s="1"/>
  <c r="M570" i="39"/>
  <c r="N570" i="39" s="1"/>
  <c r="Q570" i="39" s="1"/>
  <c r="R570" i="39" s="1"/>
  <c r="P570" i="39" s="1"/>
  <c r="M447" i="39"/>
  <c r="N447" i="39" s="1"/>
  <c r="Q447" i="39" s="1"/>
  <c r="R447" i="39" s="1"/>
  <c r="P447" i="39" s="1"/>
  <c r="M509" i="39"/>
  <c r="N509" i="39" s="1"/>
  <c r="Q509" i="39" s="1"/>
  <c r="R509" i="39" s="1"/>
  <c r="P509" i="39" s="1"/>
  <c r="M446" i="39"/>
  <c r="N446" i="39" s="1"/>
  <c r="Q446" i="39" s="1"/>
  <c r="R446" i="39" s="1"/>
  <c r="P446" i="39" s="1"/>
  <c r="M401" i="39"/>
  <c r="N401" i="39" s="1"/>
  <c r="Q401" i="39" s="1"/>
  <c r="R401" i="39" s="1"/>
  <c r="P401" i="39" s="1"/>
  <c r="M82" i="39"/>
  <c r="N82" i="39" s="1"/>
  <c r="Q82" i="39" s="1"/>
  <c r="R82" i="39" s="1"/>
  <c r="P82" i="39" s="1"/>
  <c r="M269" i="39"/>
  <c r="N269" i="39" s="1"/>
  <c r="Q269" i="39" s="1"/>
  <c r="R269" i="39" s="1"/>
  <c r="P269" i="39" s="1"/>
  <c r="M231" i="39"/>
  <c r="N231" i="39" s="1"/>
  <c r="Q231" i="39" s="1"/>
  <c r="R231" i="39" s="1"/>
  <c r="P231" i="39" s="1"/>
  <c r="M39" i="39"/>
  <c r="N39" i="39" s="1"/>
  <c r="Q39" i="39" s="1"/>
  <c r="R39" i="39" s="1"/>
  <c r="P39" i="39" s="1"/>
  <c r="M40" i="39"/>
  <c r="N40" i="39" s="1"/>
  <c r="Q40" i="39" s="1"/>
  <c r="R40" i="39" s="1"/>
  <c r="P40" i="39" s="1"/>
  <c r="M34" i="39"/>
  <c r="N34" i="39" s="1"/>
  <c r="Q34" i="39" s="1"/>
  <c r="R34" i="39" s="1"/>
  <c r="P34" i="39" s="1"/>
  <c r="M562" i="39"/>
  <c r="N562" i="39" s="1"/>
  <c r="Q562" i="39" s="1"/>
  <c r="R562" i="39" s="1"/>
  <c r="P562" i="39" s="1"/>
  <c r="J126" i="39"/>
  <c r="M126" i="39" s="1"/>
  <c r="N126" i="39" s="1"/>
  <c r="Q126" i="39" s="1"/>
  <c r="R126" i="39" s="1"/>
  <c r="P126" i="39" s="1"/>
  <c r="J123" i="39"/>
  <c r="M123" i="39" s="1"/>
  <c r="N123" i="39" s="1"/>
  <c r="Q123" i="39" s="1"/>
  <c r="R123" i="39" s="1"/>
  <c r="P123" i="39" s="1"/>
  <c r="J125" i="39"/>
  <c r="M125" i="39" s="1"/>
  <c r="M435" i="39"/>
  <c r="N435" i="39" s="1"/>
  <c r="Q435" i="39" s="1"/>
  <c r="R435" i="39" s="1"/>
  <c r="P435" i="39" s="1"/>
  <c r="M411" i="39"/>
  <c r="N411" i="39" s="1"/>
  <c r="Q411" i="39" s="1"/>
  <c r="R411" i="39" s="1"/>
  <c r="P411" i="39" s="1"/>
  <c r="M279" i="39"/>
  <c r="N279" i="39" s="1"/>
  <c r="Q279" i="39" s="1"/>
  <c r="R279" i="39" s="1"/>
  <c r="P279" i="39" s="1"/>
  <c r="M22" i="39"/>
  <c r="N22" i="39" s="1"/>
  <c r="Q22" i="39" s="1"/>
  <c r="R22" i="39" s="1"/>
  <c r="P22" i="39" s="1"/>
  <c r="M333" i="39"/>
  <c r="N333" i="39" s="1"/>
  <c r="Q333" i="39" s="1"/>
  <c r="R333" i="39" s="1"/>
  <c r="P333" i="39" s="1"/>
  <c r="L391" i="39"/>
  <c r="M391" i="39" s="1"/>
  <c r="L395" i="39"/>
  <c r="M395" i="39" s="1"/>
  <c r="N395" i="39" s="1"/>
  <c r="Q395" i="39" s="1"/>
  <c r="R395" i="39" s="1"/>
  <c r="P395" i="39" s="1"/>
  <c r="L397" i="39"/>
  <c r="M397" i="39" s="1"/>
  <c r="N397" i="39" s="1"/>
  <c r="Q397" i="39" s="1"/>
  <c r="R397" i="39" s="1"/>
  <c r="P397" i="39" s="1"/>
  <c r="L405" i="39"/>
  <c r="M405" i="39" s="1"/>
  <c r="L407" i="39"/>
  <c r="M407" i="39" s="1"/>
  <c r="N407" i="39" s="1"/>
  <c r="Q407" i="39" s="1"/>
  <c r="R407" i="39" s="1"/>
  <c r="P407" i="39" s="1"/>
  <c r="L409" i="39"/>
  <c r="M409" i="39" s="1"/>
  <c r="N409" i="39" s="1"/>
  <c r="Q409" i="39" s="1"/>
  <c r="R409" i="39" s="1"/>
  <c r="P409" i="39" s="1"/>
  <c r="L413" i="39"/>
  <c r="M413" i="39" s="1"/>
  <c r="N413" i="39" s="1"/>
  <c r="Q413" i="39" s="1"/>
  <c r="R413" i="39" s="1"/>
  <c r="P413" i="39" s="1"/>
  <c r="L419" i="39"/>
  <c r="M419" i="39" s="1"/>
  <c r="N419" i="39" s="1"/>
  <c r="Q419" i="39" s="1"/>
  <c r="R419" i="39" s="1"/>
  <c r="P419" i="39" s="1"/>
  <c r="L384" i="39"/>
  <c r="M384" i="39" s="1"/>
  <c r="L404" i="39"/>
  <c r="M404" i="39" s="1"/>
  <c r="N404" i="39" s="1"/>
  <c r="Q404" i="39" s="1"/>
  <c r="R404" i="39" s="1"/>
  <c r="P404" i="39" s="1"/>
  <c r="L412" i="39"/>
  <c r="M412" i="39" s="1"/>
  <c r="N412" i="39" s="1"/>
  <c r="Q412" i="39" s="1"/>
  <c r="R412" i="39" s="1"/>
  <c r="P412" i="39" s="1"/>
  <c r="L398" i="39"/>
  <c r="M398" i="39" s="1"/>
  <c r="N398" i="39" s="1"/>
  <c r="Q398" i="39" s="1"/>
  <c r="R398" i="39" s="1"/>
  <c r="P398" i="39" s="1"/>
  <c r="L402" i="39"/>
  <c r="M402" i="39" s="1"/>
  <c r="N402" i="39" s="1"/>
  <c r="Q402" i="39" s="1"/>
  <c r="R402" i="39" s="1"/>
  <c r="P402" i="39" s="1"/>
  <c r="L408" i="39"/>
  <c r="M408" i="39" s="1"/>
  <c r="N408" i="39" s="1"/>
  <c r="Q408" i="39" s="1"/>
  <c r="R408" i="39" s="1"/>
  <c r="P408" i="39" s="1"/>
  <c r="L416" i="39"/>
  <c r="M416" i="39" s="1"/>
  <c r="N416" i="39" s="1"/>
  <c r="Q416" i="39" s="1"/>
  <c r="R416" i="39" s="1"/>
  <c r="P416" i="39" s="1"/>
  <c r="L414" i="39"/>
  <c r="M414" i="39" s="1"/>
  <c r="K110" i="39"/>
  <c r="M110" i="39" s="1"/>
  <c r="N110" i="39" s="1"/>
  <c r="Q110" i="39" s="1"/>
  <c r="R110" i="39" s="1"/>
  <c r="P110" i="39" s="1"/>
  <c r="K118" i="39"/>
  <c r="M118" i="39" s="1"/>
  <c r="N118" i="39" s="1"/>
  <c r="Q118" i="39" s="1"/>
  <c r="R118" i="39" s="1"/>
  <c r="P118" i="39" s="1"/>
  <c r="K120" i="39"/>
  <c r="M120" i="39" s="1"/>
  <c r="N120" i="39" s="1"/>
  <c r="Q120" i="39" s="1"/>
  <c r="R120" i="39" s="1"/>
  <c r="P120" i="39" s="1"/>
  <c r="K122" i="39"/>
  <c r="M122" i="39" s="1"/>
  <c r="N122" i="39" s="1"/>
  <c r="Q122" i="39" s="1"/>
  <c r="R122" i="39" s="1"/>
  <c r="P122" i="39" s="1"/>
  <c r="K124" i="39"/>
  <c r="M124" i="39" s="1"/>
  <c r="N124" i="39" s="1"/>
  <c r="Q124" i="39" s="1"/>
  <c r="R124" i="39" s="1"/>
  <c r="P124" i="39" s="1"/>
  <c r="K117" i="39"/>
  <c r="M117" i="39" s="1"/>
  <c r="N117" i="39" s="1"/>
  <c r="Q117" i="39" s="1"/>
  <c r="R117" i="39" s="1"/>
  <c r="P117" i="39" s="1"/>
  <c r="K121" i="39"/>
  <c r="M121" i="39" s="1"/>
  <c r="K115" i="39"/>
  <c r="M115" i="39" s="1"/>
  <c r="N115" i="39" s="1"/>
  <c r="Q115" i="39" s="1"/>
  <c r="R115" i="39" s="1"/>
  <c r="P115" i="39" s="1"/>
  <c r="L211" i="39"/>
  <c r="M211" i="39" s="1"/>
  <c r="N211" i="39" s="1"/>
  <c r="Q211" i="39" s="1"/>
  <c r="R211" i="39" s="1"/>
  <c r="P211" i="39" s="1"/>
  <c r="L215" i="39"/>
  <c r="M215" i="39" s="1"/>
  <c r="N215" i="39" s="1"/>
  <c r="Q215" i="39" s="1"/>
  <c r="R215" i="39" s="1"/>
  <c r="P215" i="39" s="1"/>
  <c r="L217" i="39"/>
  <c r="M217" i="39" s="1"/>
  <c r="N217" i="39" s="1"/>
  <c r="Q217" i="39" s="1"/>
  <c r="R217" i="39" s="1"/>
  <c r="P217" i="39" s="1"/>
  <c r="L225" i="39"/>
  <c r="M225" i="39" s="1"/>
  <c r="N225" i="39" s="1"/>
  <c r="Q225" i="39" s="1"/>
  <c r="R225" i="39" s="1"/>
  <c r="P225" i="39" s="1"/>
  <c r="L227" i="39"/>
  <c r="M227" i="39" s="1"/>
  <c r="N227" i="39" s="1"/>
  <c r="Q227" i="39" s="1"/>
  <c r="R227" i="39" s="1"/>
  <c r="P227" i="39" s="1"/>
  <c r="L229" i="39"/>
  <c r="M229" i="39" s="1"/>
  <c r="N229" i="39" s="1"/>
  <c r="Q229" i="39" s="1"/>
  <c r="R229" i="39" s="1"/>
  <c r="P229" i="39" s="1"/>
  <c r="L233" i="39"/>
  <c r="M233" i="39" s="1"/>
  <c r="L239" i="39"/>
  <c r="M239" i="39" s="1"/>
  <c r="N239" i="39" s="1"/>
  <c r="Q239" i="39" s="1"/>
  <c r="R239" i="39" s="1"/>
  <c r="P239" i="39" s="1"/>
  <c r="L204" i="39"/>
  <c r="M204" i="39" s="1"/>
  <c r="L218" i="39"/>
  <c r="M218" i="39" s="1"/>
  <c r="L236" i="39"/>
  <c r="M236" i="39" s="1"/>
  <c r="N236" i="39" s="1"/>
  <c r="Q236" i="39" s="1"/>
  <c r="R236" i="39" s="1"/>
  <c r="P236" i="39" s="1"/>
  <c r="L234" i="39"/>
  <c r="M234" i="39" s="1"/>
  <c r="N234" i="39" s="1"/>
  <c r="Q234" i="39" s="1"/>
  <c r="R234" i="39" s="1"/>
  <c r="P234" i="39" s="1"/>
  <c r="L224" i="39"/>
  <c r="M224" i="39" s="1"/>
  <c r="L228" i="39"/>
  <c r="M228" i="39" s="1"/>
  <c r="N228" i="39" s="1"/>
  <c r="Q228" i="39" s="1"/>
  <c r="R228" i="39" s="1"/>
  <c r="P228" i="39" s="1"/>
  <c r="L232" i="39"/>
  <c r="M232" i="39" s="1"/>
  <c r="N232" i="39" s="1"/>
  <c r="Q232" i="39" s="1"/>
  <c r="R232" i="39" s="1"/>
  <c r="P232" i="39" s="1"/>
  <c r="L222" i="39"/>
  <c r="M222" i="39" s="1"/>
  <c r="N222" i="39" s="1"/>
  <c r="Q222" i="39" s="1"/>
  <c r="R222" i="39" s="1"/>
  <c r="P222" i="39" s="1"/>
  <c r="K415" i="39"/>
  <c r="M415" i="39" s="1"/>
  <c r="N415" i="39" s="1"/>
  <c r="Q415" i="39" s="1"/>
  <c r="R415" i="39" s="1"/>
  <c r="P415" i="39" s="1"/>
  <c r="K417" i="39"/>
  <c r="M417" i="39" s="1"/>
  <c r="N417" i="39" s="1"/>
  <c r="Q417" i="39" s="1"/>
  <c r="R417" i="39" s="1"/>
  <c r="P417" i="39" s="1"/>
  <c r="K421" i="39"/>
  <c r="M421" i="39" s="1"/>
  <c r="N421" i="39" s="1"/>
  <c r="Q421" i="39" s="1"/>
  <c r="R421" i="39" s="1"/>
  <c r="P421" i="39" s="1"/>
  <c r="K424" i="39"/>
  <c r="M424" i="39" s="1"/>
  <c r="N424" i="39" s="1"/>
  <c r="Q424" i="39" s="1"/>
  <c r="R424" i="39" s="1"/>
  <c r="P424" i="39" s="1"/>
  <c r="K410" i="39"/>
  <c r="M410" i="39" s="1"/>
  <c r="N410" i="39" s="1"/>
  <c r="Q410" i="39" s="1"/>
  <c r="R410" i="39" s="1"/>
  <c r="P410" i="39" s="1"/>
  <c r="K422" i="39"/>
  <c r="M422" i="39" s="1"/>
  <c r="N422" i="39" s="1"/>
  <c r="Q422" i="39" s="1"/>
  <c r="R422" i="39" s="1"/>
  <c r="P422" i="39" s="1"/>
  <c r="K420" i="39"/>
  <c r="M420" i="39" s="1"/>
  <c r="K418" i="39"/>
  <c r="M418" i="39" s="1"/>
  <c r="N418" i="39" s="1"/>
  <c r="Q418" i="39" s="1"/>
  <c r="R418" i="39" s="1"/>
  <c r="P418" i="39" s="1"/>
  <c r="L84" i="39"/>
  <c r="M84" i="39" s="1"/>
  <c r="N84" i="39" s="1"/>
  <c r="Q84" i="39" s="1"/>
  <c r="R84" i="39" s="1"/>
  <c r="P84" i="39" s="1"/>
  <c r="L98" i="39"/>
  <c r="M98" i="39" s="1"/>
  <c r="N98" i="39" s="1"/>
  <c r="Q98" i="39" s="1"/>
  <c r="R98" i="39" s="1"/>
  <c r="P98" i="39" s="1"/>
  <c r="L102" i="39"/>
  <c r="M102" i="39" s="1"/>
  <c r="N102" i="39" s="1"/>
  <c r="Q102" i="39" s="1"/>
  <c r="R102" i="39" s="1"/>
  <c r="P102" i="39" s="1"/>
  <c r="L104" i="39"/>
  <c r="M104" i="39" s="1"/>
  <c r="L108" i="39"/>
  <c r="M108" i="39" s="1"/>
  <c r="N108" i="39" s="1"/>
  <c r="Q108" i="39" s="1"/>
  <c r="R108" i="39" s="1"/>
  <c r="P108" i="39" s="1"/>
  <c r="L112" i="39"/>
  <c r="M112" i="39" s="1"/>
  <c r="N112" i="39" s="1"/>
  <c r="Q112" i="39" s="1"/>
  <c r="R112" i="39" s="1"/>
  <c r="P112" i="39" s="1"/>
  <c r="L114" i="39"/>
  <c r="M114" i="39" s="1"/>
  <c r="N114" i="39" s="1"/>
  <c r="Q114" i="39" s="1"/>
  <c r="R114" i="39" s="1"/>
  <c r="P114" i="39" s="1"/>
  <c r="L116" i="39"/>
  <c r="M116" i="39" s="1"/>
  <c r="N116" i="39" s="1"/>
  <c r="Q116" i="39" s="1"/>
  <c r="R116" i="39" s="1"/>
  <c r="P116" i="39" s="1"/>
  <c r="L91" i="39"/>
  <c r="M91" i="39" s="1"/>
  <c r="N91" i="39" s="1"/>
  <c r="Q91" i="39" s="1"/>
  <c r="R91" i="39" s="1"/>
  <c r="P91" i="39" s="1"/>
  <c r="L95" i="39"/>
  <c r="M95" i="39" s="1"/>
  <c r="L97" i="39"/>
  <c r="M97" i="39" s="1"/>
  <c r="N97" i="39" s="1"/>
  <c r="Q97" i="39" s="1"/>
  <c r="R97" i="39" s="1"/>
  <c r="P97" i="39" s="1"/>
  <c r="L105" i="39"/>
  <c r="M105" i="39" s="1"/>
  <c r="N105" i="39" s="1"/>
  <c r="Q105" i="39" s="1"/>
  <c r="R105" i="39" s="1"/>
  <c r="P105" i="39" s="1"/>
  <c r="L107" i="39"/>
  <c r="M107" i="39" s="1"/>
  <c r="N107" i="39" s="1"/>
  <c r="Q107" i="39" s="1"/>
  <c r="R107" i="39" s="1"/>
  <c r="P107" i="39" s="1"/>
  <c r="L109" i="39"/>
  <c r="M109" i="39" s="1"/>
  <c r="N109" i="39" s="1"/>
  <c r="Q109" i="39" s="1"/>
  <c r="R109" i="39" s="1"/>
  <c r="P109" i="39" s="1"/>
  <c r="L113" i="39"/>
  <c r="M113" i="39" s="1"/>
  <c r="L119" i="39"/>
  <c r="M119" i="39" s="1"/>
  <c r="N119" i="39" s="1"/>
  <c r="Q119" i="39" s="1"/>
  <c r="R119" i="39" s="1"/>
  <c r="P119" i="39" s="1"/>
  <c r="K235" i="39"/>
  <c r="M235" i="39" s="1"/>
  <c r="N235" i="39" s="1"/>
  <c r="Q235" i="39" s="1"/>
  <c r="R235" i="39" s="1"/>
  <c r="P235" i="39" s="1"/>
  <c r="K237" i="39"/>
  <c r="M237" i="39" s="1"/>
  <c r="N237" i="39" s="1"/>
  <c r="Q237" i="39" s="1"/>
  <c r="R237" i="39" s="1"/>
  <c r="P237" i="39" s="1"/>
  <c r="K241" i="39"/>
  <c r="M241" i="39" s="1"/>
  <c r="N241" i="39" s="1"/>
  <c r="Q241" i="39" s="1"/>
  <c r="R241" i="39" s="1"/>
  <c r="P241" i="39" s="1"/>
  <c r="K230" i="39"/>
  <c r="M230" i="39" s="1"/>
  <c r="N230" i="39" s="1"/>
  <c r="Q230" i="39" s="1"/>
  <c r="R230" i="39" s="1"/>
  <c r="P230" i="39" s="1"/>
  <c r="K238" i="39"/>
  <c r="M238" i="39" s="1"/>
  <c r="N238" i="39" s="1"/>
  <c r="Q238" i="39" s="1"/>
  <c r="R238" i="39" s="1"/>
  <c r="P238" i="39" s="1"/>
  <c r="K240" i="39"/>
  <c r="M240" i="39" s="1"/>
  <c r="K242" i="39"/>
  <c r="M242" i="39" s="1"/>
  <c r="N242" i="39" s="1"/>
  <c r="Q242" i="39" s="1"/>
  <c r="R242" i="39" s="1"/>
  <c r="P242" i="39" s="1"/>
  <c r="K244" i="39"/>
  <c r="M244" i="39" s="1"/>
  <c r="M378" i="39"/>
  <c r="N378" i="39" s="1"/>
  <c r="Q378" i="39" s="1"/>
  <c r="R378" i="39" s="1"/>
  <c r="P378" i="39" s="1"/>
  <c r="M389" i="39"/>
  <c r="N389" i="39" s="1"/>
  <c r="Q389" i="39" s="1"/>
  <c r="R389" i="39" s="1"/>
  <c r="P389" i="39" s="1"/>
  <c r="M160" i="39"/>
  <c r="N160" i="39" s="1"/>
  <c r="Q160" i="39" s="1"/>
  <c r="R160" i="39" s="1"/>
  <c r="P160" i="39" s="1"/>
  <c r="M17" i="39"/>
  <c r="N17" i="39" s="1"/>
  <c r="Q17" i="39" s="1"/>
  <c r="R17" i="39" s="1"/>
  <c r="P17" i="39" s="1"/>
  <c r="M443" i="39"/>
  <c r="N443" i="39" s="1"/>
  <c r="Q443" i="39" s="1"/>
  <c r="R443" i="39" s="1"/>
  <c r="P443" i="39" s="1"/>
  <c r="M499" i="39"/>
  <c r="N499" i="39" s="1"/>
  <c r="Q499" i="39" s="1"/>
  <c r="R499" i="39" s="1"/>
  <c r="P499" i="39" s="1"/>
  <c r="M259" i="39"/>
  <c r="N259" i="39" s="1"/>
  <c r="Q259" i="39" s="1"/>
  <c r="R259" i="39" s="1"/>
  <c r="P259" i="39" s="1"/>
  <c r="K55" i="39"/>
  <c r="M55" i="39" s="1"/>
  <c r="N55" i="39" s="1"/>
  <c r="Q55" i="39" s="1"/>
  <c r="R55" i="39" s="1"/>
  <c r="P55" i="39" s="1"/>
  <c r="K50" i="39"/>
  <c r="M50" i="39" s="1"/>
  <c r="N50" i="39" s="1"/>
  <c r="Q50" i="39" s="1"/>
  <c r="R50" i="39" s="1"/>
  <c r="P50" i="39" s="1"/>
  <c r="K57" i="39"/>
  <c r="M57" i="39" s="1"/>
  <c r="N57" i="39" s="1"/>
  <c r="Q57" i="39" s="1"/>
  <c r="R57" i="39" s="1"/>
  <c r="P57" i="39" s="1"/>
  <c r="K61" i="39"/>
  <c r="M61" i="39" s="1"/>
  <c r="K58" i="39"/>
  <c r="M58" i="39" s="1"/>
  <c r="N58" i="39" s="1"/>
  <c r="Q58" i="39" s="1"/>
  <c r="R58" i="39" s="1"/>
  <c r="P58" i="39" s="1"/>
  <c r="K60" i="39"/>
  <c r="M60" i="39" s="1"/>
  <c r="N60" i="39" s="1"/>
  <c r="Q60" i="39" s="1"/>
  <c r="R60" i="39" s="1"/>
  <c r="P60" i="39" s="1"/>
  <c r="K62" i="39"/>
  <c r="M62" i="39" s="1"/>
  <c r="N62" i="39" s="1"/>
  <c r="Q62" i="39" s="1"/>
  <c r="R62" i="39" s="1"/>
  <c r="P62" i="39" s="1"/>
  <c r="K64" i="39"/>
  <c r="M64" i="39" s="1"/>
  <c r="M190" i="39"/>
  <c r="N190" i="39" s="1"/>
  <c r="Q190" i="39" s="1"/>
  <c r="R190" i="39" s="1"/>
  <c r="P190" i="39" s="1"/>
  <c r="M394" i="39"/>
  <c r="N394" i="39" s="1"/>
  <c r="Q394" i="39" s="1"/>
  <c r="R394" i="39" s="1"/>
  <c r="P394" i="39" s="1"/>
  <c r="M549" i="39"/>
  <c r="M326" i="39"/>
  <c r="N326" i="39" s="1"/>
  <c r="Q326" i="39" s="1"/>
  <c r="R326" i="39" s="1"/>
  <c r="P326" i="39" s="1"/>
  <c r="M83" i="39"/>
  <c r="N83" i="39" s="1"/>
  <c r="Q83" i="39" s="1"/>
  <c r="R83" i="39" s="1"/>
  <c r="P83" i="39" s="1"/>
  <c r="M69" i="39"/>
  <c r="N69" i="39" s="1"/>
  <c r="Q69" i="39" s="1"/>
  <c r="R69" i="39" s="1"/>
  <c r="P69" i="39" s="1"/>
  <c r="M318" i="39"/>
  <c r="N318" i="39" s="1"/>
  <c r="Q318" i="39" s="1"/>
  <c r="R318" i="39" s="1"/>
  <c r="P318" i="39" s="1"/>
  <c r="M431" i="39"/>
  <c r="N431" i="39" s="1"/>
  <c r="Q431" i="39" s="1"/>
  <c r="R431" i="39" s="1"/>
  <c r="P431" i="39" s="1"/>
  <c r="M433" i="39"/>
  <c r="N433" i="39" s="1"/>
  <c r="Q433" i="39" s="1"/>
  <c r="R433" i="39" s="1"/>
  <c r="P433" i="39" s="1"/>
  <c r="M439" i="39"/>
  <c r="N439" i="39" s="1"/>
  <c r="Q439" i="39" s="1"/>
  <c r="R439" i="39" s="1"/>
  <c r="P439" i="39" s="1"/>
  <c r="M604" i="39"/>
  <c r="N604" i="39" s="1"/>
  <c r="Q604" i="39" s="1"/>
  <c r="R604" i="39" s="1"/>
  <c r="P604" i="39" s="1"/>
  <c r="L144" i="39"/>
  <c r="M144" i="39" s="1"/>
  <c r="L158" i="39"/>
  <c r="M158" i="39" s="1"/>
  <c r="N158" i="39" s="1"/>
  <c r="Q158" i="39" s="1"/>
  <c r="R158" i="39" s="1"/>
  <c r="P158" i="39" s="1"/>
  <c r="L162" i="39"/>
  <c r="M162" i="39" s="1"/>
  <c r="N162" i="39" s="1"/>
  <c r="Q162" i="39" s="1"/>
  <c r="R162" i="39" s="1"/>
  <c r="P162" i="39" s="1"/>
  <c r="L164" i="39"/>
  <c r="M164" i="39" s="1"/>
  <c r="L168" i="39"/>
  <c r="M168" i="39" s="1"/>
  <c r="N168" i="39" s="1"/>
  <c r="Q168" i="39" s="1"/>
  <c r="R168" i="39" s="1"/>
  <c r="P168" i="39" s="1"/>
  <c r="L172" i="39"/>
  <c r="M172" i="39" s="1"/>
  <c r="N172" i="39" s="1"/>
  <c r="Q172" i="39" s="1"/>
  <c r="R172" i="39" s="1"/>
  <c r="P172" i="39" s="1"/>
  <c r="L174" i="39"/>
  <c r="M174" i="39" s="1"/>
  <c r="N174" i="39" s="1"/>
  <c r="Q174" i="39" s="1"/>
  <c r="R174" i="39" s="1"/>
  <c r="P174" i="39" s="1"/>
  <c r="L176" i="39"/>
  <c r="M176" i="39" s="1"/>
  <c r="N176" i="39" s="1"/>
  <c r="Q176" i="39" s="1"/>
  <c r="R176" i="39" s="1"/>
  <c r="P176" i="39" s="1"/>
  <c r="L151" i="39"/>
  <c r="M151" i="39" s="1"/>
  <c r="L155" i="39"/>
  <c r="M155" i="39" s="1"/>
  <c r="N155" i="39" s="1"/>
  <c r="Q155" i="39" s="1"/>
  <c r="R155" i="39" s="1"/>
  <c r="P155" i="39" s="1"/>
  <c r="L157" i="39"/>
  <c r="M157" i="39" s="1"/>
  <c r="N157" i="39" s="1"/>
  <c r="Q157" i="39" s="1"/>
  <c r="R157" i="39" s="1"/>
  <c r="P157" i="39" s="1"/>
  <c r="L165" i="39"/>
  <c r="M165" i="39" s="1"/>
  <c r="N165" i="39" s="1"/>
  <c r="Q165" i="39" s="1"/>
  <c r="R165" i="39" s="1"/>
  <c r="P165" i="39" s="1"/>
  <c r="L167" i="39"/>
  <c r="M167" i="39" s="1"/>
  <c r="N167" i="39" s="1"/>
  <c r="Q167" i="39" s="1"/>
  <c r="R167" i="39" s="1"/>
  <c r="P167" i="39" s="1"/>
  <c r="L169" i="39"/>
  <c r="M169" i="39" s="1"/>
  <c r="N169" i="39" s="1"/>
  <c r="Q169" i="39" s="1"/>
  <c r="R169" i="39" s="1"/>
  <c r="P169" i="39" s="1"/>
  <c r="L173" i="39"/>
  <c r="M173" i="39" s="1"/>
  <c r="L179" i="39"/>
  <c r="M179" i="39" s="1"/>
  <c r="N179" i="39" s="1"/>
  <c r="Q179" i="39" s="1"/>
  <c r="R179" i="39" s="1"/>
  <c r="P179" i="39" s="1"/>
  <c r="M310" i="39"/>
  <c r="M606" i="39"/>
  <c r="M514" i="39"/>
  <c r="N514" i="39" s="1"/>
  <c r="Q514" i="39" s="1"/>
  <c r="R514" i="39" s="1"/>
  <c r="P514" i="39" s="1"/>
  <c r="M263" i="39"/>
  <c r="N263" i="39" s="1"/>
  <c r="Q263" i="39" s="1"/>
  <c r="R263" i="39" s="1"/>
  <c r="P263" i="39" s="1"/>
  <c r="K350" i="39"/>
  <c r="M350" i="39" s="1"/>
  <c r="N350" i="39" s="1"/>
  <c r="Q350" i="39" s="1"/>
  <c r="R350" i="39" s="1"/>
  <c r="P350" i="39" s="1"/>
  <c r="K358" i="39"/>
  <c r="M358" i="39" s="1"/>
  <c r="N358" i="39" s="1"/>
  <c r="Q358" i="39" s="1"/>
  <c r="R358" i="39" s="1"/>
  <c r="P358" i="39" s="1"/>
  <c r="K360" i="39"/>
  <c r="M360" i="39" s="1"/>
  <c r="N360" i="39" s="1"/>
  <c r="Q360" i="39" s="1"/>
  <c r="R360" i="39" s="1"/>
  <c r="P360" i="39" s="1"/>
  <c r="K362" i="39"/>
  <c r="M362" i="39" s="1"/>
  <c r="N362" i="39" s="1"/>
  <c r="Q362" i="39" s="1"/>
  <c r="R362" i="39" s="1"/>
  <c r="P362" i="39" s="1"/>
  <c r="K364" i="39"/>
  <c r="M364" i="39" s="1"/>
  <c r="K355" i="39"/>
  <c r="M355" i="39" s="1"/>
  <c r="N355" i="39" s="1"/>
  <c r="Q355" i="39" s="1"/>
  <c r="R355" i="39" s="1"/>
  <c r="P355" i="39" s="1"/>
  <c r="K357" i="39"/>
  <c r="M357" i="39" s="1"/>
  <c r="N357" i="39" s="1"/>
  <c r="Q357" i="39" s="1"/>
  <c r="R357" i="39" s="1"/>
  <c r="P357" i="39" s="1"/>
  <c r="K361" i="39"/>
  <c r="M361" i="39" s="1"/>
  <c r="N361" i="39" s="1"/>
  <c r="Q361" i="39" s="1"/>
  <c r="R361" i="39" s="1"/>
  <c r="P361" i="39" s="1"/>
  <c r="M555" i="39"/>
  <c r="N555" i="39" s="1"/>
  <c r="Q555" i="39" s="1"/>
  <c r="R555" i="39" s="1"/>
  <c r="P555" i="39" s="1"/>
  <c r="M496" i="39"/>
  <c r="N496" i="39" s="1"/>
  <c r="Q496" i="39" s="1"/>
  <c r="R496" i="39" s="1"/>
  <c r="P496" i="39" s="1"/>
  <c r="M369" i="39"/>
  <c r="N369" i="39" s="1"/>
  <c r="Q369" i="39" s="1"/>
  <c r="R369" i="39" s="1"/>
  <c r="P369" i="39" s="1"/>
  <c r="M145" i="39"/>
  <c r="N145" i="39" s="1"/>
  <c r="Q145" i="39" s="1"/>
  <c r="R145" i="39" s="1"/>
  <c r="P145" i="39" s="1"/>
  <c r="M106" i="39"/>
  <c r="N106" i="39" s="1"/>
  <c r="Q106" i="39" s="1"/>
  <c r="R106" i="39" s="1"/>
  <c r="P106" i="39" s="1"/>
  <c r="M197" i="39"/>
  <c r="N197" i="39" s="1"/>
  <c r="Q197" i="39" s="1"/>
  <c r="R197" i="39" s="1"/>
  <c r="P197" i="39" s="1"/>
  <c r="M546" i="39"/>
  <c r="N546" i="39" s="1"/>
  <c r="Q546" i="39" s="1"/>
  <c r="R546" i="39" s="1"/>
  <c r="P546" i="39" s="1"/>
  <c r="M558" i="39"/>
  <c r="N558" i="39" s="1"/>
  <c r="Q558" i="39" s="1"/>
  <c r="R558" i="39" s="1"/>
  <c r="P558" i="39" s="1"/>
  <c r="M428" i="39"/>
  <c r="S428" i="39" s="1"/>
  <c r="M502" i="39"/>
  <c r="N502" i="39" s="1"/>
  <c r="Q502" i="39" s="1"/>
  <c r="R502" i="39" s="1"/>
  <c r="P502" i="39" s="1"/>
  <c r="L324" i="39"/>
  <c r="M324" i="39" s="1"/>
  <c r="L338" i="39"/>
  <c r="M338" i="39" s="1"/>
  <c r="N338" i="39" s="1"/>
  <c r="Q338" i="39" s="1"/>
  <c r="R338" i="39" s="1"/>
  <c r="P338" i="39" s="1"/>
  <c r="L342" i="39"/>
  <c r="M342" i="39" s="1"/>
  <c r="L344" i="39"/>
  <c r="M344" i="39" s="1"/>
  <c r="N344" i="39" s="1"/>
  <c r="Q344" i="39" s="1"/>
  <c r="R344" i="39" s="1"/>
  <c r="P344" i="39" s="1"/>
  <c r="L348" i="39"/>
  <c r="M348" i="39" s="1"/>
  <c r="N348" i="39" s="1"/>
  <c r="Q348" i="39" s="1"/>
  <c r="R348" i="39" s="1"/>
  <c r="P348" i="39" s="1"/>
  <c r="L352" i="39"/>
  <c r="M352" i="39" s="1"/>
  <c r="L354" i="39"/>
  <c r="M354" i="39" s="1"/>
  <c r="N354" i="39" s="1"/>
  <c r="Q354" i="39" s="1"/>
  <c r="R354" i="39" s="1"/>
  <c r="P354" i="39" s="1"/>
  <c r="L356" i="39"/>
  <c r="M356" i="39" s="1"/>
  <c r="N356" i="39" s="1"/>
  <c r="Q356" i="39" s="1"/>
  <c r="R356" i="39" s="1"/>
  <c r="P356" i="39" s="1"/>
  <c r="L331" i="39"/>
  <c r="M331" i="39" s="1"/>
  <c r="N331" i="39" s="1"/>
  <c r="Q331" i="39" s="1"/>
  <c r="R331" i="39" s="1"/>
  <c r="P331" i="39" s="1"/>
  <c r="L335" i="39"/>
  <c r="M335" i="39" s="1"/>
  <c r="L337" i="39"/>
  <c r="M337" i="39" s="1"/>
  <c r="N337" i="39" s="1"/>
  <c r="Q337" i="39" s="1"/>
  <c r="R337" i="39" s="1"/>
  <c r="P337" i="39" s="1"/>
  <c r="L345" i="39"/>
  <c r="M345" i="39" s="1"/>
  <c r="N345" i="39" s="1"/>
  <c r="Q345" i="39" s="1"/>
  <c r="R345" i="39" s="1"/>
  <c r="P345" i="39" s="1"/>
  <c r="L347" i="39"/>
  <c r="M347" i="39" s="1"/>
  <c r="N347" i="39" s="1"/>
  <c r="Q347" i="39" s="1"/>
  <c r="R347" i="39" s="1"/>
  <c r="P347" i="39" s="1"/>
  <c r="L349" i="39"/>
  <c r="M349" i="39" s="1"/>
  <c r="N349" i="39" s="1"/>
  <c r="Q349" i="39" s="1"/>
  <c r="R349" i="39" s="1"/>
  <c r="P349" i="39" s="1"/>
  <c r="L353" i="39"/>
  <c r="M353" i="39" s="1"/>
  <c r="N353" i="39" s="1"/>
  <c r="Q353" i="39" s="1"/>
  <c r="R353" i="39" s="1"/>
  <c r="P353" i="39" s="1"/>
  <c r="L359" i="39"/>
  <c r="M359" i="39" s="1"/>
  <c r="K295" i="39"/>
  <c r="M295" i="39" s="1"/>
  <c r="N295" i="39" s="1"/>
  <c r="Q295" i="39" s="1"/>
  <c r="R295" i="39" s="1"/>
  <c r="P295" i="39" s="1"/>
  <c r="K297" i="39"/>
  <c r="M297" i="39" s="1"/>
  <c r="N297" i="39" s="1"/>
  <c r="Q297" i="39" s="1"/>
  <c r="R297" i="39" s="1"/>
  <c r="P297" i="39" s="1"/>
  <c r="K301" i="39"/>
  <c r="M301" i="39" s="1"/>
  <c r="N301" i="39" s="1"/>
  <c r="Q301" i="39" s="1"/>
  <c r="R301" i="39" s="1"/>
  <c r="P301" i="39" s="1"/>
  <c r="K290" i="39"/>
  <c r="M290" i="39" s="1"/>
  <c r="N290" i="39" s="1"/>
  <c r="Q290" i="39" s="1"/>
  <c r="R290" i="39" s="1"/>
  <c r="P290" i="39" s="1"/>
  <c r="K298" i="39"/>
  <c r="M298" i="39" s="1"/>
  <c r="N298" i="39" s="1"/>
  <c r="Q298" i="39" s="1"/>
  <c r="R298" i="39" s="1"/>
  <c r="P298" i="39" s="1"/>
  <c r="K300" i="39"/>
  <c r="M300" i="39" s="1"/>
  <c r="N300" i="39" s="1"/>
  <c r="Q300" i="39" s="1"/>
  <c r="R300" i="39" s="1"/>
  <c r="P300" i="39" s="1"/>
  <c r="K302" i="39"/>
  <c r="M302" i="39" s="1"/>
  <c r="N302" i="39" s="1"/>
  <c r="Q302" i="39" s="1"/>
  <c r="R302" i="39" s="1"/>
  <c r="P302" i="39" s="1"/>
  <c r="K304" i="39"/>
  <c r="M304" i="39" s="1"/>
  <c r="M385" i="39"/>
  <c r="N385" i="39" s="1"/>
  <c r="Q385" i="39" s="1"/>
  <c r="R385" i="39" s="1"/>
  <c r="P385" i="39" s="1"/>
  <c r="M249" i="39"/>
  <c r="M25" i="39"/>
  <c r="N25" i="39" s="1"/>
  <c r="Q25" i="39" s="1"/>
  <c r="R25" i="39" s="1"/>
  <c r="P25" i="39" s="1"/>
  <c r="M33" i="39"/>
  <c r="N33" i="39" s="1"/>
  <c r="Q33" i="39" s="1"/>
  <c r="R33" i="39" s="1"/>
  <c r="P33" i="39" s="1"/>
  <c r="M332" i="39"/>
  <c r="N332" i="39" s="1"/>
  <c r="Q332" i="39" s="1"/>
  <c r="R332" i="39" s="1"/>
  <c r="P332" i="39" s="1"/>
  <c r="M490" i="39"/>
  <c r="M516" i="39"/>
  <c r="N516" i="39" s="1"/>
  <c r="Q516" i="39" s="1"/>
  <c r="R516" i="39" s="1"/>
  <c r="P516" i="39" s="1"/>
  <c r="M203" i="39"/>
  <c r="N203" i="39" s="1"/>
  <c r="Q203" i="39" s="1"/>
  <c r="R203" i="39" s="1"/>
  <c r="P203" i="39" s="1"/>
  <c r="J425" i="39"/>
  <c r="M425" i="39" s="1"/>
  <c r="J423" i="39"/>
  <c r="M423" i="39" s="1"/>
  <c r="N423" i="39" s="1"/>
  <c r="Q423" i="39" s="1"/>
  <c r="R423" i="39" s="1"/>
  <c r="P423" i="39" s="1"/>
  <c r="J426" i="39"/>
  <c r="M426" i="39" s="1"/>
  <c r="N426" i="39" s="1"/>
  <c r="Q426" i="39" s="1"/>
  <c r="R426" i="39" s="1"/>
  <c r="P426" i="39" s="1"/>
  <c r="J303" i="39"/>
  <c r="M303" i="39" s="1"/>
  <c r="N303" i="39" s="1"/>
  <c r="Q303" i="39" s="1"/>
  <c r="R303" i="39" s="1"/>
  <c r="P303" i="39" s="1"/>
  <c r="J305" i="39"/>
  <c r="M305" i="39" s="1"/>
  <c r="N305" i="39" s="1"/>
  <c r="Q305" i="39" s="1"/>
  <c r="R305" i="39" s="1"/>
  <c r="P305" i="39" s="1"/>
  <c r="J306" i="39"/>
  <c r="M306" i="39" s="1"/>
  <c r="N306" i="39" s="1"/>
  <c r="Q306" i="39" s="1"/>
  <c r="R306" i="39" s="1"/>
  <c r="P306" i="39" s="1"/>
  <c r="J243" i="39"/>
  <c r="M243" i="39" s="1"/>
  <c r="N243" i="39" s="1"/>
  <c r="Q243" i="39" s="1"/>
  <c r="R243" i="39" s="1"/>
  <c r="P243" i="39" s="1"/>
  <c r="J245" i="39"/>
  <c r="M245" i="39" s="1"/>
  <c r="N245" i="39" s="1"/>
  <c r="Q245" i="39" s="1"/>
  <c r="R245" i="39" s="1"/>
  <c r="P245" i="39" s="1"/>
  <c r="J246" i="39"/>
  <c r="M246" i="39" s="1"/>
  <c r="N246" i="39" s="1"/>
  <c r="Q246" i="39" s="1"/>
  <c r="R246" i="39" s="1"/>
  <c r="P246" i="39" s="1"/>
  <c r="J185" i="39"/>
  <c r="M185" i="39" s="1"/>
  <c r="N185" i="39" s="1"/>
  <c r="Q185" i="39" s="1"/>
  <c r="R185" i="39" s="1"/>
  <c r="P185" i="39" s="1"/>
  <c r="J183" i="39"/>
  <c r="M183" i="39" s="1"/>
  <c r="N183" i="39" s="1"/>
  <c r="Q183" i="39" s="1"/>
  <c r="R183" i="39" s="1"/>
  <c r="P183" i="39" s="1"/>
  <c r="J186" i="39"/>
  <c r="M186" i="39" s="1"/>
  <c r="N186" i="39" s="1"/>
  <c r="Q186" i="39" s="1"/>
  <c r="R186" i="39" s="1"/>
  <c r="P186" i="39" s="1"/>
  <c r="L444" i="39"/>
  <c r="M444" i="39" s="1"/>
  <c r="L462" i="39"/>
  <c r="M462" i="39" s="1"/>
  <c r="N462" i="39" s="1"/>
  <c r="Q462" i="39" s="1"/>
  <c r="R462" i="39" s="1"/>
  <c r="P462" i="39" s="1"/>
  <c r="L465" i="39"/>
  <c r="M465" i="39" s="1"/>
  <c r="N465" i="39" s="1"/>
  <c r="Q465" i="39" s="1"/>
  <c r="R465" i="39" s="1"/>
  <c r="P465" i="39" s="1"/>
  <c r="L468" i="39"/>
  <c r="M468" i="39" s="1"/>
  <c r="N468" i="39" s="1"/>
  <c r="Q468" i="39" s="1"/>
  <c r="R468" i="39" s="1"/>
  <c r="P468" i="39" s="1"/>
  <c r="L474" i="39"/>
  <c r="M474" i="39" s="1"/>
  <c r="N474" i="39" s="1"/>
  <c r="Q474" i="39" s="1"/>
  <c r="R474" i="39" s="1"/>
  <c r="P474" i="39" s="1"/>
  <c r="M582" i="39"/>
  <c r="M594" i="39"/>
  <c r="N594" i="39" s="1"/>
  <c r="Q594" i="39" s="1"/>
  <c r="R594" i="39" s="1"/>
  <c r="P594" i="39" s="1"/>
  <c r="L451" i="39"/>
  <c r="M451" i="39" s="1"/>
  <c r="L457" i="39"/>
  <c r="M457" i="39" s="1"/>
  <c r="N457" i="39" s="1"/>
  <c r="Q457" i="39" s="1"/>
  <c r="R457" i="39" s="1"/>
  <c r="P457" i="39" s="1"/>
  <c r="L469" i="39"/>
  <c r="M469" i="39" s="1"/>
  <c r="N469" i="39" s="1"/>
  <c r="Q469" i="39" s="1"/>
  <c r="R469" i="39" s="1"/>
  <c r="P469" i="39" s="1"/>
  <c r="L472" i="39"/>
  <c r="M472" i="39" s="1"/>
  <c r="N472" i="39" s="1"/>
  <c r="Q472" i="39" s="1"/>
  <c r="R472" i="39" s="1"/>
  <c r="P472" i="39" s="1"/>
  <c r="M577" i="39"/>
  <c r="N577" i="39" s="1"/>
  <c r="Q577" i="39" s="1"/>
  <c r="R577" i="39" s="1"/>
  <c r="P577" i="39" s="1"/>
  <c r="L467" i="39"/>
  <c r="M467" i="39" s="1"/>
  <c r="N467" i="39" s="1"/>
  <c r="Q467" i="39" s="1"/>
  <c r="R467" i="39" s="1"/>
  <c r="P467" i="39" s="1"/>
  <c r="M539" i="39"/>
  <c r="L473" i="39"/>
  <c r="M473" i="39" s="1"/>
  <c r="L476" i="39"/>
  <c r="M476" i="39" s="1"/>
  <c r="N476" i="39" s="1"/>
  <c r="Q476" i="39" s="1"/>
  <c r="R476" i="39" s="1"/>
  <c r="P476" i="39" s="1"/>
  <c r="M593" i="39"/>
  <c r="N593" i="39" s="1"/>
  <c r="Q593" i="39" s="1"/>
  <c r="R593" i="39" s="1"/>
  <c r="P593" i="39" s="1"/>
  <c r="L479" i="39"/>
  <c r="M479" i="39" s="1"/>
  <c r="M515" i="39"/>
  <c r="N515" i="39" s="1"/>
  <c r="Q515" i="39" s="1"/>
  <c r="R515" i="39" s="1"/>
  <c r="P515" i="39" s="1"/>
  <c r="M518" i="39"/>
  <c r="N518" i="39" s="1"/>
  <c r="Q518" i="39" s="1"/>
  <c r="R518" i="39" s="1"/>
  <c r="P518" i="39" s="1"/>
  <c r="M578" i="39"/>
  <c r="N578" i="39" s="1"/>
  <c r="Q578" i="39" s="1"/>
  <c r="R578" i="39" s="1"/>
  <c r="P578" i="39" s="1"/>
  <c r="L455" i="39"/>
  <c r="M455" i="39" s="1"/>
  <c r="N455" i="39" s="1"/>
  <c r="Q455" i="39" s="1"/>
  <c r="R455" i="39" s="1"/>
  <c r="P455" i="39" s="1"/>
  <c r="M527" i="39"/>
  <c r="N527" i="39" s="1"/>
  <c r="Q527" i="39" s="1"/>
  <c r="R527" i="39" s="1"/>
  <c r="P527" i="39" s="1"/>
  <c r="L458" i="39"/>
  <c r="M458" i="39" s="1"/>
  <c r="N458" i="39" s="1"/>
  <c r="Q458" i="39" s="1"/>
  <c r="R458" i="39" s="1"/>
  <c r="P458" i="39" s="1"/>
  <c r="L464" i="39"/>
  <c r="M464" i="39" s="1"/>
  <c r="M536" i="39"/>
  <c r="N536" i="39" s="1"/>
  <c r="Q536" i="39" s="1"/>
  <c r="R536" i="39" s="1"/>
  <c r="P536" i="39" s="1"/>
  <c r="M587" i="39"/>
  <c r="N587" i="39" s="1"/>
  <c r="Q587" i="39" s="1"/>
  <c r="R587" i="39" s="1"/>
  <c r="P587" i="39" s="1"/>
  <c r="L271" i="39"/>
  <c r="M271" i="39" s="1"/>
  <c r="L275" i="39"/>
  <c r="M275" i="39" s="1"/>
  <c r="N275" i="39" s="1"/>
  <c r="Q275" i="39" s="1"/>
  <c r="R275" i="39" s="1"/>
  <c r="P275" i="39" s="1"/>
  <c r="L277" i="39"/>
  <c r="M277" i="39" s="1"/>
  <c r="N277" i="39" s="1"/>
  <c r="Q277" i="39" s="1"/>
  <c r="R277" i="39" s="1"/>
  <c r="P277" i="39" s="1"/>
  <c r="L285" i="39"/>
  <c r="M285" i="39" s="1"/>
  <c r="N285" i="39" s="1"/>
  <c r="Q285" i="39" s="1"/>
  <c r="R285" i="39" s="1"/>
  <c r="P285" i="39" s="1"/>
  <c r="L287" i="39"/>
  <c r="M287" i="39" s="1"/>
  <c r="N287" i="39" s="1"/>
  <c r="Q287" i="39" s="1"/>
  <c r="R287" i="39" s="1"/>
  <c r="P287" i="39" s="1"/>
  <c r="L289" i="39"/>
  <c r="M289" i="39" s="1"/>
  <c r="N289" i="39" s="1"/>
  <c r="Q289" i="39" s="1"/>
  <c r="R289" i="39" s="1"/>
  <c r="P289" i="39" s="1"/>
  <c r="L293" i="39"/>
  <c r="M293" i="39" s="1"/>
  <c r="N293" i="39" s="1"/>
  <c r="Q293" i="39" s="1"/>
  <c r="R293" i="39" s="1"/>
  <c r="P293" i="39" s="1"/>
  <c r="L299" i="39"/>
  <c r="M299" i="39" s="1"/>
  <c r="L264" i="39"/>
  <c r="M264" i="39" s="1"/>
  <c r="L278" i="39"/>
  <c r="M278" i="39" s="1"/>
  <c r="N278" i="39" s="1"/>
  <c r="Q278" i="39" s="1"/>
  <c r="R278" i="39" s="1"/>
  <c r="P278" i="39" s="1"/>
  <c r="L282" i="39"/>
  <c r="M282" i="39" s="1"/>
  <c r="L284" i="39"/>
  <c r="M284" i="39" s="1"/>
  <c r="N284" i="39" s="1"/>
  <c r="Q284" i="39" s="1"/>
  <c r="R284" i="39" s="1"/>
  <c r="P284" i="39" s="1"/>
  <c r="L288" i="39"/>
  <c r="M288" i="39" s="1"/>
  <c r="N288" i="39" s="1"/>
  <c r="Q288" i="39" s="1"/>
  <c r="R288" i="39" s="1"/>
  <c r="P288" i="39" s="1"/>
  <c r="L292" i="39"/>
  <c r="M292" i="39" s="1"/>
  <c r="L294" i="39"/>
  <c r="M294" i="39" s="1"/>
  <c r="N294" i="39" s="1"/>
  <c r="Q294" i="39" s="1"/>
  <c r="R294" i="39" s="1"/>
  <c r="P294" i="39" s="1"/>
  <c r="L296" i="39"/>
  <c r="M296" i="39" s="1"/>
  <c r="N296" i="39" s="1"/>
  <c r="Q296" i="39" s="1"/>
  <c r="R296" i="39" s="1"/>
  <c r="P296" i="39" s="1"/>
  <c r="K175" i="39"/>
  <c r="M175" i="39" s="1"/>
  <c r="N175" i="39" s="1"/>
  <c r="Q175" i="39" s="1"/>
  <c r="R175" i="39" s="1"/>
  <c r="P175" i="39" s="1"/>
  <c r="K177" i="39"/>
  <c r="M177" i="39" s="1"/>
  <c r="N177" i="39" s="1"/>
  <c r="Q177" i="39" s="1"/>
  <c r="R177" i="39" s="1"/>
  <c r="P177" i="39" s="1"/>
  <c r="K181" i="39"/>
  <c r="M181" i="39" s="1"/>
  <c r="N181" i="39" s="1"/>
  <c r="Q181" i="39" s="1"/>
  <c r="R181" i="39" s="1"/>
  <c r="P181" i="39" s="1"/>
  <c r="K184" i="39"/>
  <c r="M184" i="39" s="1"/>
  <c r="K182" i="39"/>
  <c r="M182" i="39" s="1"/>
  <c r="N182" i="39" s="1"/>
  <c r="Q182" i="39" s="1"/>
  <c r="R182" i="39" s="1"/>
  <c r="P182" i="39" s="1"/>
  <c r="K170" i="39"/>
  <c r="M170" i="39" s="1"/>
  <c r="N170" i="39" s="1"/>
  <c r="Q170" i="39" s="1"/>
  <c r="R170" i="39" s="1"/>
  <c r="P170" i="39" s="1"/>
  <c r="K180" i="39"/>
  <c r="M180" i="39" s="1"/>
  <c r="K178" i="39"/>
  <c r="M178" i="39" s="1"/>
  <c r="N178" i="39" s="1"/>
  <c r="Q178" i="39" s="1"/>
  <c r="R178" i="39" s="1"/>
  <c r="P178" i="39" s="1"/>
  <c r="J366" i="39"/>
  <c r="M366" i="39" s="1"/>
  <c r="N366" i="39" s="1"/>
  <c r="Q366" i="39" s="1"/>
  <c r="R366" i="39" s="1"/>
  <c r="P366" i="39" s="1"/>
  <c r="J363" i="39"/>
  <c r="M363" i="39" s="1"/>
  <c r="N363" i="39" s="1"/>
  <c r="Q363" i="39" s="1"/>
  <c r="R363" i="39" s="1"/>
  <c r="P363" i="39" s="1"/>
  <c r="J365" i="39"/>
  <c r="M365" i="39" s="1"/>
  <c r="N365" i="39" s="1"/>
  <c r="Q365" i="39" s="1"/>
  <c r="R365" i="39" s="1"/>
  <c r="P365" i="39" s="1"/>
  <c r="M371" i="39"/>
  <c r="N371" i="39" s="1"/>
  <c r="Q371" i="39" s="1"/>
  <c r="R371" i="39" s="1"/>
  <c r="P371" i="39" s="1"/>
  <c r="M445" i="39"/>
  <c r="N445" i="39" s="1"/>
  <c r="Q445" i="39" s="1"/>
  <c r="R445" i="39" s="1"/>
  <c r="P445" i="39" s="1"/>
  <c r="M569" i="39"/>
  <c r="N569" i="39" s="1"/>
  <c r="Q569" i="39" s="1"/>
  <c r="R569" i="39" s="1"/>
  <c r="P569" i="39" s="1"/>
  <c r="M429" i="39"/>
  <c r="M315" i="39"/>
  <c r="N315" i="39" s="1"/>
  <c r="Q315" i="39" s="1"/>
  <c r="R315" i="39" s="1"/>
  <c r="P315" i="39" s="1"/>
  <c r="M15" i="39"/>
  <c r="N15" i="39" s="1"/>
  <c r="Q15" i="39" s="1"/>
  <c r="R15" i="39" s="1"/>
  <c r="P15" i="39" s="1"/>
  <c r="M24" i="39"/>
  <c r="N24" i="39" s="1"/>
  <c r="Q24" i="39" s="1"/>
  <c r="R24" i="39" s="1"/>
  <c r="P24" i="39" s="1"/>
  <c r="M20" i="39"/>
  <c r="N20" i="39" s="1"/>
  <c r="Q20" i="39" s="1"/>
  <c r="R20" i="39" s="1"/>
  <c r="P20" i="39" s="1"/>
  <c r="M38" i="39"/>
  <c r="N38" i="39" s="1"/>
  <c r="Q38" i="39" s="1"/>
  <c r="R38" i="39" s="1"/>
  <c r="P38" i="39" s="1"/>
  <c r="M572" i="39"/>
  <c r="N572" i="39" s="1"/>
  <c r="Q572" i="39" s="1"/>
  <c r="R572" i="39" s="1"/>
  <c r="P572" i="39" s="1"/>
  <c r="AH623" i="39"/>
  <c r="AH609" i="39"/>
  <c r="Q607" i="39" s="1"/>
  <c r="F615" i="39" s="1"/>
  <c r="F616" i="39" s="1"/>
  <c r="N565" i="39"/>
  <c r="Q565" i="39" s="1"/>
  <c r="R565" i="39" s="1"/>
  <c r="P565" i="39" s="1"/>
  <c r="N520" i="39"/>
  <c r="Q520" i="39" s="1"/>
  <c r="R520" i="39" s="1"/>
  <c r="P520" i="39" s="1"/>
  <c r="N607" i="39"/>
  <c r="N139" i="39"/>
  <c r="Q139" i="39" s="1"/>
  <c r="R139" i="39" s="1"/>
  <c r="P139" i="39" s="1"/>
  <c r="N498" i="39"/>
  <c r="Q498" i="39" s="1"/>
  <c r="R498" i="39" s="1"/>
  <c r="P498" i="39" s="1"/>
  <c r="AH616" i="39"/>
  <c r="AH611" i="39"/>
  <c r="AH613" i="39"/>
  <c r="N561" i="39"/>
  <c r="Q561" i="39" s="1"/>
  <c r="R561" i="39" s="1"/>
  <c r="P561" i="39" s="1"/>
  <c r="N30" i="39"/>
  <c r="Q30" i="39" s="1"/>
  <c r="R30" i="39" s="1"/>
  <c r="P30" i="39" s="1"/>
  <c r="N501" i="39"/>
  <c r="Q501" i="39" s="1"/>
  <c r="R501" i="39" s="1"/>
  <c r="P501" i="39" s="1"/>
  <c r="AH612" i="39"/>
  <c r="N568" i="39"/>
  <c r="Q568" i="39" s="1"/>
  <c r="R568" i="39" s="1"/>
  <c r="P568" i="39" s="1"/>
  <c r="AH610" i="39"/>
  <c r="AH614" i="39"/>
  <c r="N388" i="39"/>
  <c r="Q388" i="39" s="1"/>
  <c r="R388" i="39" s="1"/>
  <c r="P388" i="39" s="1"/>
  <c r="M608" i="39"/>
  <c r="N608" i="39" s="1"/>
  <c r="AH621" i="39"/>
  <c r="N188" i="39" l="1"/>
  <c r="Q188" i="39" s="1"/>
  <c r="R188" i="39" s="1"/>
  <c r="P188" i="39" s="1"/>
  <c r="N368" i="39"/>
  <c r="Q368" i="39" s="1"/>
  <c r="R368" i="39" s="1"/>
  <c r="P368" i="39" s="1"/>
  <c r="N8" i="39"/>
  <c r="Q8" i="39" s="1"/>
  <c r="R8" i="39" s="1"/>
  <c r="P8" i="39" s="1"/>
  <c r="N548" i="39"/>
  <c r="Q548" i="39" s="1"/>
  <c r="R548" i="39" s="1"/>
  <c r="P548" i="39" s="1"/>
  <c r="N488" i="39"/>
  <c r="Q488" i="39" s="1"/>
  <c r="R488" i="39" s="1"/>
  <c r="P488" i="39" s="1"/>
  <c r="S73" i="39"/>
  <c r="S313" i="39"/>
  <c r="S553" i="39"/>
  <c r="N128" i="39"/>
  <c r="Q128" i="39" s="1"/>
  <c r="R128" i="39" s="1"/>
  <c r="P128" i="39" s="1"/>
  <c r="N609" i="39"/>
  <c r="S13" i="39"/>
  <c r="S493" i="39"/>
  <c r="S384" i="39"/>
  <c r="N384" i="39"/>
  <c r="Q384" i="39" s="1"/>
  <c r="R384" i="39" s="1"/>
  <c r="P384" i="39" s="1"/>
  <c r="N308" i="39"/>
  <c r="Q308" i="39" s="1"/>
  <c r="R308" i="39" s="1"/>
  <c r="P308" i="39" s="1"/>
  <c r="S253" i="39"/>
  <c r="N11" i="39"/>
  <c r="Q11" i="39" s="1"/>
  <c r="R11" i="39" s="1"/>
  <c r="P11" i="39" s="1"/>
  <c r="S193" i="39"/>
  <c r="S504" i="39"/>
  <c r="N490" i="39"/>
  <c r="Q490" i="39" s="1"/>
  <c r="R490" i="39" s="1"/>
  <c r="P490" i="39" s="1"/>
  <c r="S373" i="39"/>
  <c r="S606" i="39"/>
  <c r="S133" i="39"/>
  <c r="N428" i="39"/>
  <c r="Q428" i="39" s="1"/>
  <c r="R428" i="39" s="1"/>
  <c r="P428" i="39" s="1"/>
  <c r="N68" i="39"/>
  <c r="Q68" i="39" s="1"/>
  <c r="R68" i="39" s="1"/>
  <c r="P68" i="39" s="1"/>
  <c r="S248" i="39"/>
  <c r="N310" i="39"/>
  <c r="Q310" i="39" s="1"/>
  <c r="R310" i="39" s="1"/>
  <c r="P310" i="39" s="1"/>
  <c r="N549" i="39"/>
  <c r="Q549" i="39" s="1"/>
  <c r="R549" i="39" s="1"/>
  <c r="P549" i="39" s="1"/>
  <c r="S84" i="39"/>
  <c r="N606" i="39"/>
  <c r="Q606" i="39" s="1"/>
  <c r="R606" i="39" s="1"/>
  <c r="P606" i="39" s="1"/>
  <c r="N131" i="39"/>
  <c r="Q131" i="39" s="1"/>
  <c r="R131" i="39" s="1"/>
  <c r="P131" i="39" s="1"/>
  <c r="S24" i="39"/>
  <c r="S433" i="39"/>
  <c r="S486" i="39"/>
  <c r="N249" i="39"/>
  <c r="Q249" i="39" s="1"/>
  <c r="R249" i="39" s="1"/>
  <c r="P249" i="39" s="1"/>
  <c r="N429" i="39"/>
  <c r="Q429" i="39" s="1"/>
  <c r="R429" i="39" s="1"/>
  <c r="P429" i="39" s="1"/>
  <c r="S578" i="39"/>
  <c r="S238" i="39"/>
  <c r="N233" i="39"/>
  <c r="Q233" i="39" s="1"/>
  <c r="R233" i="39" s="1"/>
  <c r="P233" i="39" s="1"/>
  <c r="N292" i="39"/>
  <c r="Q292" i="39" s="1"/>
  <c r="R292" i="39" s="1"/>
  <c r="P292" i="39" s="1"/>
  <c r="S298" i="39"/>
  <c r="S170" i="39"/>
  <c r="N164" i="39"/>
  <c r="Q164" i="39" s="1"/>
  <c r="R164" i="39" s="1"/>
  <c r="P164" i="39" s="1"/>
  <c r="N52" i="39"/>
  <c r="Q52" i="39" s="1"/>
  <c r="R52" i="39" s="1"/>
  <c r="P52" i="39" s="1"/>
  <c r="S58" i="39"/>
  <c r="N31" i="39"/>
  <c r="Q31" i="39" s="1"/>
  <c r="R31" i="39" s="1"/>
  <c r="P31" i="39" s="1"/>
  <c r="S38" i="39"/>
  <c r="S358" i="39"/>
  <c r="N352" i="39"/>
  <c r="Q352" i="39" s="1"/>
  <c r="R352" i="39" s="1"/>
  <c r="P352" i="39" s="1"/>
  <c r="S278" i="39"/>
  <c r="N271" i="39"/>
  <c r="Q271" i="39" s="1"/>
  <c r="R271" i="39" s="1"/>
  <c r="P271" i="39" s="1"/>
  <c r="N444" i="39"/>
  <c r="Q444" i="39" s="1"/>
  <c r="R444" i="39" s="1"/>
  <c r="P444" i="39" s="1"/>
  <c r="S444" i="39"/>
  <c r="N359" i="39"/>
  <c r="Q359" i="39" s="1"/>
  <c r="R359" i="39" s="1"/>
  <c r="P359" i="39" s="1"/>
  <c r="S363" i="39"/>
  <c r="S178" i="39"/>
  <c r="N173" i="39"/>
  <c r="Q173" i="39" s="1"/>
  <c r="R173" i="39" s="1"/>
  <c r="P173" i="39" s="1"/>
  <c r="S66" i="39"/>
  <c r="N64" i="39"/>
  <c r="Q64" i="39" s="1"/>
  <c r="R64" i="39" s="1"/>
  <c r="P64" i="39" s="1"/>
  <c r="N104" i="39"/>
  <c r="Q104" i="39" s="1"/>
  <c r="R104" i="39" s="1"/>
  <c r="P104" i="39" s="1"/>
  <c r="S110" i="39"/>
  <c r="S590" i="39"/>
  <c r="N582" i="39"/>
  <c r="Q582" i="39" s="1"/>
  <c r="R582" i="39" s="1"/>
  <c r="P582" i="39" s="1"/>
  <c r="N342" i="39"/>
  <c r="Q342" i="39" s="1"/>
  <c r="R342" i="39" s="1"/>
  <c r="P342" i="39" s="1"/>
  <c r="S350" i="39"/>
  <c r="N113" i="39"/>
  <c r="Q113" i="39" s="1"/>
  <c r="R113" i="39" s="1"/>
  <c r="P113" i="39" s="1"/>
  <c r="S118" i="39"/>
  <c r="S418" i="39"/>
  <c r="N414" i="39"/>
  <c r="Q414" i="39" s="1"/>
  <c r="R414" i="39" s="1"/>
  <c r="P414" i="39" s="1"/>
  <c r="S410" i="39"/>
  <c r="N405" i="39"/>
  <c r="Q405" i="39" s="1"/>
  <c r="R405" i="39" s="1"/>
  <c r="P405" i="39" s="1"/>
  <c r="N592" i="39"/>
  <c r="Q592" i="39" s="1"/>
  <c r="R592" i="39" s="1"/>
  <c r="P592" i="39" s="1"/>
  <c r="S598" i="39"/>
  <c r="N180" i="39"/>
  <c r="Q180" i="39" s="1"/>
  <c r="R180" i="39" s="1"/>
  <c r="P180" i="39" s="1"/>
  <c r="S183" i="39"/>
  <c r="N282" i="39"/>
  <c r="Q282" i="39" s="1"/>
  <c r="R282" i="39" s="1"/>
  <c r="P282" i="39" s="1"/>
  <c r="S290" i="39"/>
  <c r="N532" i="39"/>
  <c r="Q532" i="39" s="1"/>
  <c r="R532" i="39" s="1"/>
  <c r="P532" i="39" s="1"/>
  <c r="S538" i="39"/>
  <c r="N564" i="39"/>
  <c r="Q564" i="39" s="1"/>
  <c r="R564" i="39" s="1"/>
  <c r="P564" i="39" s="1"/>
  <c r="S564" i="39"/>
  <c r="N425" i="39"/>
  <c r="Q425" i="39" s="1"/>
  <c r="R425" i="39" s="1"/>
  <c r="P425" i="39" s="1"/>
  <c r="S426" i="39"/>
  <c r="N144" i="39"/>
  <c r="Q144" i="39" s="1"/>
  <c r="R144" i="39" s="1"/>
  <c r="P144" i="39" s="1"/>
  <c r="S144" i="39"/>
  <c r="S50" i="39"/>
  <c r="N42" i="39"/>
  <c r="Q42" i="39" s="1"/>
  <c r="R42" i="39" s="1"/>
  <c r="P42" i="39" s="1"/>
  <c r="S470" i="39"/>
  <c r="N464" i="39"/>
  <c r="Q464" i="39" s="1"/>
  <c r="R464" i="39" s="1"/>
  <c r="P464" i="39" s="1"/>
  <c r="N479" i="39"/>
  <c r="Q479" i="39" s="1"/>
  <c r="R479" i="39" s="1"/>
  <c r="P479" i="39" s="1"/>
  <c r="S483" i="39"/>
  <c r="N304" i="39"/>
  <c r="Q304" i="39" s="1"/>
  <c r="R304" i="39" s="1"/>
  <c r="P304" i="39" s="1"/>
  <c r="S306" i="39"/>
  <c r="N324" i="39"/>
  <c r="Q324" i="39" s="1"/>
  <c r="R324" i="39" s="1"/>
  <c r="P324" i="39" s="1"/>
  <c r="S324" i="39"/>
  <c r="N125" i="39"/>
  <c r="Q125" i="39" s="1"/>
  <c r="R125" i="39" s="1"/>
  <c r="P125" i="39" s="1"/>
  <c r="S126" i="39"/>
  <c r="N264" i="39"/>
  <c r="Q264" i="39" s="1"/>
  <c r="R264" i="39" s="1"/>
  <c r="P264" i="39" s="1"/>
  <c r="S264" i="39"/>
  <c r="S63" i="39"/>
  <c r="N61" i="39"/>
  <c r="Q61" i="39" s="1"/>
  <c r="R61" i="39" s="1"/>
  <c r="P61" i="39" s="1"/>
  <c r="N244" i="39"/>
  <c r="Q244" i="39" s="1"/>
  <c r="R244" i="39" s="1"/>
  <c r="P244" i="39" s="1"/>
  <c r="S246" i="39"/>
  <c r="N224" i="39"/>
  <c r="Q224" i="39" s="1"/>
  <c r="R224" i="39" s="1"/>
  <c r="P224" i="39" s="1"/>
  <c r="S230" i="39"/>
  <c r="S398" i="39"/>
  <c r="N391" i="39"/>
  <c r="Q391" i="39" s="1"/>
  <c r="R391" i="39" s="1"/>
  <c r="P391" i="39" s="1"/>
  <c r="N184" i="39"/>
  <c r="Q184" i="39" s="1"/>
  <c r="R184" i="39" s="1"/>
  <c r="P184" i="39" s="1"/>
  <c r="S186" i="39"/>
  <c r="N299" i="39"/>
  <c r="Q299" i="39" s="1"/>
  <c r="R299" i="39" s="1"/>
  <c r="P299" i="39" s="1"/>
  <c r="S303" i="39"/>
  <c r="N511" i="39"/>
  <c r="Q511" i="39" s="1"/>
  <c r="R511" i="39" s="1"/>
  <c r="P511" i="39" s="1"/>
  <c r="S518" i="39"/>
  <c r="N364" i="39"/>
  <c r="Q364" i="39" s="1"/>
  <c r="R364" i="39" s="1"/>
  <c r="P364" i="39" s="1"/>
  <c r="S366" i="39"/>
  <c r="S530" i="39"/>
  <c r="N522" i="39"/>
  <c r="Q522" i="39" s="1"/>
  <c r="R522" i="39" s="1"/>
  <c r="P522" i="39" s="1"/>
  <c r="N335" i="39"/>
  <c r="Q335" i="39" s="1"/>
  <c r="R335" i="39" s="1"/>
  <c r="P335" i="39" s="1"/>
  <c r="S338" i="39"/>
  <c r="S158" i="39"/>
  <c r="N151" i="39"/>
  <c r="Q151" i="39" s="1"/>
  <c r="R151" i="39" s="1"/>
  <c r="P151" i="39" s="1"/>
  <c r="N240" i="39"/>
  <c r="Q240" i="39" s="1"/>
  <c r="R240" i="39" s="1"/>
  <c r="P240" i="39" s="1"/>
  <c r="S243" i="39"/>
  <c r="S98" i="39"/>
  <c r="N95" i="39"/>
  <c r="Q95" i="39" s="1"/>
  <c r="R95" i="39" s="1"/>
  <c r="P95" i="39" s="1"/>
  <c r="S423" i="39"/>
  <c r="N420" i="39"/>
  <c r="Q420" i="39" s="1"/>
  <c r="R420" i="39" s="1"/>
  <c r="P420" i="39" s="1"/>
  <c r="N121" i="39"/>
  <c r="Q121" i="39" s="1"/>
  <c r="R121" i="39" s="1"/>
  <c r="P121" i="39" s="1"/>
  <c r="S123" i="39"/>
  <c r="S478" i="39"/>
  <c r="N473" i="39"/>
  <c r="Q473" i="39" s="1"/>
  <c r="R473" i="39" s="1"/>
  <c r="P473" i="39" s="1"/>
  <c r="S218" i="39"/>
  <c r="N218" i="39"/>
  <c r="Q218" i="39" s="1"/>
  <c r="R218" i="39" s="1"/>
  <c r="P218" i="39" s="1"/>
  <c r="N539" i="39"/>
  <c r="Q539" i="39" s="1"/>
  <c r="R539" i="39" s="1"/>
  <c r="P539" i="39" s="1"/>
  <c r="S543" i="39"/>
  <c r="S204" i="39"/>
  <c r="N204" i="39"/>
  <c r="Q204" i="39" s="1"/>
  <c r="R204" i="39" s="1"/>
  <c r="P204" i="39" s="1"/>
  <c r="N599" i="39"/>
  <c r="Q599" i="39" s="1"/>
  <c r="R599" i="39" s="1"/>
  <c r="P599" i="39" s="1"/>
  <c r="S603" i="39"/>
  <c r="N451" i="39"/>
  <c r="Q451" i="39" s="1"/>
  <c r="R451" i="39" s="1"/>
  <c r="P451" i="39" s="1"/>
  <c r="S458" i="39"/>
  <c r="N544" i="39"/>
  <c r="Q544" i="39" s="1"/>
  <c r="R544" i="39" s="1"/>
  <c r="P544" i="39" s="1"/>
  <c r="S546" i="39"/>
  <c r="Q609" i="39"/>
  <c r="P607" i="39"/>
  <c r="R607" i="39"/>
  <c r="Q608" i="39"/>
  <c r="E615" i="39" s="1"/>
  <c r="E616" i="39" s="1"/>
  <c r="A8" i="37"/>
  <c r="G8" i="37"/>
  <c r="A9" i="37"/>
  <c r="G9" i="37"/>
  <c r="A10" i="37"/>
  <c r="G10" i="37"/>
  <c r="A11" i="37"/>
  <c r="G11" i="37"/>
  <c r="A12" i="37"/>
  <c r="G12" i="37"/>
  <c r="A13" i="37"/>
  <c r="G13" i="37"/>
  <c r="A14" i="37"/>
  <c r="G14" i="37"/>
  <c r="A15" i="37"/>
  <c r="G15" i="37"/>
  <c r="A16" i="37"/>
  <c r="G16" i="37"/>
  <c r="A17" i="37"/>
  <c r="G17" i="37"/>
  <c r="A18" i="37"/>
  <c r="G18" i="37"/>
  <c r="A19" i="37"/>
  <c r="G19" i="37"/>
  <c r="A20" i="37"/>
  <c r="G20" i="37"/>
  <c r="A21" i="37"/>
  <c r="G21" i="37"/>
  <c r="A22" i="37"/>
  <c r="G22" i="37"/>
  <c r="A23" i="37"/>
  <c r="G23" i="37"/>
  <c r="A24" i="37"/>
  <c r="G24" i="37"/>
  <c r="A25" i="37"/>
  <c r="G25" i="37"/>
  <c r="A26" i="37"/>
  <c r="G26" i="37"/>
  <c r="A27" i="37"/>
  <c r="G27" i="37"/>
  <c r="A28" i="37"/>
  <c r="G28" i="37"/>
  <c r="A29" i="37"/>
  <c r="G29" i="37"/>
  <c r="A30" i="37"/>
  <c r="G30" i="37"/>
  <c r="A31" i="37"/>
  <c r="G31" i="37"/>
  <c r="A32" i="37"/>
  <c r="G32" i="37"/>
  <c r="A33" i="37"/>
  <c r="G33" i="37"/>
  <c r="A34" i="37"/>
  <c r="G34" i="37"/>
  <c r="A35" i="37"/>
  <c r="G35" i="37"/>
  <c r="A36" i="37"/>
  <c r="G36" i="37"/>
  <c r="A37" i="37"/>
  <c r="G37" i="37"/>
  <c r="A38" i="37"/>
  <c r="G38" i="37"/>
  <c r="A39" i="37"/>
  <c r="G39" i="37"/>
  <c r="A40" i="37"/>
  <c r="G40" i="37"/>
  <c r="A41" i="37"/>
  <c r="G41" i="37"/>
  <c r="A42" i="37"/>
  <c r="G42" i="37"/>
  <c r="A43" i="37"/>
  <c r="G43" i="37"/>
  <c r="A44" i="37"/>
  <c r="G44" i="37"/>
  <c r="A45" i="37"/>
  <c r="G45" i="37"/>
  <c r="A46" i="37"/>
  <c r="G46" i="37"/>
  <c r="A47" i="37"/>
  <c r="G47" i="37"/>
  <c r="A48" i="37"/>
  <c r="G48" i="37"/>
  <c r="A49" i="37"/>
  <c r="G49" i="37"/>
  <c r="A50" i="37"/>
  <c r="G50" i="37"/>
  <c r="A51" i="37"/>
  <c r="G51" i="37"/>
  <c r="A52" i="37"/>
  <c r="G52" i="37"/>
  <c r="A53" i="37"/>
  <c r="G53" i="37"/>
  <c r="A54" i="37"/>
  <c r="G54" i="37"/>
  <c r="A55" i="37"/>
  <c r="G55" i="37"/>
  <c r="A56" i="37"/>
  <c r="G56" i="37"/>
  <c r="A57" i="37"/>
  <c r="G57" i="37"/>
  <c r="A58" i="37"/>
  <c r="G58" i="37"/>
  <c r="A59" i="37"/>
  <c r="G59" i="37"/>
  <c r="A60" i="37"/>
  <c r="G60" i="37"/>
  <c r="A61" i="37"/>
  <c r="G61" i="37"/>
  <c r="A62" i="37"/>
  <c r="G62" i="37"/>
  <c r="A63" i="37"/>
  <c r="G63" i="37"/>
  <c r="A64" i="37"/>
  <c r="G64" i="37"/>
  <c r="A65" i="37"/>
  <c r="G65" i="37"/>
  <c r="A66" i="37"/>
  <c r="G66" i="37"/>
  <c r="A67" i="37"/>
  <c r="A68" i="37"/>
  <c r="G68" i="37"/>
  <c r="A69" i="37"/>
  <c r="G69" i="37"/>
  <c r="A70" i="37"/>
  <c r="G70" i="37"/>
  <c r="A71" i="37"/>
  <c r="G71" i="37"/>
  <c r="A72" i="37"/>
  <c r="G72" i="37"/>
  <c r="A73" i="37"/>
  <c r="G73" i="37"/>
  <c r="A74" i="37"/>
  <c r="G74" i="37"/>
  <c r="A75" i="37"/>
  <c r="G75" i="37"/>
  <c r="A76" i="37"/>
  <c r="G76" i="37"/>
  <c r="A77" i="37"/>
  <c r="G77" i="37"/>
  <c r="A78" i="37"/>
  <c r="G78" i="37"/>
  <c r="A79" i="37"/>
  <c r="G79" i="37"/>
  <c r="A80" i="37"/>
  <c r="G80" i="37"/>
  <c r="A81" i="37"/>
  <c r="G81" i="37"/>
  <c r="A82" i="37"/>
  <c r="G82" i="37"/>
  <c r="A83" i="37"/>
  <c r="G83" i="37"/>
  <c r="A84" i="37"/>
  <c r="G84" i="37"/>
  <c r="A85" i="37"/>
  <c r="G85" i="37"/>
  <c r="A86" i="37"/>
  <c r="G86" i="37"/>
  <c r="A87" i="37"/>
  <c r="G87" i="37"/>
  <c r="A88" i="37"/>
  <c r="G88" i="37"/>
  <c r="A89" i="37"/>
  <c r="G89" i="37"/>
  <c r="A90" i="37"/>
  <c r="G90" i="37"/>
  <c r="A91" i="37"/>
  <c r="G91" i="37"/>
  <c r="A92" i="37"/>
  <c r="G92" i="37"/>
  <c r="A93" i="37"/>
  <c r="G93" i="37"/>
  <c r="A94" i="37"/>
  <c r="G94" i="37"/>
  <c r="A95" i="37"/>
  <c r="G95" i="37"/>
  <c r="A96" i="37"/>
  <c r="G96" i="37"/>
  <c r="A97" i="37"/>
  <c r="G97" i="37"/>
  <c r="A98" i="37"/>
  <c r="G98" i="37"/>
  <c r="A99" i="37"/>
  <c r="G99" i="37"/>
  <c r="A100" i="37"/>
  <c r="G100" i="37"/>
  <c r="A101" i="37"/>
  <c r="G101" i="37"/>
  <c r="A102" i="37"/>
  <c r="G102" i="37"/>
  <c r="A103" i="37"/>
  <c r="G103" i="37"/>
  <c r="A104" i="37"/>
  <c r="G104" i="37"/>
  <c r="A105" i="37"/>
  <c r="G105" i="37"/>
  <c r="A106" i="37"/>
  <c r="G106" i="37"/>
  <c r="A107" i="37"/>
  <c r="G107" i="37"/>
  <c r="A108" i="37"/>
  <c r="G108" i="37"/>
  <c r="A109" i="37"/>
  <c r="G109" i="37"/>
  <c r="A110" i="37"/>
  <c r="G110" i="37"/>
  <c r="A111" i="37"/>
  <c r="G111" i="37"/>
  <c r="A112" i="37"/>
  <c r="G112" i="37"/>
  <c r="A113" i="37"/>
  <c r="G113" i="37"/>
  <c r="A114" i="37"/>
  <c r="G114" i="37"/>
  <c r="A115" i="37"/>
  <c r="G115" i="37"/>
  <c r="A116" i="37"/>
  <c r="G116" i="37"/>
  <c r="A117" i="37"/>
  <c r="G117" i="37"/>
  <c r="A118" i="37"/>
  <c r="G118" i="37"/>
  <c r="A119" i="37"/>
  <c r="G119" i="37"/>
  <c r="A120" i="37"/>
  <c r="G120" i="37"/>
  <c r="A121" i="37"/>
  <c r="G121" i="37"/>
  <c r="A122" i="37"/>
  <c r="G122" i="37"/>
  <c r="A123" i="37"/>
  <c r="G123" i="37"/>
  <c r="A124" i="37"/>
  <c r="G124" i="37"/>
  <c r="A125" i="37"/>
  <c r="G125" i="37"/>
  <c r="A126" i="37"/>
  <c r="G126" i="37"/>
  <c r="A128" i="37"/>
  <c r="G128" i="37"/>
  <c r="A129" i="37"/>
  <c r="G129" i="37"/>
  <c r="A130" i="37"/>
  <c r="G130" i="37"/>
  <c r="A131" i="37"/>
  <c r="G131" i="37"/>
  <c r="A132" i="37"/>
  <c r="G132" i="37"/>
  <c r="A133" i="37"/>
  <c r="G133" i="37"/>
  <c r="A134" i="37"/>
  <c r="G134" i="37"/>
  <c r="A135" i="37"/>
  <c r="G135" i="37"/>
  <c r="A136" i="37"/>
  <c r="G136" i="37"/>
  <c r="A137" i="37"/>
  <c r="G137" i="37"/>
  <c r="A138" i="37"/>
  <c r="G138" i="37"/>
  <c r="A139" i="37"/>
  <c r="G139" i="37"/>
  <c r="A140" i="37"/>
  <c r="G140" i="37"/>
  <c r="A141" i="37"/>
  <c r="G141" i="37"/>
  <c r="A142" i="37"/>
  <c r="G142" i="37"/>
  <c r="A143" i="37"/>
  <c r="G143" i="37"/>
  <c r="A144" i="37"/>
  <c r="G144" i="37"/>
  <c r="A145" i="37"/>
  <c r="G145" i="37"/>
  <c r="A146" i="37"/>
  <c r="G146" i="37"/>
  <c r="A147" i="37"/>
  <c r="G147" i="37"/>
  <c r="A148" i="37"/>
  <c r="G148" i="37"/>
  <c r="A149" i="37"/>
  <c r="G149" i="37"/>
  <c r="A150" i="37"/>
  <c r="G150" i="37"/>
  <c r="A151" i="37"/>
  <c r="G151" i="37"/>
  <c r="A152" i="37"/>
  <c r="G152" i="37"/>
  <c r="A153" i="37"/>
  <c r="G153" i="37"/>
  <c r="A154" i="37"/>
  <c r="G154" i="37"/>
  <c r="A155" i="37"/>
  <c r="G155" i="37"/>
  <c r="A156" i="37"/>
  <c r="G156" i="37"/>
  <c r="A157" i="37"/>
  <c r="G157" i="37"/>
  <c r="A158" i="37"/>
  <c r="G158" i="37"/>
  <c r="A159" i="37"/>
  <c r="G159" i="37"/>
  <c r="A160" i="37"/>
  <c r="G160" i="37"/>
  <c r="A161" i="37"/>
  <c r="G161" i="37"/>
  <c r="A162" i="37"/>
  <c r="G162" i="37"/>
  <c r="A163" i="37"/>
  <c r="G163" i="37"/>
  <c r="A164" i="37"/>
  <c r="G164" i="37"/>
  <c r="A165" i="37"/>
  <c r="G165" i="37"/>
  <c r="A166" i="37"/>
  <c r="G166" i="37"/>
  <c r="A167" i="37"/>
  <c r="G167" i="37"/>
  <c r="A168" i="37"/>
  <c r="G168" i="37"/>
  <c r="A169" i="37"/>
  <c r="G169" i="37"/>
  <c r="A170" i="37"/>
  <c r="G170" i="37"/>
  <c r="A171" i="37"/>
  <c r="G171" i="37"/>
  <c r="A172" i="37"/>
  <c r="G172" i="37"/>
  <c r="A173" i="37"/>
  <c r="G173" i="37"/>
  <c r="A174" i="37"/>
  <c r="G174" i="37"/>
  <c r="A175" i="37"/>
  <c r="G175" i="37"/>
  <c r="A176" i="37"/>
  <c r="G176" i="37"/>
  <c r="A177" i="37"/>
  <c r="G177" i="37"/>
  <c r="A178" i="37"/>
  <c r="G178" i="37"/>
  <c r="A179" i="37"/>
  <c r="G179" i="37"/>
  <c r="A180" i="37"/>
  <c r="G180" i="37"/>
  <c r="A181" i="37"/>
  <c r="G181" i="37"/>
  <c r="A182" i="37"/>
  <c r="G182" i="37"/>
  <c r="A183" i="37"/>
  <c r="G183" i="37"/>
  <c r="A184" i="37"/>
  <c r="G184" i="37"/>
  <c r="A185" i="37"/>
  <c r="G185" i="37"/>
  <c r="A186" i="37"/>
  <c r="G186" i="37"/>
  <c r="A188" i="37"/>
  <c r="G188" i="37"/>
  <c r="A189" i="37"/>
  <c r="G189" i="37"/>
  <c r="A190" i="37"/>
  <c r="G190" i="37"/>
  <c r="A191" i="37"/>
  <c r="G191" i="37"/>
  <c r="A192" i="37"/>
  <c r="G192" i="37"/>
  <c r="A193" i="37"/>
  <c r="G193" i="37"/>
  <c r="A194" i="37"/>
  <c r="G194" i="37"/>
  <c r="A195" i="37"/>
  <c r="G195" i="37"/>
  <c r="A196" i="37"/>
  <c r="G196" i="37"/>
  <c r="A197" i="37"/>
  <c r="G197" i="37"/>
  <c r="A198" i="37"/>
  <c r="G198" i="37"/>
  <c r="A199" i="37"/>
  <c r="G199" i="37"/>
  <c r="A200" i="37"/>
  <c r="G200" i="37"/>
  <c r="A201" i="37"/>
  <c r="G201" i="37"/>
  <c r="A202" i="37"/>
  <c r="G202" i="37"/>
  <c r="A203" i="37"/>
  <c r="G203" i="37"/>
  <c r="A204" i="37"/>
  <c r="G204" i="37"/>
  <c r="A205" i="37"/>
  <c r="G205" i="37"/>
  <c r="A206" i="37"/>
  <c r="G206" i="37"/>
  <c r="A207" i="37"/>
  <c r="G207" i="37"/>
  <c r="A208" i="37"/>
  <c r="G208" i="37"/>
  <c r="A209" i="37"/>
  <c r="G209" i="37"/>
  <c r="A210" i="37"/>
  <c r="G210" i="37"/>
  <c r="A211" i="37"/>
  <c r="G211" i="37"/>
  <c r="A212" i="37"/>
  <c r="G212" i="37"/>
  <c r="A213" i="37"/>
  <c r="G213" i="37"/>
  <c r="A214" i="37"/>
  <c r="G214" i="37"/>
  <c r="A215" i="37"/>
  <c r="G215" i="37"/>
  <c r="A216" i="37"/>
  <c r="G216" i="37"/>
  <c r="A217" i="37"/>
  <c r="G217" i="37"/>
  <c r="A218" i="37"/>
  <c r="G218" i="37"/>
  <c r="A219" i="37"/>
  <c r="G219" i="37"/>
  <c r="A220" i="37"/>
  <c r="G220" i="37"/>
  <c r="A221" i="37"/>
  <c r="G221" i="37"/>
  <c r="A222" i="37"/>
  <c r="G222" i="37"/>
  <c r="A223" i="37"/>
  <c r="G223" i="37"/>
  <c r="A224" i="37"/>
  <c r="G224" i="37"/>
  <c r="A225" i="37"/>
  <c r="G225" i="37"/>
  <c r="A226" i="37"/>
  <c r="G226" i="37"/>
  <c r="A227" i="37"/>
  <c r="G227" i="37"/>
  <c r="A228" i="37"/>
  <c r="G228" i="37"/>
  <c r="A229" i="37"/>
  <c r="G229" i="37"/>
  <c r="A230" i="37"/>
  <c r="G230" i="37"/>
  <c r="A231" i="37"/>
  <c r="G231" i="37"/>
  <c r="A232" i="37"/>
  <c r="G232" i="37"/>
  <c r="A233" i="37"/>
  <c r="G233" i="37"/>
  <c r="A234" i="37"/>
  <c r="G234" i="37"/>
  <c r="A235" i="37"/>
  <c r="G235" i="37"/>
  <c r="A236" i="37"/>
  <c r="G236" i="37"/>
  <c r="A237" i="37"/>
  <c r="G237" i="37"/>
  <c r="A238" i="37"/>
  <c r="G238" i="37"/>
  <c r="A239" i="37"/>
  <c r="G239" i="37"/>
  <c r="A240" i="37"/>
  <c r="G240" i="37"/>
  <c r="A241" i="37"/>
  <c r="G241" i="37"/>
  <c r="A242" i="37"/>
  <c r="G242" i="37"/>
  <c r="A243" i="37"/>
  <c r="G243" i="37"/>
  <c r="A244" i="37"/>
  <c r="G244" i="37"/>
  <c r="A245" i="37"/>
  <c r="G245" i="37"/>
  <c r="A246" i="37"/>
  <c r="G246" i="37"/>
  <c r="A248" i="37"/>
  <c r="G248" i="37"/>
  <c r="A249" i="37"/>
  <c r="G249" i="37"/>
  <c r="A250" i="37"/>
  <c r="G250" i="37"/>
  <c r="A251" i="37"/>
  <c r="G251" i="37"/>
  <c r="A252" i="37"/>
  <c r="G252" i="37"/>
  <c r="A253" i="37"/>
  <c r="G253" i="37"/>
  <c r="A254" i="37"/>
  <c r="G254" i="37"/>
  <c r="A255" i="37"/>
  <c r="G255" i="37"/>
  <c r="A256" i="37"/>
  <c r="G256" i="37"/>
  <c r="A257" i="37"/>
  <c r="G257" i="37"/>
  <c r="A258" i="37"/>
  <c r="G258" i="37"/>
  <c r="A259" i="37"/>
  <c r="G259" i="37"/>
  <c r="A260" i="37"/>
  <c r="G260" i="37"/>
  <c r="A261" i="37"/>
  <c r="G261" i="37"/>
  <c r="A262" i="37"/>
  <c r="G262" i="37"/>
  <c r="A263" i="37"/>
  <c r="G263" i="37"/>
  <c r="A264" i="37"/>
  <c r="G264" i="37"/>
  <c r="A265" i="37"/>
  <c r="G265" i="37"/>
  <c r="A266" i="37"/>
  <c r="G266" i="37"/>
  <c r="A267" i="37"/>
  <c r="G267" i="37"/>
  <c r="A268" i="37"/>
  <c r="G268" i="37"/>
  <c r="A269" i="37"/>
  <c r="G269" i="37"/>
  <c r="A270" i="37"/>
  <c r="G270" i="37"/>
  <c r="A271" i="37"/>
  <c r="G271" i="37"/>
  <c r="A272" i="37"/>
  <c r="G272" i="37"/>
  <c r="A273" i="37"/>
  <c r="G273" i="37"/>
  <c r="A274" i="37"/>
  <c r="G274" i="37"/>
  <c r="A275" i="37"/>
  <c r="G275" i="37"/>
  <c r="A276" i="37"/>
  <c r="G276" i="37"/>
  <c r="A277" i="37"/>
  <c r="G277" i="37"/>
  <c r="A278" i="37"/>
  <c r="G278" i="37"/>
  <c r="A279" i="37"/>
  <c r="G279" i="37"/>
  <c r="A280" i="37"/>
  <c r="G280" i="37"/>
  <c r="A281" i="37"/>
  <c r="G281" i="37"/>
  <c r="A282" i="37"/>
  <c r="G282" i="37"/>
  <c r="A283" i="37"/>
  <c r="G283" i="37"/>
  <c r="A284" i="37"/>
  <c r="G284" i="37"/>
  <c r="A285" i="37"/>
  <c r="G285" i="37"/>
  <c r="A286" i="37"/>
  <c r="G286" i="37"/>
  <c r="A287" i="37"/>
  <c r="G287" i="37"/>
  <c r="A288" i="37"/>
  <c r="G288" i="37"/>
  <c r="A289" i="37"/>
  <c r="G289" i="37"/>
  <c r="A290" i="37"/>
  <c r="G290" i="37"/>
  <c r="A291" i="37"/>
  <c r="G291" i="37"/>
  <c r="A292" i="37"/>
  <c r="G292" i="37"/>
  <c r="A293" i="37"/>
  <c r="G293" i="37"/>
  <c r="A294" i="37"/>
  <c r="G294" i="37"/>
  <c r="A295" i="37"/>
  <c r="G295" i="37"/>
  <c r="A296" i="37"/>
  <c r="G296" i="37"/>
  <c r="A297" i="37"/>
  <c r="G297" i="37"/>
  <c r="A298" i="37"/>
  <c r="G298" i="37"/>
  <c r="A299" i="37"/>
  <c r="G299" i="37"/>
  <c r="A300" i="37"/>
  <c r="G300" i="37"/>
  <c r="A301" i="37"/>
  <c r="G301" i="37"/>
  <c r="A302" i="37"/>
  <c r="G302" i="37"/>
  <c r="A303" i="37"/>
  <c r="G303" i="37"/>
  <c r="A304" i="37"/>
  <c r="G304" i="37"/>
  <c r="A305" i="37"/>
  <c r="G305" i="37"/>
  <c r="A306" i="37"/>
  <c r="G306" i="37"/>
  <c r="A308" i="37"/>
  <c r="G308" i="37"/>
  <c r="A309" i="37"/>
  <c r="G309" i="37"/>
  <c r="A310" i="37"/>
  <c r="G310" i="37"/>
  <c r="A311" i="37"/>
  <c r="G311" i="37"/>
  <c r="A312" i="37"/>
  <c r="G312" i="37"/>
  <c r="A313" i="37"/>
  <c r="G313" i="37"/>
  <c r="A314" i="37"/>
  <c r="G314" i="37"/>
  <c r="A315" i="37"/>
  <c r="G315" i="37"/>
  <c r="A316" i="37"/>
  <c r="G316" i="37"/>
  <c r="A317" i="37"/>
  <c r="G317" i="37"/>
  <c r="A318" i="37"/>
  <c r="G318" i="37"/>
  <c r="A319" i="37"/>
  <c r="G319" i="37"/>
  <c r="A320" i="37"/>
  <c r="G320" i="37"/>
  <c r="A321" i="37"/>
  <c r="G321" i="37"/>
  <c r="A322" i="37"/>
  <c r="G322" i="37"/>
  <c r="A323" i="37"/>
  <c r="G323" i="37"/>
  <c r="A324" i="37"/>
  <c r="G324" i="37"/>
  <c r="A325" i="37"/>
  <c r="G325" i="37"/>
  <c r="A326" i="37"/>
  <c r="G326" i="37"/>
  <c r="A327" i="37"/>
  <c r="G327" i="37"/>
  <c r="A328" i="37"/>
  <c r="G328" i="37"/>
  <c r="A329" i="37"/>
  <c r="G329" i="37"/>
  <c r="A330" i="37"/>
  <c r="G330" i="37"/>
  <c r="A331" i="37"/>
  <c r="G331" i="37"/>
  <c r="A332" i="37"/>
  <c r="G332" i="37"/>
  <c r="A333" i="37"/>
  <c r="G333" i="37"/>
  <c r="A334" i="37"/>
  <c r="G334" i="37"/>
  <c r="A335" i="37"/>
  <c r="G335" i="37"/>
  <c r="A336" i="37"/>
  <c r="G336" i="37"/>
  <c r="A337" i="37"/>
  <c r="G337" i="37"/>
  <c r="A338" i="37"/>
  <c r="G338" i="37"/>
  <c r="A339" i="37"/>
  <c r="G339" i="37"/>
  <c r="A340" i="37"/>
  <c r="G340" i="37"/>
  <c r="A341" i="37"/>
  <c r="G341" i="37"/>
  <c r="A342" i="37"/>
  <c r="G342" i="37"/>
  <c r="A343" i="37"/>
  <c r="G343" i="37"/>
  <c r="A344" i="37"/>
  <c r="G344" i="37"/>
  <c r="A345" i="37"/>
  <c r="G345" i="37"/>
  <c r="A346" i="37"/>
  <c r="G346" i="37"/>
  <c r="A347" i="37"/>
  <c r="G347" i="37"/>
  <c r="A348" i="37"/>
  <c r="G348" i="37"/>
  <c r="A349" i="37"/>
  <c r="G349" i="37"/>
  <c r="A350" i="37"/>
  <c r="G350" i="37"/>
  <c r="A351" i="37"/>
  <c r="G351" i="37"/>
  <c r="A352" i="37"/>
  <c r="G352" i="37"/>
  <c r="A353" i="37"/>
  <c r="G353" i="37"/>
  <c r="A354" i="37"/>
  <c r="G354" i="37"/>
  <c r="A355" i="37"/>
  <c r="G355" i="37"/>
  <c r="A356" i="37"/>
  <c r="G356" i="37"/>
  <c r="A357" i="37"/>
  <c r="G357" i="37"/>
  <c r="A358" i="37"/>
  <c r="G358" i="37"/>
  <c r="A359" i="37"/>
  <c r="G359" i="37"/>
  <c r="A360" i="37"/>
  <c r="G360" i="37"/>
  <c r="A361" i="37"/>
  <c r="G361" i="37"/>
  <c r="A362" i="37"/>
  <c r="G362" i="37"/>
  <c r="A363" i="37"/>
  <c r="G363" i="37"/>
  <c r="A364" i="37"/>
  <c r="G364" i="37"/>
  <c r="A365" i="37"/>
  <c r="G365" i="37"/>
  <c r="A366" i="37"/>
  <c r="G366" i="37"/>
  <c r="A368" i="37"/>
  <c r="G368" i="37"/>
  <c r="A369" i="37"/>
  <c r="G369" i="37"/>
  <c r="A370" i="37"/>
  <c r="G370" i="37"/>
  <c r="A371" i="37"/>
  <c r="G371" i="37"/>
  <c r="A372" i="37"/>
  <c r="G372" i="37"/>
  <c r="A373" i="37"/>
  <c r="G373" i="37"/>
  <c r="A374" i="37"/>
  <c r="G374" i="37"/>
  <c r="A375" i="37"/>
  <c r="G375" i="37"/>
  <c r="A376" i="37"/>
  <c r="G376" i="37"/>
  <c r="A377" i="37"/>
  <c r="G377" i="37"/>
  <c r="A378" i="37"/>
  <c r="G378" i="37"/>
  <c r="A379" i="37"/>
  <c r="G379" i="37"/>
  <c r="A380" i="37"/>
  <c r="G380" i="37"/>
  <c r="A381" i="37"/>
  <c r="G381" i="37"/>
  <c r="A382" i="37"/>
  <c r="G382" i="37"/>
  <c r="A383" i="37"/>
  <c r="G383" i="37"/>
  <c r="A384" i="37"/>
  <c r="G384" i="37"/>
  <c r="A385" i="37"/>
  <c r="G385" i="37"/>
  <c r="A386" i="37"/>
  <c r="G386" i="37"/>
  <c r="A387" i="37"/>
  <c r="G387" i="37"/>
  <c r="A388" i="37"/>
  <c r="G388" i="37"/>
  <c r="A389" i="37"/>
  <c r="G389" i="37"/>
  <c r="A390" i="37"/>
  <c r="G390" i="37"/>
  <c r="A391" i="37"/>
  <c r="G391" i="37"/>
  <c r="A392" i="37"/>
  <c r="G392" i="37"/>
  <c r="A393" i="37"/>
  <c r="G393" i="37"/>
  <c r="A394" i="37"/>
  <c r="G394" i="37"/>
  <c r="A395" i="37"/>
  <c r="G395" i="37"/>
  <c r="A396" i="37"/>
  <c r="G396" i="37"/>
  <c r="A397" i="37"/>
  <c r="G397" i="37"/>
  <c r="A398" i="37"/>
  <c r="G398" i="37"/>
  <c r="A399" i="37"/>
  <c r="G399" i="37"/>
  <c r="A400" i="37"/>
  <c r="G400" i="37"/>
  <c r="A401" i="37"/>
  <c r="G401" i="37"/>
  <c r="A402" i="37"/>
  <c r="G402" i="37"/>
  <c r="A403" i="37"/>
  <c r="G403" i="37"/>
  <c r="A404" i="37"/>
  <c r="G404" i="37"/>
  <c r="A405" i="37"/>
  <c r="G405" i="37"/>
  <c r="A406" i="37"/>
  <c r="G406" i="37"/>
  <c r="A407" i="37"/>
  <c r="G407" i="37"/>
  <c r="A408" i="37"/>
  <c r="G408" i="37"/>
  <c r="A409" i="37"/>
  <c r="G409" i="37"/>
  <c r="A410" i="37"/>
  <c r="G410" i="37"/>
  <c r="A411" i="37"/>
  <c r="G411" i="37"/>
  <c r="A412" i="37"/>
  <c r="G412" i="37"/>
  <c r="A413" i="37"/>
  <c r="G413" i="37"/>
  <c r="A414" i="37"/>
  <c r="G414" i="37"/>
  <c r="A415" i="37"/>
  <c r="G415" i="37"/>
  <c r="A416" i="37"/>
  <c r="G416" i="37"/>
  <c r="A417" i="37"/>
  <c r="G417" i="37"/>
  <c r="A418" i="37"/>
  <c r="G418" i="37"/>
  <c r="A419" i="37"/>
  <c r="G419" i="37"/>
  <c r="A420" i="37"/>
  <c r="G420" i="37"/>
  <c r="A421" i="37"/>
  <c r="G421" i="37"/>
  <c r="A422" i="37"/>
  <c r="G422" i="37"/>
  <c r="A423" i="37"/>
  <c r="G423" i="37"/>
  <c r="A424" i="37"/>
  <c r="G424" i="37"/>
  <c r="A425" i="37"/>
  <c r="G425" i="37"/>
  <c r="A426" i="37"/>
  <c r="G426" i="37"/>
  <c r="A428" i="37"/>
  <c r="G428" i="37"/>
  <c r="A429" i="37"/>
  <c r="G429" i="37"/>
  <c r="A430" i="37"/>
  <c r="G430" i="37"/>
  <c r="A431" i="37"/>
  <c r="G431" i="37"/>
  <c r="A432" i="37"/>
  <c r="G432" i="37"/>
  <c r="A433" i="37"/>
  <c r="G433" i="37"/>
  <c r="A434" i="37"/>
  <c r="G434" i="37"/>
  <c r="A435" i="37"/>
  <c r="G435" i="37"/>
  <c r="A436" i="37"/>
  <c r="G436" i="37"/>
  <c r="A437" i="37"/>
  <c r="G437" i="37"/>
  <c r="A438" i="37"/>
  <c r="G438" i="37"/>
  <c r="A439" i="37"/>
  <c r="G439" i="37"/>
  <c r="A440" i="37"/>
  <c r="G440" i="37"/>
  <c r="A441" i="37"/>
  <c r="G441" i="37"/>
  <c r="A442" i="37"/>
  <c r="G442" i="37"/>
  <c r="A443" i="37"/>
  <c r="G443" i="37"/>
  <c r="A444" i="37"/>
  <c r="G444" i="37"/>
  <c r="A445" i="37"/>
  <c r="G445" i="37"/>
  <c r="A446" i="37"/>
  <c r="G446" i="37"/>
  <c r="A447" i="37"/>
  <c r="G447" i="37"/>
  <c r="A448" i="37"/>
  <c r="G448" i="37"/>
  <c r="A449" i="37"/>
  <c r="G449" i="37"/>
  <c r="A450" i="37"/>
  <c r="G450" i="37"/>
  <c r="A451" i="37"/>
  <c r="G451" i="37"/>
  <c r="A452" i="37"/>
  <c r="G452" i="37"/>
  <c r="A453" i="37"/>
  <c r="G453" i="37"/>
  <c r="A454" i="37"/>
  <c r="G454" i="37"/>
  <c r="A455" i="37"/>
  <c r="G455" i="37"/>
  <c r="A456" i="37"/>
  <c r="G456" i="37"/>
  <c r="A457" i="37"/>
  <c r="G457" i="37"/>
  <c r="A458" i="37"/>
  <c r="G458" i="37"/>
  <c r="A459" i="37"/>
  <c r="G459" i="37"/>
  <c r="A460" i="37"/>
  <c r="G460" i="37"/>
  <c r="A461" i="37"/>
  <c r="G461" i="37"/>
  <c r="A462" i="37"/>
  <c r="G462" i="37"/>
  <c r="A463" i="37"/>
  <c r="G463" i="37"/>
  <c r="A464" i="37"/>
  <c r="G464" i="37"/>
  <c r="A465" i="37"/>
  <c r="G465" i="37"/>
  <c r="A466" i="37"/>
  <c r="G466" i="37"/>
  <c r="A467" i="37"/>
  <c r="G467" i="37"/>
  <c r="A468" i="37"/>
  <c r="G468" i="37"/>
  <c r="A469" i="37"/>
  <c r="G469" i="37"/>
  <c r="A470" i="37"/>
  <c r="G470" i="37"/>
  <c r="A471" i="37"/>
  <c r="G471" i="37"/>
  <c r="A472" i="37"/>
  <c r="G472" i="37"/>
  <c r="A473" i="37"/>
  <c r="G473" i="37"/>
  <c r="A474" i="37"/>
  <c r="G474" i="37"/>
  <c r="A475" i="37"/>
  <c r="G475" i="37"/>
  <c r="A476" i="37"/>
  <c r="G476" i="37"/>
  <c r="A477" i="37"/>
  <c r="G477" i="37"/>
  <c r="A478" i="37"/>
  <c r="G478" i="37"/>
  <c r="A479" i="37"/>
  <c r="G479" i="37"/>
  <c r="A480" i="37"/>
  <c r="G480" i="37"/>
  <c r="A481" i="37"/>
  <c r="G481" i="37"/>
  <c r="A482" i="37"/>
  <c r="G482" i="37"/>
  <c r="A483" i="37"/>
  <c r="G483" i="37"/>
  <c r="A484" i="37"/>
  <c r="G484" i="37"/>
  <c r="A485" i="37"/>
  <c r="G485" i="37"/>
  <c r="A486" i="37"/>
  <c r="G486" i="37"/>
  <c r="A488" i="37"/>
  <c r="G488" i="37"/>
  <c r="A489" i="37"/>
  <c r="G489" i="37"/>
  <c r="A490" i="37"/>
  <c r="G490" i="37"/>
  <c r="A491" i="37"/>
  <c r="G491" i="37"/>
  <c r="A492" i="37"/>
  <c r="G492" i="37"/>
  <c r="A493" i="37"/>
  <c r="G493" i="37"/>
  <c r="A494" i="37"/>
  <c r="G494" i="37"/>
  <c r="A495" i="37"/>
  <c r="G495" i="37"/>
  <c r="A496" i="37"/>
  <c r="G496" i="37"/>
  <c r="A497" i="37"/>
  <c r="G497" i="37"/>
  <c r="A498" i="37"/>
  <c r="G498" i="37"/>
  <c r="A499" i="37"/>
  <c r="G499" i="37"/>
  <c r="A500" i="37"/>
  <c r="G500" i="37"/>
  <c r="A501" i="37"/>
  <c r="G501" i="37"/>
  <c r="A502" i="37"/>
  <c r="G502" i="37"/>
  <c r="A503" i="37"/>
  <c r="G503" i="37"/>
  <c r="A504" i="37"/>
  <c r="G504" i="37"/>
  <c r="A505" i="37"/>
  <c r="G505" i="37"/>
  <c r="A506" i="37"/>
  <c r="G506" i="37"/>
  <c r="A507" i="37"/>
  <c r="G507" i="37"/>
  <c r="A508" i="37"/>
  <c r="G508" i="37"/>
  <c r="A509" i="37"/>
  <c r="G509" i="37"/>
  <c r="A510" i="37"/>
  <c r="G510" i="37"/>
  <c r="A511" i="37"/>
  <c r="G511" i="37"/>
  <c r="A512" i="37"/>
  <c r="G512" i="37"/>
  <c r="A513" i="37"/>
  <c r="G513" i="37"/>
  <c r="A514" i="37"/>
  <c r="G514" i="37"/>
  <c r="A515" i="37"/>
  <c r="G515" i="37"/>
  <c r="A516" i="37"/>
  <c r="G516" i="37"/>
  <c r="A517" i="37"/>
  <c r="G517" i="37"/>
  <c r="A518" i="37"/>
  <c r="G518" i="37"/>
  <c r="A519" i="37"/>
  <c r="G519" i="37"/>
  <c r="A520" i="37"/>
  <c r="G520" i="37"/>
  <c r="A521" i="37"/>
  <c r="G521" i="37"/>
  <c r="A522" i="37"/>
  <c r="G522" i="37"/>
  <c r="A523" i="37"/>
  <c r="G523" i="37"/>
  <c r="A524" i="37"/>
  <c r="G524" i="37"/>
  <c r="A525" i="37"/>
  <c r="G525" i="37"/>
  <c r="A526" i="37"/>
  <c r="G526" i="37"/>
  <c r="A527" i="37"/>
  <c r="G527" i="37"/>
  <c r="A528" i="37"/>
  <c r="G528" i="37"/>
  <c r="A529" i="37"/>
  <c r="G529" i="37"/>
  <c r="A530" i="37"/>
  <c r="G530" i="37"/>
  <c r="A531" i="37"/>
  <c r="G531" i="37"/>
  <c r="A532" i="37"/>
  <c r="G532" i="37"/>
  <c r="A533" i="37"/>
  <c r="G533" i="37"/>
  <c r="A534" i="37"/>
  <c r="G534" i="37"/>
  <c r="A535" i="37"/>
  <c r="G535" i="37"/>
  <c r="A536" i="37"/>
  <c r="G536" i="37"/>
  <c r="A537" i="37"/>
  <c r="G537" i="37"/>
  <c r="A538" i="37"/>
  <c r="G538" i="37"/>
  <c r="A539" i="37"/>
  <c r="G539" i="37"/>
  <c r="A540" i="37"/>
  <c r="G540" i="37"/>
  <c r="A541" i="37"/>
  <c r="G541" i="37"/>
  <c r="A542" i="37"/>
  <c r="G542" i="37"/>
  <c r="A543" i="37"/>
  <c r="G543" i="37"/>
  <c r="A544" i="37"/>
  <c r="G544" i="37"/>
  <c r="A545" i="37"/>
  <c r="G545" i="37"/>
  <c r="A546" i="37"/>
  <c r="G546" i="37"/>
  <c r="A548" i="37"/>
  <c r="G548" i="37"/>
  <c r="A549" i="37"/>
  <c r="G549" i="37"/>
  <c r="A550" i="37"/>
  <c r="G550" i="37"/>
  <c r="A551" i="37"/>
  <c r="G551" i="37"/>
  <c r="A552" i="37"/>
  <c r="G552" i="37"/>
  <c r="A553" i="37"/>
  <c r="G553" i="37"/>
  <c r="A554" i="37"/>
  <c r="G554" i="37"/>
  <c r="A555" i="37"/>
  <c r="G555" i="37"/>
  <c r="A556" i="37"/>
  <c r="G556" i="37"/>
  <c r="A557" i="37"/>
  <c r="G557" i="37"/>
  <c r="A558" i="37"/>
  <c r="G558" i="37"/>
  <c r="A559" i="37"/>
  <c r="G559" i="37"/>
  <c r="A560" i="37"/>
  <c r="G560" i="37"/>
  <c r="A561" i="37"/>
  <c r="G561" i="37"/>
  <c r="A562" i="37"/>
  <c r="G562" i="37"/>
  <c r="A563" i="37"/>
  <c r="G563" i="37"/>
  <c r="A564" i="37"/>
  <c r="G564" i="37"/>
  <c r="A565" i="37"/>
  <c r="G565" i="37"/>
  <c r="A566" i="37"/>
  <c r="G566" i="37"/>
  <c r="A567" i="37"/>
  <c r="G567" i="37"/>
  <c r="A568" i="37"/>
  <c r="G568" i="37"/>
  <c r="A569" i="37"/>
  <c r="G569" i="37"/>
  <c r="A570" i="37"/>
  <c r="G570" i="37"/>
  <c r="A571" i="37"/>
  <c r="G571" i="37"/>
  <c r="A572" i="37"/>
  <c r="G572" i="37"/>
  <c r="A573" i="37"/>
  <c r="G573" i="37"/>
  <c r="A574" i="37"/>
  <c r="G574" i="37"/>
  <c r="A575" i="37"/>
  <c r="G575" i="37"/>
  <c r="A576" i="37"/>
  <c r="G576" i="37"/>
  <c r="A577" i="37"/>
  <c r="G577" i="37"/>
  <c r="A578" i="37"/>
  <c r="G578" i="37"/>
  <c r="A579" i="37"/>
  <c r="G579" i="37"/>
  <c r="A580" i="37"/>
  <c r="G580" i="37"/>
  <c r="A581" i="37"/>
  <c r="G581" i="37"/>
  <c r="A582" i="37"/>
  <c r="G582" i="37"/>
  <c r="A583" i="37"/>
  <c r="G583" i="37"/>
  <c r="A584" i="37"/>
  <c r="G584" i="37"/>
  <c r="A585" i="37"/>
  <c r="G585" i="37"/>
  <c r="A586" i="37"/>
  <c r="G586" i="37"/>
  <c r="A587" i="37"/>
  <c r="G587" i="37"/>
  <c r="A588" i="37"/>
  <c r="G588" i="37"/>
  <c r="A589" i="37"/>
  <c r="G589" i="37"/>
  <c r="A590" i="37"/>
  <c r="G590" i="37"/>
  <c r="A591" i="37"/>
  <c r="G591" i="37"/>
  <c r="A592" i="37"/>
  <c r="G592" i="37"/>
  <c r="A593" i="37"/>
  <c r="G593" i="37"/>
  <c r="A594" i="37"/>
  <c r="G594" i="37"/>
  <c r="A595" i="37"/>
  <c r="G595" i="37"/>
  <c r="A596" i="37"/>
  <c r="G596" i="37"/>
  <c r="A597" i="37"/>
  <c r="G597" i="37"/>
  <c r="A598" i="37"/>
  <c r="G598" i="37"/>
  <c r="A599" i="37"/>
  <c r="G599" i="37"/>
  <c r="A600" i="37"/>
  <c r="G600" i="37"/>
  <c r="A601" i="37"/>
  <c r="G601" i="37"/>
  <c r="A602" i="37"/>
  <c r="G602" i="37"/>
  <c r="A603" i="37"/>
  <c r="G603" i="37"/>
  <c r="A604" i="37"/>
  <c r="G604" i="37"/>
  <c r="A605" i="37"/>
  <c r="G605" i="37"/>
  <c r="A606" i="37"/>
  <c r="G606" i="37"/>
  <c r="A3" i="36"/>
  <c r="L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B33" i="36"/>
  <c r="B34" i="36"/>
  <c r="B35" i="36"/>
  <c r="B36" i="36"/>
  <c r="B37" i="36"/>
  <c r="B38" i="36"/>
  <c r="B39" i="36"/>
  <c r="B40" i="36"/>
  <c r="B41" i="36"/>
  <c r="B42" i="36"/>
  <c r="B48" i="36"/>
  <c r="B49" i="36"/>
  <c r="B50" i="36"/>
  <c r="B51" i="36"/>
  <c r="B52" i="36"/>
  <c r="B53" i="36"/>
  <c r="B54" i="36"/>
  <c r="B55" i="36"/>
  <c r="B56" i="36"/>
  <c r="B57" i="36"/>
  <c r="P609" i="39" l="1"/>
  <c r="D615" i="39"/>
  <c r="R609" i="39"/>
  <c r="K3" i="39"/>
  <c r="P608" i="39"/>
  <c r="R608" i="39"/>
  <c r="T610" i="39"/>
  <c r="F6" i="24"/>
  <c r="F7" i="24"/>
  <c r="F8" i="24"/>
  <c r="F9" i="24"/>
  <c r="F10" i="24"/>
  <c r="F11" i="24"/>
  <c r="F12" i="24"/>
  <c r="F5" i="24"/>
  <c r="AD614" i="37" l="1"/>
  <c r="F57" i="36"/>
  <c r="AD613" i="37"/>
  <c r="AD609" i="37"/>
  <c r="AD622" i="37"/>
  <c r="AD624" i="37"/>
  <c r="AD618" i="37"/>
  <c r="J9" i="38"/>
  <c r="T612" i="39"/>
  <c r="F49" i="36"/>
  <c r="F51" i="36"/>
  <c r="F55" i="36"/>
  <c r="F53" i="36"/>
  <c r="F52" i="36"/>
  <c r="F50" i="36"/>
  <c r="F56" i="36"/>
  <c r="F48" i="36"/>
  <c r="F54" i="36"/>
  <c r="AD611" i="37" l="1"/>
  <c r="AD615" i="37"/>
  <c r="AD621" i="37"/>
  <c r="AD619" i="37"/>
  <c r="AD610" i="37"/>
  <c r="AA23" i="37"/>
  <c r="AA16" i="37"/>
  <c r="AA24" i="37"/>
  <c r="AA25" i="37"/>
  <c r="AA26" i="37"/>
  <c r="J80" i="37"/>
  <c r="J102" i="37"/>
  <c r="J110" i="37"/>
  <c r="J113" i="37"/>
  <c r="J76" i="37"/>
  <c r="J91" i="37"/>
  <c r="J68" i="37"/>
  <c r="J73" i="37"/>
  <c r="J98" i="37"/>
  <c r="J115" i="37"/>
  <c r="J120" i="37"/>
  <c r="J87" i="37"/>
  <c r="J70" i="37"/>
  <c r="J79" i="37"/>
  <c r="J84" i="37"/>
  <c r="J90" i="37"/>
  <c r="J101" i="37"/>
  <c r="J95" i="37"/>
  <c r="J117" i="37"/>
  <c r="J72" i="37"/>
  <c r="J86" i="37"/>
  <c r="J108" i="37"/>
  <c r="J77" i="37"/>
  <c r="J69" i="37"/>
  <c r="J94" i="37"/>
  <c r="J74" i="37"/>
  <c r="J83" i="37"/>
  <c r="J105" i="37"/>
  <c r="AB26" i="37"/>
  <c r="AB20" i="37"/>
  <c r="AB21" i="37"/>
  <c r="AB22" i="37"/>
  <c r="AB15" i="37"/>
  <c r="AF620" i="37"/>
  <c r="AF612" i="37"/>
  <c r="AF614" i="37"/>
  <c r="AF617" i="37"/>
  <c r="AF619" i="37"/>
  <c r="AF623" i="37"/>
  <c r="AF611" i="37"/>
  <c r="AF613" i="37"/>
  <c r="AF609" i="37"/>
  <c r="AF622" i="37"/>
  <c r="AF624" i="37"/>
  <c r="J563" i="37"/>
  <c r="J575" i="37"/>
  <c r="J556" i="37"/>
  <c r="J549" i="37"/>
  <c r="J585" i="37"/>
  <c r="J597" i="37"/>
  <c r="J554" i="37"/>
  <c r="J566" i="37"/>
  <c r="J578" i="37"/>
  <c r="J590" i="37"/>
  <c r="J548" i="37"/>
  <c r="J559" i="37"/>
  <c r="J571" i="37"/>
  <c r="J595" i="37"/>
  <c r="J552" i="37"/>
  <c r="J564" i="37"/>
  <c r="J588" i="37"/>
  <c r="J600" i="37"/>
  <c r="J557" i="37"/>
  <c r="J581" i="37"/>
  <c r="J593" i="37"/>
  <c r="J550" i="37"/>
  <c r="J574" i="37"/>
  <c r="J567" i="37"/>
  <c r="J560" i="37"/>
  <c r="J553" i="37"/>
  <c r="J570" i="37"/>
  <c r="J582" i="37"/>
  <c r="AD14" i="37"/>
  <c r="AD15" i="37"/>
  <c r="AD16" i="37"/>
  <c r="AD25" i="37"/>
  <c r="AD26" i="37"/>
  <c r="AD18" i="37"/>
  <c r="AD20" i="37"/>
  <c r="AD22" i="37"/>
  <c r="AD23" i="37"/>
  <c r="AD11" i="37"/>
  <c r="AD12" i="37"/>
  <c r="AA18" i="37"/>
  <c r="AA19" i="37"/>
  <c r="AA20" i="37"/>
  <c r="AA21" i="37"/>
  <c r="AA22" i="37"/>
  <c r="AA11" i="37"/>
  <c r="AA12" i="37"/>
  <c r="AA13" i="37"/>
  <c r="AA14" i="37"/>
  <c r="AA15" i="37"/>
  <c r="AA17" i="37"/>
  <c r="J45" i="37"/>
  <c r="J9" i="37"/>
  <c r="J34" i="37"/>
  <c r="J23" i="37"/>
  <c r="J42" i="37"/>
  <c r="J24" i="37"/>
  <c r="J12" i="37"/>
  <c r="J13" i="37"/>
  <c r="J31" i="37"/>
  <c r="J50" i="37"/>
  <c r="J53" i="37"/>
  <c r="J14" i="37"/>
  <c r="J38" i="37"/>
  <c r="J8" i="37"/>
  <c r="J16" i="37"/>
  <c r="J17" i="37"/>
  <c r="J41" i="37"/>
  <c r="J55" i="37"/>
  <c r="J26" i="37"/>
  <c r="J30" i="37"/>
  <c r="J10" i="37"/>
  <c r="J27" i="37"/>
  <c r="J35" i="37"/>
  <c r="J57" i="37"/>
  <c r="J19" i="37"/>
  <c r="J20" i="37"/>
  <c r="J60" i="37"/>
  <c r="J48" i="37"/>
  <c r="F26" i="36"/>
  <c r="AC15" i="37"/>
  <c r="AC16" i="37"/>
  <c r="AC24" i="37"/>
  <c r="AC17" i="37"/>
  <c r="AC26" i="37"/>
  <c r="AC20" i="37"/>
  <c r="AC21" i="37"/>
  <c r="AC23" i="37"/>
  <c r="AC11" i="37"/>
  <c r="AC12" i="37"/>
  <c r="AC13" i="37"/>
  <c r="AB17" i="37"/>
  <c r="AB25" i="37"/>
  <c r="AB18" i="37"/>
  <c r="AB19" i="37"/>
  <c r="AB23" i="37"/>
  <c r="AB11" i="37"/>
  <c r="AB12" i="37"/>
  <c r="AB13" i="37"/>
  <c r="AB14" i="37"/>
  <c r="AB16" i="37"/>
  <c r="AB24" i="37"/>
  <c r="J377" i="37"/>
  <c r="J415" i="37"/>
  <c r="J368" i="37"/>
  <c r="J379" i="37"/>
  <c r="J390" i="37"/>
  <c r="J401" i="37"/>
  <c r="J374" i="37"/>
  <c r="J370" i="37"/>
  <c r="J376" i="37"/>
  <c r="J387" i="37"/>
  <c r="J398" i="37"/>
  <c r="J373" i="37"/>
  <c r="J384" i="37"/>
  <c r="J395" i="37"/>
  <c r="J372" i="37"/>
  <c r="J383" i="37"/>
  <c r="J394" i="37"/>
  <c r="J402" i="37"/>
  <c r="J380" i="37"/>
  <c r="J369" i="37"/>
  <c r="J413" i="37"/>
  <c r="J410" i="37"/>
  <c r="J386" i="37"/>
  <c r="J417" i="37"/>
  <c r="J420" i="37"/>
  <c r="J391" i="37"/>
  <c r="J405" i="37"/>
  <c r="J408" i="37"/>
  <c r="J492" i="37"/>
  <c r="J504" i="37"/>
  <c r="J528" i="37"/>
  <c r="J540" i="37"/>
  <c r="J497" i="37"/>
  <c r="J521" i="37"/>
  <c r="J533" i="37"/>
  <c r="J490" i="37"/>
  <c r="J514" i="37"/>
  <c r="J507" i="37"/>
  <c r="J500" i="37"/>
  <c r="J493" i="37"/>
  <c r="J510" i="37"/>
  <c r="J522" i="37"/>
  <c r="J503" i="37"/>
  <c r="J515" i="37"/>
  <c r="J496" i="37"/>
  <c r="J489" i="37"/>
  <c r="J525" i="37"/>
  <c r="J537" i="37"/>
  <c r="J494" i="37"/>
  <c r="J506" i="37"/>
  <c r="J518" i="37"/>
  <c r="J530" i="37"/>
  <c r="J488" i="37"/>
  <c r="J499" i="37"/>
  <c r="J511" i="37"/>
  <c r="J535" i="37"/>
  <c r="AC610" i="37"/>
  <c r="AC617" i="37"/>
  <c r="AC621" i="37"/>
  <c r="AC623" i="37"/>
  <c r="AC615" i="37"/>
  <c r="AC611" i="37"/>
  <c r="AC609" i="37"/>
  <c r="AC622" i="37"/>
  <c r="AC616" i="37"/>
  <c r="AC612" i="37"/>
  <c r="AC614" i="37"/>
  <c r="AE616" i="37"/>
  <c r="AE618" i="37"/>
  <c r="AE620" i="37"/>
  <c r="AE612" i="37"/>
  <c r="AE614" i="37"/>
  <c r="AE610" i="37"/>
  <c r="AE621" i="37"/>
  <c r="AE623" i="37"/>
  <c r="AE613" i="37"/>
  <c r="AE609" i="37"/>
  <c r="AE624" i="37"/>
  <c r="AB610" i="37"/>
  <c r="AB617" i="37"/>
  <c r="AB619" i="37"/>
  <c r="AB615" i="37"/>
  <c r="AB611" i="37"/>
  <c r="AB613" i="37"/>
  <c r="AB609" i="37"/>
  <c r="AB616" i="37"/>
  <c r="AB618" i="37"/>
  <c r="AB620" i="37"/>
  <c r="AB612" i="37"/>
  <c r="J278" i="37"/>
  <c r="J281" i="37"/>
  <c r="J248" i="37"/>
  <c r="J253" i="37"/>
  <c r="J256" i="37"/>
  <c r="J259" i="37"/>
  <c r="J264" i="37"/>
  <c r="J275" i="37"/>
  <c r="J288" i="37"/>
  <c r="J267" i="37"/>
  <c r="J270" i="37"/>
  <c r="J250" i="37"/>
  <c r="J285" i="37"/>
  <c r="J290" i="37"/>
  <c r="J266" i="37"/>
  <c r="J293" i="37"/>
  <c r="J252" i="37"/>
  <c r="J263" i="37"/>
  <c r="J274" i="37"/>
  <c r="J282" i="37"/>
  <c r="J295" i="37"/>
  <c r="J249" i="37"/>
  <c r="J254" i="37"/>
  <c r="J300" i="37"/>
  <c r="J257" i="37"/>
  <c r="J260" i="37"/>
  <c r="J271" i="37"/>
  <c r="J297" i="37"/>
  <c r="J133" i="37"/>
  <c r="J143" i="37"/>
  <c r="J151" i="37"/>
  <c r="J130" i="37"/>
  <c r="J146" i="37"/>
  <c r="J168" i="37"/>
  <c r="J161" i="37"/>
  <c r="J132" i="37"/>
  <c r="J140" i="37"/>
  <c r="J158" i="37"/>
  <c r="J129" i="37"/>
  <c r="J137" i="37"/>
  <c r="J155" i="37"/>
  <c r="J150" i="37"/>
  <c r="J128" i="37"/>
  <c r="J134" i="37"/>
  <c r="J144" i="37"/>
  <c r="J139" i="37"/>
  <c r="J170" i="37"/>
  <c r="J177" i="37"/>
  <c r="J136" i="37"/>
  <c r="J162" i="37"/>
  <c r="J165" i="37"/>
  <c r="J180" i="37"/>
  <c r="J173" i="37"/>
  <c r="J175" i="37"/>
  <c r="J147" i="37"/>
  <c r="J154" i="37"/>
  <c r="AE11" i="37"/>
  <c r="AE13" i="37"/>
  <c r="AE14" i="37"/>
  <c r="AE15" i="37"/>
  <c r="AE16" i="37"/>
  <c r="AE24" i="37"/>
  <c r="AE25" i="37"/>
  <c r="AE26" i="37"/>
  <c r="AE19" i="37"/>
  <c r="AE21" i="37"/>
  <c r="AE22" i="37"/>
  <c r="AC14" i="37"/>
  <c r="AC25" i="37"/>
  <c r="AC18" i="37"/>
  <c r="AC19" i="37"/>
  <c r="AC22" i="37"/>
  <c r="J309" i="37"/>
  <c r="J317" i="37"/>
  <c r="J320" i="37"/>
  <c r="J314" i="37"/>
  <c r="J308" i="37"/>
  <c r="J319" i="37"/>
  <c r="J313" i="37"/>
  <c r="J310" i="37"/>
  <c r="J357" i="37"/>
  <c r="J334" i="37"/>
  <c r="J331" i="37"/>
  <c r="J312" i="37"/>
  <c r="J341" i="37"/>
  <c r="J323" i="37"/>
  <c r="J327" i="37"/>
  <c r="J330" i="37"/>
  <c r="J338" i="37"/>
  <c r="J353" i="37"/>
  <c r="J316" i="37"/>
  <c r="J348" i="37"/>
  <c r="J335" i="37"/>
  <c r="J324" i="37"/>
  <c r="J350" i="37"/>
  <c r="J355" i="37"/>
  <c r="J360" i="37"/>
  <c r="J326" i="37"/>
  <c r="J345" i="37"/>
  <c r="J342" i="37"/>
  <c r="AD13" i="37"/>
  <c r="AD24" i="37"/>
  <c r="AD17" i="37"/>
  <c r="AD19" i="37"/>
  <c r="AD21" i="37"/>
  <c r="J432" i="37"/>
  <c r="J455" i="37"/>
  <c r="J473" i="37"/>
  <c r="J443" i="37"/>
  <c r="J450" i="37"/>
  <c r="J462" i="37"/>
  <c r="J470" i="37"/>
  <c r="J429" i="37"/>
  <c r="J475" i="37"/>
  <c r="J458" i="37"/>
  <c r="J434" i="37"/>
  <c r="J440" i="37"/>
  <c r="J447" i="37"/>
  <c r="J454" i="37"/>
  <c r="J433" i="37"/>
  <c r="J437" i="37"/>
  <c r="J446" i="37"/>
  <c r="J451" i="37"/>
  <c r="J430" i="37"/>
  <c r="J436" i="37"/>
  <c r="J439" i="37"/>
  <c r="J480" i="37"/>
  <c r="J428" i="37"/>
  <c r="J461" i="37"/>
  <c r="J477" i="37"/>
  <c r="J444" i="37"/>
  <c r="J465" i="37"/>
  <c r="J468" i="37"/>
  <c r="AE12" i="37"/>
  <c r="AE17" i="37"/>
  <c r="AE18" i="37"/>
  <c r="AE20" i="37"/>
  <c r="AE23" i="37"/>
  <c r="J197" i="37"/>
  <c r="J200" i="37"/>
  <c r="J235" i="37"/>
  <c r="J196" i="37"/>
  <c r="J207" i="37"/>
  <c r="J218" i="37"/>
  <c r="J221" i="37"/>
  <c r="J190" i="37"/>
  <c r="J215" i="37"/>
  <c r="J237" i="37"/>
  <c r="J199" i="37"/>
  <c r="J210" i="37"/>
  <c r="J192" i="37"/>
  <c r="J204" i="37"/>
  <c r="J225" i="37"/>
  <c r="J228" i="37"/>
  <c r="J189" i="37"/>
  <c r="J194" i="37"/>
  <c r="J206" i="37"/>
  <c r="J214" i="37"/>
  <c r="J222" i="37"/>
  <c r="J203" i="37"/>
  <c r="J188" i="37"/>
  <c r="J211" i="37"/>
  <c r="J193" i="37"/>
  <c r="J230" i="37"/>
  <c r="J240" i="37"/>
  <c r="J233" i="37"/>
  <c r="T611" i="39"/>
  <c r="D40" i="36"/>
  <c r="D39" i="36"/>
  <c r="D38" i="36"/>
  <c r="D37" i="36"/>
  <c r="D36" i="36"/>
  <c r="D35" i="36"/>
  <c r="D33" i="36"/>
  <c r="D42" i="36"/>
  <c r="D34" i="36"/>
  <c r="D41" i="36"/>
  <c r="E35" i="36"/>
  <c r="E41" i="36"/>
  <c r="E33" i="36"/>
  <c r="E40" i="36"/>
  <c r="E39" i="36"/>
  <c r="E38" i="36"/>
  <c r="E37" i="36"/>
  <c r="E36" i="36"/>
  <c r="E34" i="36"/>
  <c r="E42" i="36"/>
  <c r="G48" i="36"/>
  <c r="G55" i="36"/>
  <c r="G56" i="36"/>
  <c r="G51" i="36"/>
  <c r="G50" i="36"/>
  <c r="G54" i="36"/>
  <c r="G49" i="36"/>
  <c r="G53" i="36"/>
  <c r="G52" i="36"/>
  <c r="G57" i="36"/>
  <c r="F42" i="36"/>
  <c r="F41" i="36"/>
  <c r="F69" i="36" s="1"/>
  <c r="F40" i="36"/>
  <c r="F68" i="36" s="1"/>
  <c r="F39" i="36"/>
  <c r="F67" i="36" s="1"/>
  <c r="F38" i="36"/>
  <c r="F37" i="36"/>
  <c r="F34" i="36"/>
  <c r="F35" i="36"/>
  <c r="F33" i="36"/>
  <c r="F36" i="36"/>
  <c r="F64" i="36" s="1"/>
  <c r="E26" i="36"/>
  <c r="E56" i="36"/>
  <c r="E50" i="36"/>
  <c r="E54" i="36"/>
  <c r="E57" i="36"/>
  <c r="E49" i="36"/>
  <c r="E52" i="36"/>
  <c r="E55" i="36"/>
  <c r="E51" i="36"/>
  <c r="E48" i="36"/>
  <c r="E53" i="36"/>
  <c r="G26" i="36"/>
  <c r="D26" i="36"/>
  <c r="F32" i="36"/>
  <c r="F60" i="36" s="1"/>
  <c r="F47" i="36"/>
  <c r="H26" i="36"/>
  <c r="G37" i="36"/>
  <c r="G42" i="36"/>
  <c r="G41" i="36"/>
  <c r="G40" i="36"/>
  <c r="G39" i="36"/>
  <c r="G38" i="36"/>
  <c r="G35" i="36"/>
  <c r="G36" i="36"/>
  <c r="G34" i="36"/>
  <c r="G33" i="36"/>
  <c r="H42" i="36"/>
  <c r="H41" i="36"/>
  <c r="H36" i="36"/>
  <c r="H37" i="36"/>
  <c r="H35" i="36"/>
  <c r="H34" i="36"/>
  <c r="H38" i="36"/>
  <c r="H33" i="36"/>
  <c r="H40" i="36"/>
  <c r="H39" i="36"/>
  <c r="D50" i="36"/>
  <c r="D54" i="36"/>
  <c r="D57" i="36"/>
  <c r="D49" i="36"/>
  <c r="D48" i="36"/>
  <c r="D53" i="36"/>
  <c r="D56" i="36"/>
  <c r="D52" i="36"/>
  <c r="D55" i="36"/>
  <c r="D51" i="36"/>
  <c r="H54" i="36"/>
  <c r="H57" i="36"/>
  <c r="H53" i="36"/>
  <c r="H55" i="36"/>
  <c r="H51" i="36"/>
  <c r="H50" i="36"/>
  <c r="H48" i="36"/>
  <c r="H56" i="36"/>
  <c r="H49" i="36"/>
  <c r="H52" i="36"/>
  <c r="AG609" i="37" l="1"/>
  <c r="M607" i="37" s="1"/>
  <c r="H9" i="37"/>
  <c r="H39" i="37"/>
  <c r="H42" i="37"/>
  <c r="H28" i="37"/>
  <c r="H64" i="37"/>
  <c r="H31" i="37"/>
  <c r="H44" i="37"/>
  <c r="H53" i="37"/>
  <c r="H61" i="37"/>
  <c r="H14" i="37"/>
  <c r="H15" i="37"/>
  <c r="H16" i="37"/>
  <c r="H17" i="37"/>
  <c r="H41" i="37"/>
  <c r="H55" i="37"/>
  <c r="H25" i="37"/>
  <c r="H26" i="37"/>
  <c r="H30" i="37"/>
  <c r="H52" i="37"/>
  <c r="H27" i="37"/>
  <c r="H43" i="37"/>
  <c r="H60" i="37"/>
  <c r="H40" i="37"/>
  <c r="H65" i="37"/>
  <c r="H29" i="37"/>
  <c r="H45" i="37"/>
  <c r="H54" i="37"/>
  <c r="H59" i="37"/>
  <c r="H51" i="37"/>
  <c r="AF13" i="37"/>
  <c r="K558" i="37"/>
  <c r="K582" i="37"/>
  <c r="K551" i="37"/>
  <c r="K575" i="37"/>
  <c r="K587" i="37"/>
  <c r="K580" i="37"/>
  <c r="K592" i="37"/>
  <c r="K549" i="37"/>
  <c r="K573" i="37"/>
  <c r="K554" i="37"/>
  <c r="K548" i="37"/>
  <c r="K571" i="37"/>
  <c r="K564" i="37"/>
  <c r="K557" i="37"/>
  <c r="K569" i="37"/>
  <c r="K550" i="37"/>
  <c r="K562" i="37"/>
  <c r="K555" i="37"/>
  <c r="K567" i="37"/>
  <c r="K560" i="37"/>
  <c r="K584" i="37"/>
  <c r="K553" i="37"/>
  <c r="K565" i="37"/>
  <c r="K577" i="37"/>
  <c r="AF12" i="37"/>
  <c r="H190" i="37"/>
  <c r="H202" i="37"/>
  <c r="H215" i="37"/>
  <c r="H229" i="37"/>
  <c r="H237" i="37"/>
  <c r="H199" i="37"/>
  <c r="H192" i="37"/>
  <c r="H204" i="37"/>
  <c r="H212" i="37"/>
  <c r="H217" i="37"/>
  <c r="H228" i="37"/>
  <c r="H246" i="37"/>
  <c r="H201" i="37"/>
  <c r="H214" i="37"/>
  <c r="H236" i="37"/>
  <c r="H198" i="37"/>
  <c r="H243" i="37"/>
  <c r="H191" i="37"/>
  <c r="H203" i="37"/>
  <c r="H216" i="37"/>
  <c r="H238" i="37"/>
  <c r="H188" i="37"/>
  <c r="H227" i="37"/>
  <c r="H193" i="37"/>
  <c r="H230" i="37"/>
  <c r="H200" i="37"/>
  <c r="H213" i="37"/>
  <c r="H226" i="37"/>
  <c r="H218" i="37"/>
  <c r="H242" i="37"/>
  <c r="H443" i="37"/>
  <c r="H467" i="37"/>
  <c r="H470" i="37"/>
  <c r="H438" i="37"/>
  <c r="H452" i="37"/>
  <c r="H458" i="37"/>
  <c r="H431" i="37"/>
  <c r="H440" i="37"/>
  <c r="H454" i="37"/>
  <c r="H469" i="37"/>
  <c r="H433" i="37"/>
  <c r="H442" i="37"/>
  <c r="H457" i="37"/>
  <c r="H466" i="37"/>
  <c r="H428" i="37"/>
  <c r="H456" i="37"/>
  <c r="H439" i="37"/>
  <c r="H478" i="37"/>
  <c r="H455" i="37"/>
  <c r="H483" i="37"/>
  <c r="H477" i="37"/>
  <c r="H482" i="37"/>
  <c r="H486" i="37"/>
  <c r="H444" i="37"/>
  <c r="H432" i="37"/>
  <c r="H453" i="37"/>
  <c r="H441" i="37"/>
  <c r="H468" i="37"/>
  <c r="H476" i="37"/>
  <c r="H430" i="37"/>
  <c r="AC619" i="37"/>
  <c r="AC613" i="37"/>
  <c r="AG613" i="37" s="1"/>
  <c r="AC624" i="37"/>
  <c r="AC618" i="37"/>
  <c r="AC620" i="37"/>
  <c r="H195" i="37"/>
  <c r="H210" i="37"/>
  <c r="H223" i="37"/>
  <c r="H232" i="37"/>
  <c r="H244" i="37"/>
  <c r="H239" i="37"/>
  <c r="H220" i="37"/>
  <c r="H225" i="37"/>
  <c r="H234" i="37"/>
  <c r="H189" i="37"/>
  <c r="H194" i="37"/>
  <c r="H206" i="37"/>
  <c r="H241" i="37"/>
  <c r="H209" i="37"/>
  <c r="H231" i="37"/>
  <c r="H222" i="37"/>
  <c r="H211" i="37"/>
  <c r="H219" i="37"/>
  <c r="H224" i="37"/>
  <c r="H233" i="37"/>
  <c r="H245" i="37"/>
  <c r="H205" i="37"/>
  <c r="H208" i="37"/>
  <c r="H240" i="37"/>
  <c r="H197" i="37"/>
  <c r="H196" i="37"/>
  <c r="H207" i="37"/>
  <c r="H221" i="37"/>
  <c r="H235" i="37"/>
  <c r="L147" i="37"/>
  <c r="L154" i="37"/>
  <c r="L149" i="37"/>
  <c r="L133" i="37"/>
  <c r="L156" i="37"/>
  <c r="L143" i="37"/>
  <c r="L153" i="37"/>
  <c r="L140" i="37"/>
  <c r="L137" i="37"/>
  <c r="L142" i="37"/>
  <c r="L166" i="37"/>
  <c r="L160" i="37"/>
  <c r="L171" i="37"/>
  <c r="L150" i="37"/>
  <c r="L163" i="37"/>
  <c r="L161" i="37"/>
  <c r="AD612" i="37"/>
  <c r="AG612" i="37" s="1"/>
  <c r="AD617" i="37"/>
  <c r="AD623" i="37"/>
  <c r="AD616" i="37"/>
  <c r="AD620" i="37"/>
  <c r="AF22" i="37"/>
  <c r="L43" i="37"/>
  <c r="L20" i="37"/>
  <c r="L40" i="37"/>
  <c r="L29" i="37"/>
  <c r="L51" i="37"/>
  <c r="L34" i="37"/>
  <c r="L22" i="37"/>
  <c r="L23" i="37"/>
  <c r="L36" i="37"/>
  <c r="L13" i="37"/>
  <c r="L17" i="37"/>
  <c r="L33" i="37"/>
  <c r="L41" i="37"/>
  <c r="L46" i="37"/>
  <c r="L30" i="37"/>
  <c r="L27" i="37"/>
  <c r="K262" i="37"/>
  <c r="K273" i="37"/>
  <c r="K248" i="37"/>
  <c r="K253" i="37"/>
  <c r="K264" i="37"/>
  <c r="K275" i="37"/>
  <c r="K267" i="37"/>
  <c r="K250" i="37"/>
  <c r="K255" i="37"/>
  <c r="K258" i="37"/>
  <c r="K277" i="37"/>
  <c r="K280" i="37"/>
  <c r="K287" i="37"/>
  <c r="K269" i="37"/>
  <c r="K282" i="37"/>
  <c r="K249" i="37"/>
  <c r="K254" i="37"/>
  <c r="K251" i="37"/>
  <c r="K284" i="37"/>
  <c r="K292" i="37"/>
  <c r="K260" i="37"/>
  <c r="K257" i="37"/>
  <c r="K265" i="37"/>
  <c r="K271" i="37"/>
  <c r="L69" i="37"/>
  <c r="L74" i="37"/>
  <c r="L71" i="37"/>
  <c r="L85" i="37"/>
  <c r="L99" i="37"/>
  <c r="L76" i="37"/>
  <c r="L88" i="37"/>
  <c r="L68" i="37"/>
  <c r="L70" i="37"/>
  <c r="L75" i="37"/>
  <c r="L79" i="37"/>
  <c r="L81" i="37"/>
  <c r="L86" i="37"/>
  <c r="L78" i="37"/>
  <c r="L92" i="37"/>
  <c r="L72" i="37"/>
  <c r="H267" i="37"/>
  <c r="H270" i="37"/>
  <c r="H283" i="37"/>
  <c r="H255" i="37"/>
  <c r="H285" i="37"/>
  <c r="H301" i="37"/>
  <c r="H304" i="37"/>
  <c r="H266" i="37"/>
  <c r="H280" i="37"/>
  <c r="H293" i="37"/>
  <c r="H269" i="37"/>
  <c r="H282" i="37"/>
  <c r="H295" i="37"/>
  <c r="H249" i="37"/>
  <c r="H254" i="37"/>
  <c r="H300" i="37"/>
  <c r="H257" i="37"/>
  <c r="H271" i="37"/>
  <c r="H279" i="37"/>
  <c r="H284" i="37"/>
  <c r="H292" i="37"/>
  <c r="H265" i="37"/>
  <c r="H305" i="37"/>
  <c r="H268" i="37"/>
  <c r="H256" i="37"/>
  <c r="H281" i="37"/>
  <c r="H294" i="37"/>
  <c r="H291" i="37"/>
  <c r="H299" i="37"/>
  <c r="H308" i="37"/>
  <c r="H319" i="37"/>
  <c r="H322" i="37"/>
  <c r="H311" i="37"/>
  <c r="H310" i="37"/>
  <c r="H321" i="37"/>
  <c r="H318" i="37"/>
  <c r="H312" i="37"/>
  <c r="H349" i="37"/>
  <c r="H336" i="37"/>
  <c r="H323" i="37"/>
  <c r="H338" i="37"/>
  <c r="H346" i="37"/>
  <c r="H356" i="37"/>
  <c r="H333" i="37"/>
  <c r="H348" i="37"/>
  <c r="H358" i="37"/>
  <c r="H363" i="37"/>
  <c r="H366" i="37"/>
  <c r="H335" i="37"/>
  <c r="H313" i="37"/>
  <c r="H332" i="37"/>
  <c r="H350" i="37"/>
  <c r="H324" i="37"/>
  <c r="H337" i="37"/>
  <c r="H362" i="37"/>
  <c r="H320" i="37"/>
  <c r="H347" i="37"/>
  <c r="H334" i="37"/>
  <c r="H357" i="37"/>
  <c r="L262" i="37"/>
  <c r="L273" i="37"/>
  <c r="L286" i="37"/>
  <c r="L281" i="37"/>
  <c r="L291" i="37"/>
  <c r="L253" i="37"/>
  <c r="L267" i="37"/>
  <c r="L270" i="37"/>
  <c r="L283" i="37"/>
  <c r="L280" i="37"/>
  <c r="L263" i="37"/>
  <c r="L274" i="37"/>
  <c r="L269" i="37"/>
  <c r="L276" i="37"/>
  <c r="L260" i="37"/>
  <c r="L257" i="37"/>
  <c r="K570" i="37"/>
  <c r="K594" i="37"/>
  <c r="K563" i="37"/>
  <c r="K599" i="37"/>
  <c r="K556" i="37"/>
  <c r="K568" i="37"/>
  <c r="K561" i="37"/>
  <c r="K585" i="37"/>
  <c r="K566" i="37"/>
  <c r="K578" i="37"/>
  <c r="K559" i="37"/>
  <c r="K583" i="37"/>
  <c r="K552" i="37"/>
  <c r="K576" i="37"/>
  <c r="K588" i="37"/>
  <c r="K581" i="37"/>
  <c r="K593" i="37"/>
  <c r="K574" i="37"/>
  <c r="K586" i="37"/>
  <c r="K579" i="37"/>
  <c r="K591" i="37"/>
  <c r="K572" i="37"/>
  <c r="K596" i="37"/>
  <c r="K589" i="37"/>
  <c r="I308" i="37"/>
  <c r="I311" i="37"/>
  <c r="I316" i="37"/>
  <c r="I313" i="37"/>
  <c r="I324" i="37"/>
  <c r="I315" i="37"/>
  <c r="I344" i="37"/>
  <c r="I354" i="37"/>
  <c r="I331" i="37"/>
  <c r="I349" i="37"/>
  <c r="I336" i="37"/>
  <c r="I312" i="37"/>
  <c r="I321" i="37"/>
  <c r="I361" i="37"/>
  <c r="I309" i="37"/>
  <c r="I323" i="37"/>
  <c r="I330" i="37"/>
  <c r="I338" i="37"/>
  <c r="I343" i="37"/>
  <c r="I358" i="37"/>
  <c r="I363" i="37"/>
  <c r="I329" i="37"/>
  <c r="I350" i="37"/>
  <c r="I355" i="37"/>
  <c r="I322" i="37"/>
  <c r="I337" i="37"/>
  <c r="I345" i="37"/>
  <c r="I317" i="37"/>
  <c r="I328" i="37"/>
  <c r="I365" i="37"/>
  <c r="F61" i="36"/>
  <c r="J32" i="37"/>
  <c r="J54" i="37"/>
  <c r="J21" i="37"/>
  <c r="J29" i="37"/>
  <c r="J51" i="37"/>
  <c r="J59" i="37"/>
  <c r="J62" i="37"/>
  <c r="J47" i="37"/>
  <c r="J56" i="37"/>
  <c r="J22" i="37"/>
  <c r="J39" i="37"/>
  <c r="J11" i="37"/>
  <c r="J28" i="37"/>
  <c r="J36" i="37"/>
  <c r="J58" i="37"/>
  <c r="J64" i="37"/>
  <c r="J44" i="37"/>
  <c r="J61" i="37"/>
  <c r="J15" i="37"/>
  <c r="J33" i="37"/>
  <c r="J46" i="37"/>
  <c r="J18" i="37"/>
  <c r="J25" i="37"/>
  <c r="J49" i="37"/>
  <c r="J52" i="37"/>
  <c r="J43" i="37"/>
  <c r="J37" i="37"/>
  <c r="J40" i="37"/>
  <c r="K77" i="37"/>
  <c r="K100" i="37"/>
  <c r="K71" i="37"/>
  <c r="K80" i="37"/>
  <c r="K85" i="37"/>
  <c r="K102" i="37"/>
  <c r="K91" i="37"/>
  <c r="K107" i="37"/>
  <c r="K68" i="37"/>
  <c r="K73" i="37"/>
  <c r="K82" i="37"/>
  <c r="K93" i="37"/>
  <c r="K104" i="37"/>
  <c r="K87" i="37"/>
  <c r="K70" i="37"/>
  <c r="K75" i="37"/>
  <c r="K84" i="37"/>
  <c r="K112" i="37"/>
  <c r="K95" i="37"/>
  <c r="K89" i="37"/>
  <c r="K69" i="37"/>
  <c r="K78" i="37"/>
  <c r="K74" i="37"/>
  <c r="K97" i="37"/>
  <c r="I393" i="37"/>
  <c r="I399" i="37"/>
  <c r="I407" i="37"/>
  <c r="I412" i="37"/>
  <c r="I424" i="37"/>
  <c r="I419" i="37"/>
  <c r="I379" i="37"/>
  <c r="I401" i="37"/>
  <c r="I374" i="37"/>
  <c r="I385" i="37"/>
  <c r="I370" i="37"/>
  <c r="I392" i="37"/>
  <c r="I406" i="37"/>
  <c r="I387" i="37"/>
  <c r="I411" i="37"/>
  <c r="I395" i="37"/>
  <c r="I378" i="37"/>
  <c r="I400" i="37"/>
  <c r="I408" i="37"/>
  <c r="I413" i="37"/>
  <c r="I394" i="37"/>
  <c r="I380" i="37"/>
  <c r="I402" i="37"/>
  <c r="I416" i="37"/>
  <c r="I422" i="37"/>
  <c r="I386" i="37"/>
  <c r="I417" i="37"/>
  <c r="I420" i="37"/>
  <c r="I426" i="37"/>
  <c r="H316" i="37"/>
  <c r="H315" i="37"/>
  <c r="H331" i="37"/>
  <c r="H359" i="37"/>
  <c r="H364" i="37"/>
  <c r="H325" i="37"/>
  <c r="H341" i="37"/>
  <c r="H351" i="37"/>
  <c r="H361" i="37"/>
  <c r="H309" i="37"/>
  <c r="H327" i="37"/>
  <c r="H330" i="37"/>
  <c r="H343" i="37"/>
  <c r="H353" i="37"/>
  <c r="H329" i="37"/>
  <c r="H340" i="37"/>
  <c r="H355" i="37"/>
  <c r="H360" i="37"/>
  <c r="H326" i="37"/>
  <c r="H345" i="37"/>
  <c r="H342" i="37"/>
  <c r="H352" i="37"/>
  <c r="H365" i="37"/>
  <c r="H317" i="37"/>
  <c r="H328" i="37"/>
  <c r="H314" i="37"/>
  <c r="H339" i="37"/>
  <c r="H344" i="37"/>
  <c r="H354" i="37"/>
  <c r="AF21" i="37"/>
  <c r="I80" i="37"/>
  <c r="I85" i="37"/>
  <c r="I99" i="37"/>
  <c r="I102" i="37"/>
  <c r="I113" i="37"/>
  <c r="I107" i="37"/>
  <c r="I93" i="37"/>
  <c r="I120" i="37"/>
  <c r="I87" i="37"/>
  <c r="I70" i="37"/>
  <c r="I79" i="37"/>
  <c r="I101" i="37"/>
  <c r="I112" i="37"/>
  <c r="I95" i="37"/>
  <c r="I106" i="37"/>
  <c r="I117" i="37"/>
  <c r="I122" i="37"/>
  <c r="I86" i="37"/>
  <c r="I78" i="37"/>
  <c r="I92" i="37"/>
  <c r="I108" i="37"/>
  <c r="I119" i="37"/>
  <c r="I124" i="37"/>
  <c r="I74" i="37"/>
  <c r="I94" i="37"/>
  <c r="I111" i="37"/>
  <c r="I116" i="37"/>
  <c r="I100" i="37"/>
  <c r="I126" i="37"/>
  <c r="K386" i="37"/>
  <c r="K416" i="37"/>
  <c r="K388" i="37"/>
  <c r="K399" i="37"/>
  <c r="K419" i="37"/>
  <c r="K379" i="37"/>
  <c r="K390" i="37"/>
  <c r="K401" i="37"/>
  <c r="K414" i="37"/>
  <c r="K396" i="37"/>
  <c r="K409" i="37"/>
  <c r="K381" i="37"/>
  <c r="K392" i="37"/>
  <c r="K403" i="37"/>
  <c r="K406" i="37"/>
  <c r="K376" i="37"/>
  <c r="K398" i="37"/>
  <c r="K411" i="37"/>
  <c r="K405" i="37"/>
  <c r="K408" i="37"/>
  <c r="K372" i="37"/>
  <c r="K413" i="37"/>
  <c r="K394" i="37"/>
  <c r="K383" i="37"/>
  <c r="L89" i="37"/>
  <c r="L77" i="37"/>
  <c r="L83" i="37"/>
  <c r="L94" i="37"/>
  <c r="L100" i="37"/>
  <c r="L111" i="37"/>
  <c r="L80" i="37"/>
  <c r="L96" i="37"/>
  <c r="L73" i="37"/>
  <c r="L82" i="37"/>
  <c r="L93" i="37"/>
  <c r="L87" i="37"/>
  <c r="L90" i="37"/>
  <c r="L101" i="37"/>
  <c r="L106" i="37"/>
  <c r="L103" i="37"/>
  <c r="J213" i="37"/>
  <c r="J226" i="37"/>
  <c r="J242" i="37"/>
  <c r="J202" i="37"/>
  <c r="J229" i="37"/>
  <c r="J195" i="37"/>
  <c r="J223" i="37"/>
  <c r="J232" i="37"/>
  <c r="J244" i="37"/>
  <c r="J239" i="37"/>
  <c r="J212" i="37"/>
  <c r="J217" i="37"/>
  <c r="J220" i="37"/>
  <c r="J234" i="37"/>
  <c r="J241" i="37"/>
  <c r="J201" i="37"/>
  <c r="J209" i="37"/>
  <c r="J231" i="37"/>
  <c r="J236" i="37"/>
  <c r="J198" i="37"/>
  <c r="J191" i="37"/>
  <c r="J216" i="37"/>
  <c r="J238" i="37"/>
  <c r="J219" i="37"/>
  <c r="J224" i="37"/>
  <c r="J227" i="37"/>
  <c r="J205" i="37"/>
  <c r="J208" i="37"/>
  <c r="L494" i="37"/>
  <c r="L506" i="37"/>
  <c r="L488" i="37"/>
  <c r="L499" i="37"/>
  <c r="L492" i="37"/>
  <c r="L490" i="37"/>
  <c r="L495" i="37"/>
  <c r="L519" i="37"/>
  <c r="L512" i="37"/>
  <c r="L505" i="37"/>
  <c r="L498" i="37"/>
  <c r="L491" i="37"/>
  <c r="L496" i="37"/>
  <c r="L508" i="37"/>
  <c r="L489" i="37"/>
  <c r="L501" i="37"/>
  <c r="L19" i="37"/>
  <c r="L32" i="37"/>
  <c r="L21" i="37"/>
  <c r="L9" i="37"/>
  <c r="L39" i="37"/>
  <c r="L11" i="37"/>
  <c r="L28" i="37"/>
  <c r="L12" i="37"/>
  <c r="L14" i="37"/>
  <c r="L8" i="37"/>
  <c r="L15" i="37"/>
  <c r="L16" i="37"/>
  <c r="L18" i="37"/>
  <c r="L25" i="37"/>
  <c r="L26" i="37"/>
  <c r="L10" i="37"/>
  <c r="H34" i="37"/>
  <c r="H47" i="37"/>
  <c r="H56" i="37"/>
  <c r="H22" i="37"/>
  <c r="H23" i="37"/>
  <c r="H11" i="37"/>
  <c r="H24" i="37"/>
  <c r="H36" i="37"/>
  <c r="H58" i="37"/>
  <c r="H12" i="37"/>
  <c r="H13" i="37"/>
  <c r="H50" i="37"/>
  <c r="H38" i="37"/>
  <c r="H66" i="37"/>
  <c r="H8" i="37"/>
  <c r="H33" i="37"/>
  <c r="H46" i="37"/>
  <c r="H18" i="37"/>
  <c r="H49" i="37"/>
  <c r="H10" i="37"/>
  <c r="H35" i="37"/>
  <c r="H57" i="37"/>
  <c r="H63" i="37"/>
  <c r="H19" i="37"/>
  <c r="H20" i="37"/>
  <c r="H37" i="37"/>
  <c r="H48" i="37"/>
  <c r="H32" i="37"/>
  <c r="H21" i="37"/>
  <c r="H62" i="37"/>
  <c r="L193" i="37"/>
  <c r="L197" i="37"/>
  <c r="L200" i="37"/>
  <c r="L213" i="37"/>
  <c r="L226" i="37"/>
  <c r="L207" i="37"/>
  <c r="L221" i="37"/>
  <c r="L202" i="37"/>
  <c r="L210" i="37"/>
  <c r="L223" i="37"/>
  <c r="L220" i="37"/>
  <c r="L209" i="37"/>
  <c r="L214" i="37"/>
  <c r="L231" i="37"/>
  <c r="L203" i="37"/>
  <c r="L216" i="37"/>
  <c r="K286" i="37"/>
  <c r="K268" i="37"/>
  <c r="K278" i="37"/>
  <c r="K281" i="37"/>
  <c r="K291" i="37"/>
  <c r="K294" i="37"/>
  <c r="K256" i="37"/>
  <c r="K259" i="37"/>
  <c r="K288" i="37"/>
  <c r="K299" i="37"/>
  <c r="K270" i="37"/>
  <c r="K283" i="37"/>
  <c r="K296" i="37"/>
  <c r="K261" i="37"/>
  <c r="K272" i="37"/>
  <c r="K285" i="37"/>
  <c r="K266" i="37"/>
  <c r="K293" i="37"/>
  <c r="K252" i="37"/>
  <c r="K263" i="37"/>
  <c r="K274" i="37"/>
  <c r="K276" i="37"/>
  <c r="K289" i="37"/>
  <c r="K279" i="37"/>
  <c r="I21" i="37"/>
  <c r="I29" i="37"/>
  <c r="I9" i="37"/>
  <c r="I22" i="37"/>
  <c r="I23" i="37"/>
  <c r="I11" i="37"/>
  <c r="I24" i="37"/>
  <c r="I28" i="37"/>
  <c r="I36" i="37"/>
  <c r="I58" i="37"/>
  <c r="I12" i="37"/>
  <c r="I13" i="37"/>
  <c r="I31" i="37"/>
  <c r="I44" i="37"/>
  <c r="I50" i="37"/>
  <c r="I61" i="37"/>
  <c r="I38" i="37"/>
  <c r="I8" i="37"/>
  <c r="I15" i="37"/>
  <c r="I16" i="37"/>
  <c r="I17" i="37"/>
  <c r="I55" i="37"/>
  <c r="I30" i="37"/>
  <c r="I49" i="37"/>
  <c r="I63" i="37"/>
  <c r="I43" i="37"/>
  <c r="I37" i="37"/>
  <c r="I45" i="37"/>
  <c r="I65" i="37"/>
  <c r="I54" i="37"/>
  <c r="F63" i="36"/>
  <c r="J141" i="37"/>
  <c r="J149" i="37"/>
  <c r="J138" i="37"/>
  <c r="J156" i="37"/>
  <c r="J159" i="37"/>
  <c r="J169" i="37"/>
  <c r="J164" i="37"/>
  <c r="J171" i="37"/>
  <c r="J135" i="37"/>
  <c r="J153" i="37"/>
  <c r="J148" i="37"/>
  <c r="J145" i="37"/>
  <c r="J142" i="37"/>
  <c r="J157" i="37"/>
  <c r="J131" i="37"/>
  <c r="J178" i="37"/>
  <c r="J172" i="37"/>
  <c r="J181" i="37"/>
  <c r="J152" i="37"/>
  <c r="J174" i="37"/>
  <c r="J176" i="37"/>
  <c r="J160" i="37"/>
  <c r="J167" i="37"/>
  <c r="J163" i="37"/>
  <c r="J179" i="37"/>
  <c r="J182" i="37"/>
  <c r="J166" i="37"/>
  <c r="J184" i="37"/>
  <c r="K375" i="37"/>
  <c r="K397" i="37"/>
  <c r="K371" i="37"/>
  <c r="K377" i="37"/>
  <c r="K382" i="37"/>
  <c r="K393" i="37"/>
  <c r="K404" i="37"/>
  <c r="K407" i="37"/>
  <c r="K412" i="37"/>
  <c r="K368" i="37"/>
  <c r="K374" i="37"/>
  <c r="K385" i="37"/>
  <c r="K370" i="37"/>
  <c r="K387" i="37"/>
  <c r="K373" i="37"/>
  <c r="K384" i="37"/>
  <c r="K395" i="37"/>
  <c r="K378" i="37"/>
  <c r="K389" i="37"/>
  <c r="K391" i="37"/>
  <c r="K402" i="37"/>
  <c r="K380" i="37"/>
  <c r="K400" i="37"/>
  <c r="K369" i="37"/>
  <c r="I455" i="37"/>
  <c r="I473" i="37"/>
  <c r="I459" i="37"/>
  <c r="I462" i="37"/>
  <c r="I467" i="37"/>
  <c r="I438" i="37"/>
  <c r="I452" i="37"/>
  <c r="I434" i="37"/>
  <c r="I440" i="37"/>
  <c r="I447" i="37"/>
  <c r="I454" i="37"/>
  <c r="I472" i="37"/>
  <c r="I477" i="37"/>
  <c r="I446" i="37"/>
  <c r="I461" i="37"/>
  <c r="I466" i="37"/>
  <c r="I430" i="37"/>
  <c r="I439" i="37"/>
  <c r="I460" i="37"/>
  <c r="I480" i="37"/>
  <c r="I484" i="37"/>
  <c r="I482" i="37"/>
  <c r="I486" i="37"/>
  <c r="I453" i="37"/>
  <c r="I479" i="37"/>
  <c r="I468" i="37"/>
  <c r="I471" i="37"/>
  <c r="I476" i="37"/>
  <c r="I445" i="37"/>
  <c r="H419" i="37"/>
  <c r="H390" i="37"/>
  <c r="H401" i="37"/>
  <c r="H414" i="37"/>
  <c r="H374" i="37"/>
  <c r="H385" i="37"/>
  <c r="H421" i="37"/>
  <c r="H403" i="37"/>
  <c r="H376" i="37"/>
  <c r="H387" i="37"/>
  <c r="H411" i="37"/>
  <c r="H389" i="37"/>
  <c r="H400" i="37"/>
  <c r="H405" i="37"/>
  <c r="H413" i="37"/>
  <c r="H420" i="37"/>
  <c r="H369" i="37"/>
  <c r="H391" i="37"/>
  <c r="H375" i="37"/>
  <c r="H386" i="37"/>
  <c r="H399" i="37"/>
  <c r="H424" i="37"/>
  <c r="H415" i="37"/>
  <c r="H388" i="37"/>
  <c r="H412" i="37"/>
  <c r="H425" i="37"/>
  <c r="H377" i="37"/>
  <c r="H404" i="37"/>
  <c r="H402" i="37"/>
  <c r="F70" i="36"/>
  <c r="J551" i="37"/>
  <c r="J587" i="37"/>
  <c r="J599" i="37"/>
  <c r="J568" i="37"/>
  <c r="J580" i="37"/>
  <c r="J592" i="37"/>
  <c r="J604" i="37"/>
  <c r="J561" i="37"/>
  <c r="J573" i="37"/>
  <c r="J602" i="37"/>
  <c r="J583" i="37"/>
  <c r="J576" i="37"/>
  <c r="J569" i="37"/>
  <c r="J562" i="37"/>
  <c r="J586" i="37"/>
  <c r="J598" i="37"/>
  <c r="J555" i="37"/>
  <c r="J579" i="37"/>
  <c r="J591" i="37"/>
  <c r="J572" i="37"/>
  <c r="J584" i="37"/>
  <c r="J596" i="37"/>
  <c r="J565" i="37"/>
  <c r="J577" i="37"/>
  <c r="J589" i="37"/>
  <c r="J601" i="37"/>
  <c r="J558" i="37"/>
  <c r="J594" i="37"/>
  <c r="I497" i="37"/>
  <c r="I509" i="37"/>
  <c r="I545" i="37"/>
  <c r="I502" i="37"/>
  <c r="I538" i="37"/>
  <c r="I495" i="37"/>
  <c r="I543" i="37"/>
  <c r="I524" i="37"/>
  <c r="I493" i="37"/>
  <c r="I517" i="37"/>
  <c r="I529" i="37"/>
  <c r="I541" i="37"/>
  <c r="I510" i="37"/>
  <c r="I534" i="37"/>
  <c r="I491" i="37"/>
  <c r="I503" i="37"/>
  <c r="I496" i="37"/>
  <c r="I508" i="37"/>
  <c r="I489" i="37"/>
  <c r="I501" i="37"/>
  <c r="I525" i="37"/>
  <c r="I518" i="37"/>
  <c r="I530" i="37"/>
  <c r="I488" i="37"/>
  <c r="I511" i="37"/>
  <c r="I523" i="37"/>
  <c r="I535" i="37"/>
  <c r="I492" i="37"/>
  <c r="I504" i="37"/>
  <c r="I516" i="37"/>
  <c r="L251" i="37"/>
  <c r="L265" i="37"/>
  <c r="L268" i="37"/>
  <c r="L248" i="37"/>
  <c r="L256" i="37"/>
  <c r="L259" i="37"/>
  <c r="L250" i="37"/>
  <c r="L255" i="37"/>
  <c r="L258" i="37"/>
  <c r="L261" i="37"/>
  <c r="L272" i="37"/>
  <c r="L266" i="37"/>
  <c r="L252" i="37"/>
  <c r="L279" i="37"/>
  <c r="L249" i="37"/>
  <c r="L254" i="37"/>
  <c r="H96" i="37"/>
  <c r="H107" i="37"/>
  <c r="H118" i="37"/>
  <c r="H123" i="37"/>
  <c r="H68" i="37"/>
  <c r="H73" i="37"/>
  <c r="H82" i="37"/>
  <c r="H93" i="37"/>
  <c r="H98" i="37"/>
  <c r="H109" i="37"/>
  <c r="H70" i="37"/>
  <c r="H79" i="37"/>
  <c r="H84" i="37"/>
  <c r="H95" i="37"/>
  <c r="H106" i="37"/>
  <c r="H117" i="37"/>
  <c r="H122" i="37"/>
  <c r="H72" i="37"/>
  <c r="H81" i="37"/>
  <c r="H78" i="37"/>
  <c r="H92" i="37"/>
  <c r="H97" i="37"/>
  <c r="H108" i="37"/>
  <c r="H83" i="37"/>
  <c r="H94" i="37"/>
  <c r="H116" i="37"/>
  <c r="H126" i="37"/>
  <c r="H110" i="37"/>
  <c r="H71" i="37"/>
  <c r="H80" i="37"/>
  <c r="L523" i="37"/>
  <c r="L516" i="37"/>
  <c r="L497" i="37"/>
  <c r="L509" i="37"/>
  <c r="L521" i="37"/>
  <c r="L502" i="37"/>
  <c r="L514" i="37"/>
  <c r="L526" i="37"/>
  <c r="L507" i="37"/>
  <c r="L531" i="37"/>
  <c r="L500" i="37"/>
  <c r="L493" i="37"/>
  <c r="L510" i="37"/>
  <c r="L503" i="37"/>
  <c r="L520" i="37"/>
  <c r="L513" i="37"/>
  <c r="L601" i="37"/>
  <c r="L530" i="37"/>
  <c r="L542" i="37"/>
  <c r="L606" i="37"/>
  <c r="L535" i="37"/>
  <c r="L540" i="37"/>
  <c r="L604" i="37"/>
  <c r="L545" i="37"/>
  <c r="L597" i="37"/>
  <c r="L538" i="37"/>
  <c r="L590" i="37"/>
  <c r="L602" i="37"/>
  <c r="L543" i="37"/>
  <c r="L595" i="37"/>
  <c r="L600" i="37"/>
  <c r="L541" i="37"/>
  <c r="L605" i="37"/>
  <c r="L546" i="37"/>
  <c r="L598" i="37"/>
  <c r="L603" i="37"/>
  <c r="L544" i="37"/>
  <c r="L537" i="37"/>
  <c r="L60" i="37"/>
  <c r="L65" i="37"/>
  <c r="L121" i="37"/>
  <c r="L126" i="37"/>
  <c r="L62" i="37"/>
  <c r="L110" i="37"/>
  <c r="L118" i="37"/>
  <c r="L123" i="37"/>
  <c r="L58" i="37"/>
  <c r="L64" i="37"/>
  <c r="L115" i="37"/>
  <c r="L120" i="37"/>
  <c r="L125" i="37"/>
  <c r="L50" i="37"/>
  <c r="L61" i="37"/>
  <c r="L66" i="37"/>
  <c r="L55" i="37"/>
  <c r="L117" i="37"/>
  <c r="L122" i="37"/>
  <c r="L175" i="37"/>
  <c r="L245" i="37"/>
  <c r="L184" i="37"/>
  <c r="L230" i="37"/>
  <c r="L240" i="37"/>
  <c r="L305" i="37"/>
  <c r="L178" i="37"/>
  <c r="L235" i="37"/>
  <c r="L170" i="37"/>
  <c r="L177" i="37"/>
  <c r="L181" i="37"/>
  <c r="L242" i="37"/>
  <c r="L302" i="37"/>
  <c r="L186" i="37"/>
  <c r="L237" i="37"/>
  <c r="L57" i="37"/>
  <c r="L124" i="37"/>
  <c r="L244" i="37"/>
  <c r="L183" i="37"/>
  <c r="L290" i="37"/>
  <c r="L301" i="37"/>
  <c r="L304" i="37"/>
  <c r="L246" i="37"/>
  <c r="L298" i="37"/>
  <c r="L180" i="37"/>
  <c r="L185" i="37"/>
  <c r="L241" i="37"/>
  <c r="L306" i="37"/>
  <c r="L295" i="37"/>
  <c r="L63" i="37"/>
  <c r="L182" i="37"/>
  <c r="L300" i="37"/>
  <c r="L362" i="37"/>
  <c r="L365" i="37"/>
  <c r="L410" i="37"/>
  <c r="L422" i="37"/>
  <c r="L425" i="37"/>
  <c r="L238" i="37"/>
  <c r="L357" i="37"/>
  <c r="L415" i="37"/>
  <c r="L424" i="37"/>
  <c r="L243" i="37"/>
  <c r="L470" i="37"/>
  <c r="L297" i="37"/>
  <c r="L364" i="37"/>
  <c r="L475" i="37"/>
  <c r="L478" i="37"/>
  <c r="L361" i="37"/>
  <c r="L421" i="37"/>
  <c r="L358" i="37"/>
  <c r="L363" i="37"/>
  <c r="L366" i="37"/>
  <c r="L303" i="37"/>
  <c r="L417" i="37"/>
  <c r="L420" i="37"/>
  <c r="L426" i="37"/>
  <c r="L350" i="37"/>
  <c r="L481" i="37"/>
  <c r="L485" i="37"/>
  <c r="AF616" i="37"/>
  <c r="AF618" i="37"/>
  <c r="L418" i="37"/>
  <c r="L355" i="37"/>
  <c r="AF610" i="37"/>
  <c r="L480" i="37"/>
  <c r="L484" i="37"/>
  <c r="L360" i="37"/>
  <c r="AF621" i="37"/>
  <c r="L477" i="37"/>
  <c r="L483" i="37"/>
  <c r="L482" i="37"/>
  <c r="L486" i="37"/>
  <c r="AF615" i="37"/>
  <c r="L423" i="37"/>
  <c r="I196" i="37"/>
  <c r="I218" i="37"/>
  <c r="I202" i="37"/>
  <c r="I229" i="37"/>
  <c r="I195" i="37"/>
  <c r="I210" i="37"/>
  <c r="I223" i="37"/>
  <c r="I192" i="37"/>
  <c r="I204" i="37"/>
  <c r="I217" i="37"/>
  <c r="I225" i="37"/>
  <c r="I234" i="37"/>
  <c r="I189" i="37"/>
  <c r="I241" i="37"/>
  <c r="I201" i="37"/>
  <c r="I209" i="37"/>
  <c r="I243" i="37"/>
  <c r="I191" i="37"/>
  <c r="I203" i="37"/>
  <c r="I216" i="37"/>
  <c r="I238" i="37"/>
  <c r="I188" i="37"/>
  <c r="I211" i="37"/>
  <c r="I224" i="37"/>
  <c r="I245" i="37"/>
  <c r="I193" i="37"/>
  <c r="I208" i="37"/>
  <c r="I197" i="37"/>
  <c r="I230" i="37"/>
  <c r="I235" i="37"/>
  <c r="J71" i="37"/>
  <c r="J85" i="37"/>
  <c r="J99" i="37"/>
  <c r="J88" i="37"/>
  <c r="J96" i="37"/>
  <c r="J107" i="37"/>
  <c r="J118" i="37"/>
  <c r="J82" i="37"/>
  <c r="J93" i="37"/>
  <c r="J104" i="37"/>
  <c r="J109" i="37"/>
  <c r="J75" i="37"/>
  <c r="J112" i="37"/>
  <c r="J106" i="37"/>
  <c r="J122" i="37"/>
  <c r="J81" i="37"/>
  <c r="J78" i="37"/>
  <c r="J92" i="37"/>
  <c r="J97" i="37"/>
  <c r="J103" i="37"/>
  <c r="J114" i="37"/>
  <c r="J119" i="37"/>
  <c r="J124" i="37"/>
  <c r="J89" i="37"/>
  <c r="J111" i="37"/>
  <c r="J116" i="37"/>
  <c r="J100" i="37"/>
  <c r="J121" i="37"/>
  <c r="K162" i="37"/>
  <c r="K149" i="37"/>
  <c r="K133" i="37"/>
  <c r="K138" i="37"/>
  <c r="K151" i="37"/>
  <c r="K164" i="37"/>
  <c r="K130" i="37"/>
  <c r="K135" i="37"/>
  <c r="K153" i="37"/>
  <c r="K167" i="37"/>
  <c r="K140" i="37"/>
  <c r="K129" i="37"/>
  <c r="K137" i="37"/>
  <c r="K145" i="37"/>
  <c r="K155" i="37"/>
  <c r="K142" i="37"/>
  <c r="K128" i="37"/>
  <c r="K147" i="37"/>
  <c r="K131" i="37"/>
  <c r="K144" i="37"/>
  <c r="K172" i="37"/>
  <c r="K157" i="37"/>
  <c r="K160" i="37"/>
  <c r="K134" i="37"/>
  <c r="I51" i="37"/>
  <c r="I59" i="37"/>
  <c r="I62" i="37"/>
  <c r="I34" i="37"/>
  <c r="I47" i="37"/>
  <c r="I56" i="37"/>
  <c r="I39" i="37"/>
  <c r="I42" i="37"/>
  <c r="I64" i="37"/>
  <c r="I53" i="37"/>
  <c r="I14" i="37"/>
  <c r="I66" i="37"/>
  <c r="I33" i="37"/>
  <c r="I41" i="37"/>
  <c r="I46" i="37"/>
  <c r="I18" i="37"/>
  <c r="I25" i="37"/>
  <c r="I26" i="37"/>
  <c r="I52" i="37"/>
  <c r="I10" i="37"/>
  <c r="I27" i="37"/>
  <c r="I35" i="37"/>
  <c r="I57" i="37"/>
  <c r="I60" i="37"/>
  <c r="I19" i="37"/>
  <c r="I20" i="37"/>
  <c r="I40" i="37"/>
  <c r="I32" i="37"/>
  <c r="I48" i="37"/>
  <c r="H450" i="37"/>
  <c r="H459" i="37"/>
  <c r="H462" i="37"/>
  <c r="H479" i="37"/>
  <c r="H429" i="37"/>
  <c r="H435" i="37"/>
  <c r="H475" i="37"/>
  <c r="H464" i="37"/>
  <c r="H434" i="37"/>
  <c r="H447" i="37"/>
  <c r="H437" i="37"/>
  <c r="H446" i="37"/>
  <c r="H449" i="37"/>
  <c r="H461" i="37"/>
  <c r="H445" i="37"/>
  <c r="H451" i="37"/>
  <c r="H436" i="37"/>
  <c r="H460" i="37"/>
  <c r="H463" i="37"/>
  <c r="H448" i="37"/>
  <c r="H480" i="37"/>
  <c r="H484" i="37"/>
  <c r="H472" i="37"/>
  <c r="H473" i="37"/>
  <c r="H465" i="37"/>
  <c r="H471" i="37"/>
  <c r="H481" i="37"/>
  <c r="H485" i="37"/>
  <c r="H474" i="37"/>
  <c r="AF19" i="37"/>
  <c r="AF14" i="37"/>
  <c r="J545" i="37"/>
  <c r="J543" i="37"/>
  <c r="J546" i="37"/>
  <c r="K499" i="37"/>
  <c r="K523" i="37"/>
  <c r="K492" i="37"/>
  <c r="K516" i="37"/>
  <c r="K528" i="37"/>
  <c r="K521" i="37"/>
  <c r="K533" i="37"/>
  <c r="K514" i="37"/>
  <c r="K526" i="37"/>
  <c r="K519" i="37"/>
  <c r="K531" i="37"/>
  <c r="K512" i="37"/>
  <c r="K536" i="37"/>
  <c r="K529" i="37"/>
  <c r="K510" i="37"/>
  <c r="K534" i="37"/>
  <c r="K503" i="37"/>
  <c r="K539" i="37"/>
  <c r="K496" i="37"/>
  <c r="K508" i="37"/>
  <c r="K501" i="37"/>
  <c r="K525" i="37"/>
  <c r="K506" i="37"/>
  <c r="K518" i="37"/>
  <c r="H561" i="37"/>
  <c r="H573" i="37"/>
  <c r="H597" i="37"/>
  <c r="H578" i="37"/>
  <c r="H590" i="37"/>
  <c r="H602" i="37"/>
  <c r="H559" i="37"/>
  <c r="H552" i="37"/>
  <c r="H564" i="37"/>
  <c r="H576" i="37"/>
  <c r="H588" i="37"/>
  <c r="H550" i="37"/>
  <c r="H562" i="37"/>
  <c r="H574" i="37"/>
  <c r="H586" i="37"/>
  <c r="H598" i="37"/>
  <c r="H603" i="37"/>
  <c r="H548" i="37"/>
  <c r="H560" i="37"/>
  <c r="H572" i="37"/>
  <c r="H596" i="37"/>
  <c r="H553" i="37"/>
  <c r="H577" i="37"/>
  <c r="H589" i="37"/>
  <c r="H558" i="37"/>
  <c r="H606" i="37"/>
  <c r="H551" i="37"/>
  <c r="H563" i="37"/>
  <c r="H575" i="37"/>
  <c r="H587" i="37"/>
  <c r="F65" i="36"/>
  <c r="J268" i="37"/>
  <c r="J291" i="37"/>
  <c r="J294" i="37"/>
  <c r="J299" i="37"/>
  <c r="J302" i="37"/>
  <c r="J283" i="37"/>
  <c r="J296" i="37"/>
  <c r="J255" i="37"/>
  <c r="J258" i="37"/>
  <c r="J261" i="37"/>
  <c r="J272" i="37"/>
  <c r="J277" i="37"/>
  <c r="J301" i="37"/>
  <c r="J304" i="37"/>
  <c r="J280" i="37"/>
  <c r="J298" i="37"/>
  <c r="J287" i="37"/>
  <c r="J269" i="37"/>
  <c r="J276" i="37"/>
  <c r="J289" i="37"/>
  <c r="J279" i="37"/>
  <c r="J284" i="37"/>
  <c r="J292" i="37"/>
  <c r="J251" i="37"/>
  <c r="J273" i="37"/>
  <c r="J265" i="37"/>
  <c r="J286" i="37"/>
  <c r="J262" i="37"/>
  <c r="K193" i="37"/>
  <c r="K205" i="37"/>
  <c r="K197" i="37"/>
  <c r="K200" i="37"/>
  <c r="K213" i="37"/>
  <c r="K207" i="37"/>
  <c r="K190" i="37"/>
  <c r="K202" i="37"/>
  <c r="K215" i="37"/>
  <c r="K195" i="37"/>
  <c r="K232" i="37"/>
  <c r="K204" i="37"/>
  <c r="K217" i="37"/>
  <c r="K220" i="37"/>
  <c r="K189" i="37"/>
  <c r="K194" i="37"/>
  <c r="K209" i="37"/>
  <c r="K198" i="37"/>
  <c r="K222" i="37"/>
  <c r="K191" i="37"/>
  <c r="K188" i="37"/>
  <c r="K211" i="37"/>
  <c r="K224" i="37"/>
  <c r="K227" i="37"/>
  <c r="I521" i="37"/>
  <c r="I533" i="37"/>
  <c r="I490" i="37"/>
  <c r="I514" i="37"/>
  <c r="I526" i="37"/>
  <c r="I507" i="37"/>
  <c r="I519" i="37"/>
  <c r="I531" i="37"/>
  <c r="I500" i="37"/>
  <c r="I512" i="37"/>
  <c r="I536" i="37"/>
  <c r="I505" i="37"/>
  <c r="I498" i="37"/>
  <c r="I522" i="37"/>
  <c r="I546" i="37"/>
  <c r="I515" i="37"/>
  <c r="I527" i="37"/>
  <c r="I539" i="37"/>
  <c r="I520" i="37"/>
  <c r="I532" i="37"/>
  <c r="I544" i="37"/>
  <c r="I513" i="37"/>
  <c r="I537" i="37"/>
  <c r="I494" i="37"/>
  <c r="I506" i="37"/>
  <c r="I542" i="37"/>
  <c r="I499" i="37"/>
  <c r="I528" i="37"/>
  <c r="I540" i="37"/>
  <c r="AF23" i="37"/>
  <c r="AF18" i="37"/>
  <c r="AF26" i="37"/>
  <c r="L323" i="37"/>
  <c r="L317" i="37"/>
  <c r="L322" i="37"/>
  <c r="L320" i="37"/>
  <c r="L334" i="37"/>
  <c r="L336" i="37"/>
  <c r="L341" i="37"/>
  <c r="L351" i="37"/>
  <c r="L327" i="37"/>
  <c r="L330" i="37"/>
  <c r="L346" i="37"/>
  <c r="L313" i="37"/>
  <c r="L333" i="37"/>
  <c r="L343" i="37"/>
  <c r="L329" i="37"/>
  <c r="L340" i="37"/>
  <c r="K436" i="37"/>
  <c r="K465" i="37"/>
  <c r="K468" i="37"/>
  <c r="K432" i="37"/>
  <c r="K441" i="37"/>
  <c r="K448" i="37"/>
  <c r="K473" i="37"/>
  <c r="K443" i="37"/>
  <c r="K450" i="37"/>
  <c r="K459" i="37"/>
  <c r="K479" i="37"/>
  <c r="K452" i="37"/>
  <c r="K458" i="37"/>
  <c r="K454" i="37"/>
  <c r="K471" i="37"/>
  <c r="K476" i="37"/>
  <c r="K469" i="37"/>
  <c r="K474" i="37"/>
  <c r="K439" i="37"/>
  <c r="K463" i="37"/>
  <c r="K466" i="37"/>
  <c r="K446" i="37"/>
  <c r="K461" i="37"/>
  <c r="K456" i="37"/>
  <c r="K309" i="37"/>
  <c r="K317" i="37"/>
  <c r="K320" i="37"/>
  <c r="K314" i="37"/>
  <c r="K311" i="37"/>
  <c r="K313" i="37"/>
  <c r="K315" i="37"/>
  <c r="K318" i="37"/>
  <c r="K308" i="37"/>
  <c r="K342" i="37"/>
  <c r="K352" i="37"/>
  <c r="K347" i="37"/>
  <c r="K344" i="37"/>
  <c r="K331" i="37"/>
  <c r="K325" i="37"/>
  <c r="K327" i="37"/>
  <c r="K310" i="37"/>
  <c r="K333" i="37"/>
  <c r="K335" i="37"/>
  <c r="K324" i="37"/>
  <c r="K329" i="37"/>
  <c r="K340" i="37"/>
  <c r="K322" i="37"/>
  <c r="K337" i="37"/>
  <c r="L553" i="37"/>
  <c r="L570" i="37"/>
  <c r="L563" i="37"/>
  <c r="L580" i="37"/>
  <c r="L573" i="37"/>
  <c r="L583" i="37"/>
  <c r="L576" i="37"/>
  <c r="L557" i="37"/>
  <c r="L569" i="37"/>
  <c r="L581" i="37"/>
  <c r="L562" i="37"/>
  <c r="L574" i="37"/>
  <c r="L586" i="37"/>
  <c r="L567" i="37"/>
  <c r="L591" i="37"/>
  <c r="L560" i="37"/>
  <c r="I248" i="37"/>
  <c r="I253" i="37"/>
  <c r="I256" i="37"/>
  <c r="I264" i="37"/>
  <c r="I270" i="37"/>
  <c r="I283" i="37"/>
  <c r="I255" i="37"/>
  <c r="I261" i="37"/>
  <c r="I277" i="37"/>
  <c r="I285" i="37"/>
  <c r="I290" i="37"/>
  <c r="I301" i="37"/>
  <c r="I298" i="37"/>
  <c r="I252" i="37"/>
  <c r="I263" i="37"/>
  <c r="I269" i="37"/>
  <c r="I295" i="37"/>
  <c r="I249" i="37"/>
  <c r="I276" i="37"/>
  <c r="I289" i="37"/>
  <c r="I303" i="37"/>
  <c r="I257" i="37"/>
  <c r="I271" i="37"/>
  <c r="I284" i="37"/>
  <c r="I251" i="37"/>
  <c r="I268" i="37"/>
  <c r="I305" i="37"/>
  <c r="I278" i="37"/>
  <c r="I262" i="37"/>
  <c r="I294" i="37"/>
  <c r="F66" i="36"/>
  <c r="J311" i="37"/>
  <c r="J328" i="37"/>
  <c r="J347" i="37"/>
  <c r="J339" i="37"/>
  <c r="J344" i="37"/>
  <c r="J354" i="37"/>
  <c r="J315" i="37"/>
  <c r="J318" i="37"/>
  <c r="J349" i="37"/>
  <c r="J359" i="37"/>
  <c r="J325" i="37"/>
  <c r="J336" i="37"/>
  <c r="J364" i="37"/>
  <c r="J321" i="37"/>
  <c r="J351" i="37"/>
  <c r="J361" i="37"/>
  <c r="J346" i="37"/>
  <c r="J356" i="37"/>
  <c r="J333" i="37"/>
  <c r="J343" i="37"/>
  <c r="J358" i="37"/>
  <c r="J329" i="37"/>
  <c r="J332" i="37"/>
  <c r="J340" i="37"/>
  <c r="J322" i="37"/>
  <c r="J337" i="37"/>
  <c r="J362" i="37"/>
  <c r="J352" i="37"/>
  <c r="K511" i="37"/>
  <c r="K504" i="37"/>
  <c r="K497" i="37"/>
  <c r="K509" i="37"/>
  <c r="K490" i="37"/>
  <c r="K502" i="37"/>
  <c r="K495" i="37"/>
  <c r="K507" i="37"/>
  <c r="K500" i="37"/>
  <c r="K524" i="37"/>
  <c r="K493" i="37"/>
  <c r="K505" i="37"/>
  <c r="K517" i="37"/>
  <c r="K498" i="37"/>
  <c r="K522" i="37"/>
  <c r="K491" i="37"/>
  <c r="K515" i="37"/>
  <c r="K527" i="37"/>
  <c r="K520" i="37"/>
  <c r="K532" i="37"/>
  <c r="K489" i="37"/>
  <c r="K513" i="37"/>
  <c r="K494" i="37"/>
  <c r="K488" i="37"/>
  <c r="I138" i="37"/>
  <c r="I159" i="37"/>
  <c r="I130" i="37"/>
  <c r="I146" i="37"/>
  <c r="I153" i="37"/>
  <c r="I161" i="37"/>
  <c r="I167" i="37"/>
  <c r="I140" i="37"/>
  <c r="I145" i="37"/>
  <c r="I155" i="37"/>
  <c r="I166" i="37"/>
  <c r="I134" i="37"/>
  <c r="I152" i="37"/>
  <c r="I139" i="37"/>
  <c r="I147" i="37"/>
  <c r="I172" i="37"/>
  <c r="I177" i="37"/>
  <c r="I168" i="37"/>
  <c r="I186" i="37"/>
  <c r="I162" i="37"/>
  <c r="I176" i="37"/>
  <c r="I160" i="37"/>
  <c r="I180" i="37"/>
  <c r="I171" i="37"/>
  <c r="I173" i="37"/>
  <c r="I179" i="37"/>
  <c r="I182" i="37"/>
  <c r="I154" i="37"/>
  <c r="I184" i="37"/>
  <c r="AF25" i="37"/>
  <c r="K312" i="37"/>
  <c r="K323" i="37"/>
  <c r="K316" i="37"/>
  <c r="K328" i="37"/>
  <c r="K334" i="37"/>
  <c r="K339" i="37"/>
  <c r="K354" i="37"/>
  <c r="K349" i="37"/>
  <c r="K359" i="37"/>
  <c r="K336" i="37"/>
  <c r="K321" i="37"/>
  <c r="K341" i="37"/>
  <c r="K351" i="37"/>
  <c r="K330" i="37"/>
  <c r="K338" i="37"/>
  <c r="K346" i="37"/>
  <c r="K356" i="37"/>
  <c r="K319" i="37"/>
  <c r="K343" i="37"/>
  <c r="K353" i="37"/>
  <c r="K348" i="37"/>
  <c r="K332" i="37"/>
  <c r="K326" i="37"/>
  <c r="K345" i="37"/>
  <c r="H151" i="37"/>
  <c r="H164" i="37"/>
  <c r="H146" i="37"/>
  <c r="H171" i="37"/>
  <c r="H135" i="37"/>
  <c r="H161" i="37"/>
  <c r="H148" i="37"/>
  <c r="H129" i="37"/>
  <c r="H137" i="37"/>
  <c r="H145" i="37"/>
  <c r="H150" i="37"/>
  <c r="H134" i="37"/>
  <c r="H160" i="37"/>
  <c r="H147" i="37"/>
  <c r="H136" i="37"/>
  <c r="H174" i="37"/>
  <c r="H159" i="37"/>
  <c r="H162" i="37"/>
  <c r="H165" i="37"/>
  <c r="H180" i="37"/>
  <c r="H185" i="37"/>
  <c r="H149" i="37"/>
  <c r="H173" i="37"/>
  <c r="H163" i="37"/>
  <c r="H179" i="37"/>
  <c r="H175" i="37"/>
  <c r="H184" i="37"/>
  <c r="H172" i="37"/>
  <c r="H181" i="37"/>
  <c r="I259" i="37"/>
  <c r="I275" i="37"/>
  <c r="I288" i="37"/>
  <c r="I299" i="37"/>
  <c r="I302" i="37"/>
  <c r="I267" i="37"/>
  <c r="I296" i="37"/>
  <c r="I250" i="37"/>
  <c r="I258" i="37"/>
  <c r="I272" i="37"/>
  <c r="I304" i="37"/>
  <c r="I266" i="37"/>
  <c r="I280" i="37"/>
  <c r="I293" i="37"/>
  <c r="I274" i="37"/>
  <c r="I287" i="37"/>
  <c r="I306" i="37"/>
  <c r="I282" i="37"/>
  <c r="I254" i="37"/>
  <c r="I300" i="37"/>
  <c r="I260" i="37"/>
  <c r="I279" i="37"/>
  <c r="I292" i="37"/>
  <c r="I297" i="37"/>
  <c r="I265" i="37"/>
  <c r="I273" i="37"/>
  <c r="I281" i="37"/>
  <c r="I286" i="37"/>
  <c r="I291" i="37"/>
  <c r="H368" i="37"/>
  <c r="H379" i="37"/>
  <c r="H396" i="37"/>
  <c r="H409" i="37"/>
  <c r="H370" i="37"/>
  <c r="H381" i="37"/>
  <c r="H392" i="37"/>
  <c r="H406" i="37"/>
  <c r="H398" i="37"/>
  <c r="H418" i="37"/>
  <c r="H423" i="37"/>
  <c r="H373" i="37"/>
  <c r="H384" i="37"/>
  <c r="H395" i="37"/>
  <c r="H378" i="37"/>
  <c r="H408" i="37"/>
  <c r="H372" i="37"/>
  <c r="H383" i="37"/>
  <c r="H394" i="37"/>
  <c r="H417" i="37"/>
  <c r="H426" i="37"/>
  <c r="H380" i="37"/>
  <c r="H397" i="37"/>
  <c r="H393" i="37"/>
  <c r="H416" i="37"/>
  <c r="H422" i="37"/>
  <c r="H410" i="37"/>
  <c r="H382" i="37"/>
  <c r="H407" i="37"/>
  <c r="H371" i="37"/>
  <c r="H143" i="37"/>
  <c r="H130" i="37"/>
  <c r="H168" i="37"/>
  <c r="H153" i="37"/>
  <c r="H167" i="37"/>
  <c r="H132" i="37"/>
  <c r="H140" i="37"/>
  <c r="H158" i="37"/>
  <c r="H155" i="37"/>
  <c r="H142" i="37"/>
  <c r="H128" i="37"/>
  <c r="H157" i="37"/>
  <c r="H144" i="37"/>
  <c r="H152" i="37"/>
  <c r="H131" i="37"/>
  <c r="H139" i="37"/>
  <c r="H186" i="37"/>
  <c r="H183" i="37"/>
  <c r="H176" i="37"/>
  <c r="H156" i="37"/>
  <c r="H133" i="37"/>
  <c r="H141" i="37"/>
  <c r="H169" i="37"/>
  <c r="H182" i="37"/>
  <c r="H138" i="37"/>
  <c r="H154" i="37"/>
  <c r="H166" i="37"/>
  <c r="H178" i="37"/>
  <c r="H170" i="37"/>
  <c r="H177" i="37"/>
  <c r="J483" i="37"/>
  <c r="J486" i="37"/>
  <c r="J485" i="37"/>
  <c r="I71" i="37"/>
  <c r="I110" i="37"/>
  <c r="I76" i="37"/>
  <c r="I88" i="37"/>
  <c r="I91" i="37"/>
  <c r="I96" i="37"/>
  <c r="I118" i="37"/>
  <c r="I123" i="37"/>
  <c r="I68" i="37"/>
  <c r="I73" i="37"/>
  <c r="I82" i="37"/>
  <c r="I98" i="37"/>
  <c r="I104" i="37"/>
  <c r="I109" i="37"/>
  <c r="I115" i="37"/>
  <c r="I125" i="37"/>
  <c r="I75" i="37"/>
  <c r="I84" i="37"/>
  <c r="I90" i="37"/>
  <c r="I72" i="37"/>
  <c r="I81" i="37"/>
  <c r="I97" i="37"/>
  <c r="I103" i="37"/>
  <c r="I114" i="37"/>
  <c r="I69" i="37"/>
  <c r="I89" i="37"/>
  <c r="I77" i="37"/>
  <c r="I83" i="37"/>
  <c r="I121" i="37"/>
  <c r="I105" i="37"/>
  <c r="J416" i="37"/>
  <c r="J371" i="37"/>
  <c r="J382" i="37"/>
  <c r="J388" i="37"/>
  <c r="J393" i="37"/>
  <c r="J399" i="37"/>
  <c r="J404" i="37"/>
  <c r="J407" i="37"/>
  <c r="J412" i="37"/>
  <c r="J424" i="37"/>
  <c r="J419" i="37"/>
  <c r="J414" i="37"/>
  <c r="J385" i="37"/>
  <c r="J396" i="37"/>
  <c r="J409" i="37"/>
  <c r="J421" i="37"/>
  <c r="J381" i="37"/>
  <c r="J392" i="37"/>
  <c r="J403" i="37"/>
  <c r="J406" i="37"/>
  <c r="J411" i="37"/>
  <c r="J418" i="37"/>
  <c r="J378" i="37"/>
  <c r="J389" i="37"/>
  <c r="J375" i="37"/>
  <c r="J400" i="37"/>
  <c r="J397" i="37"/>
  <c r="J422" i="37"/>
  <c r="K444" i="37"/>
  <c r="K453" i="37"/>
  <c r="K460" i="37"/>
  <c r="K455" i="37"/>
  <c r="K462" i="37"/>
  <c r="K467" i="37"/>
  <c r="K429" i="37"/>
  <c r="K435" i="37"/>
  <c r="K438" i="37"/>
  <c r="K464" i="37"/>
  <c r="K431" i="37"/>
  <c r="K434" i="37"/>
  <c r="K440" i="37"/>
  <c r="K447" i="37"/>
  <c r="K442" i="37"/>
  <c r="K457" i="37"/>
  <c r="K445" i="37"/>
  <c r="K451" i="37"/>
  <c r="K430" i="37"/>
  <c r="K472" i="37"/>
  <c r="K428" i="37"/>
  <c r="K437" i="37"/>
  <c r="K449" i="37"/>
  <c r="K433" i="37"/>
  <c r="H495" i="37"/>
  <c r="H507" i="37"/>
  <c r="H519" i="37"/>
  <c r="H531" i="37"/>
  <c r="H524" i="37"/>
  <c r="H505" i="37"/>
  <c r="H541" i="37"/>
  <c r="H510" i="37"/>
  <c r="H522" i="37"/>
  <c r="H534" i="37"/>
  <c r="H539" i="37"/>
  <c r="H496" i="37"/>
  <c r="H508" i="37"/>
  <c r="H520" i="37"/>
  <c r="H532" i="37"/>
  <c r="H544" i="37"/>
  <c r="H489" i="37"/>
  <c r="H525" i="37"/>
  <c r="H494" i="37"/>
  <c r="H506" i="37"/>
  <c r="H511" i="37"/>
  <c r="H523" i="37"/>
  <c r="H535" i="37"/>
  <c r="H540" i="37"/>
  <c r="H497" i="37"/>
  <c r="H509" i="37"/>
  <c r="H521" i="37"/>
  <c r="H533" i="37"/>
  <c r="H545" i="37"/>
  <c r="AF20" i="37"/>
  <c r="AF24" i="37"/>
  <c r="I133" i="37"/>
  <c r="I156" i="37"/>
  <c r="I169" i="37"/>
  <c r="I143" i="37"/>
  <c r="I151" i="37"/>
  <c r="I164" i="37"/>
  <c r="I135" i="37"/>
  <c r="I132" i="37"/>
  <c r="I148" i="37"/>
  <c r="I158" i="37"/>
  <c r="I129" i="37"/>
  <c r="I137" i="37"/>
  <c r="I163" i="37"/>
  <c r="I142" i="37"/>
  <c r="I150" i="37"/>
  <c r="I128" i="37"/>
  <c r="I157" i="37"/>
  <c r="I144" i="37"/>
  <c r="I131" i="37"/>
  <c r="I170" i="37"/>
  <c r="I181" i="37"/>
  <c r="I174" i="37"/>
  <c r="I136" i="37"/>
  <c r="I183" i="37"/>
  <c r="I165" i="37"/>
  <c r="I185" i="37"/>
  <c r="I149" i="37"/>
  <c r="I141" i="37"/>
  <c r="I175" i="37"/>
  <c r="I178" i="37"/>
  <c r="J246" i="37"/>
  <c r="J243" i="37"/>
  <c r="J245" i="37"/>
  <c r="H296" i="37"/>
  <c r="H250" i="37"/>
  <c r="H258" i="37"/>
  <c r="H261" i="37"/>
  <c r="H272" i="37"/>
  <c r="H277" i="37"/>
  <c r="H290" i="37"/>
  <c r="H298" i="37"/>
  <c r="H252" i="37"/>
  <c r="H263" i="37"/>
  <c r="H274" i="37"/>
  <c r="H287" i="37"/>
  <c r="H306" i="37"/>
  <c r="H276" i="37"/>
  <c r="H289" i="37"/>
  <c r="H303" i="37"/>
  <c r="H260" i="37"/>
  <c r="H297" i="37"/>
  <c r="H251" i="37"/>
  <c r="H262" i="37"/>
  <c r="H273" i="37"/>
  <c r="H286" i="37"/>
  <c r="H259" i="37"/>
  <c r="H288" i="37"/>
  <c r="H264" i="37"/>
  <c r="H248" i="37"/>
  <c r="H253" i="37"/>
  <c r="H278" i="37"/>
  <c r="H302" i="37"/>
  <c r="H275" i="37"/>
  <c r="H490" i="37"/>
  <c r="H502" i="37"/>
  <c r="H514" i="37"/>
  <c r="H526" i="37"/>
  <c r="H538" i="37"/>
  <c r="H543" i="37"/>
  <c r="H488" i="37"/>
  <c r="H500" i="37"/>
  <c r="H512" i="37"/>
  <c r="H536" i="37"/>
  <c r="H493" i="37"/>
  <c r="H517" i="37"/>
  <c r="H529" i="37"/>
  <c r="H498" i="37"/>
  <c r="H546" i="37"/>
  <c r="H491" i="37"/>
  <c r="H503" i="37"/>
  <c r="H515" i="37"/>
  <c r="H527" i="37"/>
  <c r="H501" i="37"/>
  <c r="H513" i="37"/>
  <c r="H537" i="37"/>
  <c r="H518" i="37"/>
  <c r="H530" i="37"/>
  <c r="H542" i="37"/>
  <c r="H499" i="37"/>
  <c r="H492" i="37"/>
  <c r="H504" i="37"/>
  <c r="H516" i="37"/>
  <c r="H528" i="37"/>
  <c r="I314" i="37"/>
  <c r="I325" i="37"/>
  <c r="I310" i="37"/>
  <c r="I318" i="37"/>
  <c r="I334" i="37"/>
  <c r="I339" i="37"/>
  <c r="I359" i="37"/>
  <c r="I364" i="37"/>
  <c r="I341" i="37"/>
  <c r="I351" i="37"/>
  <c r="I327" i="37"/>
  <c r="I346" i="37"/>
  <c r="I356" i="37"/>
  <c r="I333" i="37"/>
  <c r="I353" i="37"/>
  <c r="I319" i="37"/>
  <c r="I348" i="37"/>
  <c r="I366" i="37"/>
  <c r="I335" i="37"/>
  <c r="I332" i="37"/>
  <c r="I340" i="37"/>
  <c r="I360" i="37"/>
  <c r="I326" i="37"/>
  <c r="I342" i="37"/>
  <c r="I320" i="37"/>
  <c r="I347" i="37"/>
  <c r="I352" i="37"/>
  <c r="I357" i="37"/>
  <c r="I362" i="37"/>
  <c r="I443" i="37"/>
  <c r="I450" i="37"/>
  <c r="I470" i="37"/>
  <c r="I429" i="37"/>
  <c r="I435" i="37"/>
  <c r="I475" i="37"/>
  <c r="I478" i="37"/>
  <c r="I458" i="37"/>
  <c r="I464" i="37"/>
  <c r="I431" i="37"/>
  <c r="I469" i="37"/>
  <c r="I433" i="37"/>
  <c r="I437" i="37"/>
  <c r="I442" i="37"/>
  <c r="I449" i="37"/>
  <c r="I457" i="37"/>
  <c r="I428" i="37"/>
  <c r="I474" i="37"/>
  <c r="I436" i="37"/>
  <c r="I463" i="37"/>
  <c r="I448" i="37"/>
  <c r="I483" i="37"/>
  <c r="I456" i="37"/>
  <c r="I444" i="37"/>
  <c r="I432" i="37"/>
  <c r="I441" i="37"/>
  <c r="I465" i="37"/>
  <c r="I481" i="37"/>
  <c r="I485" i="37"/>
  <c r="I451" i="37"/>
  <c r="L430" i="37"/>
  <c r="L439" i="37"/>
  <c r="L436" i="37"/>
  <c r="L432" i="37"/>
  <c r="L441" i="37"/>
  <c r="L448" i="37"/>
  <c r="L459" i="37"/>
  <c r="L429" i="37"/>
  <c r="L435" i="37"/>
  <c r="L438" i="37"/>
  <c r="L452" i="37"/>
  <c r="L431" i="37"/>
  <c r="L434" i="37"/>
  <c r="L445" i="37"/>
  <c r="L428" i="37"/>
  <c r="L446" i="37"/>
  <c r="L312" i="37"/>
  <c r="L309" i="37"/>
  <c r="L314" i="37"/>
  <c r="L308" i="37"/>
  <c r="L319" i="37"/>
  <c r="L311" i="37"/>
  <c r="L316" i="37"/>
  <c r="L310" i="37"/>
  <c r="L321" i="37"/>
  <c r="L326" i="37"/>
  <c r="L328" i="37"/>
  <c r="L315" i="37"/>
  <c r="L318" i="37"/>
  <c r="L339" i="37"/>
  <c r="L325" i="37"/>
  <c r="L332" i="37"/>
  <c r="L565" i="37"/>
  <c r="L558" i="37"/>
  <c r="L551" i="37"/>
  <c r="L556" i="37"/>
  <c r="L568" i="37"/>
  <c r="L549" i="37"/>
  <c r="L561" i="37"/>
  <c r="L554" i="37"/>
  <c r="L566" i="37"/>
  <c r="L548" i="37"/>
  <c r="L559" i="37"/>
  <c r="L552" i="37"/>
  <c r="L550" i="37"/>
  <c r="L555" i="37"/>
  <c r="L579" i="37"/>
  <c r="L572" i="37"/>
  <c r="J423" i="37"/>
  <c r="J425" i="37"/>
  <c r="J426" i="37"/>
  <c r="J441" i="37"/>
  <c r="J448" i="37"/>
  <c r="J459" i="37"/>
  <c r="J467" i="37"/>
  <c r="J479" i="37"/>
  <c r="J435" i="37"/>
  <c r="J438" i="37"/>
  <c r="J478" i="37"/>
  <c r="J452" i="37"/>
  <c r="J464" i="37"/>
  <c r="J431" i="37"/>
  <c r="J469" i="37"/>
  <c r="J472" i="37"/>
  <c r="J442" i="37"/>
  <c r="J449" i="37"/>
  <c r="J457" i="37"/>
  <c r="J445" i="37"/>
  <c r="J474" i="37"/>
  <c r="J460" i="37"/>
  <c r="J463" i="37"/>
  <c r="J466" i="37"/>
  <c r="J484" i="37"/>
  <c r="J482" i="37"/>
  <c r="J456" i="37"/>
  <c r="J453" i="37"/>
  <c r="J471" i="37"/>
  <c r="J476" i="37"/>
  <c r="J481" i="37"/>
  <c r="H76" i="37"/>
  <c r="H88" i="37"/>
  <c r="H91" i="37"/>
  <c r="H104" i="37"/>
  <c r="H115" i="37"/>
  <c r="H120" i="37"/>
  <c r="H125" i="37"/>
  <c r="H87" i="37"/>
  <c r="H75" i="37"/>
  <c r="H90" i="37"/>
  <c r="H101" i="37"/>
  <c r="H112" i="37"/>
  <c r="H86" i="37"/>
  <c r="H103" i="37"/>
  <c r="H114" i="37"/>
  <c r="H119" i="37"/>
  <c r="H124" i="37"/>
  <c r="H69" i="37"/>
  <c r="H74" i="37"/>
  <c r="H89" i="37"/>
  <c r="H77" i="37"/>
  <c r="H100" i="37"/>
  <c r="H105" i="37"/>
  <c r="H111" i="37"/>
  <c r="H121" i="37"/>
  <c r="H85" i="37"/>
  <c r="H102" i="37"/>
  <c r="H99" i="37"/>
  <c r="H113" i="37"/>
  <c r="AG610" i="37"/>
  <c r="AF11" i="37"/>
  <c r="AF15" i="37"/>
  <c r="AF16" i="37"/>
  <c r="I207" i="37"/>
  <c r="I221" i="37"/>
  <c r="I242" i="37"/>
  <c r="I190" i="37"/>
  <c r="I215" i="37"/>
  <c r="I237" i="37"/>
  <c r="I199" i="37"/>
  <c r="I232" i="37"/>
  <c r="I244" i="37"/>
  <c r="I239" i="37"/>
  <c r="I212" i="37"/>
  <c r="I220" i="37"/>
  <c r="I228" i="37"/>
  <c r="I246" i="37"/>
  <c r="I194" i="37"/>
  <c r="I206" i="37"/>
  <c r="I214" i="37"/>
  <c r="I231" i="37"/>
  <c r="I236" i="37"/>
  <c r="I198" i="37"/>
  <c r="I222" i="37"/>
  <c r="I219" i="37"/>
  <c r="I227" i="37"/>
  <c r="I233" i="37"/>
  <c r="I205" i="37"/>
  <c r="I200" i="37"/>
  <c r="I213" i="37"/>
  <c r="I226" i="37"/>
  <c r="I240" i="37"/>
  <c r="H5" i="37"/>
  <c r="AB621" i="37"/>
  <c r="AG621" i="37" s="1"/>
  <c r="AB623" i="37"/>
  <c r="AG623" i="37" s="1"/>
  <c r="AB622" i="37"/>
  <c r="AB624" i="37"/>
  <c r="AB614" i="37"/>
  <c r="AG614" i="37" s="1"/>
  <c r="K606" i="37"/>
  <c r="K545" i="37"/>
  <c r="K543" i="37"/>
  <c r="K605" i="37"/>
  <c r="K546" i="37"/>
  <c r="K603" i="37"/>
  <c r="K65" i="37"/>
  <c r="K126" i="37"/>
  <c r="K123" i="37"/>
  <c r="K125" i="37"/>
  <c r="K66" i="37"/>
  <c r="K305" i="37"/>
  <c r="K186" i="37"/>
  <c r="K183" i="37"/>
  <c r="K246" i="37"/>
  <c r="K185" i="37"/>
  <c r="K306" i="37"/>
  <c r="K243" i="37"/>
  <c r="K303" i="37"/>
  <c r="K63" i="37"/>
  <c r="K365" i="37"/>
  <c r="K425" i="37"/>
  <c r="K423" i="37"/>
  <c r="K363" i="37"/>
  <c r="K366" i="37"/>
  <c r="K245" i="37"/>
  <c r="K485" i="37"/>
  <c r="AE617" i="37"/>
  <c r="AE619" i="37"/>
  <c r="AG619" i="37" s="1"/>
  <c r="K483" i="37"/>
  <c r="K486" i="37"/>
  <c r="AE615" i="37"/>
  <c r="AG615" i="37" s="1"/>
  <c r="AE611" i="37"/>
  <c r="AG611" i="37" s="1"/>
  <c r="AE622" i="37"/>
  <c r="K426" i="37"/>
  <c r="L131" i="37"/>
  <c r="L139" i="37"/>
  <c r="L136" i="37"/>
  <c r="L141" i="37"/>
  <c r="L138" i="37"/>
  <c r="L159" i="37"/>
  <c r="L130" i="37"/>
  <c r="L146" i="37"/>
  <c r="L135" i="37"/>
  <c r="L132" i="37"/>
  <c r="L148" i="37"/>
  <c r="L129" i="37"/>
  <c r="L145" i="37"/>
  <c r="L128" i="37"/>
  <c r="L152" i="37"/>
  <c r="L134" i="37"/>
  <c r="L188" i="37"/>
  <c r="L219" i="37"/>
  <c r="L205" i="37"/>
  <c r="L208" i="37"/>
  <c r="L196" i="37"/>
  <c r="L190" i="37"/>
  <c r="L195" i="37"/>
  <c r="L199" i="37"/>
  <c r="L192" i="37"/>
  <c r="L212" i="37"/>
  <c r="L189" i="37"/>
  <c r="L194" i="37"/>
  <c r="L206" i="37"/>
  <c r="L201" i="37"/>
  <c r="L198" i="37"/>
  <c r="L191" i="37"/>
  <c r="K19" i="37"/>
  <c r="K48" i="37"/>
  <c r="K32" i="37"/>
  <c r="K45" i="37"/>
  <c r="K54" i="37"/>
  <c r="K21" i="37"/>
  <c r="K51" i="37"/>
  <c r="K59" i="37"/>
  <c r="K34" i="37"/>
  <c r="K56" i="37"/>
  <c r="K23" i="37"/>
  <c r="K39" i="37"/>
  <c r="K28" i="37"/>
  <c r="K36" i="37"/>
  <c r="K12" i="37"/>
  <c r="K53" i="37"/>
  <c r="K38" i="37"/>
  <c r="K16" i="37"/>
  <c r="K41" i="37"/>
  <c r="K46" i="37"/>
  <c r="K26" i="37"/>
  <c r="K30" i="37"/>
  <c r="K49" i="37"/>
  <c r="K43" i="37"/>
  <c r="K83" i="37"/>
  <c r="K94" i="37"/>
  <c r="K105" i="37"/>
  <c r="K111" i="37"/>
  <c r="K116" i="37"/>
  <c r="K99" i="37"/>
  <c r="K113" i="37"/>
  <c r="K76" i="37"/>
  <c r="K88" i="37"/>
  <c r="K96" i="37"/>
  <c r="K98" i="37"/>
  <c r="K109" i="37"/>
  <c r="K79" i="37"/>
  <c r="K90" i="37"/>
  <c r="K101" i="37"/>
  <c r="K106" i="37"/>
  <c r="K72" i="37"/>
  <c r="K81" i="37"/>
  <c r="K86" i="37"/>
  <c r="K114" i="37"/>
  <c r="K119" i="37"/>
  <c r="K103" i="37"/>
  <c r="K108" i="37"/>
  <c r="K92" i="37"/>
  <c r="L380" i="37"/>
  <c r="L377" i="37"/>
  <c r="L382" i="37"/>
  <c r="L393" i="37"/>
  <c r="L390" i="37"/>
  <c r="L401" i="37"/>
  <c r="L396" i="37"/>
  <c r="L403" i="37"/>
  <c r="L406" i="37"/>
  <c r="L387" i="37"/>
  <c r="L373" i="37"/>
  <c r="L383" i="37"/>
  <c r="L411" i="37"/>
  <c r="L389" i="37"/>
  <c r="L400" i="37"/>
  <c r="L394" i="37"/>
  <c r="K208" i="37"/>
  <c r="K226" i="37"/>
  <c r="K196" i="37"/>
  <c r="K218" i="37"/>
  <c r="K221" i="37"/>
  <c r="K229" i="37"/>
  <c r="K199" i="37"/>
  <c r="K210" i="37"/>
  <c r="K223" i="37"/>
  <c r="K192" i="37"/>
  <c r="K239" i="37"/>
  <c r="K212" i="37"/>
  <c r="K225" i="37"/>
  <c r="K228" i="37"/>
  <c r="K234" i="37"/>
  <c r="K206" i="37"/>
  <c r="K201" i="37"/>
  <c r="K214" i="37"/>
  <c r="K231" i="37"/>
  <c r="K236" i="37"/>
  <c r="K203" i="37"/>
  <c r="K216" i="37"/>
  <c r="K219" i="37"/>
  <c r="K233" i="37"/>
  <c r="I556" i="37"/>
  <c r="I568" i="37"/>
  <c r="I549" i="37"/>
  <c r="I561" i="37"/>
  <c r="I585" i="37"/>
  <c r="I578" i="37"/>
  <c r="I590" i="37"/>
  <c r="I548" i="37"/>
  <c r="I571" i="37"/>
  <c r="I583" i="37"/>
  <c r="I595" i="37"/>
  <c r="I552" i="37"/>
  <c r="I564" i="37"/>
  <c r="I576" i="37"/>
  <c r="I557" i="37"/>
  <c r="I569" i="37"/>
  <c r="I605" i="37"/>
  <c r="I562" i="37"/>
  <c r="I598" i="37"/>
  <c r="I555" i="37"/>
  <c r="I603" i="37"/>
  <c r="I584" i="37"/>
  <c r="I553" i="37"/>
  <c r="I577" i="37"/>
  <c r="I589" i="37"/>
  <c r="I601" i="37"/>
  <c r="I570" i="37"/>
  <c r="I594" i="37"/>
  <c r="I551" i="37"/>
  <c r="I563" i="37"/>
  <c r="K20" i="37"/>
  <c r="K37" i="37"/>
  <c r="K40" i="37"/>
  <c r="K29" i="37"/>
  <c r="K9" i="37"/>
  <c r="K47" i="37"/>
  <c r="K22" i="37"/>
  <c r="K42" i="37"/>
  <c r="K11" i="37"/>
  <c r="K24" i="37"/>
  <c r="K13" i="37"/>
  <c r="K31" i="37"/>
  <c r="K44" i="37"/>
  <c r="K14" i="37"/>
  <c r="K8" i="37"/>
  <c r="M8" i="37" s="1"/>
  <c r="K15" i="37"/>
  <c r="K17" i="37"/>
  <c r="K33" i="37"/>
  <c r="K18" i="37"/>
  <c r="K25" i="37"/>
  <c r="K52" i="37"/>
  <c r="K10" i="37"/>
  <c r="K27" i="37"/>
  <c r="K35" i="37"/>
  <c r="L369" i="37"/>
  <c r="L375" i="37"/>
  <c r="L386" i="37"/>
  <c r="L371" i="37"/>
  <c r="L388" i="37"/>
  <c r="L399" i="37"/>
  <c r="L368" i="37"/>
  <c r="L379" i="37"/>
  <c r="L374" i="37"/>
  <c r="L385" i="37"/>
  <c r="L370" i="37"/>
  <c r="L381" i="37"/>
  <c r="L392" i="37"/>
  <c r="L376" i="37"/>
  <c r="L372" i="37"/>
  <c r="L378" i="37"/>
  <c r="L471" i="37"/>
  <c r="L453" i="37"/>
  <c r="L460" i="37"/>
  <c r="L443" i="37"/>
  <c r="L450" i="37"/>
  <c r="L440" i="37"/>
  <c r="L447" i="37"/>
  <c r="L433" i="37"/>
  <c r="L454" i="37"/>
  <c r="L442" i="37"/>
  <c r="L463" i="37"/>
  <c r="L466" i="37"/>
  <c r="L437" i="37"/>
  <c r="L449" i="37"/>
  <c r="L461" i="37"/>
  <c r="L456" i="37"/>
  <c r="K136" i="37"/>
  <c r="K154" i="37"/>
  <c r="K141" i="37"/>
  <c r="K156" i="37"/>
  <c r="K159" i="37"/>
  <c r="K143" i="37"/>
  <c r="K146" i="37"/>
  <c r="K161" i="37"/>
  <c r="K132" i="37"/>
  <c r="K148" i="37"/>
  <c r="K158" i="37"/>
  <c r="K163" i="37"/>
  <c r="K166" i="37"/>
  <c r="K150" i="37"/>
  <c r="K139" i="37"/>
  <c r="K168" i="37"/>
  <c r="K152" i="37"/>
  <c r="K174" i="37"/>
  <c r="K176" i="37"/>
  <c r="K165" i="37"/>
  <c r="K171" i="37"/>
  <c r="K169" i="37"/>
  <c r="K173" i="37"/>
  <c r="K179" i="37"/>
  <c r="F62" i="36"/>
  <c r="I371" i="37"/>
  <c r="I377" i="37"/>
  <c r="I382" i="37"/>
  <c r="I388" i="37"/>
  <c r="I404" i="37"/>
  <c r="I415" i="37"/>
  <c r="I368" i="37"/>
  <c r="I390" i="37"/>
  <c r="I414" i="37"/>
  <c r="I396" i="37"/>
  <c r="I409" i="37"/>
  <c r="I421" i="37"/>
  <c r="I381" i="37"/>
  <c r="I403" i="37"/>
  <c r="I376" i="37"/>
  <c r="I398" i="37"/>
  <c r="I418" i="37"/>
  <c r="I423" i="37"/>
  <c r="I373" i="37"/>
  <c r="I384" i="37"/>
  <c r="I389" i="37"/>
  <c r="I405" i="37"/>
  <c r="I372" i="37"/>
  <c r="I383" i="37"/>
  <c r="I369" i="37"/>
  <c r="I391" i="37"/>
  <c r="I375" i="37"/>
  <c r="I425" i="37"/>
  <c r="I397" i="37"/>
  <c r="I410" i="37"/>
  <c r="J516" i="37"/>
  <c r="J509" i="37"/>
  <c r="J502" i="37"/>
  <c r="J526" i="37"/>
  <c r="J538" i="37"/>
  <c r="J495" i="37"/>
  <c r="J519" i="37"/>
  <c r="J531" i="37"/>
  <c r="J512" i="37"/>
  <c r="J524" i="37"/>
  <c r="J536" i="37"/>
  <c r="J505" i="37"/>
  <c r="J517" i="37"/>
  <c r="J529" i="37"/>
  <c r="J541" i="37"/>
  <c r="J498" i="37"/>
  <c r="J534" i="37"/>
  <c r="J491" i="37"/>
  <c r="J527" i="37"/>
  <c r="J539" i="37"/>
  <c r="J508" i="37"/>
  <c r="J520" i="37"/>
  <c r="J532" i="37"/>
  <c r="J544" i="37"/>
  <c r="J501" i="37"/>
  <c r="J513" i="37"/>
  <c r="J542" i="37"/>
  <c r="J523" i="37"/>
  <c r="I580" i="37"/>
  <c r="I592" i="37"/>
  <c r="I604" i="37"/>
  <c r="I573" i="37"/>
  <c r="I597" i="37"/>
  <c r="I554" i="37"/>
  <c r="I566" i="37"/>
  <c r="I602" i="37"/>
  <c r="I559" i="37"/>
  <c r="I588" i="37"/>
  <c r="I600" i="37"/>
  <c r="I581" i="37"/>
  <c r="I593" i="37"/>
  <c r="I550" i="37"/>
  <c r="I574" i="37"/>
  <c r="I586" i="37"/>
  <c r="I567" i="37"/>
  <c r="I579" i="37"/>
  <c r="I591" i="37"/>
  <c r="I560" i="37"/>
  <c r="I572" i="37"/>
  <c r="I596" i="37"/>
  <c r="I565" i="37"/>
  <c r="I558" i="37"/>
  <c r="I582" i="37"/>
  <c r="I606" i="37"/>
  <c r="I575" i="37"/>
  <c r="I587" i="37"/>
  <c r="I599" i="37"/>
  <c r="H549" i="37"/>
  <c r="H585" i="37"/>
  <c r="H554" i="37"/>
  <c r="H566" i="37"/>
  <c r="H571" i="37"/>
  <c r="H583" i="37"/>
  <c r="H595" i="37"/>
  <c r="H600" i="37"/>
  <c r="H557" i="37"/>
  <c r="H569" i="37"/>
  <c r="H581" i="37"/>
  <c r="H593" i="37"/>
  <c r="H605" i="37"/>
  <c r="H555" i="37"/>
  <c r="H567" i="37"/>
  <c r="H579" i="37"/>
  <c r="H591" i="37"/>
  <c r="H584" i="37"/>
  <c r="H565" i="37"/>
  <c r="H601" i="37"/>
  <c r="H570" i="37"/>
  <c r="H582" i="37"/>
  <c r="H594" i="37"/>
  <c r="H599" i="37"/>
  <c r="H556" i="37"/>
  <c r="H568" i="37"/>
  <c r="H580" i="37"/>
  <c r="H592" i="37"/>
  <c r="H604" i="37"/>
  <c r="AF17" i="37"/>
  <c r="H32" i="36"/>
  <c r="H60" i="36" s="1"/>
  <c r="H66" i="36"/>
  <c r="H67" i="36"/>
  <c r="H64" i="36"/>
  <c r="H69" i="36"/>
  <c r="H47" i="36"/>
  <c r="H65" i="36"/>
  <c r="H70" i="36"/>
  <c r="H63" i="36"/>
  <c r="H61" i="36"/>
  <c r="H68" i="36"/>
  <c r="H62" i="36"/>
  <c r="E64" i="36"/>
  <c r="E69" i="36"/>
  <c r="E62" i="36"/>
  <c r="E67" i="36"/>
  <c r="E65" i="36"/>
  <c r="E47" i="36"/>
  <c r="E70" i="36"/>
  <c r="E61" i="36"/>
  <c r="E68" i="36"/>
  <c r="E32" i="36"/>
  <c r="E60" i="36" s="1"/>
  <c r="E66" i="36"/>
  <c r="E63" i="36"/>
  <c r="G65" i="36"/>
  <c r="G67" i="36"/>
  <c r="G64" i="36"/>
  <c r="G69" i="36"/>
  <c r="G62" i="36"/>
  <c r="G63" i="36"/>
  <c r="G47" i="36"/>
  <c r="G70" i="36"/>
  <c r="G61" i="36"/>
  <c r="G68" i="36"/>
  <c r="G32" i="36"/>
  <c r="G60" i="36" s="1"/>
  <c r="G66" i="36"/>
  <c r="D62" i="36"/>
  <c r="D66" i="36"/>
  <c r="D67" i="36"/>
  <c r="D65" i="36"/>
  <c r="D47" i="36"/>
  <c r="D70" i="36"/>
  <c r="D32" i="36"/>
  <c r="D60" i="36" s="1"/>
  <c r="D64" i="36"/>
  <c r="D69" i="36"/>
  <c r="D63" i="36"/>
  <c r="D61" i="36"/>
  <c r="D68" i="36"/>
  <c r="AG624" i="37" l="1"/>
  <c r="AG617" i="37"/>
  <c r="AH617" i="37" s="1"/>
  <c r="AG17" i="37"/>
  <c r="AH619" i="37"/>
  <c r="AG16" i="37"/>
  <c r="AH614" i="37"/>
  <c r="AG15" i="37"/>
  <c r="AH624" i="37"/>
  <c r="AH611" i="37"/>
  <c r="AH623" i="37"/>
  <c r="AG618" i="37"/>
  <c r="AH618" i="37" s="1"/>
  <c r="AG616" i="37"/>
  <c r="AH616" i="37" s="1"/>
  <c r="AG620" i="37"/>
  <c r="AH620" i="37" s="1"/>
  <c r="AH612" i="37"/>
  <c r="S488" i="37"/>
  <c r="S428" i="37"/>
  <c r="AH621" i="37"/>
  <c r="K230" i="37"/>
  <c r="K240" i="37"/>
  <c r="K235" i="37"/>
  <c r="K242" i="37"/>
  <c r="K237" i="37"/>
  <c r="K244" i="37"/>
  <c r="K241" i="37"/>
  <c r="K238" i="37"/>
  <c r="L391" i="37"/>
  <c r="L402" i="37"/>
  <c r="L397" i="37"/>
  <c r="L416" i="37"/>
  <c r="L404" i="37"/>
  <c r="L407" i="37"/>
  <c r="L412" i="37"/>
  <c r="L419" i="37"/>
  <c r="L414" i="37"/>
  <c r="L409" i="37"/>
  <c r="L384" i="37"/>
  <c r="L395" i="37"/>
  <c r="L405" i="37"/>
  <c r="L408" i="37"/>
  <c r="L413" i="37"/>
  <c r="L398" i="37"/>
  <c r="J123" i="37"/>
  <c r="J125" i="37"/>
  <c r="J126" i="37"/>
  <c r="S368" i="37"/>
  <c r="AG25" i="37"/>
  <c r="S308" i="37"/>
  <c r="S68" i="37"/>
  <c r="AG22" i="37"/>
  <c r="AG12" i="37"/>
  <c r="K302" i="37"/>
  <c r="K290" i="37"/>
  <c r="K301" i="37"/>
  <c r="K304" i="37"/>
  <c r="K298" i="37"/>
  <c r="K295" i="37"/>
  <c r="K300" i="37"/>
  <c r="K297" i="37"/>
  <c r="K410" i="37"/>
  <c r="K422" i="37"/>
  <c r="K415" i="37"/>
  <c r="K424" i="37"/>
  <c r="K421" i="37"/>
  <c r="K418" i="37"/>
  <c r="K417" i="37"/>
  <c r="K420" i="37"/>
  <c r="L337" i="37"/>
  <c r="L345" i="37"/>
  <c r="L342" i="37"/>
  <c r="L352" i="37"/>
  <c r="L347" i="37"/>
  <c r="L344" i="37"/>
  <c r="L354" i="37"/>
  <c r="L331" i="37"/>
  <c r="L349" i="37"/>
  <c r="L359" i="37"/>
  <c r="L338" i="37"/>
  <c r="L356" i="37"/>
  <c r="L353" i="37"/>
  <c r="L348" i="37"/>
  <c r="L335" i="37"/>
  <c r="L324" i="37"/>
  <c r="AG14" i="37"/>
  <c r="J186" i="37"/>
  <c r="J183" i="37"/>
  <c r="J185" i="37"/>
  <c r="AG26" i="37"/>
  <c r="J306" i="37"/>
  <c r="J303" i="37"/>
  <c r="J305" i="37"/>
  <c r="AG19" i="37"/>
  <c r="S188" i="37"/>
  <c r="K362" i="37"/>
  <c r="K357" i="37"/>
  <c r="K364" i="37"/>
  <c r="K361" i="37"/>
  <c r="K358" i="37"/>
  <c r="K350" i="37"/>
  <c r="K355" i="37"/>
  <c r="K360" i="37"/>
  <c r="AG11" i="37"/>
  <c r="AG24" i="37"/>
  <c r="AG18" i="37"/>
  <c r="S548" i="37"/>
  <c r="AG21" i="37"/>
  <c r="AG13" i="37"/>
  <c r="L476" i="37"/>
  <c r="L444" i="37"/>
  <c r="L465" i="37"/>
  <c r="L468" i="37"/>
  <c r="L455" i="37"/>
  <c r="L473" i="37"/>
  <c r="L462" i="37"/>
  <c r="L467" i="37"/>
  <c r="L458" i="37"/>
  <c r="L464" i="37"/>
  <c r="L457" i="37"/>
  <c r="L451" i="37"/>
  <c r="L469" i="37"/>
  <c r="L474" i="37"/>
  <c r="L472" i="37"/>
  <c r="L479" i="37"/>
  <c r="AG622" i="37"/>
  <c r="AH622" i="37" s="1"/>
  <c r="M608" i="37"/>
  <c r="N608" i="37" s="1"/>
  <c r="AH610" i="37"/>
  <c r="AG20" i="37"/>
  <c r="AG23" i="37"/>
  <c r="L105" i="37"/>
  <c r="L116" i="37"/>
  <c r="L102" i="37"/>
  <c r="L113" i="37"/>
  <c r="L91" i="37"/>
  <c r="L107" i="37"/>
  <c r="L98" i="37"/>
  <c r="L104" i="37"/>
  <c r="L109" i="37"/>
  <c r="L84" i="37"/>
  <c r="L112" i="37"/>
  <c r="L95" i="37"/>
  <c r="L114" i="37"/>
  <c r="L119" i="37"/>
  <c r="L108" i="37"/>
  <c r="L97" i="37"/>
  <c r="K470" i="37"/>
  <c r="K481" i="37"/>
  <c r="K478" i="37"/>
  <c r="K480" i="37"/>
  <c r="K484" i="37"/>
  <c r="K475" i="37"/>
  <c r="K477" i="37"/>
  <c r="K482" i="37"/>
  <c r="L37" i="37"/>
  <c r="L48" i="37"/>
  <c r="L45" i="37"/>
  <c r="L54" i="37"/>
  <c r="L59" i="37"/>
  <c r="L47" i="37"/>
  <c r="L56" i="37"/>
  <c r="L42" i="37"/>
  <c r="L24" i="37"/>
  <c r="L31" i="37"/>
  <c r="L44" i="37"/>
  <c r="L53" i="37"/>
  <c r="L38" i="37"/>
  <c r="L35" i="37"/>
  <c r="L52" i="37"/>
  <c r="L49" i="37"/>
  <c r="S248" i="37"/>
  <c r="S8" i="37"/>
  <c r="U8" i="37"/>
  <c r="AH615" i="37"/>
  <c r="J66" i="37"/>
  <c r="J63" i="37"/>
  <c r="J65" i="37"/>
  <c r="L577" i="37"/>
  <c r="L589" i="37"/>
  <c r="L582" i="37"/>
  <c r="L594" i="37"/>
  <c r="L575" i="37"/>
  <c r="L587" i="37"/>
  <c r="L599" i="37"/>
  <c r="L592" i="37"/>
  <c r="L585" i="37"/>
  <c r="L578" i="37"/>
  <c r="L571" i="37"/>
  <c r="L564" i="37"/>
  <c r="L588" i="37"/>
  <c r="L593" i="37"/>
  <c r="L584" i="37"/>
  <c r="L596" i="37"/>
  <c r="S128" i="37"/>
  <c r="K604" i="37"/>
  <c r="K597" i="37"/>
  <c r="K590" i="37"/>
  <c r="K602" i="37"/>
  <c r="K595" i="37"/>
  <c r="K600" i="37"/>
  <c r="K598" i="37"/>
  <c r="K601" i="37"/>
  <c r="K184" i="37"/>
  <c r="K178" i="37"/>
  <c r="K170" i="37"/>
  <c r="K177" i="37"/>
  <c r="K181" i="37"/>
  <c r="K180" i="37"/>
  <c r="K182" i="37"/>
  <c r="K175" i="37"/>
  <c r="J605" i="37"/>
  <c r="J603" i="37"/>
  <c r="J606" i="37"/>
  <c r="K62" i="37"/>
  <c r="K58" i="37"/>
  <c r="K64" i="37"/>
  <c r="K50" i="37"/>
  <c r="K61" i="37"/>
  <c r="K55" i="37"/>
  <c r="K60" i="37"/>
  <c r="K57" i="37"/>
  <c r="AH613" i="37"/>
  <c r="AH609" i="37"/>
  <c r="Q607" i="37" s="1"/>
  <c r="F615" i="37" s="1"/>
  <c r="F616" i="37" s="1"/>
  <c r="L165" i="37"/>
  <c r="L162" i="37"/>
  <c r="L169" i="37"/>
  <c r="L151" i="37"/>
  <c r="L168" i="37"/>
  <c r="L158" i="37"/>
  <c r="L155" i="37"/>
  <c r="L164" i="37"/>
  <c r="L144" i="37"/>
  <c r="L172" i="37"/>
  <c r="L174" i="37"/>
  <c r="L167" i="37"/>
  <c r="L176" i="37"/>
  <c r="L157" i="37"/>
  <c r="L173" i="37"/>
  <c r="L179" i="37"/>
  <c r="L278" i="37"/>
  <c r="L294" i="37"/>
  <c r="L264" i="37"/>
  <c r="L275" i="37"/>
  <c r="L288" i="37"/>
  <c r="L299" i="37"/>
  <c r="L296" i="37"/>
  <c r="L277" i="37"/>
  <c r="L285" i="37"/>
  <c r="L293" i="37"/>
  <c r="L287" i="37"/>
  <c r="L282" i="37"/>
  <c r="L284" i="37"/>
  <c r="L292" i="37"/>
  <c r="L289" i="37"/>
  <c r="L271" i="37"/>
  <c r="K121" i="37"/>
  <c r="K110" i="37"/>
  <c r="K118" i="37"/>
  <c r="K115" i="37"/>
  <c r="K120" i="37"/>
  <c r="K117" i="37"/>
  <c r="K122" i="37"/>
  <c r="K124" i="37"/>
  <c r="L518" i="37"/>
  <c r="L511" i="37"/>
  <c r="L504" i="37"/>
  <c r="L528" i="37"/>
  <c r="L533" i="37"/>
  <c r="L524" i="37"/>
  <c r="L536" i="37"/>
  <c r="L517" i="37"/>
  <c r="L529" i="37"/>
  <c r="L522" i="37"/>
  <c r="L534" i="37"/>
  <c r="L515" i="37"/>
  <c r="L527" i="37"/>
  <c r="L539" i="37"/>
  <c r="L532" i="37"/>
  <c r="L525" i="37"/>
  <c r="K535" i="37"/>
  <c r="K540" i="37"/>
  <c r="K538" i="37"/>
  <c r="K541" i="37"/>
  <c r="K544" i="37"/>
  <c r="K537" i="37"/>
  <c r="K530" i="37"/>
  <c r="K542" i="37"/>
  <c r="L211" i="37"/>
  <c r="L224" i="37"/>
  <c r="L227" i="37"/>
  <c r="L233" i="37"/>
  <c r="L218" i="37"/>
  <c r="L215" i="37"/>
  <c r="L229" i="37"/>
  <c r="L232" i="37"/>
  <c r="L204" i="37"/>
  <c r="L239" i="37"/>
  <c r="L217" i="37"/>
  <c r="L225" i="37"/>
  <c r="L228" i="37"/>
  <c r="L234" i="37"/>
  <c r="L236" i="37"/>
  <c r="L222" i="37"/>
  <c r="J363" i="37"/>
  <c r="J366" i="37"/>
  <c r="J365" i="37"/>
  <c r="N607" i="37"/>
  <c r="M609" i="37" l="1"/>
  <c r="N609" i="37" s="1"/>
  <c r="S253" i="37"/>
  <c r="S373" i="37"/>
  <c r="S243" i="37"/>
  <c r="S418" i="37"/>
  <c r="Q609" i="37"/>
  <c r="D615" i="37" s="1"/>
  <c r="D616" i="37" s="1"/>
  <c r="S264" i="37"/>
  <c r="S84" i="37"/>
  <c r="S73" i="37"/>
  <c r="S303" i="37"/>
  <c r="S578" i="37"/>
  <c r="S606" i="37"/>
  <c r="S486" i="37"/>
  <c r="S543" i="37"/>
  <c r="S598" i="37"/>
  <c r="S126" i="37"/>
  <c r="U15" i="37"/>
  <c r="S66" i="37"/>
  <c r="S546" i="37"/>
  <c r="S384" i="37"/>
  <c r="S290" i="37"/>
  <c r="S186" i="37"/>
  <c r="S178" i="37"/>
  <c r="S324" i="37"/>
  <c r="S493" i="37"/>
  <c r="S123" i="37"/>
  <c r="S423" i="37"/>
  <c r="S590" i="37"/>
  <c r="S58" i="37"/>
  <c r="U13" i="37"/>
  <c r="S278" i="37"/>
  <c r="S13" i="37"/>
  <c r="U9" i="37"/>
  <c r="S504" i="37"/>
  <c r="S338" i="37"/>
  <c r="S158" i="37"/>
  <c r="S98" i="37"/>
  <c r="S470" i="37"/>
  <c r="S230" i="37"/>
  <c r="S358" i="37"/>
  <c r="S350" i="37"/>
  <c r="S444" i="37"/>
  <c r="S144" i="37"/>
  <c r="S530" i="37"/>
  <c r="S193" i="37"/>
  <c r="S433" i="37"/>
  <c r="S478" i="37"/>
  <c r="S603" i="37"/>
  <c r="S110" i="37"/>
  <c r="S170" i="37"/>
  <c r="S246" i="37"/>
  <c r="S183" i="37"/>
  <c r="S553" i="37"/>
  <c r="S410" i="37"/>
  <c r="S38" i="37"/>
  <c r="U11" i="37"/>
  <c r="S518" i="37"/>
  <c r="S366" i="37"/>
  <c r="S238" i="37"/>
  <c r="S313" i="37"/>
  <c r="S458" i="37"/>
  <c r="S538" i="37"/>
  <c r="U14" i="37"/>
  <c r="S63" i="37"/>
  <c r="S564" i="37"/>
  <c r="S298" i="37"/>
  <c r="P607" i="37"/>
  <c r="R607" i="37"/>
  <c r="S398" i="37"/>
  <c r="S363" i="37"/>
  <c r="S118" i="37"/>
  <c r="S133" i="37"/>
  <c r="S24" i="37"/>
  <c r="U10" i="37"/>
  <c r="S50" i="37"/>
  <c r="U12" i="37"/>
  <c r="S483" i="37"/>
  <c r="S204" i="37"/>
  <c r="S306" i="37"/>
  <c r="S218" i="37"/>
  <c r="R8" i="37"/>
  <c r="P8" i="37" s="1"/>
  <c r="P610" i="37" s="1"/>
  <c r="S426" i="37"/>
  <c r="Q608" i="37"/>
  <c r="R609" i="37" l="1"/>
  <c r="P609" i="37"/>
  <c r="J3" i="37"/>
  <c r="T610" i="37"/>
  <c r="E615" i="37"/>
  <c r="E616" i="37" s="1"/>
  <c r="F618" i="37" s="1"/>
  <c r="F619" i="39" s="1"/>
  <c r="P611" i="39" s="1"/>
  <c r="P608" i="37"/>
  <c r="R608" i="37"/>
  <c r="T612" i="37"/>
  <c r="K3" i="37"/>
  <c r="T611" i="37" l="1"/>
  <c r="P612" i="39"/>
  <c r="D14" i="27" l="1"/>
  <c r="I5" i="24" l="1"/>
  <c r="G15" i="24" l="1"/>
  <c r="G16" i="24" s="1"/>
  <c r="G17" i="24" s="1"/>
  <c r="E17" i="13" l="1"/>
  <c r="G14" i="27" l="1"/>
  <c r="H14" i="27" s="1"/>
  <c r="I14" i="27" s="1"/>
  <c r="I615" i="27" s="1"/>
  <c r="B6" i="27"/>
  <c r="I616" i="27" l="1"/>
  <c r="N22" i="27" s="1"/>
  <c r="M22" i="27" s="1"/>
  <c r="L22" i="27" l="1"/>
  <c r="N20" i="27"/>
  <c r="L20" i="27" s="1"/>
  <c r="N25" i="27"/>
  <c r="L25" i="27" s="1"/>
  <c r="N19" i="27"/>
  <c r="L19" i="27" s="1"/>
  <c r="B7" i="27"/>
  <c r="K17" i="13" s="1"/>
  <c r="N23" i="27"/>
  <c r="L23" i="27" s="1"/>
  <c r="N17" i="27"/>
  <c r="M17" i="27" s="1"/>
  <c r="N16" i="27"/>
  <c r="M16" i="27" s="1"/>
  <c r="N21" i="27"/>
  <c r="M21" i="27" s="1"/>
  <c r="N24" i="27"/>
  <c r="M24" i="27" s="1"/>
  <c r="N18" i="27"/>
  <c r="M18" i="27" s="1"/>
  <c r="B8" i="27" l="1"/>
  <c r="L21" i="27"/>
  <c r="B9" i="27"/>
  <c r="L17" i="13" s="1"/>
  <c r="M20" i="27"/>
  <c r="M19" i="27"/>
  <c r="M25" i="27"/>
  <c r="L17" i="27"/>
  <c r="M23" i="27"/>
  <c r="L16" i="27"/>
  <c r="L24" i="27"/>
  <c r="L1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M11" authorId="0" shapeId="0" xr:uid="{FE0D0BCB-B09F-634C-8C6B-4DF629A4F2E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" authorId="0" shapeId="0" xr:uid="{BF639236-0148-984F-904B-BF1338A3B9A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" authorId="0" shapeId="0" xr:uid="{33294D8B-1E86-EE48-A872-B715991A0C2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" authorId="0" shapeId="0" xr:uid="{B2C6BF3B-56EC-9842-B862-6D2B7A4A9B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" authorId="0" shapeId="0" xr:uid="{A73DBF6E-D1A8-F648-89AF-F0890CDE8D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6" authorId="0" shapeId="0" xr:uid="{C1491816-B748-6845-AD29-6749BDA83DE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71" authorId="0" shapeId="0" xr:uid="{52A73E29-AAF9-0143-A422-AF56BFAC114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82" authorId="0" shapeId="0" xr:uid="{DAD1CDF8-09A1-8249-A65A-2F65C4C02E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93" authorId="0" shapeId="0" xr:uid="{67A73EB6-6A5C-F846-AAD5-B30E599DC43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04" authorId="0" shapeId="0" xr:uid="{0CDE99F2-7271-F64C-837E-4224120A23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15" authorId="0" shapeId="0" xr:uid="{78E03093-F649-8149-AB39-D947F0E9EDC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6" authorId="0" shapeId="0" xr:uid="{8F27EA00-31D2-AB49-9A56-6E5C5A7A00E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31" authorId="0" shapeId="0" xr:uid="{1D25BFB9-A385-1E47-B099-B56AFD0D3A5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42" authorId="0" shapeId="0" xr:uid="{814D3A23-15E5-614C-978B-139A0AEB68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53" authorId="0" shapeId="0" xr:uid="{70A62991-A693-BA41-A041-2D3A9BFF04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64" authorId="0" shapeId="0" xr:uid="{4A209955-3EF5-7940-A4BF-700D1FCB76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75" authorId="0" shapeId="0" xr:uid="{6B254D55-7158-2043-A9FB-838ED57BB9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6" authorId="0" shapeId="0" xr:uid="{4FFD59A9-AC8C-7142-B45A-E0AABE41FEB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91" authorId="0" shapeId="0" xr:uid="{A6E7B5C9-3940-A64A-A30B-348EEA02251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02" authorId="0" shapeId="0" xr:uid="{0B92C730-4329-EB4F-8C62-198F09814B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13" authorId="0" shapeId="0" xr:uid="{D69FAABC-D352-F144-B2A0-29CC4E6302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4" authorId="0" shapeId="0" xr:uid="{97157461-A584-8446-A2E3-32CE76FB833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35" authorId="0" shapeId="0" xr:uid="{FEA5BE3A-3FD1-9047-BEE1-B511FFDC9B9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6" authorId="0" shapeId="0" xr:uid="{8F9A20D1-AD5E-4B4C-9351-119461E95CF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51" authorId="0" shapeId="0" xr:uid="{E25FCEC1-18D3-EB45-9145-82280514FD4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62" authorId="0" shapeId="0" xr:uid="{3019D6F2-DE6B-6B49-BDEF-662EAAE5398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73" authorId="0" shapeId="0" xr:uid="{8BC436AB-786E-EF4D-8390-96B5EECFB6D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84" authorId="0" shapeId="0" xr:uid="{03EBF408-A011-3444-8E21-9B9D70ACC6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95" authorId="0" shapeId="0" xr:uid="{469093AA-5973-9A4C-8E92-B84ABB4C146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6" authorId="0" shapeId="0" xr:uid="{496F8B53-CB12-114F-A516-2E62E7AC175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11" authorId="0" shapeId="0" xr:uid="{2E15E7AA-8E6A-3C43-B7E1-67A22B4E71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22" authorId="0" shapeId="0" xr:uid="{3C226C0C-D2BC-8040-A34B-24A2E074745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3" authorId="0" shapeId="0" xr:uid="{68DC0D6C-D715-9E4D-A42F-C3B80F2D181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44" authorId="0" shapeId="0" xr:uid="{34996B98-2606-034B-B591-2DBEFE3B1AD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55" authorId="0" shapeId="0" xr:uid="{0D3BAEBE-DC7A-BA41-A693-C25F7CF5575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6" authorId="0" shapeId="0" xr:uid="{793CDD07-18F4-7745-89C4-7C179D2DD70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71" authorId="0" shapeId="0" xr:uid="{602F3C7E-2835-F54D-9C40-1DC221A5384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82" authorId="0" shapeId="0" xr:uid="{D440203E-707A-C240-9639-A090A513542E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93" authorId="0" shapeId="0" xr:uid="{AB10AD87-E19E-8643-B307-C5B38BD101A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04" authorId="0" shapeId="0" xr:uid="{D28526DE-AC8D-2C4C-A0C6-6806EC61C40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15" authorId="0" shapeId="0" xr:uid="{676F678B-0DC2-7441-9158-FFAEFDF530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6" authorId="0" shapeId="0" xr:uid="{A42E5E88-E022-5B4C-910A-E03BF823A8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31" authorId="0" shapeId="0" xr:uid="{CBD773BC-CE50-6644-B96E-0A30EE4FA0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2" authorId="0" shapeId="0" xr:uid="{56FAB58C-D3B6-7540-9B21-FADAD0491E4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53" authorId="0" shapeId="0" xr:uid="{E4EE51D9-7035-CC4A-A77B-AFB4C82524B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64" authorId="0" shapeId="0" xr:uid="{21E52198-3E21-A84C-B309-4A496B8600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75" authorId="0" shapeId="0" xr:uid="{FE830BBD-EBBA-3340-B2AD-BE88AE776FE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6" authorId="0" shapeId="0" xr:uid="{99C64D3E-9488-6746-AAF1-C75703B0590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91" authorId="0" shapeId="0" xr:uid="{85BFE414-4EC3-C347-A4FA-DAB3172389E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02" authorId="0" shapeId="0" xr:uid="{F1F6A253-BC4F-BA4D-BD9F-44A18E5AAAC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13" authorId="0" shapeId="0" xr:uid="{CDEB32BC-25F2-A247-8A45-E94D95A2150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24" authorId="0" shapeId="0" xr:uid="{4EABC395-3F6E-3D4A-B250-5B226F8C2E0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35" authorId="0" shapeId="0" xr:uid="{DE14183B-F213-A04D-8A3A-56F40937E2D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6" authorId="0" shapeId="0" xr:uid="{2C2320E1-E2F8-D541-80BA-CDD4990C57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1" authorId="0" shapeId="0" xr:uid="{A70D02EA-63B0-BF49-91EE-4AEE13A0EDC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62" authorId="0" shapeId="0" xr:uid="{A18F8174-2551-F841-9236-290219ECDD5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73" authorId="0" shapeId="0" xr:uid="{65750E89-78CC-A74E-AD84-D5C992F95DC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84" authorId="0" shapeId="0" xr:uid="{77836E84-96B6-CF48-BABE-91B6428D0F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95" authorId="0" shapeId="0" xr:uid="{AD5A25D1-0075-FD45-BAF9-07A773BAB48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06" authorId="0" shapeId="0" xr:uid="{327B4CD8-A02F-2C49-AF85-11AB9381D98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M11" authorId="0" shapeId="0" xr:uid="{FE0D0BCB-B09F-634C-8C6B-4DF629A4F2E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" authorId="0" shapeId="0" xr:uid="{BF639236-0148-984F-904B-BF1338A3B9A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" authorId="0" shapeId="0" xr:uid="{33294D8B-1E86-EE48-A872-B715991A0C2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" authorId="0" shapeId="0" xr:uid="{B2C6BF3B-56EC-9842-B862-6D2B7A4A9B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" authorId="0" shapeId="0" xr:uid="{A73DBF6E-D1A8-F648-89AF-F0890CDE8D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6" authorId="0" shapeId="0" xr:uid="{C1491816-B748-6845-AD29-6749BDA83DE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71" authorId="0" shapeId="0" xr:uid="{52A73E29-AAF9-0143-A422-AF56BFAC114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82" authorId="0" shapeId="0" xr:uid="{DAD1CDF8-09A1-8249-A65A-2F65C4C02EEF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93" authorId="0" shapeId="0" xr:uid="{67A73EB6-6A5C-F846-AAD5-B30E599DC43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04" authorId="0" shapeId="0" xr:uid="{0CDE99F2-7271-F64C-837E-4224120A231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15" authorId="0" shapeId="0" xr:uid="{78E03093-F649-8149-AB39-D947F0E9EDC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6" authorId="0" shapeId="0" xr:uid="{8F27EA00-31D2-AB49-9A56-6E5C5A7A00E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28" authorId="0" shapeId="0" xr:uid="{CA70ABD0-C411-564B-B687-3D9A850BCC9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31" authorId="0" shapeId="0" xr:uid="{1D25BFB9-A385-1E47-B099-B56AFD0D3A5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42" authorId="0" shapeId="0" xr:uid="{814D3A23-15E5-614C-978B-139A0AEB68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53" authorId="0" shapeId="0" xr:uid="{70A62991-A693-BA41-A041-2D3A9BFF04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64" authorId="0" shapeId="0" xr:uid="{4A209955-3EF5-7940-A4BF-700D1FCB761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75" authorId="0" shapeId="0" xr:uid="{6B254D55-7158-2043-A9FB-838ED57BB92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6" authorId="0" shapeId="0" xr:uid="{4FFD59A9-AC8C-7142-B45A-E0AABE41FEB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88" authorId="0" shapeId="0" xr:uid="{DD07FA6C-80F3-9A4B-9E3C-32740D2132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191" authorId="0" shapeId="0" xr:uid="{B9610C8A-A99B-CC45-B66D-38FD0BEB05D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02" authorId="0" shapeId="0" xr:uid="{FD33E3EF-0995-8A40-A1C4-8496336061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13" authorId="0" shapeId="0" xr:uid="{9E58A96A-C505-F347-AEF3-B0DB82BFE35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24" authorId="0" shapeId="0" xr:uid="{0F08D05F-63DB-8E4D-94F1-3521423E1F8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35" authorId="0" shapeId="0" xr:uid="{CEF8D238-B316-734C-97CA-11F4BB2E3BF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6" authorId="0" shapeId="0" xr:uid="{0CC6980E-AD7B-8442-A1CC-377EA6F87FE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48" authorId="0" shapeId="0" xr:uid="{67EFABAE-58A9-DB4E-BB2B-CCFA4E0E9CE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51" authorId="0" shapeId="0" xr:uid="{1DCB7357-12A7-AF42-83D0-87C2D18DBBE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62" authorId="0" shapeId="0" xr:uid="{D60DA8A5-5A6C-0F49-B665-A344681A993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73" authorId="0" shapeId="0" xr:uid="{01E720E6-07ED-E245-A1EA-4BB93FBBC64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84" authorId="0" shapeId="0" xr:uid="{8E88E316-02AF-E044-837C-8CFAEC15CE87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295" authorId="0" shapeId="0" xr:uid="{B3B1AF9C-2D5B-1340-A34B-74514AAD926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6" authorId="0" shapeId="0" xr:uid="{6C23F06F-2BD2-CD4C-86E7-6A2BEB80D08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08" authorId="0" shapeId="0" xr:uid="{5614EA23-A96F-3548-B8FA-53CD063BF9D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11" authorId="0" shapeId="0" xr:uid="{90C12CEF-8910-2346-B415-3087ABA4770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22" authorId="0" shapeId="0" xr:uid="{0CBB260E-7413-7240-8D93-6D3CD572D69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33" authorId="0" shapeId="0" xr:uid="{764C406A-31DB-164B-AB26-47345660D45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44" authorId="0" shapeId="0" xr:uid="{B6BE1C58-C9B4-CB4B-91CF-3E8A06CD91AD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55" authorId="0" shapeId="0" xr:uid="{815280C6-7D6B-2E4A-A454-A2E24937475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6" authorId="0" shapeId="0" xr:uid="{BDEE34E8-DE59-3749-8385-244D24F5AE1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68" authorId="0" shapeId="0" xr:uid="{AD63CF7D-B7B1-444F-A389-EFB0B05CC82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71" authorId="0" shapeId="0" xr:uid="{71A4B19E-FA41-604A-8AF0-E9F7462F2A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82" authorId="0" shapeId="0" xr:uid="{341F0F2A-6A38-6041-92DA-A3FC1D1D4413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393" authorId="0" shapeId="0" xr:uid="{46CB57F7-8190-014B-9D9F-AF65A049DF7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04" authorId="0" shapeId="0" xr:uid="{1B087B53-1E83-7044-B1F5-504EED7FC5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15" authorId="0" shapeId="0" xr:uid="{AA05C95D-6734-8A45-A7CE-81FDE40D110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6" authorId="0" shapeId="0" xr:uid="{AB0E89DF-572C-B944-A829-555F2D7A099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28" authorId="0" shapeId="0" xr:uid="{DDC35E47-ED8B-824C-B099-A4CC33CC697B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31" authorId="0" shapeId="0" xr:uid="{3889665E-D075-084D-84C5-058E69A3C22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42" authorId="0" shapeId="0" xr:uid="{39BA99AD-B020-6443-B437-BE1E7B6167B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53" authorId="0" shapeId="0" xr:uid="{EC7475B1-09ED-4643-87A9-73E3A4FAE154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64" authorId="0" shapeId="0" xr:uid="{C96E52B2-A435-214B-BFB4-3B19DB4E5EF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75" authorId="0" shapeId="0" xr:uid="{D72B38F7-CB13-FB41-BF93-C5D5677834A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6" authorId="0" shapeId="0" xr:uid="{E0DE5463-A5FB-334C-A441-EFD113B20690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88" authorId="0" shapeId="0" xr:uid="{468D2805-F763-DB42-B6B0-6C3B01345C8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491" authorId="0" shapeId="0" xr:uid="{D974DD86-AACF-7E4C-85E2-07C1CB25B7C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02" authorId="0" shapeId="0" xr:uid="{22E70139-8D88-1F4B-8CCC-B4507BFB8B9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13" authorId="0" shapeId="0" xr:uid="{F7B75A7D-1DB8-1C45-BAA9-2EDFE5BEF5A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24" authorId="0" shapeId="0" xr:uid="{504E86C6-8D11-2148-B495-C92342D305D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35" authorId="0" shapeId="0" xr:uid="{88C5FFC9-72A6-A240-A00E-DB606E3F05B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6" authorId="0" shapeId="0" xr:uid="{EC673A1B-2D67-AB4D-AF3F-F5C6AA59F68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48" authorId="0" shapeId="0" xr:uid="{CE344887-9EB6-1F46-97D2-2D85CDC630B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51" authorId="0" shapeId="0" xr:uid="{B4112CBC-52D5-224B-9321-7747DA51F9E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62" authorId="0" shapeId="0" xr:uid="{837D0B86-2B37-C947-95F4-E0F0A937B616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73" authorId="0" shapeId="0" xr:uid="{F5E3B390-35C1-4743-95C5-72CB5D993B8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84" authorId="0" shapeId="0" xr:uid="{FB15E921-2B02-9F41-9AF5-A273821DA46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595" authorId="0" shapeId="0" xr:uid="{F32D4E95-E95E-4E4F-83B1-158B82D13B62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M606" authorId="0" shapeId="0" xr:uid="{0A353F01-FB08-FA43-8BFA-89E385D2CC98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</commentList>
</comments>
</file>

<file path=xl/sharedStrings.xml><?xml version="1.0" encoding="utf-8"?>
<sst xmlns="http://schemas.openxmlformats.org/spreadsheetml/2006/main" count="1644" uniqueCount="285">
  <si>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</si>
  <si>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</si>
  <si>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</si>
  <si>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</si>
  <si>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</si>
  <si>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</si>
  <si>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</si>
  <si>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</si>
  <si>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</si>
  <si>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</si>
  <si>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</si>
  <si>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</si>
  <si>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</si>
  <si>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</si>
  <si>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</si>
  <si>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</si>
  <si>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</si>
  <si>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</si>
  <si>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</si>
  <si>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</si>
  <si>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</si>
  <si>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</si>
  <si>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</si>
  <si>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</si>
  <si>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</si>
  <si>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</si>
  <si>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S1</t>
    <phoneticPr fontId="1" type="noConversion"/>
  </si>
  <si>
    <t>S1</t>
    <phoneticPr fontId="4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</si>
  <si>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</si>
  <si>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</si>
  <si>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</si>
  <si>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</si>
  <si>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</si>
  <si>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</si>
  <si>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</si>
  <si>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</si>
  <si>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</si>
  <si>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</si>
  <si>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</si>
  <si>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</si>
  <si>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</si>
  <si>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</si>
  <si>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</si>
  <si>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</si>
  <si>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</si>
  <si>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</si>
  <si>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</si>
  <si>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</si>
  <si>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</si>
  <si>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</si>
  <si>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</si>
  <si>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</si>
  <si>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</si>
  <si>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</si>
  <si>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</si>
  <si>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</si>
  <si>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</si>
  <si>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</si>
  <si>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</si>
  <si>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</si>
  <si>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</si>
  <si>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</si>
  <si>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</si>
  <si>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</si>
  <si>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</si>
  <si>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</si>
  <si>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</si>
  <si>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</si>
  <si>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</si>
  <si>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</si>
  <si>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</si>
  <si>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</si>
  <si>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</si>
  <si>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</si>
  <si>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</si>
  <si>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</si>
  <si>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</si>
  <si>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</si>
  <si>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</si>
  <si>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</si>
  <si>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WILD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</si>
  <si>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</si>
  <si>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</si>
  <si>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</si>
  <si>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</si>
  <si>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</si>
  <si>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</si>
  <si>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</si>
  <si>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</si>
  <si>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</si>
  <si>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</si>
  <si>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</si>
  <si>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</si>
  <si>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</si>
  <si>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</si>
  <si>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</si>
  <si>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</si>
  <si>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</si>
  <si>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</si>
  <si>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</si>
  <si>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</si>
  <si>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ID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</si>
  <si>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</si>
  <si>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</si>
  <si>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</si>
  <si>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</si>
  <si>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</si>
  <si>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X</t>
    <phoneticPr fontId="1" type="noConversion"/>
  </si>
  <si>
    <t>Base Game Scatter Hit Rate</t>
    <phoneticPr fontId="1" type="noConversion"/>
  </si>
  <si>
    <t>M5</t>
    <phoneticPr fontId="1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</si>
  <si>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</si>
  <si>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</si>
  <si>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</si>
  <si>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</si>
  <si>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</si>
  <si>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</si>
  <si>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</si>
  <si>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</si>
  <si>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</si>
  <si>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</si>
  <si>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</si>
  <si>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</si>
  <si>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</si>
  <si>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</si>
  <si>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</si>
  <si>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</si>
  <si>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</si>
  <si>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</si>
  <si>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</si>
  <si>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</si>
  <si>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</si>
  <si>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</si>
  <si>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R1</t>
    <phoneticPr fontId="55" type="noConversion"/>
  </si>
  <si>
    <t>R2</t>
    <phoneticPr fontId="55" type="noConversion"/>
  </si>
  <si>
    <t>R3</t>
    <phoneticPr fontId="55" type="noConversion"/>
  </si>
  <si>
    <t>R4</t>
    <phoneticPr fontId="55" type="noConversion"/>
  </si>
  <si>
    <t>R5</t>
    <phoneticPr fontId="55" type="noConversion"/>
  </si>
  <si>
    <t>M8</t>
  </si>
  <si>
    <t>M6</t>
  </si>
  <si>
    <t>M10</t>
  </si>
  <si>
    <t>M7</t>
  </si>
  <si>
    <t>M9</t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</si>
  <si>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</si>
  <si>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</si>
  <si>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</si>
  <si>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</si>
  <si>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</si>
  <si>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</si>
  <si>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</si>
  <si>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</si>
  <si>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</si>
  <si>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Hit</t>
    <phoneticPr fontId="1" type="noConversion"/>
  </si>
  <si>
    <t>Hit rate</t>
    <phoneticPr fontId="1" type="noConversion"/>
  </si>
  <si>
    <t>BBIN</t>
    <phoneticPr fontId="1" type="noConversion"/>
  </si>
  <si>
    <t>WW,M1</t>
    <phoneticPr fontId="1" type="noConversion"/>
  </si>
  <si>
    <t>WW,M3</t>
  </si>
  <si>
    <t>WW,M5</t>
  </si>
  <si>
    <t>WW,M7</t>
  </si>
  <si>
    <t>WW,M9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</si>
  <si>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</si>
  <si>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</si>
  <si>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</si>
  <si>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</si>
  <si>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</si>
  <si>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</si>
  <si>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</si>
  <si>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</si>
  <si>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</si>
  <si>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W</t>
    <phoneticPr fontId="1" type="noConversion"/>
  </si>
  <si>
    <t>Ｗ</t>
    <phoneticPr fontId="1" type="noConversion"/>
  </si>
  <si>
    <t>Symbol</t>
  </si>
  <si>
    <t>ID</t>
  </si>
  <si>
    <t>中文字：猴</t>
  </si>
  <si>
    <t>圖案：猴</t>
  </si>
  <si>
    <t>中文字：康</t>
  </si>
  <si>
    <t>中文字：喜</t>
  </si>
  <si>
    <t>中文字：福</t>
  </si>
  <si>
    <t>圖案：獅頭</t>
  </si>
  <si>
    <t>圖案：猴子燈籠</t>
  </si>
  <si>
    <t>圖案：鞭炮</t>
  </si>
  <si>
    <t>圖案：扇子</t>
  </si>
  <si>
    <t>圖案：紅包袋裝錢</t>
  </si>
  <si>
    <t>圖案：綠色8</t>
  </si>
  <si>
    <t>圖案：葫蘆</t>
  </si>
  <si>
    <t>S</t>
    <phoneticPr fontId="1" type="noConversion"/>
  </si>
  <si>
    <t>all-M4</t>
    <phoneticPr fontId="1" type="noConversion"/>
  </si>
  <si>
    <t>ALL</t>
    <phoneticPr fontId="1" type="noConversion"/>
  </si>
  <si>
    <t>All</t>
    <phoneticPr fontId="1" type="noConversion"/>
  </si>
  <si>
    <t>Ｍ１</t>
    <phoneticPr fontId="1" type="noConversion"/>
  </si>
  <si>
    <t>Ｍ1</t>
    <phoneticPr fontId="1" type="noConversion"/>
  </si>
  <si>
    <t>X_M1</t>
    <phoneticPr fontId="1" type="noConversion"/>
  </si>
  <si>
    <t>X_W4</t>
    <phoneticPr fontId="1" type="noConversion"/>
  </si>
  <si>
    <t>X_W1</t>
  </si>
  <si>
    <t>X_W4</t>
  </si>
  <si>
    <t>W</t>
  </si>
  <si>
    <t>Ｗ</t>
  </si>
  <si>
    <t>WILD</t>
  </si>
  <si>
    <t>S</t>
  </si>
  <si>
    <t>ALL</t>
  </si>
  <si>
    <t>all-W4#</t>
  </si>
  <si>
    <t>All</t>
  </si>
  <si>
    <t>X_w1</t>
  </si>
  <si>
    <t>Ｍ１</t>
  </si>
  <si>
    <t>Ｍ1</t>
  </si>
  <si>
    <t>X_Ｗ1</t>
  </si>
  <si>
    <t>X_Ｗ1</t>
    <phoneticPr fontId="1" type="noConversion"/>
  </si>
  <si>
    <t>WW</t>
    <phoneticPr fontId="1" type="noConversion"/>
  </si>
  <si>
    <t>high</t>
    <phoneticPr fontId="1" type="noConversion"/>
  </si>
  <si>
    <t>Line</t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</si>
  <si>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</si>
  <si>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</si>
  <si>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</si>
  <si>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</si>
  <si>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NI</t>
    <phoneticPr fontId="1" type="noConversion"/>
  </si>
  <si>
    <t>}</t>
  </si>
  <si>
    <t>M1-1</t>
    <phoneticPr fontId="1" type="noConversion"/>
  </si>
  <si>
    <t>M1-2</t>
    <phoneticPr fontId="1" type="noConversion"/>
  </si>
  <si>
    <t>M2-1</t>
    <phoneticPr fontId="1" type="noConversion"/>
  </si>
  <si>
    <t>M2-2</t>
    <phoneticPr fontId="1" type="noConversion"/>
  </si>
  <si>
    <t>M3-1</t>
    <phoneticPr fontId="1" type="noConversion"/>
  </si>
  <si>
    <t>M3-2</t>
    <phoneticPr fontId="1" type="noConversion"/>
  </si>
  <si>
    <t>M4-1</t>
    <phoneticPr fontId="1" type="noConversion"/>
  </si>
  <si>
    <t>M4-2</t>
    <phoneticPr fontId="1" type="noConversion"/>
  </si>
  <si>
    <t>A-1</t>
    <phoneticPr fontId="1" type="noConversion"/>
  </si>
  <si>
    <t>A-2</t>
    <phoneticPr fontId="1" type="noConversion"/>
  </si>
  <si>
    <t>K-1</t>
    <phoneticPr fontId="1" type="noConversion"/>
  </si>
  <si>
    <t>K-2</t>
    <phoneticPr fontId="1" type="noConversion"/>
  </si>
  <si>
    <t>Q-1</t>
    <phoneticPr fontId="1" type="noConversion"/>
  </si>
  <si>
    <t>Q-2</t>
    <phoneticPr fontId="1" type="noConversion"/>
  </si>
  <si>
    <t>J-1</t>
    <phoneticPr fontId="1" type="noConversion"/>
  </si>
  <si>
    <t>J-2</t>
    <phoneticPr fontId="1" type="noConversion"/>
  </si>
  <si>
    <t>TE-1</t>
    <phoneticPr fontId="1" type="noConversion"/>
  </si>
  <si>
    <t>TE-2</t>
    <phoneticPr fontId="1" type="noConversion"/>
  </si>
  <si>
    <t>NI-2</t>
    <phoneticPr fontId="1" type="noConversion"/>
  </si>
  <si>
    <t>NI-1</t>
    <phoneticPr fontId="1" type="noConversion"/>
  </si>
  <si>
    <t>WW-2</t>
    <phoneticPr fontId="1" type="noConversion"/>
  </si>
  <si>
    <t>WW-1</t>
    <phoneticPr fontId="55" type="noConversion"/>
  </si>
  <si>
    <t>鴛鴦</t>
    <phoneticPr fontId="1" type="noConversion"/>
  </si>
  <si>
    <t>雙鴛鴦</t>
    <phoneticPr fontId="1" type="noConversion"/>
  </si>
  <si>
    <t>鸚鵡</t>
    <phoneticPr fontId="1" type="noConversion"/>
  </si>
  <si>
    <t>雙鸚鵡</t>
    <phoneticPr fontId="1" type="noConversion"/>
  </si>
  <si>
    <t>喜鵲</t>
    <phoneticPr fontId="1" type="noConversion"/>
  </si>
  <si>
    <t>雙喜鵲</t>
    <phoneticPr fontId="1" type="noConversion"/>
  </si>
  <si>
    <t>相思鳥</t>
    <phoneticPr fontId="1" type="noConversion"/>
  </si>
  <si>
    <t>雙相思鳥</t>
    <phoneticPr fontId="1" type="noConversion"/>
  </si>
  <si>
    <t>Ａ</t>
    <phoneticPr fontId="1" type="noConversion"/>
  </si>
  <si>
    <t>ＡＡ</t>
    <phoneticPr fontId="1" type="noConversion"/>
  </si>
  <si>
    <t>Ｋ</t>
    <phoneticPr fontId="1" type="noConversion"/>
  </si>
  <si>
    <t>ＫＫ</t>
    <phoneticPr fontId="1" type="noConversion"/>
  </si>
  <si>
    <t>Ｑ</t>
    <phoneticPr fontId="1" type="noConversion"/>
  </si>
  <si>
    <t>ＱＱ</t>
    <phoneticPr fontId="1" type="noConversion"/>
  </si>
  <si>
    <t>Ｊ</t>
    <phoneticPr fontId="1" type="noConversion"/>
  </si>
  <si>
    <t>ＪＪ</t>
    <phoneticPr fontId="1" type="noConversion"/>
  </si>
  <si>
    <t>ＴＥ</t>
    <phoneticPr fontId="1" type="noConversion"/>
  </si>
  <si>
    <t>TETE</t>
    <phoneticPr fontId="1" type="noConversion"/>
  </si>
  <si>
    <t>NINI</t>
    <phoneticPr fontId="1" type="noConversion"/>
  </si>
  <si>
    <t>囍</t>
    <phoneticPr fontId="1" type="noConversion"/>
  </si>
  <si>
    <t>ＷＷ</t>
    <phoneticPr fontId="1" type="noConversion"/>
  </si>
  <si>
    <t>W+symbol</t>
    <phoneticPr fontId="1" type="noConversion"/>
  </si>
  <si>
    <t>WW+symbol</t>
    <phoneticPr fontId="1" type="noConversion"/>
  </si>
  <si>
    <t>X-symbol</t>
    <phoneticPr fontId="1" type="noConversion"/>
  </si>
  <si>
    <t>X</t>
  </si>
  <si>
    <t>sc rtp</t>
    <phoneticPr fontId="1" type="noConversion"/>
  </si>
  <si>
    <t>base game rtp</t>
    <phoneticPr fontId="1" type="noConversion"/>
  </si>
  <si>
    <t>free game hit rate%</t>
    <phoneticPr fontId="1" type="noConversion"/>
  </si>
  <si>
    <t>S1S1S1-- --</t>
    <phoneticPr fontId="1" type="noConversion"/>
  </si>
  <si>
    <t>Hit rate</t>
  </si>
  <si>
    <t>Hit</t>
  </si>
  <si>
    <t>S1S1S1S1--</t>
    <phoneticPr fontId="1" type="noConversion"/>
  </si>
  <si>
    <t>Base Game Scatter Hit Rate</t>
  </si>
  <si>
    <t>S1S1S1S1S1</t>
    <phoneticPr fontId="1" type="noConversion"/>
  </si>
  <si>
    <t>A</t>
  </si>
  <si>
    <t>K</t>
  </si>
  <si>
    <t>Q</t>
  </si>
  <si>
    <t>J</t>
  </si>
  <si>
    <t>Scatter</t>
  </si>
  <si>
    <t>LineTable</t>
    <phoneticPr fontId="1" type="noConversion"/>
  </si>
  <si>
    <t>free game rtp</t>
    <phoneticPr fontId="1" type="noConversion"/>
  </si>
  <si>
    <t>retrigger N scatter</t>
    <phoneticPr fontId="1" type="noConversion"/>
  </si>
  <si>
    <t>free spin</t>
    <phoneticPr fontId="1" type="noConversion"/>
  </si>
  <si>
    <t>probability</t>
    <phoneticPr fontId="1" type="noConversion"/>
  </si>
  <si>
    <t>E(free spin)</t>
    <phoneticPr fontId="1" type="noConversion"/>
  </si>
  <si>
    <t>30line</t>
    <phoneticPr fontId="1" type="noConversion"/>
  </si>
  <si>
    <t>base game feature:
line game
30line
wild只出現在2,3,4,5輪
3,4,5個scatter對應free game 10,15,20
free game feature:
可以retrigger3,4,5個scatter對應free game 10,15,20
獎圖只出現雙倍獎圖'</t>
    <phoneticPr fontId="1" type="noConversion"/>
  </si>
  <si>
    <t>好事成雙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</si>
</sst>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#,##0.0000000_ "/>
    <numFmt numFmtId="194" formatCode="0.000000000000000%"/>
    <numFmt numFmtId="195" formatCode="0.00000000000000%"/>
  </numFmts>
  <fonts count="7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  <font>
      <i/>
      <sz val="12"/>
      <color theme="1"/>
      <name val="Consolas"/>
      <family val="2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rgb="FF9C0006"/>
      <name val="Calibri"/>
      <family val="2"/>
    </font>
    <font>
      <sz val="12"/>
      <color theme="1"/>
      <name val="BiauKai"/>
      <family val="1"/>
      <charset val="136"/>
    </font>
    <font>
      <sz val="12"/>
      <color rgb="FF000000"/>
      <name val="Calibri"/>
      <family val="2"/>
    </font>
    <font>
      <sz val="12"/>
      <color rgb="FFD4D4D4"/>
      <name val="Menlo"/>
      <family val="2"/>
    </font>
    <font>
      <b/>
      <sz val="12"/>
      <color theme="1"/>
      <name val="新細明體"/>
      <family val="1"/>
      <charset val="136"/>
      <scheme val="maj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Helvetica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theme="1"/>
      <name val="Arial Unicode MS"/>
      <family val="2"/>
      <charset val="136"/>
    </font>
    <font>
      <sz val="12"/>
      <color rgb="FFFF0000"/>
      <name val="Arial Unicode MS"/>
      <family val="2"/>
      <charset val="136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180" fontId="8" fillId="0" borderId="1" xfId="0" applyNumberFormat="1" applyFont="1" applyBorder="1" applyAlignment="1">
      <alignment horizontal="center" vertical="center" wrapText="1"/>
    </xf>
    <xf numFmtId="180" fontId="9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1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4" xfId="2" applyNumberFormat="1" applyFont="1" applyFill="1" applyBorder="1" applyAlignment="1">
      <alignment horizontal="right" vertical="center"/>
    </xf>
    <xf numFmtId="177" fontId="16" fillId="4" borderId="14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4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178" fontId="14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185" fontId="5" fillId="0" borderId="13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9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7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4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9" xfId="0" applyBorder="1">
      <alignment vertical="center"/>
    </xf>
    <xf numFmtId="0" fontId="24" fillId="3" borderId="18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2" xfId="45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6" fillId="0" borderId="6" xfId="0" applyFont="1" applyBorder="1">
      <alignment vertical="center"/>
    </xf>
    <xf numFmtId="0" fontId="0" fillId="0" borderId="13" xfId="0" applyBorder="1">
      <alignment vertical="center"/>
    </xf>
    <xf numFmtId="0" fontId="0" fillId="0" borderId="37" xfId="0" applyBorder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177" fontId="0" fillId="0" borderId="9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0" fillId="0" borderId="7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9" borderId="1" xfId="0" applyFont="1" applyFill="1" applyBorder="1" applyAlignment="1">
      <alignment horizontal="left" vertical="center"/>
    </xf>
    <xf numFmtId="180" fontId="8" fillId="0" borderId="15" xfId="0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0" fontId="9" fillId="40" borderId="1" xfId="0" applyFont="1" applyFill="1" applyBorder="1" applyAlignment="1">
      <alignment horizontal="center" vertical="center"/>
    </xf>
    <xf numFmtId="0" fontId="9" fillId="3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3" fillId="4" borderId="17" xfId="0" applyFont="1" applyFill="1" applyBorder="1" applyAlignment="1">
      <alignment horizontal="center" vertical="center"/>
    </xf>
    <xf numFmtId="187" fontId="15" fillId="0" borderId="17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0" fontId="9" fillId="0" borderId="1" xfId="0" applyNumberFormat="1" applyFont="1" applyBorder="1">
      <alignment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9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6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5" fillId="5" borderId="1" xfId="0" applyNumberFormat="1" applyFont="1" applyFill="1" applyBorder="1" applyAlignment="1">
      <alignment horizontal="right" vertical="center"/>
    </xf>
    <xf numFmtId="193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32" fillId="8" borderId="0" xfId="10">
      <alignment vertical="center"/>
    </xf>
    <xf numFmtId="0" fontId="0" fillId="0" borderId="25" xfId="0" applyBorder="1">
      <alignment vertical="center"/>
    </xf>
    <xf numFmtId="0" fontId="56" fillId="0" borderId="0" xfId="0" applyFont="1">
      <alignment vertical="center"/>
    </xf>
    <xf numFmtId="0" fontId="2" fillId="0" borderId="16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4" fontId="9" fillId="0" borderId="0" xfId="0" applyNumberFormat="1" applyFont="1">
      <alignment vertical="center"/>
    </xf>
    <xf numFmtId="0" fontId="54" fillId="0" borderId="0" xfId="0" applyFont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11" fillId="41" borderId="1" xfId="0" applyFont="1" applyFill="1" applyBorder="1" applyAlignment="1">
      <alignment horizontal="center" vertical="center"/>
    </xf>
    <xf numFmtId="0" fontId="11" fillId="41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1" xfId="0" applyFont="1" applyBorder="1" applyAlignment="1">
      <alignment horizontal="center" vertical="center"/>
    </xf>
    <xf numFmtId="0" fontId="65" fillId="41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horizontal="center" vertical="center"/>
    </xf>
    <xf numFmtId="0" fontId="6" fillId="44" borderId="1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6" fillId="45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6" fillId="4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0" fontId="8" fillId="0" borderId="15" xfId="0" applyNumberFormat="1" applyFont="1" applyBorder="1" applyAlignment="1">
      <alignment horizontal="center" vertical="center" wrapText="1"/>
    </xf>
    <xf numFmtId="38" fontId="8" fillId="0" borderId="44" xfId="0" applyNumberFormat="1" applyFont="1" applyBorder="1" applyAlignment="1">
      <alignment vertical="top" wrapText="1"/>
    </xf>
    <xf numFmtId="180" fontId="8" fillId="0" borderId="37" xfId="0" applyNumberFormat="1" applyFont="1" applyBorder="1" applyAlignment="1">
      <alignment horizontal="right" vertical="center" wrapText="1"/>
    </xf>
    <xf numFmtId="38" fontId="8" fillId="0" borderId="37" xfId="0" applyNumberFormat="1" applyFont="1" applyBorder="1" applyAlignment="1">
      <alignment vertical="top" wrapText="1"/>
    </xf>
    <xf numFmtId="178" fontId="8" fillId="0" borderId="37" xfId="1" applyNumberFormat="1" applyFont="1" applyBorder="1" applyAlignment="1">
      <alignment horizontal="right" vertical="top" wrapText="1"/>
    </xf>
    <xf numFmtId="191" fontId="8" fillId="0" borderId="37" xfId="0" applyNumberFormat="1" applyFont="1" applyBorder="1" applyAlignment="1">
      <alignment horizontal="right" vertical="center" wrapText="1"/>
    </xf>
    <xf numFmtId="178" fontId="8" fillId="0" borderId="15" xfId="0" applyNumberFormat="1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80" fontId="8" fillId="0" borderId="15" xfId="0" applyNumberFormat="1" applyFont="1" applyBorder="1" applyAlignment="1">
      <alignment horizontal="center" vertical="center" wrapText="1"/>
    </xf>
    <xf numFmtId="0" fontId="9" fillId="0" borderId="15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17" xfId="0" applyFont="1" applyBorder="1" applyAlignment="1">
      <alignment horizontal="center" vertical="center"/>
    </xf>
    <xf numFmtId="0" fontId="67" fillId="0" borderId="17" xfId="0" applyFont="1" applyBorder="1" applyAlignment="1">
      <alignment horizontal="center" vertical="center" wrapText="1"/>
    </xf>
    <xf numFmtId="0" fontId="66" fillId="0" borderId="37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38" fontId="8" fillId="0" borderId="37" xfId="0" applyNumberFormat="1" applyFont="1" applyBorder="1" applyAlignment="1">
      <alignment horizontal="right" vertical="center" wrapText="1"/>
    </xf>
    <xf numFmtId="0" fontId="9" fillId="0" borderId="0" xfId="0" applyNumberFormat="1" applyFont="1">
      <alignment vertical="center"/>
    </xf>
    <xf numFmtId="0" fontId="9" fillId="0" borderId="45" xfId="0" applyNumberFormat="1" applyFont="1" applyBorder="1">
      <alignment vertical="center"/>
    </xf>
    <xf numFmtId="38" fontId="9" fillId="0" borderId="45" xfId="0" applyNumberFormat="1" applyFont="1" applyBorder="1">
      <alignment vertical="center"/>
    </xf>
    <xf numFmtId="38" fontId="9" fillId="0" borderId="25" xfId="0" applyNumberFormat="1" applyFont="1" applyBorder="1">
      <alignment vertical="center"/>
    </xf>
    <xf numFmtId="181" fontId="68" fillId="47" borderId="1" xfId="0" applyNumberFormat="1" applyFont="1" applyFill="1" applyBorder="1">
      <alignment vertical="center"/>
    </xf>
    <xf numFmtId="0" fontId="68" fillId="47" borderId="1" xfId="0" applyFont="1" applyFill="1" applyBorder="1">
      <alignment vertical="center"/>
    </xf>
    <xf numFmtId="181" fontId="68" fillId="47" borderId="17" xfId="0" applyNumberFormat="1" applyFont="1" applyFill="1" applyBorder="1">
      <alignment vertical="center"/>
    </xf>
    <xf numFmtId="0" fontId="68" fillId="47" borderId="17" xfId="0" applyFont="1" applyFill="1" applyBorder="1">
      <alignment vertical="center"/>
    </xf>
    <xf numFmtId="181" fontId="68" fillId="39" borderId="37" xfId="0" applyNumberFormat="1" applyFont="1" applyFill="1" applyBorder="1">
      <alignment vertical="center"/>
    </xf>
    <xf numFmtId="0" fontId="68" fillId="39" borderId="37" xfId="0" applyFont="1" applyFill="1" applyBorder="1">
      <alignment vertical="center"/>
    </xf>
    <xf numFmtId="181" fontId="68" fillId="39" borderId="1" xfId="0" applyNumberFormat="1" applyFont="1" applyFill="1" applyBorder="1">
      <alignment vertical="center"/>
    </xf>
    <xf numFmtId="0" fontId="68" fillId="39" borderId="1" xfId="0" applyFont="1" applyFill="1" applyBorder="1">
      <alignment vertical="center"/>
    </xf>
    <xf numFmtId="195" fontId="9" fillId="0" borderId="0" xfId="0" applyNumberFormat="1" applyFont="1">
      <alignment vertical="center"/>
    </xf>
    <xf numFmtId="181" fontId="68" fillId="39" borderId="17" xfId="0" applyNumberFormat="1" applyFont="1" applyFill="1" applyBorder="1">
      <alignment vertical="center"/>
    </xf>
    <xf numFmtId="0" fontId="68" fillId="39" borderId="17" xfId="0" applyFont="1" applyFill="1" applyBorder="1">
      <alignment vertical="center"/>
    </xf>
    <xf numFmtId="181" fontId="9" fillId="0" borderId="0" xfId="0" applyNumberFormat="1" applyFont="1">
      <alignment vertical="center"/>
    </xf>
    <xf numFmtId="181" fontId="68" fillId="46" borderId="37" xfId="0" applyNumberFormat="1" applyFont="1" applyFill="1" applyBorder="1">
      <alignment vertical="center"/>
    </xf>
    <xf numFmtId="0" fontId="68" fillId="46" borderId="37" xfId="0" applyFont="1" applyFill="1" applyBorder="1">
      <alignment vertical="center"/>
    </xf>
    <xf numFmtId="0" fontId="9" fillId="0" borderId="1" xfId="0" applyNumberFormat="1" applyFont="1" applyBorder="1">
      <alignment vertical="center"/>
    </xf>
    <xf numFmtId="180" fontId="8" fillId="46" borderId="1" xfId="0" applyNumberFormat="1" applyFont="1" applyFill="1" applyBorder="1" applyAlignment="1">
      <alignment horizontal="right" vertical="center" wrapText="1"/>
    </xf>
    <xf numFmtId="181" fontId="9" fillId="46" borderId="1" xfId="0" applyNumberFormat="1" applyFont="1" applyFill="1" applyBorder="1">
      <alignment vertical="center"/>
    </xf>
    <xf numFmtId="0" fontId="9" fillId="46" borderId="1" xfId="0" applyFont="1" applyFill="1" applyBorder="1">
      <alignment vertical="center"/>
    </xf>
    <xf numFmtId="0" fontId="68" fillId="0" borderId="1" xfId="0" applyFont="1" applyBorder="1">
      <alignment vertical="center"/>
    </xf>
    <xf numFmtId="191" fontId="8" fillId="0" borderId="15" xfId="0" applyNumberFormat="1" applyFont="1" applyBorder="1" applyAlignment="1">
      <alignment horizontal="right" vertical="center" wrapText="1"/>
    </xf>
    <xf numFmtId="178" fontId="8" fillId="0" borderId="15" xfId="1" applyNumberFormat="1" applyFont="1" applyBorder="1" applyAlignment="1">
      <alignment horizontal="right" vertical="top" wrapText="1"/>
    </xf>
    <xf numFmtId="38" fontId="8" fillId="0" borderId="15" xfId="0" applyNumberFormat="1" applyFont="1" applyBorder="1" applyAlignment="1">
      <alignment vertical="top" wrapText="1"/>
    </xf>
    <xf numFmtId="0" fontId="67" fillId="0" borderId="15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center" vertical="center"/>
    </xf>
    <xf numFmtId="0" fontId="67" fillId="46" borderId="17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54" fillId="48" borderId="1" xfId="0" applyFont="1" applyFill="1" applyBorder="1" applyAlignment="1">
      <alignment horizontal="center" vertical="center"/>
    </xf>
    <xf numFmtId="0" fontId="71" fillId="48" borderId="1" xfId="0" applyFont="1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69" fillId="46" borderId="1" xfId="0" applyFont="1" applyFill="1" applyBorder="1" applyAlignment="1">
      <alignment horizontal="center" vertical="center"/>
    </xf>
    <xf numFmtId="0" fontId="70" fillId="46" borderId="1" xfId="0" applyFont="1" applyFill="1" applyBorder="1" applyAlignment="1">
      <alignment horizontal="center" vertical="center"/>
    </xf>
    <xf numFmtId="0" fontId="54" fillId="48" borderId="17" xfId="0" applyFont="1" applyFill="1" applyBorder="1" applyAlignment="1">
      <alignment horizontal="center" vertical="center"/>
    </xf>
    <xf numFmtId="0" fontId="71" fillId="48" borderId="17" xfId="0" applyFont="1" applyFill="1" applyBorder="1" applyAlignment="1">
      <alignment horizontal="center" vertical="center"/>
    </xf>
    <xf numFmtId="0" fontId="54" fillId="48" borderId="0" xfId="0" applyFont="1" applyFill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192" fontId="9" fillId="0" borderId="0" xfId="0" applyNumberFormat="1" applyFont="1">
      <alignment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54" fillId="49" borderId="43" xfId="0" applyFont="1" applyFill="1" applyBorder="1" applyAlignment="1">
      <alignment horizontal="center" vertical="center"/>
    </xf>
    <xf numFmtId="0" fontId="54" fillId="49" borderId="0" xfId="0" applyFont="1" applyFill="1" applyBorder="1" applyAlignment="1">
      <alignment horizontal="center" vertical="center"/>
    </xf>
    <xf numFmtId="0" fontId="54" fillId="49" borderId="38" xfId="0" applyFont="1" applyFill="1" applyBorder="1" applyAlignment="1">
      <alignment horizontal="center" vertical="center"/>
    </xf>
    <xf numFmtId="0" fontId="54" fillId="50" borderId="43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center" vertical="center"/>
    </xf>
    <xf numFmtId="0" fontId="54" fillId="50" borderId="38" xfId="0" applyFont="1" applyFill="1" applyBorder="1" applyAlignment="1">
      <alignment horizontal="center" vertical="center"/>
    </xf>
    <xf numFmtId="0" fontId="54" fillId="50" borderId="39" xfId="0" applyFont="1" applyFill="1" applyBorder="1" applyAlignment="1">
      <alignment horizontal="center" vertical="center"/>
    </xf>
    <xf numFmtId="0" fontId="54" fillId="50" borderId="25" xfId="0" applyFont="1" applyFill="1" applyBorder="1" applyAlignment="1">
      <alignment horizontal="center" vertical="center"/>
    </xf>
    <xf numFmtId="0" fontId="54" fillId="50" borderId="20" xfId="0" applyFont="1" applyFill="1" applyBorder="1" applyAlignment="1">
      <alignment horizontal="center" vertical="center"/>
    </xf>
    <xf numFmtId="10" fontId="9" fillId="0" borderId="0" xfId="0" applyNumberFormat="1" applyFont="1">
      <alignment vertical="center"/>
    </xf>
    <xf numFmtId="181" fontId="9" fillId="0" borderId="0" xfId="1" applyNumberFormat="1" applyFont="1">
      <alignment vertical="center"/>
    </xf>
    <xf numFmtId="0" fontId="57" fillId="0" borderId="1" xfId="0" applyFont="1" applyBorder="1" applyAlignment="1">
      <alignment horizontal="center" vertical="center"/>
    </xf>
    <xf numFmtId="180" fontId="14" fillId="0" borderId="1" xfId="1" applyNumberFormat="1" applyFont="1" applyFill="1" applyBorder="1" applyAlignment="1">
      <alignment horizontal="center" vertical="center"/>
    </xf>
    <xf numFmtId="38" fontId="9" fillId="0" borderId="0" xfId="0" applyNumberFormat="1" applyFon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46" borderId="0" xfId="0" applyFont="1" applyFill="1" applyAlignment="1">
      <alignment horizontal="center" vertical="center"/>
    </xf>
    <xf numFmtId="0" fontId="9" fillId="46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156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156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188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188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189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189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22BF9F6C-A16C-5B42-89D5-409B125AA3E3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D4368520-B772-B24C-97F6-8310B60EB405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FEDF0AB-316E-6140-AB9A-3F2CA019F8FF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565BC808-4BA8-164B-BB43-A22F50099252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BB2CF36A-A17E-BE40-8819-A129C25CB3C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01A6D294-2970-3A4E-A619-B2521BF039ED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AD93352A-FDDE-D645-8581-346055810C21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9733C564-DA4F-2D47-B3B5-164D22668586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52</xdr:row>
      <xdr:rowOff>0</xdr:rowOff>
    </xdr:from>
    <xdr:ext cx="914400" cy="264560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C03309CC-0860-CF4E-827F-EE9BF98641AB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52</xdr:row>
      <xdr:rowOff>0</xdr:rowOff>
    </xdr:from>
    <xdr:ext cx="914400" cy="267702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66FF1AFB-5533-4144-9034-E5DF536F4E00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66CBC22C-3EA9-7940-BFA1-6ACFA71A7FD9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5DF9A6F8-9EC2-2942-8FD6-FE59D8C98828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1396F4CD-3A33-8247-99E5-D52508121110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1ADC7C3B-1D2D-A342-B847-FAF12DB63CA6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229D49D0-8D26-134A-9214-59F9A3AF7E8A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4770AB03-68BA-8C42-BADC-C53D99D64000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</xdr:row>
      <xdr:rowOff>0</xdr:rowOff>
    </xdr:from>
    <xdr:ext cx="914400" cy="264560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A40E5A2B-0723-DF4F-8959-FFFBF04CFA28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</xdr:row>
      <xdr:rowOff>0</xdr:rowOff>
    </xdr:from>
    <xdr:ext cx="914400" cy="267702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C75403C-8F30-7F44-B114-382D7E98CF44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59</xdr:row>
      <xdr:rowOff>190500</xdr:rowOff>
    </xdr:from>
    <xdr:ext cx="914400" cy="26456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B8960700-36D6-B046-9121-19ADA9CD2C3D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59</xdr:row>
      <xdr:rowOff>190500</xdr:rowOff>
    </xdr:from>
    <xdr:ext cx="914400" cy="264560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8100F1E2-B869-2C41-8872-93DCB62E5104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9CCE3489-21E8-644F-B533-957D5AC06DEF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C9D909BB-F0DE-EA4D-B890-6B3EC43D626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2441117F-CE39-2B46-841D-F04FEB5A6C89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D81A181F-A74C-0943-AA3D-3A9CBF33056F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65DDD05F-8A04-BE41-B130-2FADE335BCE8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EDA36975-26C6-144B-BC49-7460A4FB849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91</xdr:row>
      <xdr:rowOff>0</xdr:rowOff>
    </xdr:from>
    <xdr:ext cx="914400" cy="264560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FC6A2130-9AA7-454C-B283-20FB4B0152EE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91</xdr:row>
      <xdr:rowOff>0</xdr:rowOff>
    </xdr:from>
    <xdr:ext cx="914400" cy="267702"/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7F90F7AE-DF60-A548-A676-FC334858E200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986C2A10-E407-EF4D-963F-A3682C80180B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FEFA4541-C55A-0347-81A3-3C78459B10E6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6A2347FE-BE3F-7946-83EB-F2B832A01034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3CC0E621-85AC-E64F-AECF-E0223595132E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56EA596D-D2AE-3143-A6C5-B2351BC73628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2DA5DCBD-F6DB-184F-994D-AC04587F3D67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92</xdr:row>
      <xdr:rowOff>0</xdr:rowOff>
    </xdr:from>
    <xdr:ext cx="914400" cy="264560"/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743DA103-04D4-9F4B-B295-75904792FDAA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92</xdr:row>
      <xdr:rowOff>0</xdr:rowOff>
    </xdr:from>
    <xdr:ext cx="914400" cy="267702"/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D18B3F20-3757-794E-9290-F6B15E62515E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98</xdr:row>
      <xdr:rowOff>190500</xdr:rowOff>
    </xdr:from>
    <xdr:ext cx="914400" cy="264560"/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930929D1-6A42-9D4E-8202-A19F101ED7BB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98</xdr:row>
      <xdr:rowOff>190500</xdr:rowOff>
    </xdr:from>
    <xdr:ext cx="914400" cy="264560"/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FC35B256-8F76-4446-A36C-BC6BD2139213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FBA2F045-54E8-F84F-95E6-C363BD1BC34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D33DB46D-66E5-D847-9656-74F9DDC08D3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13E0013E-8AFE-C146-9014-22EE576A9AA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F3E9FE99-CD87-2146-B13F-25881015F0B3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5EF03BF4-E9E1-C547-8630-784F04DCD7FC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779E8CB6-59F1-3048-897A-2333C83AFF3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130</xdr:row>
      <xdr:rowOff>0</xdr:rowOff>
    </xdr:from>
    <xdr:ext cx="914400" cy="264560"/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FB9A7F93-1D44-604C-896F-A636C2971C2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130</xdr:row>
      <xdr:rowOff>0</xdr:rowOff>
    </xdr:from>
    <xdr:ext cx="914400" cy="267702"/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1E070CB2-A830-2844-9AF7-D84CCF52491E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6B29922F-DFAE-EB45-BEFB-ADCE7D9A85CF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23C9B340-4F74-5440-8EF4-7635FD3308B7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9B9B4CC0-1691-8E4C-B002-1EE109BF45A0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EE8BF68D-351D-8542-AFAA-7F0144BF2BC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2D6CF438-BABB-E94C-B5B5-84306F9383B5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A8A886CB-64D1-544C-81CF-D9610BBE3CB0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131</xdr:row>
      <xdr:rowOff>0</xdr:rowOff>
    </xdr:from>
    <xdr:ext cx="914400" cy="264560"/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4E121942-DC63-C640-B938-587DC71023B4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131</xdr:row>
      <xdr:rowOff>0</xdr:rowOff>
    </xdr:from>
    <xdr:ext cx="914400" cy="267702"/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691C5D9B-9496-3540-9F35-E744AD4B11E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331</xdr:row>
      <xdr:rowOff>190500</xdr:rowOff>
    </xdr:from>
    <xdr:ext cx="914400" cy="264560"/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CCDB7213-088E-574B-BB3A-E16EC81E5FAE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331</xdr:row>
      <xdr:rowOff>190500</xdr:rowOff>
    </xdr:from>
    <xdr:ext cx="914400" cy="264560"/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84EBA9D7-B376-2943-A61D-FAC31A73CF1E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B150E89-4D07-B749-B4A5-92B593178EA7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CF3B8752-5B78-8742-B765-1E6E3D94B6EF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60E84CC4-DAFB-C84A-A01E-640AA44CC8E1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5" name="文字方塊 84">
          <a:extLst>
            <a:ext uri="{FF2B5EF4-FFF2-40B4-BE49-F238E27FC236}">
              <a16:creationId xmlns:a16="http://schemas.microsoft.com/office/drawing/2014/main" id="{FBD54CEB-2BE9-F844-8C76-9228B0CEB369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FBF41B5C-FA01-9341-B347-60442395A84A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399C065C-7287-0048-BFD5-2103911E73AB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363</xdr:row>
      <xdr:rowOff>0</xdr:rowOff>
    </xdr:from>
    <xdr:ext cx="914400" cy="264560"/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id="{AF2E8D0E-71C2-CF40-9C7D-FBD1D6ECA706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363</xdr:row>
      <xdr:rowOff>0</xdr:rowOff>
    </xdr:from>
    <xdr:ext cx="914400" cy="267702"/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EA416EC7-9FEC-B646-8D65-FC526E138625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D0306351-391A-AB44-B617-4C6F90DEE39C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FCCFDAB5-7245-454D-8D6A-9FF63C3814A6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2" name="文字方塊 91">
          <a:extLst>
            <a:ext uri="{FF2B5EF4-FFF2-40B4-BE49-F238E27FC236}">
              <a16:creationId xmlns:a16="http://schemas.microsoft.com/office/drawing/2014/main" id="{EDA966AC-02F9-9C47-A16B-87482BB829A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EB4B4779-0522-CD4D-9E0C-25CDCBF9B2C9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9C78674C-F89A-AF47-AD5C-1C6A3FE83718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3A824AFB-DBEA-744D-BE22-893E07555BAF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364</xdr:row>
      <xdr:rowOff>0</xdr:rowOff>
    </xdr:from>
    <xdr:ext cx="914400" cy="264560"/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537DAE72-17DD-B943-BA1F-01695EAE52A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364</xdr:row>
      <xdr:rowOff>0</xdr:rowOff>
    </xdr:from>
    <xdr:ext cx="914400" cy="267702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0F05FD46-DDFA-8344-839F-01A1054D7F0E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195</xdr:row>
      <xdr:rowOff>190500</xdr:rowOff>
    </xdr:from>
    <xdr:ext cx="914400" cy="264560"/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9B825BB5-F6E8-B748-93D6-BBA42BAD1B4A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195</xdr:row>
      <xdr:rowOff>190500</xdr:rowOff>
    </xdr:from>
    <xdr:ext cx="914400" cy="264560"/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16C27B43-76E1-3C45-AE21-A7532082173A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10B9128F-7027-4548-A872-D0F66C554FFE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F39C61C5-6FCE-DB44-8996-E2DF9CE35DDD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4F712B35-7553-9348-B03C-21EC6283340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5DA4DD2F-F605-A543-988C-AFEC38EDD92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64038CC4-4DFA-7A4C-AFB2-471C9A29C41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DC381892-07BC-3449-9726-0E37A78F79CF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227</xdr:row>
      <xdr:rowOff>0</xdr:rowOff>
    </xdr:from>
    <xdr:ext cx="914400" cy="264560"/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C55F82C7-2671-3341-9DB9-5BBACE2F0426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227</xdr:row>
      <xdr:rowOff>0</xdr:rowOff>
    </xdr:from>
    <xdr:ext cx="914400" cy="267702"/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BC698667-D68F-974F-AF12-E71211A0D292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306CABCD-19F3-5B42-AA46-0B50096D4851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8BDCA6B0-681B-F94A-935D-AED91C35BD7C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97579FC6-89D5-8B42-93C9-736340D82AD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1" name="文字方塊 110">
          <a:extLst>
            <a:ext uri="{FF2B5EF4-FFF2-40B4-BE49-F238E27FC236}">
              <a16:creationId xmlns:a16="http://schemas.microsoft.com/office/drawing/2014/main" id="{08BD48F2-6536-424E-A8C4-30A01BBBE54F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26D31398-79E1-DA43-99DD-8D61C03BFE0D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C23310AA-F213-DB46-9A27-992AF7F6128D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228</xdr:row>
      <xdr:rowOff>0</xdr:rowOff>
    </xdr:from>
    <xdr:ext cx="914400" cy="264560"/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37B2003-5CBB-1241-8B02-6CBB81FCF890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228</xdr:row>
      <xdr:rowOff>0</xdr:rowOff>
    </xdr:from>
    <xdr:ext cx="914400" cy="267702"/>
    <xdr:sp macro="" textlink="">
      <xdr:nvSpPr>
        <xdr:cNvPr id="115" name="文字方塊 114">
          <a:extLst>
            <a:ext uri="{FF2B5EF4-FFF2-40B4-BE49-F238E27FC236}">
              <a16:creationId xmlns:a16="http://schemas.microsoft.com/office/drawing/2014/main" id="{C98F2EDC-A8FA-1E45-8CBC-996F9A6220A5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234</xdr:row>
      <xdr:rowOff>190500</xdr:rowOff>
    </xdr:from>
    <xdr:ext cx="914400" cy="264560"/>
    <xdr:sp macro="" textlink="">
      <xdr:nvSpPr>
        <xdr:cNvPr id="116" name="文字方塊 115">
          <a:extLst>
            <a:ext uri="{FF2B5EF4-FFF2-40B4-BE49-F238E27FC236}">
              <a16:creationId xmlns:a16="http://schemas.microsoft.com/office/drawing/2014/main" id="{FB376D9F-289F-474E-A0FB-1E010BF472D6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234</xdr:row>
      <xdr:rowOff>190500</xdr:rowOff>
    </xdr:from>
    <xdr:ext cx="914400" cy="264560"/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AAF2E7AA-170E-DA4F-BBEE-1E06EABE21C8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266683E6-A5D1-3E47-A343-190F504043DF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B3AE4CF7-0356-4F40-BE61-48238644DDF0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533B4493-EACC-E741-9A20-24487E1D966C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674114AD-E7A0-8F4C-922E-4F935F4A05B1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1BA76D6F-7115-064E-BD4A-BC1497CF7E7D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C88C0A8F-716A-3145-9E04-FC89261D802A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266</xdr:row>
      <xdr:rowOff>0</xdr:rowOff>
    </xdr:from>
    <xdr:ext cx="914400" cy="264560"/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8A9D6857-4E51-B44A-B4A5-38920A7801B4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266</xdr:row>
      <xdr:rowOff>0</xdr:rowOff>
    </xdr:from>
    <xdr:ext cx="914400" cy="267702"/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18EFE295-EE03-4E4F-BD10-B5EB5D989EF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CFA321C1-F361-6E4A-94B8-B06D212FDE18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AC7E5D66-69A2-184A-BE04-5DD6E97E3AF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697BECE0-A97B-0D4A-AAA2-291B5389BDB1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978F11CA-271A-0643-BC3C-71699900CD2F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D5FD1EDD-9068-D349-AA25-D6AC28187880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BBCAC4C6-78FD-CD45-8835-7CF8B43E9E1C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267</xdr:row>
      <xdr:rowOff>0</xdr:rowOff>
    </xdr:from>
    <xdr:ext cx="914400" cy="264560"/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23331E2A-7DDB-894B-89E1-CA1C192A8AD4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267</xdr:row>
      <xdr:rowOff>0</xdr:rowOff>
    </xdr:from>
    <xdr:ext cx="914400" cy="267702"/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736A9142-7C58-6843-B527-DED78EBB89F9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273</xdr:row>
      <xdr:rowOff>190500</xdr:rowOff>
    </xdr:from>
    <xdr:ext cx="914400" cy="264560"/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95AF37A8-20F1-354A-997C-F27F1BAC23B3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273</xdr:row>
      <xdr:rowOff>190500</xdr:rowOff>
    </xdr:from>
    <xdr:ext cx="914400" cy="264560"/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613DAB77-B59C-AF4F-9334-9200ECF3A9E4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2789739E-4DCB-B346-AC62-5BBF56D921E5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49484578-D0B2-5A40-B124-3F069602515D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83F5BE96-3A59-584B-B1A5-84ECCE829CB6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EE5098A4-C024-0A4C-B6D4-3856358D41CA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D382F26E-D5D4-8847-B68D-9639767A1781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D5EC0DFB-3543-AA46-BA2A-6856B95DBA11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305</xdr:row>
      <xdr:rowOff>0</xdr:rowOff>
    </xdr:from>
    <xdr:ext cx="914400" cy="264560"/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B5CEA15D-24B7-5E47-A8EE-6EF93E1976FA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305</xdr:row>
      <xdr:rowOff>0</xdr:rowOff>
    </xdr:from>
    <xdr:ext cx="914400" cy="267702"/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2D12663F-6315-694B-AB6D-40FB9DD422B1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5AC3490C-43A5-D14A-BE00-9EDDF392C1E7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23138846-7107-F545-88C1-CC276799188A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46137DCD-23D4-FA47-9D64-ED5DC613FD3D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A5CC2D6C-40E7-A64D-A16F-51B80604C017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79FB498A-A0A2-5F4E-898B-747E22E99E2C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673F72E3-A277-AF4C-A0DB-54D681CF8995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306</xdr:row>
      <xdr:rowOff>0</xdr:rowOff>
    </xdr:from>
    <xdr:ext cx="914400" cy="264560"/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1D75A250-7860-CE41-9F26-0D4768EFBB53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306</xdr:row>
      <xdr:rowOff>0</xdr:rowOff>
    </xdr:from>
    <xdr:ext cx="914400" cy="267702"/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8B98EA76-7967-9244-8804-B36759907F55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506</xdr:row>
      <xdr:rowOff>190500</xdr:rowOff>
    </xdr:from>
    <xdr:ext cx="914400" cy="264560"/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C10A2193-6A83-3341-A3CA-B21AF065F2D1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506</xdr:row>
      <xdr:rowOff>190500</xdr:rowOff>
    </xdr:from>
    <xdr:ext cx="914400" cy="264560"/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4868434E-4F9C-3F4F-A520-9D52F3CFA17F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13B629A1-967F-184B-99E9-464E03B2264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4B6F215B-968E-774A-9D43-E4C6A9365C09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F794D01F-D870-A846-B435-E2C47C88DC25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7" name="文字方塊 156">
          <a:extLst>
            <a:ext uri="{FF2B5EF4-FFF2-40B4-BE49-F238E27FC236}">
              <a16:creationId xmlns:a16="http://schemas.microsoft.com/office/drawing/2014/main" id="{0710C0D0-B65A-634A-87B6-AF3F96583F05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7C256C42-FB6A-DC46-A64C-23F6E7191058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E2D08FDA-5395-0F4D-98C3-01C7EC7955AA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538</xdr:row>
      <xdr:rowOff>0</xdr:rowOff>
    </xdr:from>
    <xdr:ext cx="914400" cy="264560"/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D5ECAF4F-44B9-1B45-AE61-11A78364B1AB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538</xdr:row>
      <xdr:rowOff>0</xdr:rowOff>
    </xdr:from>
    <xdr:ext cx="914400" cy="267702"/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9F4E9DBF-12F5-3645-99BF-22AF0353427D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AAE9B8AD-829A-5143-AC10-D34E1C0AF386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3" name="文字方塊 162">
          <a:extLst>
            <a:ext uri="{FF2B5EF4-FFF2-40B4-BE49-F238E27FC236}">
              <a16:creationId xmlns:a16="http://schemas.microsoft.com/office/drawing/2014/main" id="{26F8368D-D6A3-2C4D-9B87-BD496421C312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40A99DA2-9BC4-C44A-8EFF-66EA108AE950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335B6744-EF3B-ED47-9CD0-45727527B481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339F1D00-AA17-3746-B4DC-3B4D7FEDD70C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F8EC85D9-B4BF-1346-8C2E-82AF9634D014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539</xdr:row>
      <xdr:rowOff>0</xdr:rowOff>
    </xdr:from>
    <xdr:ext cx="914400" cy="264560"/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85C61D90-3B4F-B343-9BF4-D7EC30B2033B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539</xdr:row>
      <xdr:rowOff>0</xdr:rowOff>
    </xdr:from>
    <xdr:ext cx="914400" cy="267702"/>
    <xdr:sp macro="" textlink="">
      <xdr:nvSpPr>
        <xdr:cNvPr id="169" name="文字方塊 168">
          <a:extLst>
            <a:ext uri="{FF2B5EF4-FFF2-40B4-BE49-F238E27FC236}">
              <a16:creationId xmlns:a16="http://schemas.microsoft.com/office/drawing/2014/main" id="{E9758BF0-74F1-8F4E-9D0C-5B06C8FF22FD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370</xdr:row>
      <xdr:rowOff>190500</xdr:rowOff>
    </xdr:from>
    <xdr:ext cx="914400" cy="264560"/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B9743EEB-0712-A246-8862-2D18B3AC0372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370</xdr:row>
      <xdr:rowOff>190500</xdr:rowOff>
    </xdr:from>
    <xdr:ext cx="914400" cy="264560"/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E031C2F7-3748-EC46-8587-3A4C3C362370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31609846-D72D-5741-ADC0-E4BE82FD7D8A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8217206-FC3C-BD4C-BCA7-D025AB573146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4" name="文字方塊 173">
          <a:extLst>
            <a:ext uri="{FF2B5EF4-FFF2-40B4-BE49-F238E27FC236}">
              <a16:creationId xmlns:a16="http://schemas.microsoft.com/office/drawing/2014/main" id="{45EAF0CC-83CC-EA4A-B7AC-6F92FC158FA9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7B9121CC-578D-DA4D-92AD-80001A248EB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B112DB14-A01A-8F4E-81FF-2375EF64E6F0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EA92CFCA-B65A-054D-B689-05448B120820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402</xdr:row>
      <xdr:rowOff>0</xdr:rowOff>
    </xdr:from>
    <xdr:ext cx="914400" cy="264560"/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196BC7FE-1CC9-F54E-A19D-60E29F2442AB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402</xdr:row>
      <xdr:rowOff>0</xdr:rowOff>
    </xdr:from>
    <xdr:ext cx="914400" cy="267702"/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94DC8A15-C7B9-4342-8CA5-391C106C09CB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CFDE27B0-624C-7647-9E87-70158677AD6B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0CE913B4-B9FE-DA40-AEAB-8EBE753AC342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88D6FBAC-6B0D-E84D-BB02-FE9628D0AE0D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7590F565-7252-864A-81BF-5DF462BD6EAF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0DEBF607-7269-8C4D-BC77-6AE1C53B5897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C8D14886-5CED-1B49-90B5-AD00F8E535E1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403</xdr:row>
      <xdr:rowOff>0</xdr:rowOff>
    </xdr:from>
    <xdr:ext cx="914400" cy="264560"/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0C2E86DD-9A79-4843-8151-C20306878C9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403</xdr:row>
      <xdr:rowOff>0</xdr:rowOff>
    </xdr:from>
    <xdr:ext cx="914400" cy="267702"/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37704F51-4E28-BE40-BC9C-B9BC6A2EF73C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409</xdr:row>
      <xdr:rowOff>190500</xdr:rowOff>
    </xdr:from>
    <xdr:ext cx="914400" cy="264560"/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28F3935B-908E-714D-B2D1-273836295194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409</xdr:row>
      <xdr:rowOff>190500</xdr:rowOff>
    </xdr:from>
    <xdr:ext cx="914400" cy="264560"/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0BCD6E6E-5C54-EE41-AFF7-C97427916C80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8B9B5D1F-E848-3A49-B5FC-5EEE4B3C0046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9788D34C-53A2-AE4B-8C40-EC87911609A2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2" name="文字方塊 191">
          <a:extLst>
            <a:ext uri="{FF2B5EF4-FFF2-40B4-BE49-F238E27FC236}">
              <a16:creationId xmlns:a16="http://schemas.microsoft.com/office/drawing/2014/main" id="{FD2B120F-8A5F-F94C-A1BA-C94FBD9DEAF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FCFDD098-3019-694F-A7FA-7EA31C5D6CE3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F705654F-B9BA-DF44-8ABD-D87B5E183C99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AE29300C-1E1D-F54F-B512-E5D30EB5B7E0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441</xdr:row>
      <xdr:rowOff>0</xdr:rowOff>
    </xdr:from>
    <xdr:ext cx="914400" cy="264560"/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370CBE51-A958-C245-A66F-71B8B55EF05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441</xdr:row>
      <xdr:rowOff>0</xdr:rowOff>
    </xdr:from>
    <xdr:ext cx="914400" cy="267702"/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876E5C73-342C-1F4D-9B51-187620F3E82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7A2D361E-6F38-3D43-B097-05B12FDA33B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3F68972B-1CF8-C641-BC54-C9C9E6FC7B2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BFDE0AC5-53FF-9944-A6AF-36999EEE9733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FE436683-BCB9-E441-8035-C85676D0C899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0EAE8E51-1988-D84B-9B10-DFF9FB9AE9E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8D34254F-1D71-564A-9D1E-FBBBE0DFA7F1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442</xdr:row>
      <xdr:rowOff>0</xdr:rowOff>
    </xdr:from>
    <xdr:ext cx="914400" cy="264560"/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C3D7A97E-3B55-FA41-9E00-CDC728254AAC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442</xdr:row>
      <xdr:rowOff>0</xdr:rowOff>
    </xdr:from>
    <xdr:ext cx="914400" cy="267702"/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A0152EFA-66CC-1A48-973C-7F3B6237EAE6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448</xdr:row>
      <xdr:rowOff>190500</xdr:rowOff>
    </xdr:from>
    <xdr:ext cx="914400" cy="264560"/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4F4E9F1D-5196-BE47-AF3F-F1D23559F298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448</xdr:row>
      <xdr:rowOff>190500</xdr:rowOff>
    </xdr:from>
    <xdr:ext cx="914400" cy="264560"/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E314A6BC-ED75-FB4A-9679-A5A02EFFE1CB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E2E4DEFC-6759-7E43-8E3A-747048D46ACC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51F16D4F-8526-734C-88D5-1E73FBD3B2D0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12ECF89B-6EF9-224B-81A0-F9056BBDD0EC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DF95C453-60F9-0244-96D5-31BCA70F2A3B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DED455DB-3E7D-AF48-9482-F490698FC544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3" name="文字方塊 212">
          <a:extLst>
            <a:ext uri="{FF2B5EF4-FFF2-40B4-BE49-F238E27FC236}">
              <a16:creationId xmlns:a16="http://schemas.microsoft.com/office/drawing/2014/main" id="{56E8C2E0-F3EE-6C46-8643-23BBCB92B798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480</xdr:row>
      <xdr:rowOff>0</xdr:rowOff>
    </xdr:from>
    <xdr:ext cx="914400" cy="264560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AC90E4A-F848-9F49-A5FF-02B318A74390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480</xdr:row>
      <xdr:rowOff>0</xdr:rowOff>
    </xdr:from>
    <xdr:ext cx="914400" cy="267702"/>
    <xdr:sp macro="" textlink="">
      <xdr:nvSpPr>
        <xdr:cNvPr id="215" name="文字方塊 214">
          <a:extLst>
            <a:ext uri="{FF2B5EF4-FFF2-40B4-BE49-F238E27FC236}">
              <a16:creationId xmlns:a16="http://schemas.microsoft.com/office/drawing/2014/main" id="{1EAFF611-A612-FC42-9F2B-6498924ED28D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16" name="文字方塊 215">
          <a:extLst>
            <a:ext uri="{FF2B5EF4-FFF2-40B4-BE49-F238E27FC236}">
              <a16:creationId xmlns:a16="http://schemas.microsoft.com/office/drawing/2014/main" id="{2D3AA36F-1DF3-4C4D-86B5-77C55ACD2BAE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324E28B7-7227-074F-A4D2-CCCA49CB3EF2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BFE57F94-D7C4-D341-8FAB-2C872EF912BD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738386E5-BEBB-EE41-955F-5B5648320CED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E1DB945E-D41E-D14D-BFAA-7CC3059C588A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62ED1B66-5200-8F4E-B782-EF3C7F2D27DF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481</xdr:row>
      <xdr:rowOff>0</xdr:rowOff>
    </xdr:from>
    <xdr:ext cx="914400" cy="264560"/>
    <xdr:sp macro="" textlink="">
      <xdr:nvSpPr>
        <xdr:cNvPr id="222" name="文字方塊 221">
          <a:extLst>
            <a:ext uri="{FF2B5EF4-FFF2-40B4-BE49-F238E27FC236}">
              <a16:creationId xmlns:a16="http://schemas.microsoft.com/office/drawing/2014/main" id="{B7A801C8-331D-394D-9698-7A84C76F2498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481</xdr:row>
      <xdr:rowOff>0</xdr:rowOff>
    </xdr:from>
    <xdr:ext cx="914400" cy="267702"/>
    <xdr:sp macro="" textlink="">
      <xdr:nvSpPr>
        <xdr:cNvPr id="223" name="文字方塊 222">
          <a:extLst>
            <a:ext uri="{FF2B5EF4-FFF2-40B4-BE49-F238E27FC236}">
              <a16:creationId xmlns:a16="http://schemas.microsoft.com/office/drawing/2014/main" id="{05253C88-ED93-8B43-8225-78DFC20B289B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72D2E5ED-B10F-0A41-B70D-28BFCFEAE579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BB87F835-807E-D54D-9ADE-BB9BD99C3030}"/>
            </a:ext>
          </a:extLst>
        </xdr:cNvPr>
        <xdr:cNvSpPr txBox="1"/>
      </xdr:nvSpPr>
      <xdr:spPr>
        <a:xfrm>
          <a:off x="8459787" y="318897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F0B41D81-0C44-0843-880D-DEC50E6E0067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3AA0F511-68C6-0A4D-9112-B84A7E6211A4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692294E8-60B8-7F41-BAF9-100D8CFBE92E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875FE026-9744-AC4B-ADA3-B7045EBC8F6F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C32A41A6-F67B-A344-B72A-F106675468D9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C144E568-59EF-C94A-82B2-FBE9AD41C67B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0E4A5456-102D-7741-9105-687583CEFBA6}"/>
            </a:ext>
          </a:extLst>
        </xdr:cNvPr>
        <xdr:cNvSpPr txBox="1"/>
      </xdr:nvSpPr>
      <xdr:spPr>
        <a:xfrm>
          <a:off x="8459787" y="38201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06FC87FD-F3E8-BA4F-A8EB-4386761EE294}"/>
            </a:ext>
          </a:extLst>
        </xdr:cNvPr>
        <xdr:cNvSpPr txBox="1"/>
      </xdr:nvSpPr>
      <xdr:spPr>
        <a:xfrm>
          <a:off x="8088312" y="38201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70DA0FF3-827C-6648-AE98-224AD2859807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197AE44F-2471-2D4C-96A8-AB0AF9687AB2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7CA7DB60-8CD1-6C48-A1A9-611365FB699F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3DF11407-AF60-5F44-869F-9FE81579F9BD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38" name="文字方塊 237">
          <a:extLst>
            <a:ext uri="{FF2B5EF4-FFF2-40B4-BE49-F238E27FC236}">
              <a16:creationId xmlns:a16="http://schemas.microsoft.com/office/drawing/2014/main" id="{E020A976-DC8B-104B-8C00-6FF1B5CE6FEF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39" name="文字方塊 238">
          <a:extLst>
            <a:ext uri="{FF2B5EF4-FFF2-40B4-BE49-F238E27FC236}">
              <a16:creationId xmlns:a16="http://schemas.microsoft.com/office/drawing/2014/main" id="{8FA3C420-6EE4-2B45-A31F-D6863C0E1B9F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25D08498-2EED-B540-AEE9-FA21191020BE}"/>
            </a:ext>
          </a:extLst>
        </xdr:cNvPr>
        <xdr:cNvSpPr txBox="1"/>
      </xdr:nvSpPr>
      <xdr:spPr>
        <a:xfrm>
          <a:off x="8459787" y="384048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B758FABA-B55F-6840-9E53-F5D52D30737E}"/>
            </a:ext>
          </a:extLst>
        </xdr:cNvPr>
        <xdr:cNvSpPr txBox="1"/>
      </xdr:nvSpPr>
      <xdr:spPr>
        <a:xfrm>
          <a:off x="8088312" y="384048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545</xdr:row>
      <xdr:rowOff>190500</xdr:rowOff>
    </xdr:from>
    <xdr:ext cx="914400" cy="264560"/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1B2B7231-A2A9-5B41-8BFB-35CF5B7D38A1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545</xdr:row>
      <xdr:rowOff>190500</xdr:rowOff>
    </xdr:from>
    <xdr:ext cx="914400" cy="264560"/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225740DC-B250-4C4F-961F-F79F1A4375D9}"/>
            </a:ext>
          </a:extLst>
        </xdr:cNvPr>
        <xdr:cNvSpPr txBox="1"/>
      </xdr:nvSpPr>
      <xdr:spPr>
        <a:xfrm>
          <a:off x="8459787" y="4254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8964A99C-F307-EE4F-9CF1-9289457B0F77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99665BD0-E01C-5A46-BF76-008D94D696FD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76081E45-4804-7F49-A33B-E28387357526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2DBC6770-AD2F-BF49-B47F-9F71C0C9B0C8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48" name="文字方塊 247">
          <a:extLst>
            <a:ext uri="{FF2B5EF4-FFF2-40B4-BE49-F238E27FC236}">
              <a16:creationId xmlns:a16="http://schemas.microsoft.com/office/drawing/2014/main" id="{BCEF8E09-D36B-C64C-81D3-587678B8D4B8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C0211912-F1C2-B845-B03B-EB7D963B0002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577</xdr:row>
      <xdr:rowOff>0</xdr:rowOff>
    </xdr:from>
    <xdr:ext cx="914400" cy="264560"/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1F793E04-A795-0E49-A3F7-382E73761711}"/>
            </a:ext>
          </a:extLst>
        </xdr:cNvPr>
        <xdr:cNvSpPr txBox="1"/>
      </xdr:nvSpPr>
      <xdr:spPr>
        <a:xfrm>
          <a:off x="8459787" y="10566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577</xdr:row>
      <xdr:rowOff>0</xdr:rowOff>
    </xdr:from>
    <xdr:ext cx="914400" cy="267702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44FA54A2-9C5A-A643-A3E7-EBCE6DA5187A}"/>
            </a:ext>
          </a:extLst>
        </xdr:cNvPr>
        <xdr:cNvSpPr txBox="1"/>
      </xdr:nvSpPr>
      <xdr:spPr>
        <a:xfrm>
          <a:off x="8088312" y="10566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EF19AF20-1593-5F41-B952-25163C813DEC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7C6B87B6-A77D-CA44-9575-8B2808BCF903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F5C059F9-A0AA-0B48-9865-BB9E61A8F757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5" name="文字方塊 254">
          <a:extLst>
            <a:ext uri="{FF2B5EF4-FFF2-40B4-BE49-F238E27FC236}">
              <a16:creationId xmlns:a16="http://schemas.microsoft.com/office/drawing/2014/main" id="{CAE743E9-5000-9547-863C-56426DB48F1D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6" name="文字方塊 255">
          <a:extLst>
            <a:ext uri="{FF2B5EF4-FFF2-40B4-BE49-F238E27FC236}">
              <a16:creationId xmlns:a16="http://schemas.microsoft.com/office/drawing/2014/main" id="{4CE339E5-2CC8-7B4B-99D1-14A346E2F6D9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7" name="文字方塊 256">
          <a:extLst>
            <a:ext uri="{FF2B5EF4-FFF2-40B4-BE49-F238E27FC236}">
              <a16:creationId xmlns:a16="http://schemas.microsoft.com/office/drawing/2014/main" id="{D12152E0-DDB3-F242-BD92-0D76C0EF5424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578</xdr:row>
      <xdr:rowOff>0</xdr:rowOff>
    </xdr:from>
    <xdr:ext cx="914400" cy="264560"/>
    <xdr:sp macro="" textlink="">
      <xdr:nvSpPr>
        <xdr:cNvPr id="258" name="文字方塊 257">
          <a:extLst>
            <a:ext uri="{FF2B5EF4-FFF2-40B4-BE49-F238E27FC236}">
              <a16:creationId xmlns:a16="http://schemas.microsoft.com/office/drawing/2014/main" id="{0EB346EA-479B-074C-A592-C9C02D045372}"/>
            </a:ext>
          </a:extLst>
        </xdr:cNvPr>
        <xdr:cNvSpPr txBox="1"/>
      </xdr:nvSpPr>
      <xdr:spPr>
        <a:xfrm>
          <a:off x="8459787" y="107696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578</xdr:row>
      <xdr:rowOff>0</xdr:rowOff>
    </xdr:from>
    <xdr:ext cx="914400" cy="267702"/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4C8DEC3E-9B6D-C542-AA5B-C36262EC3662}"/>
            </a:ext>
          </a:extLst>
        </xdr:cNvPr>
        <xdr:cNvSpPr txBox="1"/>
      </xdr:nvSpPr>
      <xdr:spPr>
        <a:xfrm>
          <a:off x="8088312" y="107696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584</xdr:row>
      <xdr:rowOff>190500</xdr:rowOff>
    </xdr:from>
    <xdr:ext cx="914400" cy="264560"/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3B15D162-E560-CB4C-8BE4-5BC91EC72D60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584</xdr:row>
      <xdr:rowOff>190500</xdr:rowOff>
    </xdr:from>
    <xdr:ext cx="914400" cy="264560"/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CD98B135-5072-714A-B39C-3F299B4C5733}"/>
            </a:ext>
          </a:extLst>
        </xdr:cNvPr>
        <xdr:cNvSpPr txBox="1"/>
      </xdr:nvSpPr>
      <xdr:spPr>
        <a:xfrm>
          <a:off x="8459787" y="121793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FF34C576-0419-FE47-8F4D-877CBD129BCF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EAF44D1E-E2CD-B244-85D9-43FE492EDFB5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AFF4206E-5D23-5C47-9811-37D88BA1CCCB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CBAF379D-DB6C-884F-B83C-3E8DE085976E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E0BD687D-DBBE-3140-A8B0-473ABCD3138E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B71C4645-2C00-2E47-B372-81B6912F94E1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599F3907-79DF-F044-8197-E5131A050B89}"/>
            </a:ext>
          </a:extLst>
        </xdr:cNvPr>
        <xdr:cNvSpPr txBox="1"/>
      </xdr:nvSpPr>
      <xdr:spPr>
        <a:xfrm>
          <a:off x="8459787" y="18491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A3BFA63C-8316-AE4C-9328-C323D897829D}"/>
            </a:ext>
          </a:extLst>
        </xdr:cNvPr>
        <xdr:cNvSpPr txBox="1"/>
      </xdr:nvSpPr>
      <xdr:spPr>
        <a:xfrm>
          <a:off x="8088312" y="18491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04BA2186-C940-DB4C-B06A-894847C999FE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4FCF6D66-ACA9-5946-97F1-1501D6BDBE46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2659E0F1-06C1-F540-9A5A-021238FC957F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CC14F99E-ACA2-8747-94A6-406EA36D3F78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1646C6F4-F6AC-0C41-A36B-8FC3F953AD8D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558A27E7-87AD-8741-A168-D201DFC2746A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7D77F2D0-B000-EC49-90C9-FC759F959A4C}"/>
            </a:ext>
          </a:extLst>
        </xdr:cNvPr>
        <xdr:cNvSpPr txBox="1"/>
      </xdr:nvSpPr>
      <xdr:spPr>
        <a:xfrm>
          <a:off x="8459787" y="186944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3793A527-46C2-0141-9B09-8A7E24E7CB4F}"/>
            </a:ext>
          </a:extLst>
        </xdr:cNvPr>
        <xdr:cNvSpPr txBox="1"/>
      </xdr:nvSpPr>
      <xdr:spPr>
        <a:xfrm>
          <a:off x="8088312" y="186944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803D2621-3C35-2448-B298-50CDE8D79D37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79" name="文字方塊 278">
          <a:extLst>
            <a:ext uri="{FF2B5EF4-FFF2-40B4-BE49-F238E27FC236}">
              <a16:creationId xmlns:a16="http://schemas.microsoft.com/office/drawing/2014/main" id="{9BC5DDEF-0926-7C49-8008-B27082B6CEDB}"/>
            </a:ext>
          </a:extLst>
        </xdr:cNvPr>
        <xdr:cNvSpPr txBox="1"/>
      </xdr:nvSpPr>
      <xdr:spPr>
        <a:xfrm>
          <a:off x="8459787" y="201041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0" name="文字方塊 279">
          <a:extLst>
            <a:ext uri="{FF2B5EF4-FFF2-40B4-BE49-F238E27FC236}">
              <a16:creationId xmlns:a16="http://schemas.microsoft.com/office/drawing/2014/main" id="{7D217293-6269-A040-B7D9-E3B9FFDA21C0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213F5E70-32DC-ED40-8B73-4F9E872C1BD6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FE08C820-5CFE-ED4E-8D50-1A4B389A8095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8BFEE009-AE18-FF4C-8AA5-3ADA0D786D0F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EE8CEAB4-9591-9A41-ADFA-0C349E80E399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AFCC4B5F-511F-B24F-9450-06888BE7F282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4B13A3BF-003B-0843-AB25-D665343CD67E}"/>
            </a:ext>
          </a:extLst>
        </xdr:cNvPr>
        <xdr:cNvSpPr txBox="1"/>
      </xdr:nvSpPr>
      <xdr:spPr>
        <a:xfrm>
          <a:off x="8459787" y="264160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325242AE-48B2-2A44-99AF-E98F8E132493}"/>
            </a:ext>
          </a:extLst>
        </xdr:cNvPr>
        <xdr:cNvSpPr txBox="1"/>
      </xdr:nvSpPr>
      <xdr:spPr>
        <a:xfrm>
          <a:off x="8088312" y="264160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02EE57BF-FA1A-3C46-AB4C-E1B354FC0171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AC3E569E-49AD-5D4E-B3ED-E03F43B97994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DE4F6A28-6DCB-DA43-A63B-E2FACF04ABBF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1B70362F-DE9C-6141-A07F-75AF69204940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949EF7FD-F671-F447-98F3-C3B470122551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E43725F0-CA97-0844-BA94-736890DD644B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614</xdr:row>
      <xdr:rowOff>0</xdr:rowOff>
    </xdr:from>
    <xdr:ext cx="914400" cy="264560"/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B7ECB283-A864-A64B-841A-2630692658F3}"/>
            </a:ext>
          </a:extLst>
        </xdr:cNvPr>
        <xdr:cNvSpPr txBox="1"/>
      </xdr:nvSpPr>
      <xdr:spPr>
        <a:xfrm>
          <a:off x="8459787" y="266192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614</xdr:row>
      <xdr:rowOff>0</xdr:rowOff>
    </xdr:from>
    <xdr:ext cx="914400" cy="267702"/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26E23665-E606-194F-9645-C031D88FF38C}"/>
            </a:ext>
          </a:extLst>
        </xdr:cNvPr>
        <xdr:cNvSpPr txBox="1"/>
      </xdr:nvSpPr>
      <xdr:spPr>
        <a:xfrm>
          <a:off x="8088312" y="266192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208"/>
  <sheetViews>
    <sheetView zoomScale="135" zoomScaleNormal="80" workbookViewId="0">
      <selection activeCell="C4" sqref="C4"/>
    </sheetView>
  </sheetViews>
  <sheetFormatPr baseColWidth="10" defaultColWidth="9" defaultRowHeight="15"/>
  <cols>
    <col min="1" max="1" width="18.33203125" style="30" bestFit="1" customWidth="1"/>
    <col min="2" max="2" width="14" style="30" customWidth="1"/>
    <col min="3" max="3" width="14.5" style="30" customWidth="1"/>
    <col min="4" max="4" width="13" style="30" customWidth="1"/>
    <col min="5" max="5" width="14.6640625" style="30" customWidth="1"/>
    <col min="6" max="6" width="16.33203125" style="30" customWidth="1"/>
    <col min="7" max="7" width="13.5" style="30" customWidth="1"/>
    <col min="8" max="8" width="12.6640625" style="30" bestFit="1" customWidth="1"/>
    <col min="9" max="10" width="21.1640625" style="30" customWidth="1"/>
    <col min="11" max="11" width="17.6640625" style="30" customWidth="1"/>
    <col min="12" max="12" width="35.1640625" style="30" customWidth="1"/>
    <col min="13" max="13" width="18.1640625" style="30" customWidth="1"/>
    <col min="14" max="16384" width="9" style="30"/>
  </cols>
  <sheetData>
    <row r="1" spans="1:14" ht="16.5" customHeight="1"/>
    <row r="2" spans="1:14" ht="16.5" customHeight="1"/>
    <row r="3" spans="1:14" ht="16.5" customHeight="1">
      <c r="A3" s="179"/>
      <c r="B3" s="172" t="s">
        <v>99</v>
      </c>
      <c r="C3" s="200" t="s">
        <v>284</v>
      </c>
      <c r="D3" s="126"/>
      <c r="E3" s="126"/>
      <c r="F3" s="126"/>
      <c r="G3" s="126"/>
      <c r="H3" s="126"/>
      <c r="I3" s="126"/>
      <c r="J3" s="217"/>
      <c r="K3" s="126"/>
      <c r="L3" s="126"/>
      <c r="M3" s="126"/>
      <c r="N3" s="126"/>
    </row>
    <row r="4" spans="1:14" ht="16.5" customHeight="1">
      <c r="B4" s="172" t="s">
        <v>131</v>
      </c>
      <c r="C4" s="173" t="s">
        <v>153</v>
      </c>
      <c r="D4" s="126"/>
      <c r="E4" s="126"/>
      <c r="F4" s="126"/>
      <c r="G4" s="126"/>
      <c r="H4" s="126"/>
      <c r="I4" s="126"/>
      <c r="J4" s="217"/>
      <c r="K4" s="126"/>
      <c r="L4" s="126"/>
      <c r="M4" s="126"/>
      <c r="N4" s="126"/>
    </row>
    <row r="5" spans="1:14" ht="16.5" customHeight="1">
      <c r="B5" s="171" t="s">
        <v>98</v>
      </c>
      <c r="C5" s="175"/>
      <c r="D5" s="126"/>
      <c r="E5" s="126"/>
      <c r="F5" s="126"/>
      <c r="G5" s="126"/>
      <c r="H5" s="126"/>
      <c r="I5" s="126"/>
      <c r="J5" s="217"/>
      <c r="K5" s="126"/>
      <c r="L5" s="126"/>
      <c r="M5" s="126"/>
      <c r="N5" s="126"/>
    </row>
    <row r="6" spans="1:14" ht="16.5" customHeight="1">
      <c r="B6" s="171" t="s">
        <v>97</v>
      </c>
      <c r="C6" s="170"/>
      <c r="D6" s="126"/>
      <c r="E6" s="126"/>
      <c r="F6" s="126"/>
      <c r="G6" s="126"/>
      <c r="H6" s="126"/>
      <c r="I6" s="126"/>
      <c r="J6" s="217"/>
      <c r="K6" s="126"/>
      <c r="L6" s="126"/>
      <c r="M6" s="126"/>
      <c r="N6" s="126"/>
    </row>
    <row r="7" spans="1:14" ht="16.5" customHeight="1" thickBot="1">
      <c r="B7" s="143"/>
      <c r="C7" s="136"/>
      <c r="D7" s="126"/>
      <c r="E7" s="126"/>
      <c r="F7" s="126"/>
      <c r="G7" s="126"/>
      <c r="H7" s="126"/>
      <c r="I7" s="126"/>
      <c r="J7" s="217"/>
      <c r="K7" s="126"/>
      <c r="L7" s="126"/>
      <c r="M7" s="126"/>
      <c r="N7" s="126"/>
    </row>
    <row r="8" spans="1:14" ht="16.5" customHeight="1">
      <c r="B8" s="169" t="s">
        <v>97</v>
      </c>
      <c r="C8" s="168" t="s">
        <v>96</v>
      </c>
      <c r="D8" s="168" t="s">
        <v>95</v>
      </c>
      <c r="E8" s="127"/>
      <c r="F8" s="127"/>
      <c r="G8" s="127"/>
      <c r="H8" s="127"/>
      <c r="I8" s="127"/>
      <c r="J8" s="127"/>
      <c r="K8" s="114"/>
      <c r="L8" s="126"/>
      <c r="M8" s="126"/>
      <c r="N8" s="126"/>
    </row>
    <row r="9" spans="1:14" ht="16.5" customHeight="1">
      <c r="B9" s="167"/>
      <c r="C9" s="166"/>
      <c r="D9" s="3"/>
      <c r="E9" s="4"/>
      <c r="F9" s="4"/>
      <c r="G9" s="4"/>
      <c r="H9" s="4"/>
      <c r="I9" s="4"/>
      <c r="J9" s="4"/>
      <c r="K9" s="116"/>
      <c r="L9" s="126"/>
      <c r="M9" s="126"/>
      <c r="N9" s="126"/>
    </row>
    <row r="10" spans="1:14" ht="16.5" customHeight="1">
      <c r="B10" s="167"/>
      <c r="C10" s="166"/>
      <c r="D10" s="4"/>
      <c r="E10" s="4"/>
      <c r="F10" s="4"/>
      <c r="G10" s="4"/>
      <c r="H10" s="4"/>
      <c r="I10" s="4"/>
      <c r="J10" s="4"/>
      <c r="K10" s="116"/>
      <c r="L10" s="126"/>
      <c r="M10" s="126"/>
      <c r="N10" s="126"/>
    </row>
    <row r="11" spans="1:14" ht="16.5" customHeight="1">
      <c r="B11" s="167"/>
      <c r="C11" s="166"/>
      <c r="D11" s="4"/>
      <c r="E11" s="4"/>
      <c r="F11" s="4"/>
      <c r="G11" s="4"/>
      <c r="H11" s="4"/>
      <c r="I11" s="4"/>
      <c r="J11" s="4"/>
      <c r="K11" s="116"/>
      <c r="L11" s="126"/>
      <c r="M11" s="126"/>
      <c r="N11" s="126"/>
    </row>
    <row r="12" spans="1:14" ht="16.5" customHeight="1">
      <c r="B12" s="167"/>
      <c r="C12" s="166"/>
      <c r="D12" s="4"/>
      <c r="E12" s="4"/>
      <c r="F12" s="4"/>
      <c r="G12" s="4"/>
      <c r="H12" s="4"/>
      <c r="I12" s="4"/>
      <c r="J12" s="4"/>
      <c r="K12" s="116"/>
      <c r="L12" s="126"/>
      <c r="M12" s="126"/>
      <c r="N12" s="126"/>
    </row>
    <row r="13" spans="1:14" ht="16.5" customHeight="1">
      <c r="B13" s="167"/>
      <c r="C13" s="166"/>
      <c r="D13" s="4"/>
      <c r="E13" s="4"/>
      <c r="F13" s="36"/>
      <c r="G13" s="4"/>
      <c r="H13" s="4"/>
      <c r="I13" s="4"/>
      <c r="J13" s="4"/>
      <c r="K13" s="116"/>
      <c r="L13" s="126"/>
      <c r="M13" s="126"/>
      <c r="N13" s="126"/>
    </row>
    <row r="14" spans="1:14" ht="16.5" customHeight="1" thickBot="1">
      <c r="B14" s="165"/>
      <c r="C14" s="164"/>
      <c r="D14" s="163"/>
      <c r="E14" s="162"/>
      <c r="F14" s="161"/>
      <c r="G14" s="163"/>
      <c r="H14" s="162"/>
      <c r="I14" s="161"/>
      <c r="J14" s="161"/>
      <c r="K14" s="160"/>
      <c r="L14" s="126"/>
      <c r="M14" s="126"/>
      <c r="N14" s="126"/>
    </row>
    <row r="15" spans="1:14" ht="16.5" customHeight="1" thickBot="1">
      <c r="B15" s="143"/>
      <c r="C15" s="136"/>
      <c r="D15" s="126"/>
      <c r="E15" s="126"/>
      <c r="F15" s="126"/>
      <c r="G15" s="126"/>
      <c r="H15" s="126"/>
      <c r="I15" s="126"/>
      <c r="J15" s="217"/>
      <c r="K15" s="126"/>
      <c r="L15" s="126"/>
      <c r="M15" s="126"/>
      <c r="N15" s="126"/>
    </row>
    <row r="16" spans="1:14" ht="16.5" customHeight="1">
      <c r="B16" s="159" t="s">
        <v>94</v>
      </c>
      <c r="C16" s="158" t="s">
        <v>93</v>
      </c>
      <c r="D16" s="158" t="s">
        <v>92</v>
      </c>
      <c r="E16" s="158" t="s">
        <v>91</v>
      </c>
      <c r="F16" s="158" t="s">
        <v>90</v>
      </c>
      <c r="G16" s="158" t="s">
        <v>89</v>
      </c>
      <c r="H16" s="157" t="s">
        <v>71</v>
      </c>
      <c r="I16" s="157" t="s">
        <v>88</v>
      </c>
      <c r="J16" s="157"/>
      <c r="K16" s="157" t="s">
        <v>87</v>
      </c>
      <c r="L16" s="157" t="s">
        <v>130</v>
      </c>
      <c r="M16" s="156" t="s">
        <v>86</v>
      </c>
      <c r="N16" s="126"/>
    </row>
    <row r="17" spans="2:14" ht="16.5" customHeight="1">
      <c r="B17" s="155">
        <v>1</v>
      </c>
      <c r="C17" s="154">
        <v>30</v>
      </c>
      <c r="D17" s="153">
        <f>PayCombo!J3</f>
        <v>0.96526807827696581</v>
      </c>
      <c r="E17" s="153">
        <f>1-D17</f>
        <v>3.4731921723034187E-2</v>
      </c>
      <c r="F17" s="153">
        <f>PayCombo!P610</f>
        <v>0.71566219125786135</v>
      </c>
      <c r="G17" s="153">
        <f>PayCombo!P611</f>
        <v>0.24960588701910449</v>
      </c>
      <c r="H17" s="153">
        <f>SUM(PayCombo!Q8:Q606)</f>
        <v>3.5714891221788198E-2</v>
      </c>
      <c r="I17" s="153">
        <f>SUM(PayCombo!Q607:Q609)</f>
        <v>7.4980258941650391E-3</v>
      </c>
      <c r="J17" s="153"/>
      <c r="K17" s="152">
        <f>VI!B7</f>
        <v>18.670954591466963</v>
      </c>
      <c r="L17" s="152">
        <f>VI!B9</f>
        <v>36.595070999275244</v>
      </c>
      <c r="M17" s="151"/>
      <c r="N17" s="126"/>
    </row>
    <row r="18" spans="2:14" ht="16.5" customHeight="1">
      <c r="B18" s="150"/>
      <c r="C18" s="2"/>
      <c r="D18" s="2"/>
      <c r="E18" s="191"/>
      <c r="F18" s="2"/>
      <c r="G18" s="2"/>
      <c r="H18" s="2"/>
      <c r="I18" s="2"/>
      <c r="J18" s="2"/>
      <c r="K18" s="2"/>
      <c r="L18" s="2"/>
      <c r="M18" s="129"/>
      <c r="N18" s="126"/>
    </row>
    <row r="19" spans="2:14" ht="16.5" customHeight="1" thickBot="1">
      <c r="B19" s="149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7"/>
      <c r="N19" s="126"/>
    </row>
    <row r="20" spans="2:14" ht="16.5" customHeight="1" thickBot="1">
      <c r="B20" s="143"/>
      <c r="C20" s="136"/>
      <c r="D20" s="126"/>
      <c r="E20" s="126"/>
      <c r="F20" s="126"/>
      <c r="G20" s="126"/>
      <c r="H20" s="126"/>
      <c r="I20" s="126"/>
      <c r="J20" s="217"/>
      <c r="K20" s="126"/>
      <c r="L20" s="126"/>
      <c r="M20" s="126"/>
      <c r="N20" s="126"/>
    </row>
    <row r="21" spans="2:14" ht="16.5" customHeight="1">
      <c r="B21" s="146" t="s">
        <v>85</v>
      </c>
      <c r="C21" s="145" t="s">
        <v>207</v>
      </c>
      <c r="D21" s="126"/>
      <c r="E21" s="126"/>
      <c r="F21" s="16"/>
      <c r="G21" s="126"/>
      <c r="H21" s="126"/>
      <c r="I21" s="126"/>
      <c r="J21" s="217"/>
      <c r="K21" s="126"/>
      <c r="L21" s="126"/>
      <c r="M21" s="126"/>
      <c r="N21" s="126"/>
    </row>
    <row r="22" spans="2:14" ht="16.5" customHeight="1" thickBot="1">
      <c r="B22" s="144" t="s">
        <v>84</v>
      </c>
      <c r="C22" s="137" t="str">
        <f>IF((1/SUM(PayCombo!Q607:Q609))&gt;=150,"infrequency",(IF((1/SUM(PayCombo!Q607:Q609))&gt;=100,"Average","Frequency")))</f>
        <v>Average</v>
      </c>
      <c r="D22" s="126"/>
      <c r="E22" s="126"/>
      <c r="F22" s="126"/>
      <c r="G22" s="126"/>
      <c r="H22" s="126"/>
      <c r="I22" s="126"/>
      <c r="J22" s="217"/>
      <c r="K22" s="126"/>
      <c r="L22" s="126"/>
      <c r="M22" s="126"/>
      <c r="N22" s="126"/>
    </row>
    <row r="23" spans="2:14" ht="16.5" customHeight="1">
      <c r="B23" s="143"/>
      <c r="C23" s="136"/>
      <c r="D23" s="126"/>
      <c r="E23" s="126"/>
      <c r="F23" s="126"/>
      <c r="G23" s="126"/>
      <c r="H23" s="126"/>
      <c r="I23" s="126"/>
      <c r="J23" s="217"/>
      <c r="K23" s="126"/>
      <c r="L23" s="126"/>
      <c r="M23" s="126"/>
      <c r="N23" s="126"/>
    </row>
    <row r="24" spans="2:14" ht="16.5" customHeight="1" thickBot="1">
      <c r="B24" s="143"/>
      <c r="C24" s="136"/>
      <c r="D24" s="126"/>
      <c r="E24" s="126"/>
      <c r="F24" s="126"/>
      <c r="G24" s="126"/>
      <c r="H24" s="126"/>
      <c r="I24" s="126"/>
      <c r="J24" s="217"/>
      <c r="K24" s="126"/>
      <c r="L24" s="126"/>
      <c r="M24" s="126"/>
      <c r="N24" s="126"/>
    </row>
    <row r="25" spans="2:14" ht="16.5" customHeight="1">
      <c r="B25" s="142" t="s">
        <v>81</v>
      </c>
      <c r="C25" s="141">
        <v>1</v>
      </c>
      <c r="D25" s="141">
        <v>2</v>
      </c>
      <c r="E25" s="141">
        <v>3</v>
      </c>
      <c r="F25" s="140">
        <v>4</v>
      </c>
      <c r="G25" s="139">
        <v>5</v>
      </c>
      <c r="H25" s="126"/>
      <c r="I25" s="126"/>
      <c r="J25" s="217"/>
      <c r="K25" s="126"/>
      <c r="L25" s="126"/>
      <c r="M25" s="126"/>
      <c r="N25" s="126"/>
    </row>
    <row r="26" spans="2:14" ht="33" thickBot="1">
      <c r="B26" s="138" t="s">
        <v>146</v>
      </c>
      <c r="C26" s="70">
        <v>3</v>
      </c>
      <c r="D26" s="70">
        <v>3</v>
      </c>
      <c r="E26" s="70">
        <v>3</v>
      </c>
      <c r="F26" s="70">
        <v>3</v>
      </c>
      <c r="G26" s="70">
        <v>3</v>
      </c>
      <c r="H26" s="136"/>
      <c r="I26" s="126"/>
      <c r="J26" s="217"/>
      <c r="K26" s="126"/>
      <c r="L26" s="126"/>
      <c r="M26" s="126"/>
      <c r="N26" s="126"/>
    </row>
    <row r="27" spans="2:14" ht="16.5" customHeight="1">
      <c r="B27" s="126"/>
      <c r="C27" s="126"/>
      <c r="D27" s="126"/>
      <c r="E27" s="126"/>
      <c r="F27" s="126"/>
      <c r="G27" s="126"/>
      <c r="H27" s="126"/>
      <c r="I27" s="126"/>
      <c r="J27" s="217"/>
      <c r="K27" s="126"/>
      <c r="L27" s="126"/>
      <c r="M27" s="126"/>
      <c r="N27" s="126"/>
    </row>
    <row r="28" spans="2:14" ht="16.5" customHeight="1">
      <c r="B28" s="126" t="s">
        <v>83</v>
      </c>
      <c r="C28" s="126"/>
      <c r="D28" s="126"/>
      <c r="E28" s="126"/>
      <c r="F28" s="126"/>
      <c r="G28" s="126"/>
      <c r="H28" s="126"/>
      <c r="I28" s="126"/>
      <c r="J28" s="217"/>
      <c r="K28" s="126"/>
      <c r="L28" s="126"/>
      <c r="M28" s="126"/>
      <c r="N28" s="126"/>
    </row>
    <row r="29" spans="2:14" ht="16.5" customHeight="1">
      <c r="B29" s="343" t="s">
        <v>283</v>
      </c>
      <c r="C29" s="344"/>
      <c r="D29" s="344"/>
      <c r="E29" s="344"/>
      <c r="F29" s="344"/>
      <c r="G29" s="344"/>
      <c r="H29" s="126"/>
      <c r="I29" s="126"/>
      <c r="J29" s="217"/>
      <c r="K29" s="126"/>
      <c r="L29" s="126"/>
      <c r="M29" s="126"/>
      <c r="N29" s="126"/>
    </row>
    <row r="30" spans="2:14" ht="16.5" customHeight="1">
      <c r="B30" s="344"/>
      <c r="C30" s="344"/>
      <c r="D30" s="344"/>
      <c r="E30" s="344"/>
      <c r="F30" s="344"/>
      <c r="G30" s="344"/>
      <c r="H30" s="126"/>
      <c r="I30" s="126"/>
      <c r="J30" s="217"/>
      <c r="K30" s="126"/>
      <c r="L30" s="126"/>
      <c r="M30" s="126"/>
      <c r="N30" s="126"/>
    </row>
    <row r="31" spans="2:14" ht="16.5" customHeight="1">
      <c r="B31" s="344"/>
      <c r="C31" s="344"/>
      <c r="D31" s="344"/>
      <c r="E31" s="344"/>
      <c r="F31" s="344"/>
      <c r="G31" s="344"/>
      <c r="H31" s="126"/>
      <c r="I31" s="126"/>
      <c r="J31" s="217"/>
      <c r="K31" s="126"/>
      <c r="L31" s="126"/>
      <c r="M31" s="126"/>
      <c r="N31" s="126"/>
    </row>
    <row r="32" spans="2:14" ht="16.5" customHeight="1">
      <c r="B32" s="344"/>
      <c r="C32" s="344"/>
      <c r="D32" s="344"/>
      <c r="E32" s="344"/>
      <c r="F32" s="344"/>
      <c r="G32" s="344"/>
      <c r="H32" s="126"/>
      <c r="I32" s="126"/>
      <c r="J32" s="217"/>
      <c r="K32" s="126"/>
      <c r="L32" s="126"/>
      <c r="M32" s="126"/>
      <c r="N32" s="126"/>
    </row>
    <row r="33" spans="2:14" ht="16.5" customHeight="1">
      <c r="B33" s="344"/>
      <c r="C33" s="344"/>
      <c r="D33" s="344"/>
      <c r="E33" s="344"/>
      <c r="F33" s="344"/>
      <c r="G33" s="344"/>
      <c r="H33" s="126"/>
      <c r="I33" s="126"/>
      <c r="J33" s="217"/>
      <c r="K33" s="126"/>
      <c r="L33" s="126"/>
      <c r="M33" s="126"/>
      <c r="N33" s="126"/>
    </row>
    <row r="34" spans="2:14" ht="16.5" customHeight="1">
      <c r="B34" s="344"/>
      <c r="C34" s="344"/>
      <c r="D34" s="344"/>
      <c r="E34" s="344"/>
      <c r="F34" s="344"/>
      <c r="G34" s="344"/>
      <c r="H34" s="126"/>
      <c r="I34" s="126"/>
      <c r="J34" s="217"/>
      <c r="K34" s="126"/>
      <c r="L34" s="126"/>
      <c r="M34" s="126"/>
      <c r="N34" s="126"/>
    </row>
    <row r="35" spans="2:14" ht="16.5" customHeight="1">
      <c r="B35" s="344"/>
      <c r="C35" s="344"/>
      <c r="D35" s="344"/>
      <c r="E35" s="344"/>
      <c r="F35" s="344"/>
      <c r="G35" s="344"/>
      <c r="H35" s="126"/>
      <c r="I35" s="126"/>
      <c r="J35" s="217"/>
      <c r="K35" s="126"/>
      <c r="L35" s="126"/>
      <c r="M35" s="126"/>
      <c r="N35" s="126"/>
    </row>
    <row r="36" spans="2:14" ht="16.5" customHeight="1">
      <c r="B36" s="344"/>
      <c r="C36" s="344"/>
      <c r="D36" s="344"/>
      <c r="E36" s="344"/>
      <c r="F36" s="344"/>
      <c r="G36" s="344"/>
      <c r="H36" s="126"/>
      <c r="I36" s="126"/>
      <c r="J36" s="217"/>
      <c r="K36" s="126"/>
      <c r="L36" s="126"/>
      <c r="M36" s="126"/>
      <c r="N36" s="126"/>
    </row>
    <row r="37" spans="2:14" ht="16.5" customHeight="1">
      <c r="B37" s="344"/>
      <c r="C37" s="344"/>
      <c r="D37" s="344"/>
      <c r="E37" s="344"/>
      <c r="F37" s="344"/>
      <c r="G37" s="344"/>
      <c r="H37" s="126"/>
      <c r="I37" s="126"/>
      <c r="J37" s="217"/>
      <c r="K37" s="126"/>
      <c r="L37" s="126"/>
      <c r="M37" s="126"/>
      <c r="N37" s="126"/>
    </row>
    <row r="38" spans="2:14" ht="16.5" customHeight="1">
      <c r="B38" s="344"/>
      <c r="C38" s="344"/>
      <c r="D38" s="344"/>
      <c r="E38" s="344"/>
      <c r="F38" s="344"/>
      <c r="G38" s="344"/>
      <c r="H38" s="126"/>
      <c r="I38" s="126"/>
      <c r="J38" s="217"/>
      <c r="K38" s="126"/>
      <c r="L38" s="126"/>
      <c r="M38" s="126"/>
      <c r="N38" s="126"/>
    </row>
    <row r="39" spans="2:14" ht="16.5" customHeight="1">
      <c r="B39" s="344"/>
      <c r="C39" s="344"/>
      <c r="D39" s="344"/>
      <c r="E39" s="344"/>
      <c r="F39" s="344"/>
      <c r="G39" s="344"/>
      <c r="H39" s="126"/>
      <c r="I39" s="126"/>
      <c r="J39" s="217"/>
      <c r="K39" s="126"/>
      <c r="L39" s="126"/>
      <c r="M39" s="126"/>
      <c r="N39" s="126"/>
    </row>
    <row r="40" spans="2:14" ht="16.5" customHeight="1">
      <c r="B40" s="344"/>
      <c r="C40" s="344"/>
      <c r="D40" s="344"/>
      <c r="E40" s="344"/>
      <c r="F40" s="344"/>
      <c r="G40" s="344"/>
      <c r="H40" s="126"/>
      <c r="I40" s="126"/>
      <c r="J40" s="217"/>
      <c r="K40" s="126"/>
      <c r="L40" s="126"/>
      <c r="M40" s="126"/>
      <c r="N40" s="126"/>
    </row>
    <row r="41" spans="2:14" ht="16.5" customHeight="1">
      <c r="B41" s="344"/>
      <c r="C41" s="344"/>
      <c r="D41" s="344"/>
      <c r="E41" s="344"/>
      <c r="F41" s="344"/>
      <c r="G41" s="344"/>
      <c r="H41" s="126"/>
      <c r="I41" s="126"/>
      <c r="J41" s="217"/>
      <c r="K41" s="126"/>
      <c r="L41" s="126"/>
      <c r="M41" s="126"/>
      <c r="N41" s="126"/>
    </row>
    <row r="42" spans="2:14" ht="16.5" customHeight="1">
      <c r="B42" s="344"/>
      <c r="C42" s="344"/>
      <c r="D42" s="344"/>
      <c r="E42" s="344"/>
      <c r="F42" s="344"/>
      <c r="G42" s="344"/>
      <c r="H42" s="126"/>
      <c r="I42" s="126"/>
      <c r="J42" s="217"/>
      <c r="K42" s="126"/>
      <c r="L42" s="126"/>
      <c r="M42" s="126"/>
      <c r="N42" s="126"/>
    </row>
    <row r="43" spans="2:14" ht="16.5" customHeight="1">
      <c r="B43" s="344"/>
      <c r="C43" s="344"/>
      <c r="D43" s="344"/>
      <c r="E43" s="344"/>
      <c r="F43" s="344"/>
      <c r="G43" s="344"/>
      <c r="H43" s="126"/>
      <c r="I43" s="126"/>
      <c r="J43" s="217"/>
      <c r="K43" s="126"/>
      <c r="L43" s="126"/>
      <c r="M43" s="126"/>
      <c r="N43" s="126"/>
    </row>
    <row r="44" spans="2:14" ht="16.5" customHeight="1">
      <c r="B44" s="126"/>
      <c r="C44" s="126"/>
      <c r="D44" s="126"/>
      <c r="E44" s="126"/>
      <c r="F44" s="126"/>
      <c r="G44" s="126"/>
      <c r="H44" s="126"/>
      <c r="I44" s="126"/>
      <c r="J44" s="217"/>
      <c r="K44" s="126"/>
      <c r="L44" s="126"/>
      <c r="M44" s="126"/>
      <c r="N44" s="126"/>
    </row>
    <row r="45" spans="2:14" ht="16.5" customHeight="1">
      <c r="B45" s="126"/>
      <c r="C45" s="126"/>
      <c r="D45" s="126"/>
      <c r="E45" s="126"/>
      <c r="F45" s="126"/>
      <c r="G45" s="126"/>
      <c r="H45" s="126"/>
      <c r="I45" s="126"/>
      <c r="J45" s="217"/>
      <c r="K45" s="126"/>
      <c r="L45" s="126"/>
      <c r="M45" s="126"/>
      <c r="N45" s="126"/>
    </row>
    <row r="46" spans="2:14" ht="16.5" customHeight="1">
      <c r="B46" s="318" t="s">
        <v>82</v>
      </c>
      <c r="C46" s="1"/>
      <c r="D46" s="1"/>
      <c r="E46" s="1"/>
      <c r="F46" s="1"/>
      <c r="G46" s="1"/>
      <c r="H46" s="126"/>
      <c r="I46" s="126"/>
      <c r="J46" s="217"/>
      <c r="K46" s="126"/>
      <c r="L46" s="126"/>
      <c r="M46" s="126"/>
      <c r="N46" s="126"/>
    </row>
    <row r="47" spans="2:14" ht="16.5" customHeight="1">
      <c r="B47" s="319"/>
      <c r="C47" s="320">
        <v>1</v>
      </c>
      <c r="D47" s="320">
        <v>2</v>
      </c>
      <c r="E47" s="320">
        <v>3</v>
      </c>
      <c r="F47" s="320">
        <v>4</v>
      </c>
      <c r="G47" s="320">
        <v>5</v>
      </c>
      <c r="H47" s="320">
        <v>6</v>
      </c>
      <c r="I47" s="320">
        <v>7</v>
      </c>
      <c r="J47" s="320">
        <v>8</v>
      </c>
      <c r="K47" s="320">
        <v>9</v>
      </c>
      <c r="L47" s="320">
        <v>10</v>
      </c>
    </row>
    <row r="48" spans="2:14" ht="16.5" customHeight="1">
      <c r="B48" s="320" t="s">
        <v>41</v>
      </c>
      <c r="C48" s="329">
        <v>0</v>
      </c>
      <c r="D48" s="330">
        <v>0</v>
      </c>
      <c r="E48" s="330">
        <v>10</v>
      </c>
      <c r="F48" s="330">
        <v>20</v>
      </c>
      <c r="G48" s="330">
        <v>75</v>
      </c>
      <c r="H48" s="330">
        <v>210</v>
      </c>
      <c r="I48" s="330">
        <v>600</v>
      </c>
      <c r="J48" s="330">
        <v>1500</v>
      </c>
      <c r="K48" s="330">
        <v>3000</v>
      </c>
      <c r="L48" s="331">
        <v>15000</v>
      </c>
    </row>
    <row r="49" spans="1:15" ht="16.5" customHeight="1">
      <c r="B49" s="320" t="s">
        <v>67</v>
      </c>
      <c r="C49" s="332">
        <v>0</v>
      </c>
      <c r="D49" s="333">
        <v>0</v>
      </c>
      <c r="E49" s="333">
        <v>8</v>
      </c>
      <c r="F49" s="333">
        <v>15</v>
      </c>
      <c r="G49" s="333">
        <v>50</v>
      </c>
      <c r="H49" s="333">
        <v>180</v>
      </c>
      <c r="I49" s="333">
        <v>450</v>
      </c>
      <c r="J49" s="333">
        <v>900</v>
      </c>
      <c r="K49" s="333">
        <v>1500</v>
      </c>
      <c r="L49" s="334">
        <v>6000</v>
      </c>
    </row>
    <row r="50" spans="1:15" ht="16.5" customHeight="1">
      <c r="B50" s="320" t="s">
        <v>65</v>
      </c>
      <c r="C50" s="329">
        <v>0</v>
      </c>
      <c r="D50" s="330">
        <v>0</v>
      </c>
      <c r="E50" s="330">
        <v>8</v>
      </c>
      <c r="F50" s="330">
        <v>15</v>
      </c>
      <c r="G50" s="330">
        <v>40</v>
      </c>
      <c r="H50" s="330">
        <v>150</v>
      </c>
      <c r="I50" s="330">
        <v>360</v>
      </c>
      <c r="J50" s="330">
        <v>600</v>
      </c>
      <c r="K50" s="330">
        <v>900</v>
      </c>
      <c r="L50" s="331">
        <v>3000</v>
      </c>
    </row>
    <row r="51" spans="1:15" ht="16.5" customHeight="1">
      <c r="A51" s="179"/>
      <c r="B51" s="320" t="s">
        <v>66</v>
      </c>
      <c r="C51" s="332">
        <v>0</v>
      </c>
      <c r="D51" s="333">
        <v>0</v>
      </c>
      <c r="E51" s="333">
        <v>8</v>
      </c>
      <c r="F51" s="333">
        <v>15</v>
      </c>
      <c r="G51" s="333">
        <v>40</v>
      </c>
      <c r="H51" s="333">
        <v>150</v>
      </c>
      <c r="I51" s="333">
        <v>360</v>
      </c>
      <c r="J51" s="333">
        <v>600</v>
      </c>
      <c r="K51" s="333">
        <v>900</v>
      </c>
      <c r="L51" s="334">
        <v>3000</v>
      </c>
    </row>
    <row r="52" spans="1:15" ht="16.5" customHeight="1">
      <c r="B52" s="320" t="s">
        <v>271</v>
      </c>
      <c r="C52" s="329">
        <v>0</v>
      </c>
      <c r="D52" s="330">
        <v>0</v>
      </c>
      <c r="E52" s="330">
        <v>5</v>
      </c>
      <c r="F52" s="330">
        <v>10</v>
      </c>
      <c r="G52" s="330">
        <v>30</v>
      </c>
      <c r="H52" s="330">
        <v>90</v>
      </c>
      <c r="I52" s="330">
        <v>210</v>
      </c>
      <c r="J52" s="330">
        <v>300</v>
      </c>
      <c r="K52" s="330">
        <v>450</v>
      </c>
      <c r="L52" s="331">
        <v>1500</v>
      </c>
    </row>
    <row r="53" spans="1:15" ht="16.5" customHeight="1">
      <c r="B53" s="320" t="s">
        <v>272</v>
      </c>
      <c r="C53" s="332">
        <v>0</v>
      </c>
      <c r="D53" s="333">
        <v>0</v>
      </c>
      <c r="E53" s="333">
        <v>5</v>
      </c>
      <c r="F53" s="333">
        <v>10</v>
      </c>
      <c r="G53" s="333">
        <v>30</v>
      </c>
      <c r="H53" s="333">
        <v>90</v>
      </c>
      <c r="I53" s="333">
        <v>210</v>
      </c>
      <c r="J53" s="333">
        <v>300</v>
      </c>
      <c r="K53" s="333">
        <v>450</v>
      </c>
      <c r="L53" s="334">
        <v>1500</v>
      </c>
    </row>
    <row r="54" spans="1:15" ht="16.5" customHeight="1">
      <c r="B54" s="320" t="s">
        <v>273</v>
      </c>
      <c r="C54" s="329">
        <v>0</v>
      </c>
      <c r="D54" s="330">
        <v>0</v>
      </c>
      <c r="E54" s="330">
        <v>5</v>
      </c>
      <c r="F54" s="330">
        <v>8</v>
      </c>
      <c r="G54" s="330">
        <v>15</v>
      </c>
      <c r="H54" s="330">
        <v>60</v>
      </c>
      <c r="I54" s="330">
        <v>150</v>
      </c>
      <c r="J54" s="330">
        <v>240</v>
      </c>
      <c r="K54" s="330">
        <v>360</v>
      </c>
      <c r="L54" s="331">
        <v>900</v>
      </c>
    </row>
    <row r="55" spans="1:15" ht="16.5" customHeight="1">
      <c r="B55" s="320" t="s">
        <v>274</v>
      </c>
      <c r="C55" s="332">
        <v>0</v>
      </c>
      <c r="D55" s="333">
        <v>0</v>
      </c>
      <c r="E55" s="333">
        <v>5</v>
      </c>
      <c r="F55" s="333">
        <v>8</v>
      </c>
      <c r="G55" s="333">
        <v>15</v>
      </c>
      <c r="H55" s="333">
        <v>60</v>
      </c>
      <c r="I55" s="333">
        <v>150</v>
      </c>
      <c r="J55" s="333">
        <v>240</v>
      </c>
      <c r="K55" s="333">
        <v>360</v>
      </c>
      <c r="L55" s="334">
        <v>900</v>
      </c>
    </row>
    <row r="56" spans="1:15" ht="16.5" customHeight="1">
      <c r="B56" s="320">
        <v>10</v>
      </c>
      <c r="C56" s="329">
        <v>0</v>
      </c>
      <c r="D56" s="330">
        <v>0</v>
      </c>
      <c r="E56" s="330">
        <v>5</v>
      </c>
      <c r="F56" s="330">
        <v>8</v>
      </c>
      <c r="G56" s="330">
        <v>15</v>
      </c>
      <c r="H56" s="330">
        <v>60</v>
      </c>
      <c r="I56" s="330">
        <v>150</v>
      </c>
      <c r="J56" s="330">
        <v>240</v>
      </c>
      <c r="K56" s="330">
        <v>360</v>
      </c>
      <c r="L56" s="331">
        <v>900</v>
      </c>
    </row>
    <row r="57" spans="1:15" ht="16.5" customHeight="1" thickBot="1">
      <c r="B57" s="320">
        <v>9</v>
      </c>
      <c r="C57" s="335">
        <v>0</v>
      </c>
      <c r="D57" s="336">
        <v>0</v>
      </c>
      <c r="E57" s="336">
        <v>5</v>
      </c>
      <c r="F57" s="336">
        <v>8</v>
      </c>
      <c r="G57" s="336">
        <v>15</v>
      </c>
      <c r="H57" s="336">
        <v>60</v>
      </c>
      <c r="I57" s="336">
        <v>150</v>
      </c>
      <c r="J57" s="336">
        <v>240</v>
      </c>
      <c r="K57" s="336">
        <v>360</v>
      </c>
      <c r="L57" s="337">
        <v>900</v>
      </c>
    </row>
    <row r="58" spans="1:15" ht="16.5" customHeight="1">
      <c r="B58" s="321" t="s">
        <v>275</v>
      </c>
      <c r="C58" s="316">
        <v>0</v>
      </c>
      <c r="D58" s="316">
        <v>0</v>
      </c>
      <c r="E58" s="317">
        <v>2</v>
      </c>
      <c r="F58" s="317">
        <v>10</v>
      </c>
      <c r="G58" s="317">
        <v>200</v>
      </c>
      <c r="H58" s="316"/>
      <c r="I58" s="316"/>
      <c r="J58" s="316"/>
      <c r="K58" s="316"/>
      <c r="L58" s="316"/>
    </row>
    <row r="59" spans="1:15" ht="16.5" customHeight="1">
      <c r="B59" s="321"/>
      <c r="C59" s="322"/>
      <c r="D59" s="322"/>
      <c r="E59" s="323"/>
      <c r="F59" s="323"/>
      <c r="G59" s="323"/>
      <c r="H59" s="324"/>
      <c r="I59" s="324"/>
      <c r="J59" s="324"/>
      <c r="K59" s="324"/>
      <c r="L59" s="324"/>
    </row>
    <row r="60" spans="1:15" ht="16.5" customHeight="1"/>
    <row r="61" spans="1:15" ht="16.5" customHeight="1">
      <c r="B61" s="318" t="s">
        <v>276</v>
      </c>
      <c r="J61" s="252">
        <v>1</v>
      </c>
      <c r="K61" s="30">
        <v>1</v>
      </c>
      <c r="L61" s="30">
        <v>1</v>
      </c>
    </row>
    <row r="62" spans="1:15" ht="16.5" customHeight="1">
      <c r="B62" s="70" t="s">
        <v>101</v>
      </c>
      <c r="C62" s="315" t="s">
        <v>102</v>
      </c>
      <c r="D62" s="315" t="s">
        <v>103</v>
      </c>
      <c r="E62" s="315" t="s">
        <v>104</v>
      </c>
      <c r="F62" s="315" t="s">
        <v>105</v>
      </c>
      <c r="G62" s="315" t="s">
        <v>106</v>
      </c>
      <c r="J62" s="252">
        <v>0</v>
      </c>
      <c r="K62" s="30">
        <v>0</v>
      </c>
      <c r="L62" s="30">
        <v>0</v>
      </c>
    </row>
    <row r="63" spans="1:15" ht="16.5" customHeight="1">
      <c r="B63" s="70">
        <v>1</v>
      </c>
      <c r="C63" s="253">
        <v>1</v>
      </c>
      <c r="D63" s="253">
        <v>1</v>
      </c>
      <c r="E63" s="253">
        <v>1</v>
      </c>
      <c r="F63" s="253">
        <v>1</v>
      </c>
      <c r="G63" s="253">
        <v>1</v>
      </c>
      <c r="I63" s="252"/>
      <c r="J63" s="252">
        <v>2</v>
      </c>
      <c r="K63" s="30">
        <v>2</v>
      </c>
      <c r="L63" s="30">
        <v>2</v>
      </c>
    </row>
    <row r="64" spans="1:15" ht="16.5" customHeight="1">
      <c r="B64" s="70">
        <v>2</v>
      </c>
      <c r="C64" s="253">
        <v>0</v>
      </c>
      <c r="D64" s="253">
        <v>0</v>
      </c>
      <c r="E64" s="253">
        <v>0</v>
      </c>
      <c r="F64" s="253">
        <v>0</v>
      </c>
      <c r="G64" s="253">
        <v>0</v>
      </c>
      <c r="I64" s="252"/>
      <c r="J64" s="252">
        <v>0</v>
      </c>
      <c r="K64" s="30">
        <v>1</v>
      </c>
      <c r="L64" s="30">
        <v>2</v>
      </c>
      <c r="M64" s="30">
        <v>1</v>
      </c>
      <c r="N64" s="30">
        <v>1</v>
      </c>
      <c r="O64" s="30" t="s">
        <v>214</v>
      </c>
    </row>
    <row r="65" spans="1:15" ht="16.5" customHeight="1">
      <c r="B65" s="70">
        <v>3</v>
      </c>
      <c r="C65" s="253">
        <v>2</v>
      </c>
      <c r="D65" s="253">
        <v>2</v>
      </c>
      <c r="E65" s="253">
        <v>2</v>
      </c>
      <c r="F65" s="253">
        <v>2</v>
      </c>
      <c r="G65" s="253">
        <v>2</v>
      </c>
      <c r="I65" s="252"/>
      <c r="J65" s="252">
        <v>2</v>
      </c>
      <c r="K65" s="30">
        <v>1</v>
      </c>
      <c r="L65" s="30">
        <v>0</v>
      </c>
      <c r="M65" s="30">
        <v>0</v>
      </c>
      <c r="N65" s="30">
        <v>0</v>
      </c>
      <c r="O65" s="30" t="s">
        <v>214</v>
      </c>
    </row>
    <row r="66" spans="1:15" ht="16.5" customHeight="1">
      <c r="B66" s="70">
        <v>4</v>
      </c>
      <c r="C66" s="253">
        <v>0</v>
      </c>
      <c r="D66" s="253">
        <v>1</v>
      </c>
      <c r="E66" s="253">
        <v>2</v>
      </c>
      <c r="F66" s="253">
        <v>1</v>
      </c>
      <c r="G66" s="253">
        <v>0</v>
      </c>
      <c r="I66" s="252"/>
      <c r="J66" s="252">
        <v>1</v>
      </c>
      <c r="K66" s="251">
        <v>0</v>
      </c>
      <c r="L66" s="251">
        <v>0</v>
      </c>
      <c r="M66" s="30">
        <v>2</v>
      </c>
      <c r="N66" s="30">
        <v>2</v>
      </c>
      <c r="O66" s="30" t="s">
        <v>214</v>
      </c>
    </row>
    <row r="67" spans="1:15" ht="16.5" customHeight="1">
      <c r="B67" s="70">
        <v>5</v>
      </c>
      <c r="C67" s="253">
        <v>2</v>
      </c>
      <c r="D67" s="253">
        <v>1</v>
      </c>
      <c r="E67" s="253">
        <v>0</v>
      </c>
      <c r="F67" s="253">
        <v>1</v>
      </c>
      <c r="G67" s="253">
        <v>2</v>
      </c>
      <c r="I67" s="252"/>
      <c r="J67" s="252">
        <v>1</v>
      </c>
      <c r="K67" s="251">
        <v>2</v>
      </c>
      <c r="L67" s="251">
        <v>2</v>
      </c>
      <c r="M67" s="30">
        <v>1</v>
      </c>
      <c r="N67" s="30">
        <v>0</v>
      </c>
      <c r="O67" s="30" t="s">
        <v>214</v>
      </c>
    </row>
    <row r="68" spans="1:15" ht="16.5" customHeight="1">
      <c r="B68" s="70">
        <v>6</v>
      </c>
      <c r="C68" s="253">
        <v>1</v>
      </c>
      <c r="D68" s="254">
        <v>0</v>
      </c>
      <c r="E68" s="254">
        <v>0</v>
      </c>
      <c r="F68" s="254">
        <v>0</v>
      </c>
      <c r="G68" s="254">
        <v>1</v>
      </c>
      <c r="I68" s="252"/>
      <c r="J68" s="252">
        <v>0</v>
      </c>
      <c r="K68" s="251">
        <v>0</v>
      </c>
      <c r="L68" s="251">
        <v>1</v>
      </c>
      <c r="M68" s="30">
        <v>1</v>
      </c>
      <c r="N68" s="30">
        <v>2</v>
      </c>
      <c r="O68" s="30" t="s">
        <v>214</v>
      </c>
    </row>
    <row r="69" spans="1:15" ht="16.5" customHeight="1">
      <c r="B69" s="250">
        <v>7</v>
      </c>
      <c r="C69" s="253">
        <v>1</v>
      </c>
      <c r="D69" s="254">
        <v>2</v>
      </c>
      <c r="E69" s="254">
        <v>2</v>
      </c>
      <c r="F69" s="254">
        <v>2</v>
      </c>
      <c r="G69" s="254">
        <v>1</v>
      </c>
      <c r="H69" s="251"/>
      <c r="I69" s="252"/>
      <c r="J69" s="252">
        <v>2</v>
      </c>
      <c r="K69" s="30">
        <v>2</v>
      </c>
      <c r="L69" s="30">
        <v>1</v>
      </c>
      <c r="M69" s="251">
        <v>0</v>
      </c>
      <c r="N69" s="251">
        <v>1</v>
      </c>
      <c r="O69" s="30" t="s">
        <v>214</v>
      </c>
    </row>
    <row r="70" spans="1:15" s="251" customFormat="1" ht="16.5" customHeight="1">
      <c r="A70" s="30"/>
      <c r="B70" s="250">
        <v>8</v>
      </c>
      <c r="C70" s="253">
        <v>0</v>
      </c>
      <c r="D70" s="254">
        <v>0</v>
      </c>
      <c r="E70" s="254">
        <v>1</v>
      </c>
      <c r="F70" s="254">
        <v>2</v>
      </c>
      <c r="G70" s="254">
        <v>2</v>
      </c>
      <c r="I70" s="252"/>
      <c r="J70" s="252">
        <v>1</v>
      </c>
      <c r="K70" s="251">
        <v>2</v>
      </c>
      <c r="L70" s="251">
        <v>1</v>
      </c>
      <c r="M70" s="251">
        <v>2</v>
      </c>
      <c r="N70" s="251">
        <v>1</v>
      </c>
      <c r="O70" s="251" t="s">
        <v>214</v>
      </c>
    </row>
    <row r="71" spans="1:15" s="251" customFormat="1" ht="16.5" customHeight="1">
      <c r="A71" s="30"/>
      <c r="B71" s="250">
        <v>9</v>
      </c>
      <c r="C71" s="253">
        <v>2</v>
      </c>
      <c r="D71" s="253">
        <v>2</v>
      </c>
      <c r="E71" s="253">
        <v>1</v>
      </c>
      <c r="F71" s="253">
        <v>0</v>
      </c>
      <c r="G71" s="253">
        <v>0</v>
      </c>
      <c r="I71" s="252"/>
      <c r="J71" s="252">
        <v>1</v>
      </c>
      <c r="K71" s="30">
        <v>0</v>
      </c>
      <c r="L71" s="30">
        <v>1</v>
      </c>
      <c r="M71" s="251">
        <v>2</v>
      </c>
      <c r="N71" s="251">
        <v>2</v>
      </c>
      <c r="O71" s="251" t="s">
        <v>214</v>
      </c>
    </row>
    <row r="72" spans="1:15" s="251" customFormat="1" ht="16.5" customHeight="1">
      <c r="B72" s="70">
        <v>10</v>
      </c>
      <c r="C72" s="253">
        <v>1</v>
      </c>
      <c r="D72" s="254">
        <v>2</v>
      </c>
      <c r="E72" s="254">
        <v>1</v>
      </c>
      <c r="F72" s="254">
        <v>0</v>
      </c>
      <c r="G72" s="254">
        <v>1</v>
      </c>
      <c r="H72" s="30"/>
      <c r="I72" s="252"/>
      <c r="J72" s="252">
        <v>0</v>
      </c>
      <c r="K72" s="30">
        <v>1</v>
      </c>
      <c r="L72" s="30">
        <v>1</v>
      </c>
      <c r="M72" s="30">
        <v>0</v>
      </c>
      <c r="N72" s="30">
        <v>0</v>
      </c>
      <c r="O72" s="251" t="s">
        <v>214</v>
      </c>
    </row>
    <row r="73" spans="1:15" ht="16.5" customHeight="1">
      <c r="A73" s="251"/>
      <c r="B73" s="250">
        <v>11</v>
      </c>
      <c r="C73" s="253">
        <v>1</v>
      </c>
      <c r="D73" s="253">
        <v>0</v>
      </c>
      <c r="E73" s="253">
        <v>1</v>
      </c>
      <c r="F73" s="253">
        <v>2</v>
      </c>
      <c r="G73" s="253">
        <v>1</v>
      </c>
      <c r="H73" s="251"/>
      <c r="I73" s="252"/>
      <c r="J73" s="252">
        <v>2</v>
      </c>
      <c r="K73" s="30">
        <v>1</v>
      </c>
      <c r="L73" s="30">
        <v>1</v>
      </c>
      <c r="M73" s="251">
        <v>0</v>
      </c>
      <c r="N73" s="251">
        <v>1</v>
      </c>
      <c r="O73" s="30" t="s">
        <v>214</v>
      </c>
    </row>
    <row r="74" spans="1:15" s="251" customFormat="1" ht="16.5" customHeight="1">
      <c r="B74" s="250">
        <v>12</v>
      </c>
      <c r="C74" s="253">
        <v>0</v>
      </c>
      <c r="D74" s="253">
        <v>1</v>
      </c>
      <c r="E74" s="253">
        <v>1</v>
      </c>
      <c r="F74" s="253">
        <v>1</v>
      </c>
      <c r="G74" s="253">
        <v>0</v>
      </c>
      <c r="I74" s="252"/>
      <c r="J74" s="252">
        <v>0</v>
      </c>
      <c r="K74" s="30">
        <v>1</v>
      </c>
      <c r="L74" s="30">
        <v>0</v>
      </c>
      <c r="M74" s="30">
        <v>2</v>
      </c>
      <c r="N74" s="30">
        <v>1</v>
      </c>
      <c r="O74" s="251" t="s">
        <v>214</v>
      </c>
    </row>
    <row r="75" spans="1:15" s="251" customFormat="1" ht="16.5" customHeight="1">
      <c r="A75" s="30"/>
      <c r="B75" s="70">
        <v>13</v>
      </c>
      <c r="C75" s="253">
        <v>2</v>
      </c>
      <c r="D75" s="253">
        <v>1</v>
      </c>
      <c r="E75" s="253">
        <v>1</v>
      </c>
      <c r="F75" s="253">
        <v>1</v>
      </c>
      <c r="G75" s="253">
        <v>2</v>
      </c>
      <c r="H75" s="30"/>
      <c r="I75" s="252"/>
      <c r="J75" s="252">
        <v>2</v>
      </c>
      <c r="K75" s="30">
        <v>1</v>
      </c>
      <c r="L75" s="30">
        <v>2</v>
      </c>
      <c r="M75" s="30">
        <v>1</v>
      </c>
      <c r="N75" s="30">
        <v>0</v>
      </c>
      <c r="O75" s="251" t="s">
        <v>214</v>
      </c>
    </row>
    <row r="76" spans="1:15" ht="16.5" customHeight="1">
      <c r="A76" s="251"/>
      <c r="B76" s="70">
        <v>14</v>
      </c>
      <c r="C76" s="253">
        <v>0</v>
      </c>
      <c r="D76" s="253">
        <v>1</v>
      </c>
      <c r="E76" s="253">
        <v>0</v>
      </c>
      <c r="F76" s="253">
        <v>1</v>
      </c>
      <c r="G76" s="253">
        <v>0</v>
      </c>
      <c r="I76" s="252"/>
      <c r="J76" s="252">
        <v>1</v>
      </c>
      <c r="K76" s="30">
        <v>1</v>
      </c>
      <c r="L76" s="30">
        <v>0</v>
      </c>
      <c r="M76" s="30">
        <v>1</v>
      </c>
      <c r="N76" s="30">
        <v>2</v>
      </c>
      <c r="O76" s="30" t="s">
        <v>214</v>
      </c>
    </row>
    <row r="77" spans="1:15" ht="16.5" customHeight="1">
      <c r="A77" s="251"/>
      <c r="B77" s="70">
        <v>15</v>
      </c>
      <c r="C77" s="253">
        <v>2</v>
      </c>
      <c r="D77" s="253">
        <v>1</v>
      </c>
      <c r="E77" s="253">
        <v>2</v>
      </c>
      <c r="F77" s="253">
        <v>1</v>
      </c>
      <c r="G77" s="253">
        <v>2</v>
      </c>
      <c r="I77" s="252"/>
      <c r="J77" s="252">
        <v>1</v>
      </c>
      <c r="K77" s="30">
        <v>1</v>
      </c>
      <c r="L77" s="30">
        <v>2</v>
      </c>
      <c r="M77" s="30">
        <v>1</v>
      </c>
      <c r="N77" s="30">
        <v>0</v>
      </c>
      <c r="O77" s="30" t="s">
        <v>214</v>
      </c>
    </row>
    <row r="78" spans="1:15" ht="16.5" customHeight="1">
      <c r="B78" s="70">
        <v>16</v>
      </c>
      <c r="C78" s="253">
        <v>1</v>
      </c>
      <c r="D78" s="253">
        <v>1</v>
      </c>
      <c r="E78" s="253">
        <v>0</v>
      </c>
      <c r="F78" s="253">
        <v>1</v>
      </c>
      <c r="G78" s="253">
        <v>1</v>
      </c>
      <c r="I78" s="252"/>
      <c r="J78" s="252">
        <v>0</v>
      </c>
      <c r="K78" s="30">
        <v>0</v>
      </c>
      <c r="L78" s="30">
        <v>2</v>
      </c>
      <c r="M78" s="30">
        <v>1</v>
      </c>
      <c r="N78" s="30">
        <v>2</v>
      </c>
      <c r="O78" s="30" t="s">
        <v>214</v>
      </c>
    </row>
    <row r="79" spans="1:15" ht="16.5" customHeight="1">
      <c r="B79" s="70">
        <v>17</v>
      </c>
      <c r="C79" s="253">
        <v>1</v>
      </c>
      <c r="D79" s="253">
        <v>1</v>
      </c>
      <c r="E79" s="253">
        <v>2</v>
      </c>
      <c r="F79" s="253">
        <v>1</v>
      </c>
      <c r="G79" s="253">
        <v>1</v>
      </c>
      <c r="I79" s="252"/>
      <c r="J79" s="252">
        <v>2</v>
      </c>
      <c r="K79" s="30">
        <v>2</v>
      </c>
      <c r="L79" s="30">
        <v>0</v>
      </c>
      <c r="M79" s="30">
        <v>1</v>
      </c>
      <c r="N79" s="30">
        <v>1</v>
      </c>
      <c r="O79" s="30" t="s">
        <v>214</v>
      </c>
    </row>
    <row r="80" spans="1:15" ht="16.5" customHeight="1">
      <c r="B80" s="70">
        <v>18</v>
      </c>
      <c r="C80" s="253">
        <v>0</v>
      </c>
      <c r="D80" s="253">
        <v>0</v>
      </c>
      <c r="E80" s="253">
        <v>2</v>
      </c>
      <c r="F80" s="253">
        <v>0</v>
      </c>
      <c r="G80" s="253">
        <v>0</v>
      </c>
      <c r="I80" s="252"/>
      <c r="J80" s="252">
        <v>0</v>
      </c>
      <c r="K80" s="30">
        <v>2</v>
      </c>
      <c r="L80" s="30">
        <v>2</v>
      </c>
      <c r="M80" s="30">
        <v>1</v>
      </c>
      <c r="N80" s="30">
        <v>1</v>
      </c>
      <c r="O80" s="30" t="s">
        <v>214</v>
      </c>
    </row>
    <row r="81" spans="2:15" ht="16.5" customHeight="1">
      <c r="B81" s="70">
        <v>19</v>
      </c>
      <c r="C81" s="253">
        <v>2</v>
      </c>
      <c r="D81" s="253">
        <v>2</v>
      </c>
      <c r="E81" s="253">
        <v>0</v>
      </c>
      <c r="F81" s="253">
        <v>2</v>
      </c>
      <c r="G81" s="253">
        <v>2</v>
      </c>
      <c r="I81" s="252"/>
      <c r="J81" s="252">
        <v>2</v>
      </c>
      <c r="K81" s="30">
        <v>0</v>
      </c>
      <c r="L81" s="30">
        <v>0</v>
      </c>
      <c r="M81" s="30">
        <v>0</v>
      </c>
      <c r="N81" s="30">
        <v>0</v>
      </c>
      <c r="O81" s="30" t="s">
        <v>214</v>
      </c>
    </row>
    <row r="82" spans="2:15" ht="16.5" customHeight="1">
      <c r="B82" s="70">
        <v>20</v>
      </c>
      <c r="C82" s="253">
        <v>0</v>
      </c>
      <c r="D82" s="253">
        <v>2</v>
      </c>
      <c r="E82" s="253">
        <v>2</v>
      </c>
      <c r="F82" s="253">
        <v>2</v>
      </c>
      <c r="G82" s="253">
        <v>0</v>
      </c>
      <c r="I82" s="252"/>
      <c r="J82" s="252">
        <v>1</v>
      </c>
      <c r="K82" s="30">
        <v>2</v>
      </c>
      <c r="L82" s="30">
        <v>0</v>
      </c>
      <c r="M82" s="30">
        <v>2</v>
      </c>
      <c r="N82" s="30">
        <v>2</v>
      </c>
      <c r="O82" s="30" t="s">
        <v>214</v>
      </c>
    </row>
    <row r="83" spans="2:15" ht="16.5" customHeight="1">
      <c r="B83" s="70">
        <v>21</v>
      </c>
      <c r="C83" s="253">
        <v>2</v>
      </c>
      <c r="D83" s="253">
        <v>0</v>
      </c>
      <c r="E83" s="253">
        <v>0</v>
      </c>
      <c r="F83" s="253">
        <v>0</v>
      </c>
      <c r="G83" s="253">
        <v>2</v>
      </c>
      <c r="I83" s="252"/>
      <c r="J83" s="252">
        <v>1</v>
      </c>
      <c r="K83" s="30">
        <v>0</v>
      </c>
      <c r="L83" s="30">
        <v>2</v>
      </c>
      <c r="M83" s="30">
        <v>2</v>
      </c>
      <c r="N83" s="30">
        <v>0</v>
      </c>
      <c r="O83" s="30" t="s">
        <v>214</v>
      </c>
    </row>
    <row r="84" spans="2:15" ht="16">
      <c r="B84" s="70">
        <v>22</v>
      </c>
      <c r="C84" s="253">
        <v>1</v>
      </c>
      <c r="D84" s="253">
        <v>2</v>
      </c>
      <c r="E84" s="253">
        <v>0</v>
      </c>
      <c r="F84" s="253">
        <v>2</v>
      </c>
      <c r="G84" s="253">
        <v>1</v>
      </c>
      <c r="I84" s="252"/>
      <c r="J84" s="252">
        <v>0</v>
      </c>
      <c r="K84" s="30">
        <v>2</v>
      </c>
      <c r="L84" s="30">
        <v>0</v>
      </c>
      <c r="M84" s="30">
        <v>0</v>
      </c>
      <c r="N84" s="30">
        <v>2</v>
      </c>
      <c r="O84" s="30" t="s">
        <v>214</v>
      </c>
    </row>
    <row r="85" spans="2:15" ht="16">
      <c r="B85" s="70">
        <v>23</v>
      </c>
      <c r="C85" s="253">
        <v>1</v>
      </c>
      <c r="D85" s="253">
        <v>0</v>
      </c>
      <c r="E85" s="253">
        <v>2</v>
      </c>
      <c r="F85" s="253">
        <v>0</v>
      </c>
      <c r="G85" s="253">
        <v>1</v>
      </c>
      <c r="I85" s="252"/>
      <c r="J85" s="252">
        <v>2</v>
      </c>
      <c r="K85" s="30">
        <v>0</v>
      </c>
      <c r="L85" s="30">
        <v>2</v>
      </c>
      <c r="M85" s="30">
        <v>2</v>
      </c>
      <c r="N85" s="30">
        <v>1</v>
      </c>
      <c r="O85" s="30" t="s">
        <v>214</v>
      </c>
    </row>
    <row r="86" spans="2:15" ht="16">
      <c r="B86" s="70">
        <v>24</v>
      </c>
      <c r="C86" s="253">
        <v>0</v>
      </c>
      <c r="D86" s="253">
        <v>2</v>
      </c>
      <c r="E86" s="253">
        <v>0</v>
      </c>
      <c r="F86" s="253">
        <v>2</v>
      </c>
      <c r="G86" s="253">
        <v>0</v>
      </c>
      <c r="I86" s="252"/>
      <c r="J86" s="252">
        <v>0</v>
      </c>
      <c r="K86" s="30">
        <v>2</v>
      </c>
      <c r="L86" s="30">
        <v>1</v>
      </c>
      <c r="M86" s="30">
        <v>0</v>
      </c>
      <c r="N86" s="30">
        <v>1</v>
      </c>
      <c r="O86" s="30" t="s">
        <v>214</v>
      </c>
    </row>
    <row r="87" spans="2:15" ht="16">
      <c r="B87" s="70">
        <v>25</v>
      </c>
      <c r="C87" s="253">
        <v>2</v>
      </c>
      <c r="D87" s="253">
        <v>0</v>
      </c>
      <c r="E87" s="253">
        <v>2</v>
      </c>
      <c r="F87" s="253">
        <v>0</v>
      </c>
      <c r="G87" s="253">
        <v>2</v>
      </c>
      <c r="I87" s="252"/>
      <c r="J87" s="252">
        <v>2</v>
      </c>
      <c r="K87" s="30">
        <v>0</v>
      </c>
      <c r="L87" s="30">
        <v>1</v>
      </c>
      <c r="M87" s="30">
        <v>2</v>
      </c>
      <c r="N87" s="30">
        <v>0</v>
      </c>
      <c r="O87" s="30" t="s">
        <v>214</v>
      </c>
    </row>
    <row r="88" spans="2:15" ht="16">
      <c r="B88" s="70">
        <v>26</v>
      </c>
      <c r="C88" s="253">
        <v>0</v>
      </c>
      <c r="D88" s="253">
        <v>2</v>
      </c>
      <c r="E88" s="253">
        <v>1</v>
      </c>
      <c r="F88" s="253">
        <v>0</v>
      </c>
      <c r="G88" s="253">
        <v>2</v>
      </c>
      <c r="I88" s="252"/>
      <c r="J88" s="252">
        <v>1</v>
      </c>
      <c r="K88" s="30">
        <v>0</v>
      </c>
      <c r="L88" s="30">
        <v>2</v>
      </c>
      <c r="M88" s="30">
        <v>0</v>
      </c>
      <c r="N88" s="30">
        <v>2</v>
      </c>
      <c r="O88" s="30" t="s">
        <v>214</v>
      </c>
    </row>
    <row r="89" spans="2:15" ht="16">
      <c r="B89" s="70">
        <v>27</v>
      </c>
      <c r="C89" s="253">
        <v>2</v>
      </c>
      <c r="D89" s="253">
        <v>0</v>
      </c>
      <c r="E89" s="253">
        <v>1</v>
      </c>
      <c r="F89" s="253">
        <v>2</v>
      </c>
      <c r="G89" s="253">
        <v>0</v>
      </c>
      <c r="I89" s="252"/>
      <c r="J89" s="252">
        <v>0</v>
      </c>
      <c r="K89" s="30">
        <v>2</v>
      </c>
      <c r="L89" s="30">
        <v>1</v>
      </c>
      <c r="M89" s="30">
        <v>0</v>
      </c>
      <c r="N89" s="30">
        <v>2</v>
      </c>
      <c r="O89" s="30" t="s">
        <v>214</v>
      </c>
    </row>
    <row r="90" spans="2:15" ht="16">
      <c r="B90" s="70">
        <v>28</v>
      </c>
      <c r="C90" s="253">
        <v>1</v>
      </c>
      <c r="D90" s="253">
        <v>0</v>
      </c>
      <c r="E90" s="253">
        <v>2</v>
      </c>
      <c r="F90" s="253">
        <v>1</v>
      </c>
      <c r="G90" s="253">
        <v>2</v>
      </c>
      <c r="I90" s="252"/>
      <c r="J90" s="252">
        <v>2</v>
      </c>
      <c r="K90" s="30">
        <v>1</v>
      </c>
      <c r="L90" s="30">
        <v>0</v>
      </c>
      <c r="M90" s="30">
        <v>2</v>
      </c>
      <c r="N90" s="30">
        <v>0</v>
      </c>
      <c r="O90" s="30" t="s">
        <v>214</v>
      </c>
    </row>
    <row r="91" spans="2:15" ht="16">
      <c r="B91" s="70">
        <v>29</v>
      </c>
      <c r="C91" s="253">
        <v>0</v>
      </c>
      <c r="D91" s="253">
        <v>2</v>
      </c>
      <c r="E91" s="253">
        <v>1</v>
      </c>
      <c r="F91" s="253">
        <v>2</v>
      </c>
      <c r="G91" s="253">
        <v>0</v>
      </c>
      <c r="I91" s="252"/>
      <c r="M91" s="30">
        <v>1</v>
      </c>
      <c r="N91" s="30">
        <v>2</v>
      </c>
      <c r="O91" s="30" t="s">
        <v>214</v>
      </c>
    </row>
    <row r="92" spans="2:15" ht="16">
      <c r="B92" s="70">
        <v>30</v>
      </c>
      <c r="C92" s="253">
        <v>2</v>
      </c>
      <c r="D92" s="253">
        <v>1</v>
      </c>
      <c r="E92" s="253">
        <v>0</v>
      </c>
      <c r="F92" s="253">
        <v>0</v>
      </c>
      <c r="G92" s="253">
        <v>1</v>
      </c>
      <c r="I92" s="252"/>
      <c r="M92" s="30">
        <v>2</v>
      </c>
      <c r="N92" s="30">
        <v>0</v>
      </c>
      <c r="O92" s="30" t="s">
        <v>214</v>
      </c>
    </row>
    <row r="93" spans="2:15">
      <c r="B93" s="70"/>
      <c r="C93" s="70"/>
      <c r="D93" s="70"/>
      <c r="E93" s="70"/>
      <c r="F93" s="70"/>
      <c r="G93" s="70"/>
      <c r="M93" s="30">
        <v>0</v>
      </c>
      <c r="N93" s="30">
        <v>1</v>
      </c>
      <c r="O93" s="30" t="s">
        <v>214</v>
      </c>
    </row>
    <row r="94" spans="2:15">
      <c r="B94" s="70"/>
      <c r="C94" s="70"/>
      <c r="D94" s="70"/>
      <c r="E94" s="70"/>
      <c r="F94" s="70"/>
      <c r="G94" s="70"/>
    </row>
    <row r="95" spans="2:15">
      <c r="B95" s="70"/>
      <c r="C95" s="70"/>
      <c r="D95" s="70"/>
      <c r="E95" s="70"/>
      <c r="F95" s="70"/>
      <c r="G95" s="70"/>
    </row>
    <row r="96" spans="2:15">
      <c r="B96" s="70"/>
      <c r="C96" s="70"/>
      <c r="D96" s="70"/>
      <c r="E96" s="70"/>
      <c r="F96" s="70"/>
      <c r="G96" s="70"/>
    </row>
    <row r="97" spans="2:7">
      <c r="B97" s="70"/>
      <c r="C97" s="70"/>
      <c r="D97" s="70"/>
      <c r="E97" s="70"/>
      <c r="F97" s="70"/>
      <c r="G97" s="70"/>
    </row>
    <row r="98" spans="2:7">
      <c r="B98" s="70"/>
      <c r="C98" s="70"/>
      <c r="D98" s="70"/>
      <c r="E98" s="70"/>
      <c r="F98" s="70"/>
      <c r="G98" s="70"/>
    </row>
    <row r="99" spans="2:7">
      <c r="B99" s="70"/>
      <c r="C99" s="70"/>
      <c r="D99" s="70"/>
      <c r="E99" s="70"/>
      <c r="F99" s="70"/>
      <c r="G99" s="70"/>
    </row>
    <row r="100" spans="2:7">
      <c r="B100" s="70"/>
      <c r="C100" s="70"/>
      <c r="D100" s="70"/>
      <c r="E100" s="70"/>
      <c r="F100" s="70"/>
      <c r="G100" s="70"/>
    </row>
    <row r="101" spans="2:7">
      <c r="B101" s="70"/>
      <c r="C101" s="70"/>
      <c r="D101" s="70"/>
      <c r="E101" s="70"/>
      <c r="F101" s="70"/>
      <c r="G101" s="70"/>
    </row>
    <row r="102" spans="2:7">
      <c r="B102" s="70"/>
      <c r="C102" s="70"/>
      <c r="D102" s="70"/>
      <c r="E102" s="70"/>
      <c r="F102" s="70"/>
      <c r="G102" s="70"/>
    </row>
    <row r="103" spans="2:7">
      <c r="B103" s="70"/>
      <c r="C103" s="70"/>
      <c r="D103" s="70"/>
      <c r="E103" s="70"/>
      <c r="F103" s="70"/>
      <c r="G103" s="70"/>
    </row>
    <row r="104" spans="2:7">
      <c r="B104" s="70"/>
      <c r="C104" s="70"/>
      <c r="D104" s="70"/>
      <c r="E104" s="70"/>
      <c r="F104" s="70"/>
      <c r="G104" s="70"/>
    </row>
    <row r="105" spans="2:7">
      <c r="B105" s="70"/>
      <c r="C105" s="70"/>
      <c r="D105" s="70"/>
      <c r="E105" s="70"/>
      <c r="F105" s="70"/>
      <c r="G105" s="70"/>
    </row>
    <row r="106" spans="2:7">
      <c r="B106" s="70"/>
      <c r="C106" s="70"/>
      <c r="D106" s="70"/>
      <c r="E106" s="70"/>
      <c r="F106" s="70"/>
      <c r="G106" s="70"/>
    </row>
    <row r="107" spans="2:7">
      <c r="B107" s="70"/>
      <c r="C107" s="70"/>
      <c r="D107" s="70"/>
      <c r="E107" s="70"/>
      <c r="F107" s="70"/>
      <c r="G107" s="70"/>
    </row>
    <row r="108" spans="2:7">
      <c r="B108" s="70"/>
      <c r="C108" s="70"/>
      <c r="D108" s="70"/>
      <c r="E108" s="70"/>
      <c r="F108" s="70"/>
      <c r="G108" s="70"/>
    </row>
    <row r="109" spans="2:7">
      <c r="B109" s="70"/>
      <c r="C109" s="70"/>
      <c r="D109" s="70"/>
      <c r="E109" s="70"/>
      <c r="F109" s="70"/>
      <c r="G109" s="70"/>
    </row>
    <row r="110" spans="2:7">
      <c r="B110" s="70"/>
      <c r="C110" s="70"/>
      <c r="D110" s="70"/>
      <c r="E110" s="70"/>
      <c r="F110" s="70"/>
      <c r="G110" s="70"/>
    </row>
    <row r="111" spans="2:7">
      <c r="B111" s="70"/>
      <c r="C111" s="70"/>
      <c r="D111" s="70"/>
      <c r="E111" s="70"/>
      <c r="F111" s="70"/>
      <c r="G111" s="70"/>
    </row>
    <row r="112" spans="2:7">
      <c r="B112" s="70"/>
      <c r="C112" s="70"/>
      <c r="D112" s="70"/>
      <c r="E112" s="70"/>
      <c r="F112" s="70"/>
      <c r="G112" s="70"/>
    </row>
    <row r="113" spans="3:7">
      <c r="C113" s="200"/>
      <c r="D113" s="200"/>
      <c r="E113" s="200"/>
      <c r="F113" s="200"/>
      <c r="G113" s="200"/>
    </row>
    <row r="208" spans="3:3">
      <c r="C208" s="179" t="s">
        <v>100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EDD0-9ADC-7F47-8BDC-F34CDA399962}">
  <dimension ref="A1:AA71"/>
  <sheetViews>
    <sheetView topLeftCell="A22" zoomScale="160" workbookViewId="0">
      <selection activeCell="B23" sqref="B23:F23"/>
    </sheetView>
  </sheetViews>
  <sheetFormatPr baseColWidth="10" defaultRowHeight="15"/>
  <cols>
    <col min="1" max="1" width="10.83203125" style="217"/>
  </cols>
  <sheetData>
    <row r="1" spans="2:27">
      <c r="B1" t="s">
        <v>168</v>
      </c>
      <c r="C1" t="s">
        <v>168</v>
      </c>
      <c r="D1" t="s">
        <v>168</v>
      </c>
      <c r="E1" t="s">
        <v>168</v>
      </c>
      <c r="F1" t="s">
        <v>168</v>
      </c>
      <c r="M1" s="30"/>
      <c r="N1" s="135" t="s">
        <v>82</v>
      </c>
      <c r="O1" s="1"/>
      <c r="P1" s="1"/>
      <c r="Q1" s="1"/>
      <c r="R1" s="1"/>
    </row>
    <row r="2" spans="2:27">
      <c r="B2" s="217" t="s">
        <v>147</v>
      </c>
      <c r="C2" s="217" t="s">
        <v>147</v>
      </c>
      <c r="D2" s="217" t="s">
        <v>147</v>
      </c>
      <c r="E2" s="217" t="s">
        <v>147</v>
      </c>
      <c r="F2" s="217" t="s">
        <v>147</v>
      </c>
      <c r="M2" s="30"/>
      <c r="N2" s="135" t="s">
        <v>81</v>
      </c>
      <c r="O2" s="135">
        <v>5</v>
      </c>
      <c r="P2" s="135">
        <v>4</v>
      </c>
      <c r="Q2" s="135">
        <v>3</v>
      </c>
      <c r="R2" s="135">
        <v>2</v>
      </c>
      <c r="W2" t="s">
        <v>168</v>
      </c>
      <c r="X2" t="s">
        <v>168</v>
      </c>
      <c r="Y2" t="s">
        <v>168</v>
      </c>
      <c r="Z2" t="s">
        <v>168</v>
      </c>
      <c r="AA2" t="s">
        <v>168</v>
      </c>
    </row>
    <row r="3" spans="2:27">
      <c r="B3" s="217" t="s">
        <v>169</v>
      </c>
      <c r="C3" s="217" t="s">
        <v>147</v>
      </c>
      <c r="D3" s="217" t="s">
        <v>147</v>
      </c>
      <c r="E3" s="217" t="s">
        <v>147</v>
      </c>
      <c r="F3" s="217" t="s">
        <v>147</v>
      </c>
      <c r="M3" s="30"/>
      <c r="N3" s="135" t="s">
        <v>80</v>
      </c>
      <c r="O3" s="194">
        <v>8888</v>
      </c>
      <c r="P3" s="194">
        <v>888</v>
      </c>
      <c r="Q3" s="194">
        <v>88</v>
      </c>
      <c r="R3" s="185">
        <v>2</v>
      </c>
    </row>
    <row r="4" spans="2:27">
      <c r="B4" s="217" t="s">
        <v>147</v>
      </c>
      <c r="C4" s="217" t="s">
        <v>168</v>
      </c>
      <c r="D4" s="217" t="s">
        <v>147</v>
      </c>
      <c r="E4" s="217" t="s">
        <v>147</v>
      </c>
      <c r="F4" s="217" t="s">
        <v>147</v>
      </c>
      <c r="M4" s="30"/>
      <c r="N4" s="135" t="s">
        <v>41</v>
      </c>
      <c r="O4" s="196">
        <v>2888</v>
      </c>
      <c r="P4" s="196">
        <v>188</v>
      </c>
      <c r="Q4" s="196">
        <v>18</v>
      </c>
      <c r="R4" s="185">
        <v>8</v>
      </c>
    </row>
    <row r="5" spans="2:27">
      <c r="B5" s="217" t="s">
        <v>147</v>
      </c>
      <c r="C5" s="217" t="s">
        <v>147</v>
      </c>
      <c r="D5" s="217" t="s">
        <v>168</v>
      </c>
      <c r="E5" s="217" t="s">
        <v>147</v>
      </c>
      <c r="F5" s="217" t="s">
        <v>147</v>
      </c>
      <c r="M5" s="30"/>
      <c r="N5" s="135" t="s">
        <v>67</v>
      </c>
      <c r="O5" s="196">
        <v>2888</v>
      </c>
      <c r="P5" s="196">
        <v>188</v>
      </c>
      <c r="Q5" s="196">
        <v>18</v>
      </c>
      <c r="R5" s="185">
        <v>8</v>
      </c>
      <c r="W5" t="s">
        <v>168</v>
      </c>
      <c r="X5" t="s">
        <v>168</v>
      </c>
      <c r="Y5" t="s">
        <v>168</v>
      </c>
      <c r="Z5" t="s">
        <v>168</v>
      </c>
      <c r="AA5" t="s">
        <v>184</v>
      </c>
    </row>
    <row r="6" spans="2:27">
      <c r="B6" s="217" t="s">
        <v>147</v>
      </c>
      <c r="C6" s="217" t="s">
        <v>147</v>
      </c>
      <c r="D6" s="217" t="s">
        <v>147</v>
      </c>
      <c r="E6" s="217" t="s">
        <v>168</v>
      </c>
      <c r="F6" s="217" t="s">
        <v>147</v>
      </c>
      <c r="H6" s="239"/>
      <c r="M6" s="179"/>
      <c r="N6" s="135" t="s">
        <v>65</v>
      </c>
      <c r="O6" s="196">
        <v>2888</v>
      </c>
      <c r="P6" s="196">
        <v>188</v>
      </c>
      <c r="Q6" s="196">
        <v>18</v>
      </c>
      <c r="R6" s="185">
        <v>8</v>
      </c>
      <c r="W6" s="217" t="s">
        <v>168</v>
      </c>
      <c r="X6" s="217" t="s">
        <v>168</v>
      </c>
      <c r="Y6" s="217" t="s">
        <v>168</v>
      </c>
      <c r="Z6" s="217" t="s">
        <v>168</v>
      </c>
      <c r="AA6" s="217" t="s">
        <v>114</v>
      </c>
    </row>
    <row r="7" spans="2:27" ht="16" thickBot="1">
      <c r="B7" s="240" t="s">
        <v>147</v>
      </c>
      <c r="C7" s="240" t="s">
        <v>147</v>
      </c>
      <c r="D7" s="240" t="s">
        <v>147</v>
      </c>
      <c r="E7" s="240" t="s">
        <v>147</v>
      </c>
      <c r="F7" s="240" t="s">
        <v>168</v>
      </c>
      <c r="M7" s="30"/>
      <c r="N7" s="135" t="s">
        <v>66</v>
      </c>
      <c r="O7" s="196">
        <v>888</v>
      </c>
      <c r="P7" s="196">
        <v>88</v>
      </c>
      <c r="Q7" s="196">
        <v>8</v>
      </c>
      <c r="R7" s="185">
        <v>0</v>
      </c>
      <c r="W7" s="217" t="s">
        <v>168</v>
      </c>
      <c r="X7" s="217" t="s">
        <v>168</v>
      </c>
      <c r="Y7" s="217" t="s">
        <v>168</v>
      </c>
      <c r="Z7" s="217" t="s">
        <v>168</v>
      </c>
      <c r="AA7" s="217" t="s">
        <v>115</v>
      </c>
    </row>
    <row r="8" spans="2:27">
      <c r="B8" s="217" t="s">
        <v>168</v>
      </c>
      <c r="C8" s="217" t="s">
        <v>168</v>
      </c>
      <c r="D8" s="217" t="s">
        <v>147</v>
      </c>
      <c r="E8" s="217" t="s">
        <v>147</v>
      </c>
      <c r="F8" s="217" t="s">
        <v>147</v>
      </c>
      <c r="M8" s="30"/>
      <c r="N8" s="135" t="s">
        <v>109</v>
      </c>
      <c r="O8" s="196">
        <v>888</v>
      </c>
      <c r="P8" s="196">
        <v>88</v>
      </c>
      <c r="Q8" s="196">
        <v>8</v>
      </c>
      <c r="R8" s="185">
        <v>0</v>
      </c>
      <c r="W8" s="217" t="s">
        <v>168</v>
      </c>
      <c r="X8" s="217" t="s">
        <v>168</v>
      </c>
      <c r="Y8" s="217" t="s">
        <v>168</v>
      </c>
      <c r="Z8" s="217" t="s">
        <v>168</v>
      </c>
      <c r="AA8" s="217" t="s">
        <v>116</v>
      </c>
    </row>
    <row r="9" spans="2:27">
      <c r="B9" s="217" t="s">
        <v>168</v>
      </c>
      <c r="C9" s="217" t="s">
        <v>147</v>
      </c>
      <c r="D9" s="217" t="s">
        <v>168</v>
      </c>
      <c r="E9" s="217" t="s">
        <v>147</v>
      </c>
      <c r="F9" s="217" t="s">
        <v>147</v>
      </c>
      <c r="M9" s="30"/>
      <c r="N9" s="135" t="s">
        <v>113</v>
      </c>
      <c r="O9" s="196">
        <v>888</v>
      </c>
      <c r="P9" s="196">
        <v>88</v>
      </c>
      <c r="Q9" s="196">
        <v>8</v>
      </c>
      <c r="R9" s="185">
        <v>0</v>
      </c>
      <c r="W9" s="217" t="s">
        <v>168</v>
      </c>
      <c r="X9" s="217" t="s">
        <v>168</v>
      </c>
      <c r="Y9" s="217" t="s">
        <v>168</v>
      </c>
      <c r="Z9" s="217" t="s">
        <v>168</v>
      </c>
      <c r="AA9" s="217" t="s">
        <v>117</v>
      </c>
    </row>
    <row r="10" spans="2:27">
      <c r="B10" s="217" t="s">
        <v>168</v>
      </c>
      <c r="C10" s="217" t="s">
        <v>147</v>
      </c>
      <c r="D10" s="217" t="s">
        <v>147</v>
      </c>
      <c r="E10" s="217" t="s">
        <v>168</v>
      </c>
      <c r="F10" s="217" t="s">
        <v>147</v>
      </c>
      <c r="M10" s="30"/>
      <c r="N10" s="135" t="s">
        <v>114</v>
      </c>
      <c r="O10" s="196">
        <v>188</v>
      </c>
      <c r="P10" s="196">
        <v>88</v>
      </c>
      <c r="Q10" s="196">
        <v>8</v>
      </c>
      <c r="R10" s="185">
        <v>0</v>
      </c>
    </row>
    <row r="11" spans="2:27">
      <c r="B11" s="217" t="s">
        <v>168</v>
      </c>
      <c r="C11" s="217" t="s">
        <v>147</v>
      </c>
      <c r="D11" s="217" t="s">
        <v>147</v>
      </c>
      <c r="E11" s="217" t="s">
        <v>147</v>
      </c>
      <c r="F11" s="217" t="s">
        <v>168</v>
      </c>
      <c r="M11" s="30"/>
      <c r="N11" s="135" t="s">
        <v>115</v>
      </c>
      <c r="O11" s="196">
        <v>188</v>
      </c>
      <c r="P11" s="196">
        <v>88</v>
      </c>
      <c r="Q11" s="196">
        <v>8</v>
      </c>
      <c r="R11" s="185">
        <v>0</v>
      </c>
      <c r="W11" t="s">
        <v>168</v>
      </c>
      <c r="X11" t="s">
        <v>168</v>
      </c>
      <c r="Y11" t="s">
        <v>168</v>
      </c>
      <c r="Z11" t="s">
        <v>184</v>
      </c>
      <c r="AA11" t="s">
        <v>186</v>
      </c>
    </row>
    <row r="12" spans="2:27">
      <c r="B12" s="217" t="s">
        <v>147</v>
      </c>
      <c r="C12" s="217" t="s">
        <v>168</v>
      </c>
      <c r="D12" s="217" t="s">
        <v>168</v>
      </c>
      <c r="E12" s="217" t="s">
        <v>147</v>
      </c>
      <c r="F12" s="217" t="s">
        <v>147</v>
      </c>
      <c r="M12" s="30"/>
      <c r="N12" s="135" t="s">
        <v>116</v>
      </c>
      <c r="O12" s="196">
        <v>188</v>
      </c>
      <c r="P12" s="196">
        <v>88</v>
      </c>
      <c r="Q12" s="196">
        <v>8</v>
      </c>
      <c r="R12" s="185">
        <v>0</v>
      </c>
      <c r="W12" t="s">
        <v>168</v>
      </c>
      <c r="X12" t="s">
        <v>168</v>
      </c>
      <c r="Y12" t="s">
        <v>168</v>
      </c>
      <c r="Z12" t="s">
        <v>150</v>
      </c>
      <c r="AA12" t="s">
        <v>185</v>
      </c>
    </row>
    <row r="13" spans="2:27">
      <c r="B13" s="217" t="s">
        <v>147</v>
      </c>
      <c r="C13" s="217" t="s">
        <v>168</v>
      </c>
      <c r="D13" s="217" t="s">
        <v>147</v>
      </c>
      <c r="E13" s="217" t="s">
        <v>168</v>
      </c>
      <c r="F13" s="217" t="s">
        <v>147</v>
      </c>
      <c r="M13" s="30"/>
      <c r="N13" s="135" t="s">
        <v>117</v>
      </c>
      <c r="O13" s="196">
        <v>188</v>
      </c>
      <c r="P13" s="196">
        <v>88</v>
      </c>
      <c r="Q13" s="196">
        <v>8</v>
      </c>
      <c r="R13" s="185">
        <v>0</v>
      </c>
      <c r="W13" t="s">
        <v>168</v>
      </c>
      <c r="X13" t="s">
        <v>168</v>
      </c>
      <c r="Y13" t="s">
        <v>168</v>
      </c>
    </row>
    <row r="14" spans="2:27">
      <c r="B14" s="217" t="s">
        <v>147</v>
      </c>
      <c r="C14" s="217" t="s">
        <v>168</v>
      </c>
      <c r="D14" s="217" t="s">
        <v>147</v>
      </c>
      <c r="E14" s="217" t="s">
        <v>147</v>
      </c>
      <c r="F14" s="217" t="s">
        <v>168</v>
      </c>
      <c r="M14" s="30"/>
      <c r="N14" s="174"/>
      <c r="O14" s="196"/>
      <c r="P14" s="195"/>
      <c r="Q14" s="196"/>
      <c r="R14" s="70"/>
    </row>
    <row r="15" spans="2:27">
      <c r="B15" s="217" t="s">
        <v>147</v>
      </c>
      <c r="C15" s="217" t="s">
        <v>147</v>
      </c>
      <c r="D15" s="217" t="s">
        <v>168</v>
      </c>
      <c r="E15" s="217" t="s">
        <v>168</v>
      </c>
      <c r="F15" s="217" t="s">
        <v>147</v>
      </c>
    </row>
    <row r="16" spans="2:27">
      <c r="B16" s="4" t="s">
        <v>147</v>
      </c>
      <c r="C16" s="4" t="s">
        <v>147</v>
      </c>
      <c r="D16" s="4" t="s">
        <v>168</v>
      </c>
      <c r="E16" s="4" t="s">
        <v>147</v>
      </c>
      <c r="F16" s="4" t="s">
        <v>168</v>
      </c>
      <c r="W16" t="s">
        <v>168</v>
      </c>
      <c r="X16" t="s">
        <v>168</v>
      </c>
      <c r="Y16" t="s">
        <v>184</v>
      </c>
      <c r="Z16" t="s">
        <v>186</v>
      </c>
      <c r="AA16" t="s">
        <v>187</v>
      </c>
    </row>
    <row r="17" spans="2:24" s="217" customFormat="1" ht="16" thickBot="1">
      <c r="B17" s="240" t="s">
        <v>147</v>
      </c>
      <c r="C17" s="240" t="s">
        <v>147</v>
      </c>
      <c r="D17" s="240" t="s">
        <v>147</v>
      </c>
      <c r="E17" s="240" t="s">
        <v>168</v>
      </c>
      <c r="F17" s="240" t="s">
        <v>168</v>
      </c>
      <c r="W17" s="217" t="s">
        <v>168</v>
      </c>
      <c r="X17" s="217" t="s">
        <v>168</v>
      </c>
    </row>
    <row r="18" spans="2:24">
      <c r="B18" s="217" t="s">
        <v>168</v>
      </c>
      <c r="C18" s="217" t="s">
        <v>168</v>
      </c>
      <c r="D18" s="217" t="s">
        <v>168</v>
      </c>
      <c r="E18" s="217" t="s">
        <v>147</v>
      </c>
      <c r="F18" s="217" t="s">
        <v>147</v>
      </c>
    </row>
    <row r="19" spans="2:24">
      <c r="B19" s="217" t="s">
        <v>168</v>
      </c>
      <c r="C19" s="217" t="s">
        <v>168</v>
      </c>
      <c r="D19" s="217" t="s">
        <v>147</v>
      </c>
      <c r="E19" s="217" t="s">
        <v>168</v>
      </c>
      <c r="F19" s="217" t="s">
        <v>147</v>
      </c>
      <c r="N19" t="s">
        <v>170</v>
      </c>
      <c r="O19" t="s">
        <v>95</v>
      </c>
      <c r="P19" t="s">
        <v>143</v>
      </c>
      <c r="Q19" t="s">
        <v>15</v>
      </c>
      <c r="R19" t="s">
        <v>16</v>
      </c>
      <c r="S19" t="s">
        <v>17</v>
      </c>
      <c r="T19" t="s">
        <v>18</v>
      </c>
      <c r="U19" t="s">
        <v>171</v>
      </c>
    </row>
    <row r="20" spans="2:24">
      <c r="B20" s="217" t="s">
        <v>168</v>
      </c>
      <c r="C20" s="217" t="s">
        <v>168</v>
      </c>
      <c r="D20" s="217" t="s">
        <v>147</v>
      </c>
      <c r="E20" s="217" t="s">
        <v>147</v>
      </c>
      <c r="F20" s="217" t="s">
        <v>168</v>
      </c>
      <c r="N20" t="s">
        <v>142</v>
      </c>
      <c r="O20" t="s">
        <v>172</v>
      </c>
      <c r="P20">
        <v>1</v>
      </c>
      <c r="Q20">
        <v>2</v>
      </c>
      <c r="R20">
        <v>2</v>
      </c>
      <c r="S20">
        <v>1</v>
      </c>
      <c r="T20">
        <v>2</v>
      </c>
      <c r="U20">
        <v>0</v>
      </c>
    </row>
    <row r="21" spans="2:24">
      <c r="B21" s="217" t="s">
        <v>168</v>
      </c>
      <c r="C21" s="217" t="s">
        <v>147</v>
      </c>
      <c r="D21" s="217" t="s">
        <v>168</v>
      </c>
      <c r="E21" s="217" t="s">
        <v>168</v>
      </c>
      <c r="F21" s="217" t="s">
        <v>147</v>
      </c>
      <c r="N21" t="s">
        <v>206</v>
      </c>
      <c r="O21" t="s">
        <v>173</v>
      </c>
      <c r="P21">
        <v>2</v>
      </c>
      <c r="Q21">
        <v>2</v>
      </c>
      <c r="R21">
        <v>3</v>
      </c>
      <c r="S21">
        <v>1</v>
      </c>
      <c r="T21">
        <v>1</v>
      </c>
      <c r="U21">
        <v>1</v>
      </c>
    </row>
    <row r="22" spans="2:24">
      <c r="B22" s="217" t="s">
        <v>168</v>
      </c>
      <c r="C22" s="217" t="s">
        <v>147</v>
      </c>
      <c r="D22" s="217" t="s">
        <v>168</v>
      </c>
      <c r="E22" s="217" t="s">
        <v>147</v>
      </c>
      <c r="F22" s="217" t="s">
        <v>168</v>
      </c>
      <c r="N22" t="s">
        <v>41</v>
      </c>
      <c r="O22" t="s">
        <v>174</v>
      </c>
      <c r="P22">
        <v>2</v>
      </c>
      <c r="Q22">
        <v>2</v>
      </c>
      <c r="R22">
        <v>2</v>
      </c>
      <c r="S22">
        <v>1</v>
      </c>
      <c r="T22">
        <v>1</v>
      </c>
      <c r="U22">
        <v>2</v>
      </c>
    </row>
    <row r="23" spans="2:24">
      <c r="B23" s="217" t="s">
        <v>168</v>
      </c>
      <c r="C23" s="217" t="s">
        <v>147</v>
      </c>
      <c r="D23" s="217" t="s">
        <v>147</v>
      </c>
      <c r="E23" s="217" t="s">
        <v>168</v>
      </c>
      <c r="F23" s="217" t="s">
        <v>168</v>
      </c>
      <c r="N23" t="s">
        <v>67</v>
      </c>
      <c r="O23" t="s">
        <v>175</v>
      </c>
      <c r="P23">
        <v>2</v>
      </c>
      <c r="Q23">
        <v>2</v>
      </c>
      <c r="R23">
        <v>1</v>
      </c>
      <c r="S23">
        <v>2</v>
      </c>
      <c r="T23">
        <v>1</v>
      </c>
      <c r="U23">
        <v>3</v>
      </c>
    </row>
    <row r="24" spans="2:24">
      <c r="B24" s="217" t="s">
        <v>147</v>
      </c>
      <c r="C24" s="217" t="s">
        <v>168</v>
      </c>
      <c r="D24" s="217" t="s">
        <v>168</v>
      </c>
      <c r="E24" s="217" t="s">
        <v>168</v>
      </c>
      <c r="F24" s="217" t="s">
        <v>147</v>
      </c>
      <c r="N24" t="s">
        <v>65</v>
      </c>
      <c r="O24" t="s">
        <v>176</v>
      </c>
      <c r="P24">
        <v>3</v>
      </c>
      <c r="Q24">
        <v>3</v>
      </c>
      <c r="R24">
        <v>2</v>
      </c>
      <c r="S24">
        <v>2</v>
      </c>
      <c r="T24">
        <v>3</v>
      </c>
      <c r="U24">
        <v>4</v>
      </c>
    </row>
    <row r="25" spans="2:24">
      <c r="B25" s="217" t="s">
        <v>147</v>
      </c>
      <c r="C25" s="217" t="s">
        <v>168</v>
      </c>
      <c r="D25" s="217" t="s">
        <v>168</v>
      </c>
      <c r="E25" s="217" t="s">
        <v>147</v>
      </c>
      <c r="F25" s="217" t="s">
        <v>168</v>
      </c>
      <c r="N25" t="s">
        <v>66</v>
      </c>
      <c r="O25" t="s">
        <v>177</v>
      </c>
      <c r="P25">
        <v>7</v>
      </c>
      <c r="Q25">
        <v>6</v>
      </c>
      <c r="R25">
        <v>3</v>
      </c>
      <c r="S25">
        <v>5</v>
      </c>
      <c r="T25">
        <v>3</v>
      </c>
      <c r="U25">
        <v>5</v>
      </c>
    </row>
    <row r="26" spans="2:24">
      <c r="B26" s="217" t="s">
        <v>147</v>
      </c>
      <c r="C26" s="217" t="s">
        <v>168</v>
      </c>
      <c r="D26" s="217" t="s">
        <v>147</v>
      </c>
      <c r="E26" s="217" t="s">
        <v>168</v>
      </c>
      <c r="F26" s="217" t="s">
        <v>168</v>
      </c>
      <c r="N26" t="s">
        <v>145</v>
      </c>
      <c r="O26" t="s">
        <v>178</v>
      </c>
      <c r="P26">
        <v>7</v>
      </c>
      <c r="Q26">
        <v>5</v>
      </c>
      <c r="R26">
        <v>4</v>
      </c>
      <c r="S26">
        <v>4</v>
      </c>
      <c r="T26">
        <v>4</v>
      </c>
      <c r="U26">
        <v>6</v>
      </c>
    </row>
    <row r="27" spans="2:24" ht="16" thickBot="1">
      <c r="B27" s="240" t="s">
        <v>147</v>
      </c>
      <c r="C27" s="240" t="s">
        <v>147</v>
      </c>
      <c r="D27" s="240" t="s">
        <v>168</v>
      </c>
      <c r="E27" s="240" t="s">
        <v>168</v>
      </c>
      <c r="F27" s="240" t="s">
        <v>168</v>
      </c>
      <c r="N27" t="s">
        <v>138</v>
      </c>
      <c r="O27" t="s">
        <v>179</v>
      </c>
      <c r="P27">
        <v>5</v>
      </c>
      <c r="Q27">
        <v>8</v>
      </c>
      <c r="R27">
        <v>4</v>
      </c>
      <c r="S27">
        <v>5</v>
      </c>
      <c r="T27">
        <v>2</v>
      </c>
      <c r="U27">
        <v>7</v>
      </c>
    </row>
    <row r="28" spans="2:24">
      <c r="B28" s="217" t="s">
        <v>168</v>
      </c>
      <c r="C28" s="217" t="s">
        <v>168</v>
      </c>
      <c r="D28" s="217" t="s">
        <v>168</v>
      </c>
      <c r="E28" s="217" t="s">
        <v>168</v>
      </c>
      <c r="F28" s="217" t="s">
        <v>147</v>
      </c>
      <c r="N28" t="s">
        <v>140</v>
      </c>
      <c r="O28" t="s">
        <v>180</v>
      </c>
      <c r="P28">
        <v>8</v>
      </c>
      <c r="Q28">
        <v>7</v>
      </c>
      <c r="R28">
        <v>4</v>
      </c>
      <c r="S28">
        <v>7</v>
      </c>
      <c r="T28">
        <v>6</v>
      </c>
      <c r="U28">
        <v>8</v>
      </c>
    </row>
    <row r="29" spans="2:24">
      <c r="B29" s="217" t="s">
        <v>168</v>
      </c>
      <c r="C29" s="217" t="s">
        <v>168</v>
      </c>
      <c r="D29" s="217" t="s">
        <v>168</v>
      </c>
      <c r="E29" s="217" t="s">
        <v>147</v>
      </c>
      <c r="F29" s="217" t="s">
        <v>168</v>
      </c>
      <c r="N29" t="s">
        <v>137</v>
      </c>
      <c r="O29" t="s">
        <v>181</v>
      </c>
      <c r="P29">
        <v>6</v>
      </c>
      <c r="Q29">
        <v>7</v>
      </c>
      <c r="R29">
        <v>6</v>
      </c>
      <c r="S29">
        <v>8</v>
      </c>
      <c r="T29">
        <v>7</v>
      </c>
      <c r="U29">
        <v>9</v>
      </c>
    </row>
    <row r="30" spans="2:24">
      <c r="B30" s="217" t="s">
        <v>168</v>
      </c>
      <c r="C30" s="217" t="s">
        <v>168</v>
      </c>
      <c r="D30" s="217" t="s">
        <v>147</v>
      </c>
      <c r="E30" s="217" t="s">
        <v>168</v>
      </c>
      <c r="F30" s="217" t="s">
        <v>168</v>
      </c>
      <c r="N30" t="s">
        <v>141</v>
      </c>
      <c r="O30" t="s">
        <v>182</v>
      </c>
      <c r="P30">
        <v>8</v>
      </c>
      <c r="Q30">
        <v>7</v>
      </c>
      <c r="R30">
        <v>7</v>
      </c>
      <c r="S30">
        <v>7</v>
      </c>
      <c r="T30">
        <v>9</v>
      </c>
      <c r="U30">
        <v>10</v>
      </c>
    </row>
    <row r="31" spans="2:24">
      <c r="B31" s="217" t="s">
        <v>168</v>
      </c>
      <c r="C31" s="217" t="s">
        <v>147</v>
      </c>
      <c r="D31" s="217" t="s">
        <v>168</v>
      </c>
      <c r="E31" s="217" t="s">
        <v>168</v>
      </c>
      <c r="F31" s="217" t="s">
        <v>168</v>
      </c>
      <c r="N31" t="s">
        <v>139</v>
      </c>
      <c r="O31" t="s">
        <v>183</v>
      </c>
      <c r="P31">
        <v>8</v>
      </c>
      <c r="Q31">
        <v>6</v>
      </c>
      <c r="R31">
        <v>9</v>
      </c>
      <c r="S31">
        <v>8</v>
      </c>
      <c r="T31">
        <v>8</v>
      </c>
      <c r="U31">
        <v>11</v>
      </c>
    </row>
    <row r="32" spans="2:24" ht="16" thickBot="1">
      <c r="B32" s="240" t="s">
        <v>147</v>
      </c>
      <c r="C32" s="240" t="s">
        <v>168</v>
      </c>
      <c r="D32" s="240" t="s">
        <v>168</v>
      </c>
      <c r="E32" s="240" t="s">
        <v>168</v>
      </c>
      <c r="F32" s="240" t="s">
        <v>168</v>
      </c>
      <c r="O32" t="s">
        <v>76</v>
      </c>
      <c r="P32">
        <v>59</v>
      </c>
      <c r="Q32">
        <v>57</v>
      </c>
      <c r="R32">
        <v>47</v>
      </c>
      <c r="S32">
        <v>51</v>
      </c>
      <c r="T32">
        <v>47</v>
      </c>
    </row>
    <row r="33" spans="2:13" s="217" customFormat="1">
      <c r="B33" s="4"/>
      <c r="C33" s="4"/>
      <c r="D33" s="4"/>
      <c r="E33" s="4"/>
      <c r="F33" s="4"/>
    </row>
    <row r="34" spans="2:13" s="217" customFormat="1">
      <c r="B34" s="29" t="s">
        <v>168</v>
      </c>
      <c r="C34" s="29" t="s">
        <v>168</v>
      </c>
      <c r="D34" s="29" t="s">
        <v>168</v>
      </c>
      <c r="E34" s="29" t="s">
        <v>168</v>
      </c>
      <c r="F34" s="29" t="s">
        <v>191</v>
      </c>
      <c r="I34" s="135" t="s">
        <v>82</v>
      </c>
      <c r="J34" s="1"/>
      <c r="K34" s="1"/>
      <c r="L34" s="1"/>
      <c r="M34" s="1"/>
    </row>
    <row r="35" spans="2:13">
      <c r="B35" s="217" t="s">
        <v>168</v>
      </c>
      <c r="C35" s="217" t="s">
        <v>150</v>
      </c>
      <c r="D35" s="217" t="s">
        <v>150</v>
      </c>
      <c r="E35" s="217" t="s">
        <v>150</v>
      </c>
      <c r="F35" s="29" t="s">
        <v>191</v>
      </c>
      <c r="I35" s="135" t="s">
        <v>81</v>
      </c>
      <c r="J35" s="135">
        <v>5</v>
      </c>
      <c r="K35" s="135">
        <v>4</v>
      </c>
      <c r="L35" s="135">
        <v>3</v>
      </c>
      <c r="M35" s="135">
        <v>2</v>
      </c>
    </row>
    <row r="36" spans="2:13">
      <c r="B36" s="217" t="s">
        <v>150</v>
      </c>
      <c r="C36" s="217" t="s">
        <v>168</v>
      </c>
      <c r="D36" s="217" t="s">
        <v>150</v>
      </c>
      <c r="E36" s="217" t="s">
        <v>150</v>
      </c>
      <c r="F36" s="29" t="s">
        <v>191</v>
      </c>
      <c r="I36" s="135" t="s">
        <v>80</v>
      </c>
      <c r="J36" s="194">
        <v>8888</v>
      </c>
      <c r="K36" s="194">
        <v>888</v>
      </c>
      <c r="L36" s="194">
        <v>88</v>
      </c>
      <c r="M36" s="185">
        <v>2</v>
      </c>
    </row>
    <row r="37" spans="2:13">
      <c r="B37" s="217" t="s">
        <v>150</v>
      </c>
      <c r="C37" s="217" t="s">
        <v>150</v>
      </c>
      <c r="D37" s="217" t="s">
        <v>168</v>
      </c>
      <c r="E37" s="217" t="s">
        <v>150</v>
      </c>
      <c r="F37" s="29" t="s">
        <v>191</v>
      </c>
      <c r="I37" s="135" t="s">
        <v>41</v>
      </c>
      <c r="J37" s="196">
        <v>2888</v>
      </c>
      <c r="K37" s="196">
        <v>188</v>
      </c>
      <c r="L37" s="196">
        <v>18</v>
      </c>
      <c r="M37" s="185">
        <v>8</v>
      </c>
    </row>
    <row r="38" spans="2:13">
      <c r="B38" s="217" t="s">
        <v>150</v>
      </c>
      <c r="C38" s="217" t="s">
        <v>150</v>
      </c>
      <c r="D38" s="217" t="s">
        <v>150</v>
      </c>
      <c r="E38" s="217" t="s">
        <v>168</v>
      </c>
      <c r="F38" s="29" t="s">
        <v>191</v>
      </c>
      <c r="I38" s="135" t="s">
        <v>67</v>
      </c>
      <c r="J38" s="196">
        <v>2888</v>
      </c>
      <c r="K38" s="196">
        <v>188</v>
      </c>
      <c r="L38" s="196">
        <v>18</v>
      </c>
      <c r="M38" s="185">
        <v>8</v>
      </c>
    </row>
    <row r="39" spans="2:13">
      <c r="B39" s="217" t="s">
        <v>168</v>
      </c>
      <c r="C39" s="217" t="s">
        <v>168</v>
      </c>
      <c r="D39" s="241" t="s">
        <v>66</v>
      </c>
      <c r="E39" s="217" t="s">
        <v>150</v>
      </c>
      <c r="F39" s="29" t="s">
        <v>191</v>
      </c>
      <c r="I39" s="135" t="s">
        <v>65</v>
      </c>
      <c r="J39" s="196">
        <v>2888</v>
      </c>
      <c r="K39" s="196">
        <v>188</v>
      </c>
      <c r="L39" s="196">
        <v>18</v>
      </c>
      <c r="M39" s="185">
        <v>8</v>
      </c>
    </row>
    <row r="40" spans="2:13">
      <c r="B40" s="217" t="s">
        <v>168</v>
      </c>
      <c r="C40" s="241" t="s">
        <v>66</v>
      </c>
      <c r="D40" s="217" t="s">
        <v>168</v>
      </c>
      <c r="E40" s="241" t="s">
        <v>66</v>
      </c>
      <c r="F40" s="29" t="s">
        <v>191</v>
      </c>
      <c r="I40" s="135" t="s">
        <v>66</v>
      </c>
      <c r="J40" s="196">
        <v>888</v>
      </c>
      <c r="K40" s="196">
        <v>88</v>
      </c>
      <c r="L40" s="196">
        <v>8</v>
      </c>
      <c r="M40" s="185">
        <v>0</v>
      </c>
    </row>
    <row r="41" spans="2:13">
      <c r="B41" s="217" t="s">
        <v>168</v>
      </c>
      <c r="C41" s="241" t="s">
        <v>66</v>
      </c>
      <c r="D41" s="241" t="s">
        <v>66</v>
      </c>
      <c r="E41" s="217" t="s">
        <v>168</v>
      </c>
      <c r="F41" s="29" t="s">
        <v>191</v>
      </c>
      <c r="I41" s="135" t="s">
        <v>109</v>
      </c>
      <c r="J41" s="196">
        <v>888</v>
      </c>
      <c r="K41" s="196">
        <v>88</v>
      </c>
      <c r="L41" s="196">
        <v>8</v>
      </c>
      <c r="M41" s="185">
        <v>0</v>
      </c>
    </row>
    <row r="42" spans="2:13">
      <c r="B42" s="217" t="s">
        <v>150</v>
      </c>
      <c r="C42" s="217" t="s">
        <v>168</v>
      </c>
      <c r="D42" s="217" t="s">
        <v>168</v>
      </c>
      <c r="E42" s="241" t="s">
        <v>66</v>
      </c>
      <c r="F42" s="29" t="s">
        <v>191</v>
      </c>
      <c r="I42" s="135" t="s">
        <v>113</v>
      </c>
      <c r="J42" s="196">
        <v>888</v>
      </c>
      <c r="K42" s="196">
        <v>88</v>
      </c>
      <c r="L42" s="196">
        <v>8</v>
      </c>
      <c r="M42" s="185">
        <v>0</v>
      </c>
    </row>
    <row r="43" spans="2:13">
      <c r="B43" s="217" t="s">
        <v>150</v>
      </c>
      <c r="C43" s="217" t="s">
        <v>168</v>
      </c>
      <c r="D43" s="241" t="s">
        <v>66</v>
      </c>
      <c r="E43" s="217" t="s">
        <v>168</v>
      </c>
      <c r="F43" s="29" t="s">
        <v>191</v>
      </c>
      <c r="I43" s="135" t="s">
        <v>114</v>
      </c>
      <c r="J43" s="196">
        <v>188</v>
      </c>
      <c r="K43" s="196">
        <v>88</v>
      </c>
      <c r="L43" s="196">
        <v>8</v>
      </c>
      <c r="M43" s="185">
        <v>0</v>
      </c>
    </row>
    <row r="44" spans="2:13">
      <c r="B44" s="241" t="s">
        <v>66</v>
      </c>
      <c r="C44" s="241" t="s">
        <v>66</v>
      </c>
      <c r="D44" s="217" t="s">
        <v>168</v>
      </c>
      <c r="E44" s="217" t="s">
        <v>168</v>
      </c>
      <c r="F44" s="29" t="s">
        <v>191</v>
      </c>
      <c r="I44" s="135" t="s">
        <v>115</v>
      </c>
      <c r="J44" s="196">
        <v>188</v>
      </c>
      <c r="K44" s="196">
        <v>88</v>
      </c>
      <c r="L44" s="196">
        <v>8</v>
      </c>
      <c r="M44" s="185">
        <v>0</v>
      </c>
    </row>
    <row r="45" spans="2:13">
      <c r="B45" s="217" t="s">
        <v>168</v>
      </c>
      <c r="C45" s="217" t="s">
        <v>168</v>
      </c>
      <c r="D45" s="217" t="s">
        <v>168</v>
      </c>
      <c r="E45" s="241" t="s">
        <v>66</v>
      </c>
      <c r="F45" s="29" t="s">
        <v>191</v>
      </c>
      <c r="I45" s="135" t="s">
        <v>116</v>
      </c>
      <c r="J45" s="196">
        <v>188</v>
      </c>
      <c r="K45" s="196">
        <v>88</v>
      </c>
      <c r="L45" s="196">
        <v>8</v>
      </c>
      <c r="M45" s="185">
        <v>0</v>
      </c>
    </row>
    <row r="46" spans="2:13">
      <c r="B46" s="217" t="s">
        <v>168</v>
      </c>
      <c r="C46" s="217" t="s">
        <v>168</v>
      </c>
      <c r="D46" s="241" t="s">
        <v>66</v>
      </c>
      <c r="E46" s="217" t="s">
        <v>168</v>
      </c>
      <c r="F46" s="29" t="s">
        <v>191</v>
      </c>
      <c r="I46" s="135" t="s">
        <v>117</v>
      </c>
      <c r="J46" s="196">
        <v>188</v>
      </c>
      <c r="K46" s="196">
        <v>88</v>
      </c>
      <c r="L46" s="196">
        <v>8</v>
      </c>
      <c r="M46" s="185">
        <v>0</v>
      </c>
    </row>
    <row r="47" spans="2:13">
      <c r="B47" s="217" t="s">
        <v>168</v>
      </c>
      <c r="C47" s="241" t="s">
        <v>66</v>
      </c>
      <c r="D47" s="217" t="s">
        <v>168</v>
      </c>
      <c r="E47" s="217" t="s">
        <v>168</v>
      </c>
      <c r="F47" s="29" t="s">
        <v>191</v>
      </c>
      <c r="I47" s="174"/>
      <c r="J47" s="196"/>
      <c r="K47" s="195"/>
      <c r="L47" s="196"/>
      <c r="M47" s="70"/>
    </row>
    <row r="48" spans="2:13">
      <c r="B48" s="241" t="s">
        <v>66</v>
      </c>
      <c r="C48" s="217" t="s">
        <v>168</v>
      </c>
      <c r="D48" s="217" t="s">
        <v>168</v>
      </c>
      <c r="E48" s="217" t="s">
        <v>168</v>
      </c>
      <c r="F48" s="29" t="s">
        <v>191</v>
      </c>
    </row>
    <row r="49" spans="2:6">
      <c r="B49" s="241" t="s">
        <v>66</v>
      </c>
      <c r="C49" s="241" t="s">
        <v>66</v>
      </c>
      <c r="D49" s="241" t="s">
        <v>66</v>
      </c>
      <c r="E49" s="241" t="s">
        <v>66</v>
      </c>
      <c r="F49" s="29" t="s">
        <v>191</v>
      </c>
    </row>
    <row r="50" spans="2:6" s="217" customFormat="1">
      <c r="F50" s="29"/>
    </row>
    <row r="51" spans="2:6" s="217" customFormat="1">
      <c r="F51" s="29"/>
    </row>
    <row r="52" spans="2:6" s="217" customFormat="1">
      <c r="B52" s="217" t="s">
        <v>168</v>
      </c>
      <c r="C52" s="217" t="s">
        <v>168</v>
      </c>
      <c r="D52" s="217" t="s">
        <v>168</v>
      </c>
      <c r="E52" s="217" t="s">
        <v>190</v>
      </c>
      <c r="F52" s="29" t="s">
        <v>187</v>
      </c>
    </row>
    <row r="53" spans="2:6" s="217" customFormat="1">
      <c r="B53" s="217" t="s">
        <v>168</v>
      </c>
      <c r="C53" s="217" t="s">
        <v>147</v>
      </c>
      <c r="D53" s="217" t="s">
        <v>147</v>
      </c>
      <c r="E53" s="217" t="s">
        <v>190</v>
      </c>
      <c r="F53" s="29" t="s">
        <v>187</v>
      </c>
    </row>
    <row r="54" spans="2:6" s="217" customFormat="1">
      <c r="B54" s="217" t="s">
        <v>147</v>
      </c>
      <c r="C54" s="217" t="s">
        <v>168</v>
      </c>
      <c r="D54" s="217" t="s">
        <v>147</v>
      </c>
      <c r="E54" s="217" t="s">
        <v>190</v>
      </c>
      <c r="F54" s="29" t="s">
        <v>187</v>
      </c>
    </row>
    <row r="55" spans="2:6" s="217" customFormat="1">
      <c r="B55" s="217" t="s">
        <v>147</v>
      </c>
      <c r="C55" s="217" t="s">
        <v>147</v>
      </c>
      <c r="D55" s="217" t="s">
        <v>168</v>
      </c>
      <c r="E55" s="217" t="s">
        <v>190</v>
      </c>
      <c r="F55" s="29" t="s">
        <v>187</v>
      </c>
    </row>
    <row r="56" spans="2:6" s="217" customFormat="1">
      <c r="B56" s="217" t="s">
        <v>168</v>
      </c>
      <c r="C56" s="217" t="s">
        <v>168</v>
      </c>
      <c r="D56" s="217" t="s">
        <v>147</v>
      </c>
      <c r="E56" s="217" t="s">
        <v>190</v>
      </c>
      <c r="F56" s="29" t="s">
        <v>187</v>
      </c>
    </row>
    <row r="57" spans="2:6" s="217" customFormat="1">
      <c r="B57" s="217" t="s">
        <v>168</v>
      </c>
      <c r="C57" s="217" t="s">
        <v>147</v>
      </c>
      <c r="D57" s="217" t="s">
        <v>168</v>
      </c>
      <c r="E57" s="217" t="s">
        <v>190</v>
      </c>
      <c r="F57" s="29" t="s">
        <v>187</v>
      </c>
    </row>
    <row r="58" spans="2:6" s="217" customFormat="1">
      <c r="B58" s="217" t="s">
        <v>147</v>
      </c>
      <c r="C58" s="217" t="s">
        <v>168</v>
      </c>
      <c r="D58" s="217" t="s">
        <v>168</v>
      </c>
      <c r="E58" s="217" t="s">
        <v>190</v>
      </c>
      <c r="F58" s="29" t="s">
        <v>187</v>
      </c>
    </row>
    <row r="59" spans="2:6" s="217" customFormat="1">
      <c r="B59" s="217" t="s">
        <v>147</v>
      </c>
      <c r="C59" s="217" t="s">
        <v>147</v>
      </c>
      <c r="D59" s="217" t="s">
        <v>147</v>
      </c>
      <c r="E59" s="217" t="s">
        <v>190</v>
      </c>
      <c r="F59" s="29" t="s">
        <v>187</v>
      </c>
    </row>
    <row r="60" spans="2:6" s="217" customFormat="1">
      <c r="F60" s="29"/>
    </row>
    <row r="61" spans="2:6" s="217" customFormat="1">
      <c r="F61" s="29"/>
    </row>
    <row r="62" spans="2:6" s="217" customFormat="1">
      <c r="F62" s="29"/>
    </row>
    <row r="63" spans="2:6" s="217" customFormat="1">
      <c r="F63" s="29"/>
    </row>
    <row r="64" spans="2:6" s="217" customFormat="1">
      <c r="F64" s="29"/>
    </row>
    <row r="65" spans="2:6" s="217" customFormat="1">
      <c r="F65" s="29"/>
    </row>
    <row r="66" spans="2:6" s="217" customFormat="1">
      <c r="F66" s="29"/>
    </row>
    <row r="68" spans="2:6">
      <c r="B68" t="s">
        <v>169</v>
      </c>
      <c r="C68" t="s">
        <v>169</v>
      </c>
      <c r="D68" s="217" t="s">
        <v>190</v>
      </c>
      <c r="E68" s="217" t="s">
        <v>187</v>
      </c>
      <c r="F68" s="217" t="s">
        <v>187</v>
      </c>
    </row>
    <row r="69" spans="2:6">
      <c r="B69" t="s">
        <v>188</v>
      </c>
      <c r="C69" t="s">
        <v>169</v>
      </c>
      <c r="D69" t="s">
        <v>190</v>
      </c>
      <c r="E69" t="s">
        <v>187</v>
      </c>
      <c r="F69" s="217" t="s">
        <v>187</v>
      </c>
    </row>
    <row r="70" spans="2:6">
      <c r="B70" t="s">
        <v>169</v>
      </c>
      <c r="C70" t="s">
        <v>189</v>
      </c>
      <c r="D70" s="217" t="s">
        <v>190</v>
      </c>
      <c r="E70" s="217" t="s">
        <v>187</v>
      </c>
      <c r="F70" s="217" t="s">
        <v>187</v>
      </c>
    </row>
    <row r="71" spans="2:6">
      <c r="B71" t="s">
        <v>147</v>
      </c>
      <c r="C71" t="s">
        <v>147</v>
      </c>
      <c r="D71" s="217" t="s">
        <v>190</v>
      </c>
      <c r="E71" s="217" t="s">
        <v>187</v>
      </c>
      <c r="F71" s="217" t="s">
        <v>187</v>
      </c>
    </row>
  </sheetData>
  <phoneticPr fontId="1" type="noConversion"/>
  <conditionalFormatting sqref="H6">
    <cfRule type="containsText" dxfId="5" priority="4" operator="containsText" text="Ｗ">
      <formula>NOT(ISERROR(SEARCH("Ｗ",H6)))</formula>
    </cfRule>
    <cfRule type="colorScale" priority="7">
      <colorScale>
        <cfvo type="num" val="&quot;Ｗ&quot;"/>
        <cfvo type="max"/>
        <color rgb="FFFF7128"/>
        <color rgb="FFFFEF9C"/>
      </colorScale>
    </cfRule>
  </conditionalFormatting>
  <conditionalFormatting sqref="I4">
    <cfRule type="expression" dxfId="4" priority="6">
      <formula>"Ｗ"</formula>
    </cfRule>
  </conditionalFormatting>
  <conditionalFormatting sqref="I5">
    <cfRule type="cellIs" dxfId="3" priority="5" operator="equal">
      <formula>"Ｍ"</formula>
    </cfRule>
  </conditionalFormatting>
  <conditionalFormatting sqref="A1:XFD34 A44 D44:E44 A43:C43 A40:B41 D40 A39:C39 E39 E41 A42:D42 E43 A45:D45 A46:C46 E46 A47:B47 D47:E47 A48:A49 C48:E48 A35:E38 F35:XFD49 A50:XFD1048576">
    <cfRule type="beginsWith" dxfId="2" priority="1" operator="beginsWith" text="W">
      <formula>LEFT(A1,LEN("W"))="W"</formula>
    </cfRule>
    <cfRule type="expression" dxfId="1" priority="2">
      <formula>M</formula>
    </cfRule>
    <cfRule type="containsText" dxfId="0" priority="3" operator="containsText" text="Ｗ">
      <formula>NOT(ISERROR(SEARCH("Ｗ",A1)))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FF32-E479-914B-8117-592558946632}">
  <dimension ref="A1:BQ61"/>
  <sheetViews>
    <sheetView topLeftCell="I18" zoomScale="265" workbookViewId="0">
      <selection activeCell="B23" sqref="B23:F23"/>
    </sheetView>
  </sheetViews>
  <sheetFormatPr baseColWidth="10" defaultRowHeight="15"/>
  <sheetData>
    <row r="1" spans="1:69">
      <c r="A1" t="s">
        <v>171</v>
      </c>
      <c r="I1" s="217" t="s">
        <v>171</v>
      </c>
      <c r="J1" s="217" t="s">
        <v>208</v>
      </c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</row>
    <row r="2" spans="1:69">
      <c r="A2" t="s">
        <v>208</v>
      </c>
      <c r="B2" t="s">
        <v>143</v>
      </c>
      <c r="C2" t="s">
        <v>15</v>
      </c>
      <c r="D2" t="s">
        <v>16</v>
      </c>
      <c r="E2" t="s">
        <v>17</v>
      </c>
      <c r="F2" t="s">
        <v>18</v>
      </c>
      <c r="I2" s="217"/>
      <c r="J2" s="217" t="s">
        <v>143</v>
      </c>
      <c r="K2" s="217">
        <v>8</v>
      </c>
      <c r="L2" s="217">
        <v>11</v>
      </c>
      <c r="M2" s="217">
        <v>6</v>
      </c>
      <c r="N2" s="217">
        <v>9</v>
      </c>
      <c r="O2" s="217">
        <v>10</v>
      </c>
      <c r="P2" s="217">
        <v>6</v>
      </c>
      <c r="Q2" s="217">
        <v>9</v>
      </c>
      <c r="R2" s="217">
        <v>11</v>
      </c>
      <c r="S2" s="217">
        <v>2</v>
      </c>
      <c r="T2" s="217">
        <v>8</v>
      </c>
      <c r="U2" s="217">
        <v>11</v>
      </c>
      <c r="V2" s="217">
        <v>0</v>
      </c>
      <c r="W2" s="217">
        <v>8</v>
      </c>
      <c r="X2" s="217">
        <v>9</v>
      </c>
      <c r="Y2" s="217">
        <v>10</v>
      </c>
      <c r="Z2" s="217">
        <v>1</v>
      </c>
      <c r="AA2" s="217">
        <v>9</v>
      </c>
      <c r="AB2" s="217">
        <v>11</v>
      </c>
      <c r="AC2" s="217">
        <v>6</v>
      </c>
      <c r="AD2" s="217">
        <v>8</v>
      </c>
      <c r="AE2" s="217">
        <v>5</v>
      </c>
      <c r="AF2" s="217">
        <v>9</v>
      </c>
      <c r="AG2" s="217">
        <v>10</v>
      </c>
      <c r="AH2" s="217">
        <v>4</v>
      </c>
      <c r="AI2" s="217">
        <v>11</v>
      </c>
      <c r="AJ2" s="217">
        <v>6</v>
      </c>
      <c r="AK2" s="217">
        <v>3</v>
      </c>
      <c r="AL2" s="217">
        <v>7</v>
      </c>
      <c r="AM2" s="217">
        <v>9</v>
      </c>
      <c r="AN2" s="217">
        <v>4</v>
      </c>
      <c r="AO2" s="217">
        <v>10</v>
      </c>
      <c r="AP2" s="217">
        <v>8</v>
      </c>
      <c r="AQ2" s="217">
        <v>5</v>
      </c>
      <c r="AR2" s="217">
        <v>10</v>
      </c>
      <c r="AS2" s="217">
        <v>1</v>
      </c>
      <c r="AT2" s="217">
        <v>6</v>
      </c>
      <c r="AU2" s="217">
        <v>11</v>
      </c>
      <c r="AV2" s="217">
        <v>7</v>
      </c>
      <c r="AW2" s="217">
        <v>5</v>
      </c>
      <c r="AX2" s="217">
        <v>11</v>
      </c>
      <c r="AY2" s="217">
        <v>10</v>
      </c>
      <c r="AZ2" s="217">
        <v>5</v>
      </c>
      <c r="BA2" s="217">
        <v>8</v>
      </c>
      <c r="BB2" s="217">
        <v>7</v>
      </c>
      <c r="BC2" s="217">
        <v>3</v>
      </c>
      <c r="BD2" s="217">
        <v>10</v>
      </c>
      <c r="BE2" s="217">
        <v>8</v>
      </c>
      <c r="BF2" s="217">
        <v>6</v>
      </c>
      <c r="BG2" s="217">
        <v>7</v>
      </c>
      <c r="BH2" s="217">
        <v>5</v>
      </c>
      <c r="BI2" s="217">
        <v>2</v>
      </c>
      <c r="BJ2" s="217">
        <v>8</v>
      </c>
      <c r="BK2" s="217">
        <v>5</v>
      </c>
      <c r="BL2" s="217">
        <v>10</v>
      </c>
      <c r="BM2" s="217">
        <v>11</v>
      </c>
      <c r="BN2" s="217">
        <v>4</v>
      </c>
      <c r="BO2" s="217">
        <v>5</v>
      </c>
      <c r="BP2" s="217">
        <v>6</v>
      </c>
      <c r="BQ2" s="217">
        <v>7</v>
      </c>
    </row>
    <row r="3" spans="1:69">
      <c r="B3">
        <v>8</v>
      </c>
      <c r="C3">
        <v>9</v>
      </c>
      <c r="D3">
        <v>2</v>
      </c>
      <c r="E3">
        <v>9</v>
      </c>
      <c r="F3">
        <v>7</v>
      </c>
      <c r="I3" s="217"/>
      <c r="J3" s="217" t="s">
        <v>15</v>
      </c>
      <c r="K3" s="217">
        <v>9</v>
      </c>
      <c r="L3" s="217">
        <v>7</v>
      </c>
      <c r="M3" s="217">
        <v>5</v>
      </c>
      <c r="N3" s="217">
        <v>10</v>
      </c>
      <c r="O3" s="217">
        <v>11</v>
      </c>
      <c r="P3" s="217">
        <v>6</v>
      </c>
      <c r="Q3" s="217">
        <v>8</v>
      </c>
      <c r="R3" s="217">
        <v>0</v>
      </c>
      <c r="S3" s="217">
        <v>7</v>
      </c>
      <c r="T3" s="217">
        <v>11</v>
      </c>
      <c r="U3" s="217">
        <v>2</v>
      </c>
      <c r="V3" s="217">
        <v>8</v>
      </c>
      <c r="W3" s="217">
        <v>11</v>
      </c>
      <c r="X3" s="217">
        <v>5</v>
      </c>
      <c r="Y3" s="217">
        <v>7</v>
      </c>
      <c r="Z3" s="217">
        <v>11</v>
      </c>
      <c r="AA3" s="217">
        <v>4</v>
      </c>
      <c r="AB3" s="217">
        <v>10</v>
      </c>
      <c r="AC3" s="217">
        <v>9</v>
      </c>
      <c r="AD3" s="217">
        <v>5</v>
      </c>
      <c r="AE3" s="217">
        <v>11</v>
      </c>
      <c r="AF3" s="217">
        <v>8</v>
      </c>
      <c r="AG3" s="217">
        <v>7</v>
      </c>
      <c r="AH3" s="217">
        <v>5</v>
      </c>
      <c r="AI3" s="217">
        <v>9</v>
      </c>
      <c r="AJ3" s="217">
        <v>3</v>
      </c>
      <c r="AK3" s="217">
        <v>5</v>
      </c>
      <c r="AL3" s="217">
        <v>8</v>
      </c>
      <c r="AM3" s="217">
        <v>6</v>
      </c>
      <c r="AN3" s="217">
        <v>10</v>
      </c>
      <c r="AO3" s="217">
        <v>8</v>
      </c>
      <c r="AP3" s="217">
        <v>11</v>
      </c>
      <c r="AQ3" s="217">
        <v>1</v>
      </c>
      <c r="AR3" s="217">
        <v>7</v>
      </c>
      <c r="AS3" s="217">
        <v>4</v>
      </c>
      <c r="AT3" s="217">
        <v>9</v>
      </c>
      <c r="AU3" s="217">
        <v>5</v>
      </c>
      <c r="AV3" s="217">
        <v>7</v>
      </c>
      <c r="AW3" s="217">
        <v>10</v>
      </c>
      <c r="AX3" s="217">
        <v>3</v>
      </c>
      <c r="AY3" s="217">
        <v>8</v>
      </c>
      <c r="AZ3" s="217">
        <v>2</v>
      </c>
      <c r="BA3" s="217">
        <v>9</v>
      </c>
      <c r="BB3" s="217">
        <v>7</v>
      </c>
      <c r="BC3" s="217">
        <v>4</v>
      </c>
      <c r="BD3" s="217">
        <v>10</v>
      </c>
      <c r="BE3" s="217">
        <v>9</v>
      </c>
      <c r="BF3" s="217">
        <v>0</v>
      </c>
      <c r="BG3" s="217">
        <v>6</v>
      </c>
      <c r="BH3" s="217">
        <v>10</v>
      </c>
      <c r="BI3" s="217">
        <v>1</v>
      </c>
      <c r="BJ3" s="217">
        <v>9</v>
      </c>
      <c r="BK3" s="217">
        <v>6</v>
      </c>
      <c r="BL3" s="217">
        <v>7</v>
      </c>
      <c r="BM3" s="217">
        <v>8</v>
      </c>
      <c r="BN3" s="217">
        <v>10</v>
      </c>
      <c r="BO3" s="217">
        <v>6</v>
      </c>
      <c r="BP3" s="217"/>
      <c r="BQ3" s="217"/>
    </row>
    <row r="4" spans="1:69">
      <c r="B4">
        <v>11</v>
      </c>
      <c r="C4">
        <v>7</v>
      </c>
      <c r="D4">
        <v>1</v>
      </c>
      <c r="E4">
        <v>11</v>
      </c>
      <c r="F4">
        <v>10</v>
      </c>
      <c r="I4" s="217"/>
      <c r="J4" s="217" t="s">
        <v>16</v>
      </c>
      <c r="K4" s="217">
        <v>2</v>
      </c>
      <c r="L4" s="217">
        <v>1</v>
      </c>
      <c r="M4" s="217">
        <v>10</v>
      </c>
      <c r="N4" s="217">
        <v>5</v>
      </c>
      <c r="O4" s="217">
        <v>7</v>
      </c>
      <c r="P4" s="217">
        <v>11</v>
      </c>
      <c r="Q4" s="217">
        <v>5</v>
      </c>
      <c r="R4" s="217">
        <v>10</v>
      </c>
      <c r="S4" s="217">
        <v>8</v>
      </c>
      <c r="T4" s="217">
        <v>4</v>
      </c>
      <c r="U4" s="217">
        <v>1</v>
      </c>
      <c r="V4" s="217">
        <v>9</v>
      </c>
      <c r="W4" s="217">
        <v>4</v>
      </c>
      <c r="X4" s="217">
        <v>11</v>
      </c>
      <c r="Y4" s="217">
        <v>9</v>
      </c>
      <c r="Z4" s="217">
        <v>0</v>
      </c>
      <c r="AA4" s="217">
        <v>10</v>
      </c>
      <c r="AB4" s="217">
        <v>2</v>
      </c>
      <c r="AC4" s="217">
        <v>6</v>
      </c>
      <c r="AD4" s="217">
        <v>9</v>
      </c>
      <c r="AE4" s="217">
        <v>11</v>
      </c>
      <c r="AF4" s="217">
        <v>1</v>
      </c>
      <c r="AG4" s="217">
        <v>9</v>
      </c>
      <c r="AH4" s="217">
        <v>8</v>
      </c>
      <c r="AI4" s="217">
        <v>6</v>
      </c>
      <c r="AJ4" s="217">
        <v>10</v>
      </c>
      <c r="AK4" s="217">
        <v>7</v>
      </c>
      <c r="AL4" s="217">
        <v>0</v>
      </c>
      <c r="AM4" s="217">
        <v>10</v>
      </c>
      <c r="AN4" s="217">
        <v>11</v>
      </c>
      <c r="AO4" s="217">
        <v>3</v>
      </c>
      <c r="AP4" s="217">
        <v>9</v>
      </c>
      <c r="AQ4" s="217">
        <v>11</v>
      </c>
      <c r="AR4" s="217">
        <v>5</v>
      </c>
      <c r="AS4" s="217">
        <v>8</v>
      </c>
      <c r="AT4" s="217">
        <v>11</v>
      </c>
      <c r="AU4" s="217">
        <v>7</v>
      </c>
      <c r="AV4" s="217">
        <v>8</v>
      </c>
      <c r="AW4" s="217">
        <v>11</v>
      </c>
      <c r="AX4" s="217">
        <v>6</v>
      </c>
      <c r="AY4" s="217">
        <v>10</v>
      </c>
      <c r="AZ4" s="217">
        <v>7</v>
      </c>
      <c r="BA4" s="217">
        <v>11</v>
      </c>
      <c r="BB4" s="217">
        <v>10</v>
      </c>
      <c r="BC4" s="217">
        <v>6</v>
      </c>
      <c r="BD4" s="217">
        <v>11</v>
      </c>
      <c r="BE4" s="217">
        <v>9</v>
      </c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</row>
    <row r="5" spans="1:69">
      <c r="B5">
        <v>6</v>
      </c>
      <c r="C5">
        <v>5</v>
      </c>
      <c r="D5">
        <v>10</v>
      </c>
      <c r="E5">
        <v>1</v>
      </c>
      <c r="F5">
        <v>5</v>
      </c>
      <c r="I5" s="217"/>
      <c r="J5" s="217" t="s">
        <v>17</v>
      </c>
      <c r="K5" s="217">
        <v>9</v>
      </c>
      <c r="L5" s="217">
        <v>11</v>
      </c>
      <c r="M5" s="217">
        <v>1</v>
      </c>
      <c r="N5" s="217">
        <v>9</v>
      </c>
      <c r="O5" s="217">
        <v>8</v>
      </c>
      <c r="P5" s="217">
        <v>5</v>
      </c>
      <c r="Q5" s="217">
        <v>8</v>
      </c>
      <c r="R5" s="217">
        <v>4</v>
      </c>
      <c r="S5" s="217">
        <v>7</v>
      </c>
      <c r="T5" s="217">
        <v>5</v>
      </c>
      <c r="U5" s="217">
        <v>11</v>
      </c>
      <c r="V5" s="217">
        <v>10</v>
      </c>
      <c r="W5" s="217">
        <v>5</v>
      </c>
      <c r="X5" s="217">
        <v>11</v>
      </c>
      <c r="Y5" s="217">
        <v>2</v>
      </c>
      <c r="Z5" s="217">
        <v>8</v>
      </c>
      <c r="AA5" s="217">
        <v>10</v>
      </c>
      <c r="AB5" s="217">
        <v>5</v>
      </c>
      <c r="AC5" s="217">
        <v>9</v>
      </c>
      <c r="AD5" s="217">
        <v>6</v>
      </c>
      <c r="AE5" s="217">
        <v>11</v>
      </c>
      <c r="AF5" s="217">
        <v>7</v>
      </c>
      <c r="AG5" s="217">
        <v>9</v>
      </c>
      <c r="AH5" s="217">
        <v>11</v>
      </c>
      <c r="AI5" s="217">
        <v>6</v>
      </c>
      <c r="AJ5" s="217">
        <v>8</v>
      </c>
      <c r="AK5" s="217">
        <v>9</v>
      </c>
      <c r="AL5" s="217">
        <v>10</v>
      </c>
      <c r="AM5" s="217">
        <v>3</v>
      </c>
      <c r="AN5" s="217">
        <v>8</v>
      </c>
      <c r="AO5" s="217">
        <v>11</v>
      </c>
      <c r="AP5" s="217">
        <v>4</v>
      </c>
      <c r="AQ5" s="217">
        <v>9</v>
      </c>
      <c r="AR5" s="217">
        <v>7</v>
      </c>
      <c r="AS5" s="217">
        <v>6</v>
      </c>
      <c r="AT5" s="217">
        <v>10</v>
      </c>
      <c r="AU5" s="217">
        <v>9</v>
      </c>
      <c r="AV5" s="217">
        <v>5</v>
      </c>
      <c r="AW5" s="217">
        <v>10</v>
      </c>
      <c r="AX5" s="217">
        <v>7</v>
      </c>
      <c r="AY5" s="217">
        <v>8</v>
      </c>
      <c r="AZ5" s="217">
        <v>10</v>
      </c>
      <c r="BA5" s="217">
        <v>11</v>
      </c>
      <c r="BB5" s="217">
        <v>0</v>
      </c>
      <c r="BC5" s="217">
        <v>8</v>
      </c>
      <c r="BD5" s="217">
        <v>7</v>
      </c>
      <c r="BE5" s="217">
        <v>6</v>
      </c>
      <c r="BF5" s="217">
        <v>10</v>
      </c>
      <c r="BG5" s="217">
        <v>9</v>
      </c>
      <c r="BH5" s="217">
        <v>11</v>
      </c>
      <c r="BI5" s="217">
        <v>3</v>
      </c>
      <c r="BJ5" s="217"/>
      <c r="BK5" s="217"/>
      <c r="BL5" s="217"/>
      <c r="BM5" s="217"/>
      <c r="BN5" s="217"/>
      <c r="BO5" s="217"/>
      <c r="BP5" s="217"/>
      <c r="BQ5" s="217"/>
    </row>
    <row r="6" spans="1:69">
      <c r="B6">
        <v>9</v>
      </c>
      <c r="C6">
        <v>10</v>
      </c>
      <c r="D6">
        <v>5</v>
      </c>
      <c r="E6">
        <v>9</v>
      </c>
      <c r="F6">
        <v>11</v>
      </c>
      <c r="I6" s="217"/>
      <c r="J6" s="217" t="s">
        <v>18</v>
      </c>
      <c r="K6" s="217">
        <v>7</v>
      </c>
      <c r="L6" s="217">
        <v>10</v>
      </c>
      <c r="M6" s="217">
        <v>5</v>
      </c>
      <c r="N6" s="217">
        <v>11</v>
      </c>
      <c r="O6" s="217">
        <v>9</v>
      </c>
      <c r="P6" s="217">
        <v>0</v>
      </c>
      <c r="Q6" s="217">
        <v>10</v>
      </c>
      <c r="R6" s="217">
        <v>8</v>
      </c>
      <c r="S6" s="217">
        <v>6</v>
      </c>
      <c r="T6" s="217">
        <v>9</v>
      </c>
      <c r="U6" s="217">
        <v>11</v>
      </c>
      <c r="V6" s="217">
        <v>8</v>
      </c>
      <c r="W6" s="217">
        <v>9</v>
      </c>
      <c r="X6" s="217">
        <v>11</v>
      </c>
      <c r="Y6" s="217">
        <v>6</v>
      </c>
      <c r="Z6" s="217">
        <v>10</v>
      </c>
      <c r="AA6" s="217">
        <v>11</v>
      </c>
      <c r="AB6" s="217">
        <v>9</v>
      </c>
      <c r="AC6" s="217">
        <v>10</v>
      </c>
      <c r="AD6" s="217">
        <v>11</v>
      </c>
      <c r="AE6" s="217">
        <v>5</v>
      </c>
      <c r="AF6" s="217">
        <v>8</v>
      </c>
      <c r="AG6" s="217">
        <v>10</v>
      </c>
      <c r="AH6" s="217">
        <v>3</v>
      </c>
      <c r="AI6" s="217">
        <v>11</v>
      </c>
      <c r="AJ6" s="217">
        <v>10</v>
      </c>
      <c r="AK6" s="217">
        <v>0</v>
      </c>
      <c r="AL6" s="217">
        <v>11</v>
      </c>
      <c r="AM6" s="217">
        <v>7</v>
      </c>
      <c r="AN6" s="217">
        <v>9</v>
      </c>
      <c r="AO6" s="217">
        <v>8</v>
      </c>
      <c r="AP6" s="217">
        <v>10</v>
      </c>
      <c r="AQ6" s="217">
        <v>4</v>
      </c>
      <c r="AR6" s="217">
        <v>11</v>
      </c>
      <c r="AS6" s="217">
        <v>8</v>
      </c>
      <c r="AT6" s="217">
        <v>4</v>
      </c>
      <c r="AU6" s="217">
        <v>9</v>
      </c>
      <c r="AV6" s="217">
        <v>5</v>
      </c>
      <c r="AW6" s="217">
        <v>4</v>
      </c>
      <c r="AX6" s="217">
        <v>10</v>
      </c>
      <c r="AY6" s="217">
        <v>6</v>
      </c>
      <c r="AZ6" s="217">
        <v>9</v>
      </c>
      <c r="BA6" s="217">
        <v>10</v>
      </c>
      <c r="BB6" s="217">
        <v>6</v>
      </c>
      <c r="BC6" s="217">
        <v>1</v>
      </c>
      <c r="BD6" s="217">
        <v>8</v>
      </c>
      <c r="BE6" s="217">
        <v>2</v>
      </c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</row>
    <row r="7" spans="1:69">
      <c r="B7">
        <v>10</v>
      </c>
      <c r="C7">
        <v>11</v>
      </c>
      <c r="D7">
        <v>7</v>
      </c>
      <c r="E7">
        <v>8</v>
      </c>
      <c r="F7">
        <v>9</v>
      </c>
    </row>
    <row r="8" spans="1:69">
      <c r="B8">
        <v>6</v>
      </c>
      <c r="C8">
        <v>6</v>
      </c>
      <c r="D8">
        <v>11</v>
      </c>
      <c r="E8">
        <v>5</v>
      </c>
      <c r="F8">
        <v>0</v>
      </c>
    </row>
    <row r="9" spans="1:69">
      <c r="B9">
        <v>9</v>
      </c>
      <c r="C9">
        <v>8</v>
      </c>
      <c r="D9">
        <v>5</v>
      </c>
      <c r="E9">
        <v>8</v>
      </c>
      <c r="F9">
        <v>10</v>
      </c>
    </row>
    <row r="10" spans="1:69">
      <c r="B10">
        <v>11</v>
      </c>
      <c r="C10">
        <v>0</v>
      </c>
      <c r="D10">
        <v>10</v>
      </c>
      <c r="E10">
        <v>4</v>
      </c>
      <c r="F10">
        <v>8</v>
      </c>
    </row>
    <row r="11" spans="1:69">
      <c r="B11">
        <v>2</v>
      </c>
      <c r="C11">
        <v>7</v>
      </c>
      <c r="D11">
        <v>8</v>
      </c>
      <c r="E11">
        <v>7</v>
      </c>
      <c r="F11">
        <v>6</v>
      </c>
    </row>
    <row r="12" spans="1:69">
      <c r="B12">
        <v>8</v>
      </c>
      <c r="C12">
        <v>11</v>
      </c>
      <c r="D12">
        <v>4</v>
      </c>
      <c r="E12">
        <v>5</v>
      </c>
      <c r="F12">
        <v>9</v>
      </c>
    </row>
    <row r="13" spans="1:69">
      <c r="B13">
        <v>11</v>
      </c>
      <c r="C13">
        <v>2</v>
      </c>
      <c r="D13">
        <v>1</v>
      </c>
      <c r="E13">
        <v>11</v>
      </c>
      <c r="F13">
        <v>11</v>
      </c>
    </row>
    <row r="14" spans="1:69">
      <c r="B14">
        <v>0</v>
      </c>
      <c r="C14">
        <v>8</v>
      </c>
      <c r="D14">
        <v>9</v>
      </c>
      <c r="E14">
        <v>10</v>
      </c>
      <c r="F14">
        <v>8</v>
      </c>
    </row>
    <row r="15" spans="1:69">
      <c r="B15">
        <v>8</v>
      </c>
      <c r="C15">
        <v>11</v>
      </c>
      <c r="D15">
        <v>4</v>
      </c>
      <c r="E15">
        <v>5</v>
      </c>
      <c r="F15">
        <v>9</v>
      </c>
    </row>
    <row r="16" spans="1:69">
      <c r="B16">
        <v>9</v>
      </c>
      <c r="C16">
        <v>5</v>
      </c>
      <c r="D16">
        <v>11</v>
      </c>
      <c r="E16">
        <v>11</v>
      </c>
      <c r="F16">
        <v>11</v>
      </c>
    </row>
    <row r="17" spans="2:16">
      <c r="B17">
        <v>10</v>
      </c>
      <c r="C17">
        <v>7</v>
      </c>
      <c r="D17">
        <v>9</v>
      </c>
      <c r="E17">
        <v>2</v>
      </c>
      <c r="F17">
        <v>6</v>
      </c>
    </row>
    <row r="18" spans="2:16">
      <c r="B18">
        <v>1</v>
      </c>
      <c r="C18">
        <v>11</v>
      </c>
      <c r="D18">
        <v>0</v>
      </c>
      <c r="E18">
        <v>8</v>
      </c>
      <c r="F18">
        <v>10</v>
      </c>
    </row>
    <row r="19" spans="2:16">
      <c r="B19">
        <v>9</v>
      </c>
      <c r="C19">
        <v>4</v>
      </c>
      <c r="D19">
        <v>10</v>
      </c>
      <c r="E19">
        <v>10</v>
      </c>
      <c r="F19">
        <v>11</v>
      </c>
    </row>
    <row r="20" spans="2:16">
      <c r="B20">
        <v>11</v>
      </c>
      <c r="C20">
        <v>10</v>
      </c>
      <c r="D20">
        <v>2</v>
      </c>
      <c r="E20">
        <v>5</v>
      </c>
      <c r="F20">
        <v>9</v>
      </c>
    </row>
    <row r="21" spans="2:16">
      <c r="B21">
        <v>6</v>
      </c>
      <c r="C21">
        <v>9</v>
      </c>
      <c r="D21">
        <v>6</v>
      </c>
      <c r="E21">
        <v>9</v>
      </c>
      <c r="F21">
        <v>10</v>
      </c>
      <c r="K21" s="217"/>
      <c r="L21" s="217"/>
      <c r="M21" s="217"/>
      <c r="N21" s="217"/>
      <c r="O21" s="217"/>
      <c r="P21" s="217"/>
    </row>
    <row r="22" spans="2:16">
      <c r="B22">
        <v>8</v>
      </c>
      <c r="C22">
        <v>5</v>
      </c>
      <c r="D22">
        <v>9</v>
      </c>
      <c r="E22">
        <v>6</v>
      </c>
      <c r="F22">
        <v>11</v>
      </c>
      <c r="K22" s="135" t="s">
        <v>82</v>
      </c>
      <c r="L22" s="1"/>
      <c r="M22" s="1"/>
      <c r="N22" s="1"/>
      <c r="O22" s="1"/>
      <c r="P22" s="1"/>
    </row>
    <row r="23" spans="2:16">
      <c r="B23">
        <v>5</v>
      </c>
      <c r="C23">
        <v>11</v>
      </c>
      <c r="D23">
        <v>11</v>
      </c>
      <c r="E23">
        <v>11</v>
      </c>
      <c r="F23">
        <v>5</v>
      </c>
      <c r="K23" s="135" t="s">
        <v>81</v>
      </c>
      <c r="L23" s="135">
        <v>5</v>
      </c>
      <c r="M23" s="135">
        <v>4</v>
      </c>
      <c r="N23" s="135">
        <v>3</v>
      </c>
      <c r="O23" s="135">
        <v>2</v>
      </c>
      <c r="P23" s="135">
        <v>1</v>
      </c>
    </row>
    <row r="24" spans="2:16">
      <c r="B24">
        <v>9</v>
      </c>
      <c r="C24">
        <v>8</v>
      </c>
      <c r="D24">
        <v>1</v>
      </c>
      <c r="E24">
        <v>7</v>
      </c>
      <c r="F24">
        <v>8</v>
      </c>
      <c r="K24" s="135" t="s">
        <v>80</v>
      </c>
      <c r="L24" s="194">
        <v>1000</v>
      </c>
      <c r="M24" s="194">
        <v>200</v>
      </c>
      <c r="N24" s="194">
        <v>25</v>
      </c>
      <c r="O24" s="185">
        <v>0</v>
      </c>
      <c r="P24" s="195">
        <v>0</v>
      </c>
    </row>
    <row r="25" spans="2:16">
      <c r="B25">
        <v>10</v>
      </c>
      <c r="C25">
        <v>7</v>
      </c>
      <c r="D25">
        <v>9</v>
      </c>
      <c r="E25">
        <v>9</v>
      </c>
      <c r="F25">
        <v>10</v>
      </c>
      <c r="K25" s="135" t="s">
        <v>41</v>
      </c>
      <c r="L25" s="196">
        <v>400</v>
      </c>
      <c r="M25" s="196">
        <v>100</v>
      </c>
      <c r="N25" s="196">
        <v>20</v>
      </c>
      <c r="O25" s="185">
        <v>0</v>
      </c>
      <c r="P25" s="195">
        <v>0</v>
      </c>
    </row>
    <row r="26" spans="2:16">
      <c r="B26">
        <v>4</v>
      </c>
      <c r="C26">
        <v>5</v>
      </c>
      <c r="D26">
        <v>8</v>
      </c>
      <c r="E26">
        <v>11</v>
      </c>
      <c r="F26">
        <v>3</v>
      </c>
      <c r="K26" s="135" t="s">
        <v>67</v>
      </c>
      <c r="L26" s="196">
        <v>400</v>
      </c>
      <c r="M26" s="196">
        <v>100</v>
      </c>
      <c r="N26" s="196">
        <v>20</v>
      </c>
      <c r="O26" s="185">
        <v>0</v>
      </c>
      <c r="P26" s="195">
        <v>0</v>
      </c>
    </row>
    <row r="27" spans="2:16">
      <c r="B27">
        <v>11</v>
      </c>
      <c r="C27">
        <v>9</v>
      </c>
      <c r="D27">
        <v>6</v>
      </c>
      <c r="E27">
        <v>6</v>
      </c>
      <c r="F27">
        <v>11</v>
      </c>
      <c r="K27" s="135" t="s">
        <v>65</v>
      </c>
      <c r="L27" s="196">
        <v>250</v>
      </c>
      <c r="M27" s="196">
        <v>50</v>
      </c>
      <c r="N27" s="196">
        <v>10</v>
      </c>
      <c r="O27" s="185">
        <v>0</v>
      </c>
      <c r="P27" s="195">
        <v>0</v>
      </c>
    </row>
    <row r="28" spans="2:16">
      <c r="B28">
        <v>6</v>
      </c>
      <c r="C28">
        <v>3</v>
      </c>
      <c r="D28">
        <v>10</v>
      </c>
      <c r="E28">
        <v>8</v>
      </c>
      <c r="F28">
        <v>10</v>
      </c>
      <c r="K28" s="135" t="s">
        <v>66</v>
      </c>
      <c r="L28" s="196">
        <v>250</v>
      </c>
      <c r="M28" s="196">
        <v>50</v>
      </c>
      <c r="N28" s="196">
        <v>10</v>
      </c>
      <c r="O28" s="185">
        <v>0</v>
      </c>
      <c r="P28" s="195">
        <v>0</v>
      </c>
    </row>
    <row r="29" spans="2:16">
      <c r="B29">
        <v>3</v>
      </c>
      <c r="C29">
        <v>5</v>
      </c>
      <c r="D29">
        <v>7</v>
      </c>
      <c r="E29">
        <v>9</v>
      </c>
      <c r="F29">
        <v>0</v>
      </c>
      <c r="K29" s="135" t="s">
        <v>51</v>
      </c>
      <c r="L29" s="196">
        <v>150</v>
      </c>
      <c r="M29" s="196">
        <v>25</v>
      </c>
      <c r="N29" s="196">
        <v>5</v>
      </c>
      <c r="O29" s="185">
        <v>0</v>
      </c>
      <c r="P29" s="195">
        <v>0</v>
      </c>
    </row>
    <row r="30" spans="2:16">
      <c r="B30">
        <v>7</v>
      </c>
      <c r="C30">
        <v>8</v>
      </c>
      <c r="D30">
        <v>0</v>
      </c>
      <c r="E30">
        <v>10</v>
      </c>
      <c r="F30">
        <v>11</v>
      </c>
      <c r="K30" s="135" t="s">
        <v>209</v>
      </c>
      <c r="L30" s="196">
        <v>150</v>
      </c>
      <c r="M30" s="196">
        <v>25</v>
      </c>
      <c r="N30" s="196">
        <v>5</v>
      </c>
      <c r="O30" s="185">
        <v>0</v>
      </c>
      <c r="P30" s="195">
        <v>0</v>
      </c>
    </row>
    <row r="31" spans="2:16">
      <c r="B31">
        <v>9</v>
      </c>
      <c r="C31">
        <v>6</v>
      </c>
      <c r="D31">
        <v>10</v>
      </c>
      <c r="E31">
        <v>3</v>
      </c>
      <c r="F31">
        <v>7</v>
      </c>
      <c r="K31" s="135" t="s">
        <v>210</v>
      </c>
      <c r="L31" s="196">
        <v>100</v>
      </c>
      <c r="M31" s="196">
        <v>20</v>
      </c>
      <c r="N31" s="196">
        <v>5</v>
      </c>
      <c r="O31" s="185">
        <v>0</v>
      </c>
      <c r="P31" s="195">
        <v>0</v>
      </c>
    </row>
    <row r="32" spans="2:16">
      <c r="B32">
        <v>4</v>
      </c>
      <c r="C32">
        <v>10</v>
      </c>
      <c r="D32">
        <v>11</v>
      </c>
      <c r="E32">
        <v>8</v>
      </c>
      <c r="F32">
        <v>9</v>
      </c>
      <c r="K32" s="135" t="s">
        <v>211</v>
      </c>
      <c r="L32" s="196">
        <v>100</v>
      </c>
      <c r="M32" s="196">
        <v>20</v>
      </c>
      <c r="N32" s="196">
        <v>5</v>
      </c>
      <c r="O32" s="185">
        <v>0</v>
      </c>
      <c r="P32" s="195">
        <v>0</v>
      </c>
    </row>
    <row r="33" spans="2:16">
      <c r="B33">
        <v>10</v>
      </c>
      <c r="C33">
        <v>8</v>
      </c>
      <c r="D33">
        <v>3</v>
      </c>
      <c r="E33">
        <v>11</v>
      </c>
      <c r="F33">
        <v>8</v>
      </c>
      <c r="K33" s="135" t="s">
        <v>212</v>
      </c>
      <c r="L33" s="196">
        <v>100</v>
      </c>
      <c r="M33" s="196">
        <v>20</v>
      </c>
      <c r="N33" s="196">
        <v>5</v>
      </c>
      <c r="O33" s="185">
        <v>0</v>
      </c>
      <c r="P33" s="195">
        <v>0</v>
      </c>
    </row>
    <row r="34" spans="2:16">
      <c r="B34">
        <v>8</v>
      </c>
      <c r="C34">
        <v>11</v>
      </c>
      <c r="D34">
        <v>9</v>
      </c>
      <c r="E34">
        <v>4</v>
      </c>
      <c r="F34">
        <v>10</v>
      </c>
      <c r="K34" s="135" t="s">
        <v>213</v>
      </c>
      <c r="L34" s="196">
        <v>100</v>
      </c>
      <c r="M34" s="196">
        <v>20</v>
      </c>
      <c r="N34" s="196">
        <v>5</v>
      </c>
      <c r="O34" s="185">
        <v>0</v>
      </c>
      <c r="P34" s="195">
        <v>0</v>
      </c>
    </row>
    <row r="35" spans="2:16">
      <c r="B35">
        <v>5</v>
      </c>
      <c r="C35">
        <v>1</v>
      </c>
      <c r="D35">
        <v>11</v>
      </c>
      <c r="E35">
        <v>9</v>
      </c>
      <c r="F35">
        <v>4</v>
      </c>
      <c r="K35" s="174" t="s">
        <v>27</v>
      </c>
      <c r="L35" s="196">
        <v>0</v>
      </c>
      <c r="M35" s="195">
        <v>0</v>
      </c>
      <c r="N35" s="196">
        <v>2</v>
      </c>
      <c r="O35" s="70">
        <v>0</v>
      </c>
      <c r="P35" s="195">
        <v>0</v>
      </c>
    </row>
    <row r="36" spans="2:16">
      <c r="B36">
        <v>10</v>
      </c>
      <c r="C36">
        <v>7</v>
      </c>
      <c r="D36">
        <v>5</v>
      </c>
      <c r="E36">
        <v>7</v>
      </c>
      <c r="F36">
        <v>11</v>
      </c>
    </row>
    <row r="37" spans="2:16">
      <c r="B37">
        <v>1</v>
      </c>
      <c r="C37">
        <v>4</v>
      </c>
      <c r="D37">
        <v>8</v>
      </c>
      <c r="E37">
        <v>6</v>
      </c>
      <c r="F37">
        <v>8</v>
      </c>
    </row>
    <row r="38" spans="2:16">
      <c r="B38">
        <v>6</v>
      </c>
      <c r="C38">
        <v>9</v>
      </c>
      <c r="D38">
        <v>11</v>
      </c>
      <c r="E38">
        <v>10</v>
      </c>
      <c r="F38">
        <v>4</v>
      </c>
    </row>
    <row r="39" spans="2:16">
      <c r="B39">
        <v>11</v>
      </c>
      <c r="C39">
        <v>5</v>
      </c>
      <c r="D39">
        <v>7</v>
      </c>
      <c r="E39">
        <v>9</v>
      </c>
      <c r="F39">
        <v>9</v>
      </c>
    </row>
    <row r="40" spans="2:16">
      <c r="B40">
        <v>7</v>
      </c>
      <c r="C40">
        <v>7</v>
      </c>
      <c r="D40">
        <v>8</v>
      </c>
      <c r="E40">
        <v>5</v>
      </c>
      <c r="F40">
        <v>5</v>
      </c>
    </row>
    <row r="41" spans="2:16">
      <c r="B41">
        <v>5</v>
      </c>
      <c r="C41">
        <v>10</v>
      </c>
      <c r="D41">
        <v>11</v>
      </c>
      <c r="E41">
        <v>10</v>
      </c>
      <c r="F41">
        <v>4</v>
      </c>
    </row>
    <row r="42" spans="2:16">
      <c r="B42">
        <v>11</v>
      </c>
      <c r="C42">
        <v>3</v>
      </c>
      <c r="D42">
        <v>6</v>
      </c>
      <c r="E42">
        <v>7</v>
      </c>
      <c r="F42">
        <v>10</v>
      </c>
    </row>
    <row r="43" spans="2:16">
      <c r="B43">
        <v>10</v>
      </c>
      <c r="C43">
        <v>8</v>
      </c>
      <c r="D43">
        <v>10</v>
      </c>
      <c r="E43">
        <v>8</v>
      </c>
      <c r="F43">
        <v>6</v>
      </c>
    </row>
    <row r="44" spans="2:16">
      <c r="B44">
        <v>5</v>
      </c>
      <c r="C44">
        <v>2</v>
      </c>
      <c r="D44">
        <v>7</v>
      </c>
      <c r="E44">
        <v>10</v>
      </c>
      <c r="F44">
        <v>9</v>
      </c>
    </row>
    <row r="45" spans="2:16">
      <c r="B45">
        <v>8</v>
      </c>
      <c r="C45">
        <v>9</v>
      </c>
      <c r="D45">
        <v>11</v>
      </c>
      <c r="E45">
        <v>11</v>
      </c>
      <c r="F45">
        <v>10</v>
      </c>
    </row>
    <row r="46" spans="2:16">
      <c r="B46">
        <v>7</v>
      </c>
      <c r="C46">
        <v>7</v>
      </c>
      <c r="D46">
        <v>10</v>
      </c>
      <c r="E46">
        <v>0</v>
      </c>
      <c r="F46">
        <v>6</v>
      </c>
    </row>
    <row r="47" spans="2:16">
      <c r="B47">
        <v>3</v>
      </c>
      <c r="C47">
        <v>4</v>
      </c>
      <c r="D47">
        <v>6</v>
      </c>
      <c r="E47">
        <v>8</v>
      </c>
      <c r="F47">
        <v>1</v>
      </c>
    </row>
    <row r="48" spans="2:16">
      <c r="B48">
        <v>10</v>
      </c>
      <c r="C48">
        <v>10</v>
      </c>
      <c r="D48">
        <v>11</v>
      </c>
      <c r="E48">
        <v>7</v>
      </c>
      <c r="F48">
        <v>8</v>
      </c>
    </row>
    <row r="49" spans="2:6">
      <c r="B49">
        <v>8</v>
      </c>
      <c r="C49">
        <v>9</v>
      </c>
      <c r="D49">
        <v>9</v>
      </c>
      <c r="E49">
        <v>6</v>
      </c>
      <c r="F49">
        <v>2</v>
      </c>
    </row>
    <row r="50" spans="2:6">
      <c r="B50">
        <v>6</v>
      </c>
      <c r="C50">
        <v>0</v>
      </c>
      <c r="E50">
        <v>10</v>
      </c>
    </row>
    <row r="51" spans="2:6">
      <c r="B51">
        <v>7</v>
      </c>
      <c r="C51">
        <v>6</v>
      </c>
      <c r="E51">
        <v>9</v>
      </c>
    </row>
    <row r="52" spans="2:6">
      <c r="B52">
        <v>5</v>
      </c>
      <c r="C52">
        <v>10</v>
      </c>
      <c r="E52">
        <v>11</v>
      </c>
    </row>
    <row r="53" spans="2:6">
      <c r="B53">
        <v>2</v>
      </c>
      <c r="C53">
        <v>1</v>
      </c>
      <c r="E53">
        <v>3</v>
      </c>
    </row>
    <row r="54" spans="2:6">
      <c r="B54">
        <v>8</v>
      </c>
      <c r="C54">
        <v>9</v>
      </c>
    </row>
    <row r="55" spans="2:6">
      <c r="B55">
        <v>5</v>
      </c>
      <c r="C55">
        <v>6</v>
      </c>
    </row>
    <row r="56" spans="2:6">
      <c r="B56">
        <v>10</v>
      </c>
      <c r="C56">
        <v>7</v>
      </c>
    </row>
    <row r="57" spans="2:6">
      <c r="B57">
        <v>11</v>
      </c>
      <c r="C57">
        <v>8</v>
      </c>
    </row>
    <row r="58" spans="2:6">
      <c r="B58">
        <v>4</v>
      </c>
      <c r="C58">
        <v>10</v>
      </c>
    </row>
    <row r="59" spans="2:6">
      <c r="B59">
        <v>5</v>
      </c>
      <c r="C59">
        <v>6</v>
      </c>
    </row>
    <row r="60" spans="2:6">
      <c r="B60">
        <v>6</v>
      </c>
    </row>
    <row r="61" spans="2:6">
      <c r="B61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51D2-CB48-F64F-8B76-76FBB893AF45}">
  <dimension ref="A1:AG194"/>
  <sheetViews>
    <sheetView tabSelected="1" zoomScale="90" zoomScaleNormal="80" workbookViewId="0">
      <selection activeCell="R27" sqref="R27"/>
    </sheetView>
  </sheetViews>
  <sheetFormatPr baseColWidth="10" defaultColWidth="8.83203125" defaultRowHeight="15"/>
  <cols>
    <col min="1" max="1" width="12.33203125" style="217" bestFit="1" customWidth="1"/>
    <col min="2" max="2" width="8.83203125" style="217"/>
    <col min="3" max="3" width="44" style="217" customWidth="1"/>
    <col min="4" max="4" width="9.33203125" style="217" bestFit="1" customWidth="1"/>
    <col min="5" max="7" width="6.6640625" style="217" bestFit="1" customWidth="1"/>
    <col min="8" max="8" width="7.83203125" style="217" customWidth="1"/>
    <col min="9" max="9" width="10.5" style="217" bestFit="1" customWidth="1"/>
    <col min="10" max="10" width="10.5" style="217" customWidth="1"/>
    <col min="11" max="11" width="8.83203125" style="21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17"/>
    <col min="19" max="19" width="9.5" style="217" bestFit="1" customWidth="1"/>
    <col min="20" max="20" width="6" style="217" bestFit="1" customWidth="1"/>
    <col min="21" max="21" width="4" style="217" bestFit="1" customWidth="1"/>
    <col min="22" max="22" width="5.33203125" style="217" customWidth="1"/>
    <col min="23" max="24" width="4" style="217" bestFit="1" customWidth="1"/>
    <col min="25" max="25" width="8.83203125" style="217"/>
    <col min="26" max="26" width="10.83203125" style="1" bestFit="1" customWidth="1"/>
    <col min="27" max="31" width="18.6640625" style="1" bestFit="1" customWidth="1"/>
    <col min="32" max="16384" width="8.83203125" style="217"/>
  </cols>
  <sheetData>
    <row r="1" spans="1:33" ht="16.5" customHeight="1">
      <c r="B1" s="8" t="s">
        <v>7</v>
      </c>
      <c r="K1" s="1" t="s">
        <v>5</v>
      </c>
      <c r="S1" s="217" t="s">
        <v>9</v>
      </c>
      <c r="Z1" s="1" t="s">
        <v>8</v>
      </c>
    </row>
    <row r="2" spans="1:33" ht="16.5" customHeight="1">
      <c r="B2" s="186" t="s">
        <v>5</v>
      </c>
      <c r="C2" s="186" t="s">
        <v>8</v>
      </c>
      <c r="D2" s="186" t="s">
        <v>0</v>
      </c>
      <c r="E2" s="186" t="s">
        <v>4</v>
      </c>
      <c r="F2" s="186" t="s">
        <v>1</v>
      </c>
      <c r="G2" s="186" t="s">
        <v>2</v>
      </c>
      <c r="H2" s="186" t="s">
        <v>3</v>
      </c>
      <c r="I2" s="186" t="s">
        <v>9</v>
      </c>
      <c r="J2" s="244"/>
      <c r="K2" s="185"/>
      <c r="L2" s="106" t="s">
        <v>132</v>
      </c>
      <c r="M2" s="106" t="s">
        <v>133</v>
      </c>
      <c r="N2" s="106" t="s">
        <v>134</v>
      </c>
      <c r="O2" s="106" t="s">
        <v>135</v>
      </c>
      <c r="P2" s="106" t="s">
        <v>136</v>
      </c>
      <c r="S2" s="2" t="s">
        <v>6</v>
      </c>
      <c r="T2" s="2" t="s">
        <v>0</v>
      </c>
      <c r="U2" s="2" t="s">
        <v>4</v>
      </c>
      <c r="V2" s="2" t="s">
        <v>1</v>
      </c>
      <c r="W2" s="2" t="s">
        <v>2</v>
      </c>
      <c r="X2" s="2" t="s">
        <v>3</v>
      </c>
      <c r="Z2" s="185" t="s">
        <v>6</v>
      </c>
      <c r="AA2" s="185" t="s">
        <v>0</v>
      </c>
      <c r="AB2" s="185" t="s">
        <v>4</v>
      </c>
      <c r="AC2" s="185" t="s">
        <v>1</v>
      </c>
      <c r="AD2" s="185" t="s">
        <v>2</v>
      </c>
      <c r="AE2" s="185" t="s">
        <v>3</v>
      </c>
      <c r="AG2" s="30"/>
    </row>
    <row r="3" spans="1:33" ht="18">
      <c r="A3" s="217">
        <f t="shared" ref="A3:A25" si="0">I3</f>
        <v>1</v>
      </c>
      <c r="B3" s="255" t="s">
        <v>215</v>
      </c>
      <c r="C3" s="185" t="s">
        <v>237</v>
      </c>
      <c r="D3" s="185">
        <f>COUNTIF(L$3:L$200,$B3)</f>
        <v>10</v>
      </c>
      <c r="E3" s="185">
        <f t="shared" ref="E3:H3" si="1">COUNTIF(M$3:M$200,$B3)</f>
        <v>1</v>
      </c>
      <c r="F3" s="185">
        <f t="shared" si="1"/>
        <v>1</v>
      </c>
      <c r="G3" s="185">
        <f t="shared" si="1"/>
        <v>1</v>
      </c>
      <c r="H3" s="185">
        <f t="shared" si="1"/>
        <v>5</v>
      </c>
      <c r="I3" s="186">
        <v>1</v>
      </c>
      <c r="J3" s="244"/>
      <c r="K3" s="185">
        <v>0</v>
      </c>
      <c r="L3" s="185" t="str">
        <f t="shared" ref="L3:L25" si="2">VLOOKUP(T3,$A$3:$B$25,2,FALSE)</f>
        <v>M1-2</v>
      </c>
      <c r="M3" s="185" t="str">
        <f t="shared" ref="M3:M25" si="3">VLOOKUP(U3,$A$3:$B$25,2,FALSE)</f>
        <v>M2-2</v>
      </c>
      <c r="N3" s="185" t="str">
        <f t="shared" ref="N3:N25" si="4">VLOOKUP(V3,$A$3:$B$25,2,FALSE)</f>
        <v>M1-2</v>
      </c>
      <c r="O3" s="185" t="str">
        <f t="shared" ref="O3:O25" si="5">VLOOKUP(W3,$A$3:$B$25,2,FALSE)</f>
        <v>M1-2</v>
      </c>
      <c r="P3" s="185" t="str">
        <f t="shared" ref="P3:P25" si="6">VLOOKUP(X3,$A$3:$B$25,2,FALSE)</f>
        <v>M1-1</v>
      </c>
      <c r="R3" s="102"/>
      <c r="S3" s="101"/>
      <c r="T3" s="327">
        <v>2</v>
      </c>
      <c r="U3" s="327">
        <v>4</v>
      </c>
      <c r="V3" s="327">
        <v>2</v>
      </c>
      <c r="W3" s="327">
        <v>2</v>
      </c>
      <c r="X3" s="327">
        <v>1</v>
      </c>
      <c r="Y3" s="1"/>
      <c r="Z3" s="185"/>
      <c r="AA3" s="232" t="str">
        <f>VLOOKUP(L3,$B$3:$I$25,2,FALSE)</f>
        <v>雙鴛鴦</v>
      </c>
      <c r="AB3" s="232" t="str">
        <f t="shared" ref="AB3:AE3" si="7">VLOOKUP(M3,$B$3:$I$25,2,FALSE)</f>
        <v>雙鸚鵡</v>
      </c>
      <c r="AC3" s="232" t="str">
        <f t="shared" si="7"/>
        <v>雙鴛鴦</v>
      </c>
      <c r="AD3" s="232" t="str">
        <f t="shared" si="7"/>
        <v>雙鴛鴦</v>
      </c>
      <c r="AE3" s="232" t="str">
        <f t="shared" si="7"/>
        <v>鴛鴦</v>
      </c>
    </row>
    <row r="4" spans="1:33">
      <c r="A4" s="217">
        <f t="shared" si="0"/>
        <v>2</v>
      </c>
      <c r="B4" s="256" t="s">
        <v>216</v>
      </c>
      <c r="C4" s="185" t="s">
        <v>238</v>
      </c>
      <c r="D4" s="185">
        <f t="shared" ref="D4:D25" si="8">COUNTIF(L$3:L$200,$B4)</f>
        <v>4</v>
      </c>
      <c r="E4" s="185">
        <f t="shared" ref="E4:E25" si="9">COUNTIF(M$3:M$200,$B4)</f>
        <v>3</v>
      </c>
      <c r="F4" s="185">
        <f t="shared" ref="F4:F25" si="10">COUNTIF(N$3:N$200,$B4)</f>
        <v>15</v>
      </c>
      <c r="G4" s="185">
        <f t="shared" ref="G4:G25" si="11">COUNTIF(O$3:O$200,$B4)</f>
        <v>3</v>
      </c>
      <c r="H4" s="185">
        <f t="shared" ref="H4:H25" si="12">COUNTIF(P$3:P$200,$B4)</f>
        <v>5</v>
      </c>
      <c r="I4" s="186">
        <v>2</v>
      </c>
      <c r="J4" s="244"/>
      <c r="K4" s="185">
        <v>1</v>
      </c>
      <c r="L4" s="185" t="str">
        <f t="shared" si="2"/>
        <v>TE-2</v>
      </c>
      <c r="M4" s="185" t="str">
        <f t="shared" si="3"/>
        <v>Q-1</v>
      </c>
      <c r="N4" s="185" t="str">
        <f t="shared" si="4"/>
        <v>K-1</v>
      </c>
      <c r="O4" s="185" t="str">
        <f t="shared" si="5"/>
        <v>Q-1</v>
      </c>
      <c r="P4" s="185" t="str">
        <f t="shared" si="6"/>
        <v>Q-2</v>
      </c>
      <c r="R4" s="102"/>
      <c r="S4" s="101"/>
      <c r="T4" s="217">
        <v>18</v>
      </c>
      <c r="U4" s="217">
        <v>13</v>
      </c>
      <c r="V4" s="217">
        <v>11</v>
      </c>
      <c r="W4" s="217">
        <v>13</v>
      </c>
      <c r="X4" s="217">
        <v>14</v>
      </c>
      <c r="Y4" s="1"/>
      <c r="Z4" s="185"/>
      <c r="AA4" s="232" t="str">
        <f t="shared" ref="AA4:AA50" si="13">VLOOKUP(L4,$B$3:$I$25,2,FALSE)</f>
        <v>TETE</v>
      </c>
      <c r="AB4" s="232" t="str">
        <f t="shared" ref="AB4:AB50" si="14">VLOOKUP(M4,$B$3:$I$25,2,FALSE)</f>
        <v>Ｑ</v>
      </c>
      <c r="AC4" s="232" t="str">
        <f t="shared" ref="AC4:AC50" si="15">VLOOKUP(N4,$B$3:$I$25,2,FALSE)</f>
        <v>Ｋ</v>
      </c>
      <c r="AD4" s="232" t="str">
        <f t="shared" ref="AD4:AD50" si="16">VLOOKUP(O4,$B$3:$I$25,2,FALSE)</f>
        <v>Ｑ</v>
      </c>
      <c r="AE4" s="232" t="str">
        <f t="shared" ref="AE4:AE50" si="17">VLOOKUP(P4,$B$3:$I$25,2,FALSE)</f>
        <v>ＱＱ</v>
      </c>
    </row>
    <row r="5" spans="1:33">
      <c r="A5" s="217">
        <f t="shared" si="0"/>
        <v>3</v>
      </c>
      <c r="B5" s="257" t="s">
        <v>217</v>
      </c>
      <c r="C5" s="185" t="s">
        <v>239</v>
      </c>
      <c r="D5" s="185">
        <f t="shared" si="8"/>
        <v>8</v>
      </c>
      <c r="E5" s="185">
        <f t="shared" si="9"/>
        <v>3</v>
      </c>
      <c r="F5" s="185">
        <f t="shared" si="10"/>
        <v>1</v>
      </c>
      <c r="G5" s="185">
        <f t="shared" si="11"/>
        <v>1</v>
      </c>
      <c r="H5" s="185">
        <f t="shared" si="12"/>
        <v>3</v>
      </c>
      <c r="I5" s="186">
        <v>3</v>
      </c>
      <c r="J5" s="244"/>
      <c r="K5" s="185">
        <v>2</v>
      </c>
      <c r="L5" s="185" t="str">
        <f t="shared" si="2"/>
        <v>J-2</v>
      </c>
      <c r="M5" s="185" t="str">
        <f t="shared" si="3"/>
        <v>TE-1</v>
      </c>
      <c r="N5" s="185" t="str">
        <f t="shared" si="4"/>
        <v>M2-2</v>
      </c>
      <c r="O5" s="185" t="str">
        <f t="shared" si="5"/>
        <v>Q-1</v>
      </c>
      <c r="P5" s="185" t="str">
        <f t="shared" si="6"/>
        <v>K-1</v>
      </c>
      <c r="R5" s="102"/>
      <c r="S5" s="101"/>
      <c r="T5" s="217">
        <v>16</v>
      </c>
      <c r="U5" s="217">
        <v>17</v>
      </c>
      <c r="V5" s="217">
        <v>4</v>
      </c>
      <c r="W5" s="217">
        <v>13</v>
      </c>
      <c r="X5" s="217">
        <v>11</v>
      </c>
      <c r="Y5" s="1"/>
      <c r="Z5" s="185"/>
      <c r="AA5" s="232" t="str">
        <f t="shared" si="13"/>
        <v>ＪＪ</v>
      </c>
      <c r="AB5" s="232" t="str">
        <f t="shared" si="14"/>
        <v>ＴＥ</v>
      </c>
      <c r="AC5" s="232" t="str">
        <f t="shared" si="15"/>
        <v>雙鸚鵡</v>
      </c>
      <c r="AD5" s="232" t="str">
        <f t="shared" si="16"/>
        <v>Ｑ</v>
      </c>
      <c r="AE5" s="232" t="str">
        <f t="shared" si="17"/>
        <v>Ｋ</v>
      </c>
    </row>
    <row r="6" spans="1:33" ht="16.5" customHeight="1">
      <c r="A6" s="217">
        <f t="shared" si="0"/>
        <v>4</v>
      </c>
      <c r="B6" s="258" t="s">
        <v>218</v>
      </c>
      <c r="C6" s="185" t="s">
        <v>240</v>
      </c>
      <c r="D6" s="185">
        <f t="shared" si="8"/>
        <v>6</v>
      </c>
      <c r="E6" s="185">
        <f t="shared" si="9"/>
        <v>5</v>
      </c>
      <c r="F6" s="185">
        <f t="shared" si="10"/>
        <v>12</v>
      </c>
      <c r="G6" s="185">
        <f t="shared" si="11"/>
        <v>13</v>
      </c>
      <c r="H6" s="185">
        <f t="shared" si="12"/>
        <v>6</v>
      </c>
      <c r="I6" s="186">
        <v>4</v>
      </c>
      <c r="J6" s="244"/>
      <c r="K6" s="185">
        <v>3</v>
      </c>
      <c r="L6" s="185" t="str">
        <f t="shared" si="2"/>
        <v>M2-1</v>
      </c>
      <c r="M6" s="185" t="str">
        <f t="shared" si="3"/>
        <v>M2-2</v>
      </c>
      <c r="N6" s="185" t="str">
        <f t="shared" si="4"/>
        <v>K-1</v>
      </c>
      <c r="O6" s="185" t="str">
        <f t="shared" si="5"/>
        <v>WW-1</v>
      </c>
      <c r="P6" s="185" t="str">
        <f t="shared" si="6"/>
        <v>WW-1</v>
      </c>
      <c r="R6" s="102"/>
      <c r="S6" s="101"/>
      <c r="T6" s="217">
        <v>3</v>
      </c>
      <c r="U6" s="217">
        <v>4</v>
      </c>
      <c r="V6" s="217">
        <v>11</v>
      </c>
      <c r="W6" s="217">
        <v>21</v>
      </c>
      <c r="X6" s="217">
        <v>21</v>
      </c>
      <c r="Y6" s="1"/>
      <c r="Z6" s="185"/>
      <c r="AA6" s="232" t="str">
        <f t="shared" si="13"/>
        <v>鸚鵡</v>
      </c>
      <c r="AB6" s="232" t="str">
        <f t="shared" si="14"/>
        <v>雙鸚鵡</v>
      </c>
      <c r="AC6" s="232" t="str">
        <f t="shared" si="15"/>
        <v>Ｋ</v>
      </c>
      <c r="AD6" s="232" t="str">
        <f t="shared" si="16"/>
        <v>Ｗ</v>
      </c>
      <c r="AE6" s="232" t="str">
        <f t="shared" si="17"/>
        <v>Ｗ</v>
      </c>
    </row>
    <row r="7" spans="1:33">
      <c r="A7" s="217">
        <f t="shared" si="0"/>
        <v>5</v>
      </c>
      <c r="B7" s="259" t="s">
        <v>219</v>
      </c>
      <c r="C7" s="185" t="s">
        <v>241</v>
      </c>
      <c r="D7" s="185">
        <f t="shared" si="8"/>
        <v>8</v>
      </c>
      <c r="E7" s="185">
        <f t="shared" si="9"/>
        <v>6</v>
      </c>
      <c r="F7" s="185">
        <f t="shared" si="10"/>
        <v>1</v>
      </c>
      <c r="G7" s="185">
        <f t="shared" si="11"/>
        <v>1</v>
      </c>
      <c r="H7" s="185">
        <f t="shared" si="12"/>
        <v>2</v>
      </c>
      <c r="I7" s="186">
        <v>5</v>
      </c>
      <c r="J7" s="244"/>
      <c r="K7" s="185">
        <v>4</v>
      </c>
      <c r="L7" s="185" t="str">
        <f t="shared" si="2"/>
        <v>K-1</v>
      </c>
      <c r="M7" s="185" t="str">
        <f t="shared" si="3"/>
        <v>Q-1</v>
      </c>
      <c r="N7" s="185" t="str">
        <f t="shared" si="4"/>
        <v>M4-2</v>
      </c>
      <c r="O7" s="185" t="str">
        <f t="shared" si="5"/>
        <v>TE-1</v>
      </c>
      <c r="P7" s="185" t="str">
        <f t="shared" si="6"/>
        <v>NI-1</v>
      </c>
      <c r="R7" s="102"/>
      <c r="S7" s="101"/>
      <c r="T7" s="217">
        <v>11</v>
      </c>
      <c r="U7" s="217">
        <v>13</v>
      </c>
      <c r="V7" s="217">
        <v>8</v>
      </c>
      <c r="W7" s="217">
        <v>17</v>
      </c>
      <c r="X7" s="217">
        <v>19</v>
      </c>
      <c r="Y7" s="1"/>
      <c r="Z7" s="185"/>
      <c r="AA7" s="232" t="str">
        <f t="shared" si="13"/>
        <v>Ｋ</v>
      </c>
      <c r="AB7" s="232" t="str">
        <f t="shared" si="14"/>
        <v>Ｑ</v>
      </c>
      <c r="AC7" s="232" t="str">
        <f t="shared" si="15"/>
        <v>雙相思鳥</v>
      </c>
      <c r="AD7" s="232" t="str">
        <f t="shared" si="16"/>
        <v>ＴＥ</v>
      </c>
      <c r="AE7" s="232" t="str">
        <f t="shared" si="17"/>
        <v>NI</v>
      </c>
    </row>
    <row r="8" spans="1:33">
      <c r="A8" s="217">
        <f t="shared" si="0"/>
        <v>6</v>
      </c>
      <c r="B8" s="260" t="s">
        <v>220</v>
      </c>
      <c r="C8" s="185" t="s">
        <v>242</v>
      </c>
      <c r="D8" s="185">
        <f t="shared" si="8"/>
        <v>5</v>
      </c>
      <c r="E8" s="185">
        <f t="shared" si="9"/>
        <v>15</v>
      </c>
      <c r="F8" s="185">
        <f t="shared" si="10"/>
        <v>9</v>
      </c>
      <c r="G8" s="185">
        <f t="shared" si="11"/>
        <v>11</v>
      </c>
      <c r="H8" s="185">
        <f t="shared" si="12"/>
        <v>11</v>
      </c>
      <c r="I8" s="186">
        <v>6</v>
      </c>
      <c r="J8" s="325">
        <f>PayCombo!J3</f>
        <v>0.96526807827696581</v>
      </c>
      <c r="K8" s="185">
        <v>5</v>
      </c>
      <c r="L8" s="185" t="str">
        <f t="shared" si="2"/>
        <v>K-2</v>
      </c>
      <c r="M8" s="185" t="str">
        <f t="shared" si="3"/>
        <v>TE-1</v>
      </c>
      <c r="N8" s="185" t="str">
        <f t="shared" si="4"/>
        <v>NI-2</v>
      </c>
      <c r="O8" s="185" t="str">
        <f t="shared" si="5"/>
        <v>TE-2</v>
      </c>
      <c r="P8" s="185" t="str">
        <f t="shared" si="6"/>
        <v>TE-1</v>
      </c>
      <c r="R8" s="102"/>
      <c r="S8" s="101"/>
      <c r="T8" s="217">
        <v>12</v>
      </c>
      <c r="U8" s="217">
        <v>17</v>
      </c>
      <c r="V8" s="217">
        <v>20</v>
      </c>
      <c r="W8" s="217">
        <v>18</v>
      </c>
      <c r="X8" s="217">
        <v>17</v>
      </c>
      <c r="Y8" s="1"/>
      <c r="Z8" s="185"/>
      <c r="AA8" s="232" t="str">
        <f t="shared" si="13"/>
        <v>ＫＫ</v>
      </c>
      <c r="AB8" s="232" t="str">
        <f t="shared" si="14"/>
        <v>ＴＥ</v>
      </c>
      <c r="AC8" s="232" t="str">
        <f t="shared" si="15"/>
        <v>NINI</v>
      </c>
      <c r="AD8" s="232" t="str">
        <f t="shared" si="16"/>
        <v>TETE</v>
      </c>
      <c r="AE8" s="232" t="str">
        <f t="shared" si="17"/>
        <v>ＴＥ</v>
      </c>
    </row>
    <row r="9" spans="1:33">
      <c r="A9" s="217">
        <f t="shared" si="0"/>
        <v>7</v>
      </c>
      <c r="B9" s="261" t="s">
        <v>221</v>
      </c>
      <c r="C9" s="185" t="s">
        <v>243</v>
      </c>
      <c r="D9" s="185">
        <f t="shared" si="8"/>
        <v>8</v>
      </c>
      <c r="E9" s="185">
        <f t="shared" si="9"/>
        <v>11</v>
      </c>
      <c r="F9" s="185">
        <f t="shared" si="10"/>
        <v>1</v>
      </c>
      <c r="G9" s="185">
        <f t="shared" si="11"/>
        <v>1</v>
      </c>
      <c r="H9" s="185">
        <f t="shared" si="12"/>
        <v>4</v>
      </c>
      <c r="I9" s="186">
        <v>7</v>
      </c>
      <c r="J9" s="244">
        <f>PayCombo!T610</f>
        <v>7.4980258941650391E-3</v>
      </c>
      <c r="K9" s="185">
        <v>6</v>
      </c>
      <c r="L9" s="185" t="str">
        <f t="shared" si="2"/>
        <v>NI-1</v>
      </c>
      <c r="M9" s="185" t="str">
        <f t="shared" si="3"/>
        <v>M2-2</v>
      </c>
      <c r="N9" s="185" t="str">
        <f t="shared" si="4"/>
        <v>M3-2</v>
      </c>
      <c r="O9" s="185" t="str">
        <f t="shared" si="5"/>
        <v>WW-1</v>
      </c>
      <c r="P9" s="185" t="str">
        <f t="shared" si="6"/>
        <v>WW-2</v>
      </c>
      <c r="R9" s="102"/>
      <c r="S9" s="101"/>
      <c r="T9" s="217">
        <v>19</v>
      </c>
      <c r="U9" s="217">
        <v>4</v>
      </c>
      <c r="V9" s="217">
        <v>6</v>
      </c>
      <c r="W9" s="217">
        <v>21</v>
      </c>
      <c r="X9" s="217">
        <v>22</v>
      </c>
      <c r="Y9" s="1"/>
      <c r="Z9" s="185"/>
      <c r="AA9" s="232" t="str">
        <f t="shared" si="13"/>
        <v>NI</v>
      </c>
      <c r="AB9" s="232" t="str">
        <f t="shared" si="14"/>
        <v>雙鸚鵡</v>
      </c>
      <c r="AC9" s="232" t="str">
        <f t="shared" si="15"/>
        <v>雙喜鵲</v>
      </c>
      <c r="AD9" s="232" t="str">
        <f t="shared" si="16"/>
        <v>Ｗ</v>
      </c>
      <c r="AE9" s="232" t="str">
        <f t="shared" si="17"/>
        <v>ＷＷ</v>
      </c>
    </row>
    <row r="10" spans="1:33">
      <c r="A10" s="217">
        <f t="shared" si="0"/>
        <v>8</v>
      </c>
      <c r="B10" s="262" t="s">
        <v>222</v>
      </c>
      <c r="C10" s="185" t="s">
        <v>244</v>
      </c>
      <c r="D10" s="185">
        <f t="shared" si="8"/>
        <v>8</v>
      </c>
      <c r="E10" s="185">
        <f t="shared" si="9"/>
        <v>7</v>
      </c>
      <c r="F10" s="185">
        <f t="shared" si="10"/>
        <v>20</v>
      </c>
      <c r="G10" s="185">
        <f t="shared" si="11"/>
        <v>1</v>
      </c>
      <c r="H10" s="185">
        <f t="shared" si="12"/>
        <v>8</v>
      </c>
      <c r="I10" s="186">
        <v>8</v>
      </c>
      <c r="J10" s="244"/>
      <c r="K10" s="185">
        <v>7</v>
      </c>
      <c r="L10" s="185" t="str">
        <f t="shared" si="2"/>
        <v>NI-1</v>
      </c>
      <c r="M10" s="185" t="str">
        <f t="shared" si="3"/>
        <v>Q-1</v>
      </c>
      <c r="N10" s="185" t="str">
        <f t="shared" si="4"/>
        <v>K-1</v>
      </c>
      <c r="O10" s="185" t="str">
        <f t="shared" si="5"/>
        <v>Q-1</v>
      </c>
      <c r="P10" s="185" t="str">
        <f t="shared" si="6"/>
        <v>Q-1</v>
      </c>
      <c r="R10" s="102"/>
      <c r="S10" s="101"/>
      <c r="T10" s="217">
        <v>19</v>
      </c>
      <c r="U10" s="217">
        <v>13</v>
      </c>
      <c r="V10" s="217">
        <v>11</v>
      </c>
      <c r="W10" s="217">
        <v>13</v>
      </c>
      <c r="X10" s="217">
        <v>13</v>
      </c>
      <c r="Y10" s="1"/>
      <c r="Z10" s="185"/>
      <c r="AA10" s="232" t="str">
        <f t="shared" si="13"/>
        <v>NI</v>
      </c>
      <c r="AB10" s="232" t="str">
        <f t="shared" si="14"/>
        <v>Ｑ</v>
      </c>
      <c r="AC10" s="232" t="str">
        <f t="shared" si="15"/>
        <v>Ｋ</v>
      </c>
      <c r="AD10" s="232" t="str">
        <f t="shared" si="16"/>
        <v>Ｑ</v>
      </c>
      <c r="AE10" s="232" t="str">
        <f t="shared" si="17"/>
        <v>Ｑ</v>
      </c>
    </row>
    <row r="11" spans="1:33">
      <c r="A11" s="217">
        <f t="shared" si="0"/>
        <v>9</v>
      </c>
      <c r="B11" s="186" t="s">
        <v>223</v>
      </c>
      <c r="C11" s="185" t="s">
        <v>245</v>
      </c>
      <c r="D11" s="185">
        <f t="shared" si="8"/>
        <v>27</v>
      </c>
      <c r="E11" s="185">
        <f t="shared" si="9"/>
        <v>12</v>
      </c>
      <c r="F11" s="185">
        <f t="shared" si="10"/>
        <v>1</v>
      </c>
      <c r="G11" s="185">
        <f t="shared" si="11"/>
        <v>1</v>
      </c>
      <c r="H11" s="185">
        <f t="shared" si="12"/>
        <v>1</v>
      </c>
      <c r="I11" s="186">
        <v>9</v>
      </c>
      <c r="J11" s="244"/>
      <c r="K11" s="185">
        <v>8</v>
      </c>
      <c r="L11" s="185" t="str">
        <f t="shared" si="2"/>
        <v>J-1</v>
      </c>
      <c r="M11" s="185" t="str">
        <f t="shared" si="3"/>
        <v>TE-1</v>
      </c>
      <c r="N11" s="185" t="str">
        <f t="shared" si="4"/>
        <v>M4-2</v>
      </c>
      <c r="O11" s="185" t="str">
        <f t="shared" si="5"/>
        <v>TE-1</v>
      </c>
      <c r="P11" s="185" t="str">
        <f t="shared" si="6"/>
        <v>TE-2</v>
      </c>
      <c r="R11" s="102"/>
      <c r="S11" s="101"/>
      <c r="T11" s="217">
        <v>15</v>
      </c>
      <c r="U11" s="217">
        <v>17</v>
      </c>
      <c r="V11" s="217">
        <v>8</v>
      </c>
      <c r="W11" s="217">
        <v>17</v>
      </c>
      <c r="X11" s="217">
        <v>18</v>
      </c>
      <c r="Y11" s="1"/>
      <c r="Z11" s="185"/>
      <c r="AA11" s="232" t="str">
        <f t="shared" si="13"/>
        <v>Ｊ</v>
      </c>
      <c r="AB11" s="232" t="str">
        <f t="shared" si="14"/>
        <v>ＴＥ</v>
      </c>
      <c r="AC11" s="232" t="str">
        <f t="shared" si="15"/>
        <v>雙相思鳥</v>
      </c>
      <c r="AD11" s="232" t="str">
        <f t="shared" si="16"/>
        <v>ＴＥ</v>
      </c>
      <c r="AE11" s="232" t="str">
        <f t="shared" si="17"/>
        <v>TETE</v>
      </c>
    </row>
    <row r="12" spans="1:33">
      <c r="A12" s="217">
        <f t="shared" si="0"/>
        <v>10</v>
      </c>
      <c r="B12" s="186" t="s">
        <v>224</v>
      </c>
      <c r="C12" s="185" t="s">
        <v>246</v>
      </c>
      <c r="D12" s="185">
        <f t="shared" si="8"/>
        <v>6</v>
      </c>
      <c r="E12" s="185">
        <f t="shared" si="9"/>
        <v>1</v>
      </c>
      <c r="F12" s="185">
        <f t="shared" si="10"/>
        <v>1</v>
      </c>
      <c r="G12" s="185">
        <f t="shared" si="11"/>
        <v>1</v>
      </c>
      <c r="H12" s="185">
        <f t="shared" si="12"/>
        <v>1</v>
      </c>
      <c r="I12" s="186">
        <v>10</v>
      </c>
      <c r="J12" s="244"/>
      <c r="K12" s="185">
        <v>9</v>
      </c>
      <c r="L12" s="185" t="str">
        <f t="shared" si="2"/>
        <v>M4-2</v>
      </c>
      <c r="M12" s="185" t="str">
        <f t="shared" si="3"/>
        <v>Q-1</v>
      </c>
      <c r="N12" s="185" t="str">
        <f t="shared" si="4"/>
        <v>NI-1</v>
      </c>
      <c r="O12" s="185" t="str">
        <f t="shared" si="5"/>
        <v>WW-2</v>
      </c>
      <c r="P12" s="185" t="str">
        <f t="shared" si="6"/>
        <v>WW-1</v>
      </c>
      <c r="R12" s="102"/>
      <c r="S12" s="101"/>
      <c r="T12" s="217">
        <v>8</v>
      </c>
      <c r="U12" s="217">
        <v>13</v>
      </c>
      <c r="V12" s="217">
        <v>19</v>
      </c>
      <c r="W12" s="217">
        <v>22</v>
      </c>
      <c r="X12" s="217">
        <v>21</v>
      </c>
      <c r="Y12" s="1"/>
      <c r="Z12" s="185"/>
      <c r="AA12" s="232" t="str">
        <f t="shared" si="13"/>
        <v>雙相思鳥</v>
      </c>
      <c r="AB12" s="232" t="str">
        <f t="shared" si="14"/>
        <v>Ｑ</v>
      </c>
      <c r="AC12" s="232" t="str">
        <f t="shared" si="15"/>
        <v>NI</v>
      </c>
      <c r="AD12" s="232" t="str">
        <f t="shared" si="16"/>
        <v>ＷＷ</v>
      </c>
      <c r="AE12" s="232" t="str">
        <f t="shared" si="17"/>
        <v>Ｗ</v>
      </c>
    </row>
    <row r="13" spans="1:33">
      <c r="A13" s="217">
        <f t="shared" si="0"/>
        <v>11</v>
      </c>
      <c r="B13" s="186" t="s">
        <v>225</v>
      </c>
      <c r="C13" s="106" t="s">
        <v>247</v>
      </c>
      <c r="D13" s="185">
        <f t="shared" si="8"/>
        <v>28</v>
      </c>
      <c r="E13" s="185">
        <f t="shared" si="9"/>
        <v>1</v>
      </c>
      <c r="F13" s="185">
        <f t="shared" si="10"/>
        <v>36</v>
      </c>
      <c r="G13" s="185">
        <f t="shared" si="11"/>
        <v>2</v>
      </c>
      <c r="H13" s="185">
        <f t="shared" si="12"/>
        <v>19</v>
      </c>
      <c r="I13" s="186">
        <v>11</v>
      </c>
      <c r="J13" s="244"/>
      <c r="K13" s="185">
        <v>10</v>
      </c>
      <c r="L13" s="185" t="str">
        <f t="shared" si="2"/>
        <v>NI-1</v>
      </c>
      <c r="M13" s="185" t="str">
        <f t="shared" si="3"/>
        <v>J-2</v>
      </c>
      <c r="N13" s="185" t="str">
        <f t="shared" si="4"/>
        <v>M1-2</v>
      </c>
      <c r="O13" s="185" t="str">
        <f t="shared" si="5"/>
        <v>J-2</v>
      </c>
      <c r="P13" s="185" t="str">
        <f t="shared" si="6"/>
        <v>TE-2</v>
      </c>
      <c r="R13" s="102"/>
      <c r="S13" s="101"/>
      <c r="T13" s="217">
        <v>19</v>
      </c>
      <c r="U13" s="217">
        <v>16</v>
      </c>
      <c r="V13" s="217">
        <v>2</v>
      </c>
      <c r="W13" s="217">
        <v>16</v>
      </c>
      <c r="X13" s="217">
        <v>18</v>
      </c>
      <c r="Y13" s="1"/>
      <c r="Z13" s="185"/>
      <c r="AA13" s="232" t="str">
        <f t="shared" si="13"/>
        <v>NI</v>
      </c>
      <c r="AB13" s="232" t="str">
        <f t="shared" si="14"/>
        <v>ＪＪ</v>
      </c>
      <c r="AC13" s="232" t="str">
        <f t="shared" si="15"/>
        <v>雙鴛鴦</v>
      </c>
      <c r="AD13" s="232" t="str">
        <f t="shared" si="16"/>
        <v>ＪＪ</v>
      </c>
      <c r="AE13" s="232" t="str">
        <f t="shared" si="17"/>
        <v>TETE</v>
      </c>
    </row>
    <row r="14" spans="1:33">
      <c r="A14" s="217">
        <f t="shared" si="0"/>
        <v>12</v>
      </c>
      <c r="B14" s="186" t="s">
        <v>226</v>
      </c>
      <c r="C14" s="106" t="s">
        <v>248</v>
      </c>
      <c r="D14" s="185">
        <f t="shared" si="8"/>
        <v>2</v>
      </c>
      <c r="E14" s="185">
        <f t="shared" si="9"/>
        <v>1</v>
      </c>
      <c r="F14" s="185">
        <f t="shared" si="10"/>
        <v>11</v>
      </c>
      <c r="G14" s="185">
        <f t="shared" si="11"/>
        <v>2</v>
      </c>
      <c r="H14" s="185">
        <f t="shared" si="12"/>
        <v>2</v>
      </c>
      <c r="I14" s="186">
        <v>12</v>
      </c>
      <c r="J14" s="244"/>
      <c r="K14" s="185">
        <v>11</v>
      </c>
      <c r="L14" s="185" t="str">
        <f t="shared" si="2"/>
        <v>NI-1</v>
      </c>
      <c r="M14" s="185" t="str">
        <f t="shared" si="3"/>
        <v>Q-1</v>
      </c>
      <c r="N14" s="185" t="str">
        <f t="shared" si="4"/>
        <v>NI-2</v>
      </c>
      <c r="O14" s="185" t="str">
        <f t="shared" si="5"/>
        <v>Q-2</v>
      </c>
      <c r="P14" s="185" t="str">
        <f t="shared" si="6"/>
        <v>J-2</v>
      </c>
      <c r="R14" s="102"/>
      <c r="S14" s="101"/>
      <c r="T14" s="217">
        <v>19</v>
      </c>
      <c r="U14" s="217">
        <v>13</v>
      </c>
      <c r="V14" s="217">
        <v>20</v>
      </c>
      <c r="W14" s="217">
        <v>14</v>
      </c>
      <c r="X14" s="217">
        <v>16</v>
      </c>
      <c r="Y14" s="1"/>
      <c r="Z14" s="185"/>
      <c r="AA14" s="232" t="str">
        <f t="shared" si="13"/>
        <v>NI</v>
      </c>
      <c r="AB14" s="232" t="str">
        <f t="shared" si="14"/>
        <v>Ｑ</v>
      </c>
      <c r="AC14" s="232" t="str">
        <f t="shared" si="15"/>
        <v>NINI</v>
      </c>
      <c r="AD14" s="232" t="str">
        <f t="shared" si="16"/>
        <v>ＱＱ</v>
      </c>
      <c r="AE14" s="232" t="str">
        <f t="shared" si="17"/>
        <v>ＪＪ</v>
      </c>
    </row>
    <row r="15" spans="1:33">
      <c r="A15" s="217">
        <f t="shared" si="0"/>
        <v>13</v>
      </c>
      <c r="B15" s="186" t="s">
        <v>227</v>
      </c>
      <c r="C15" s="106" t="s">
        <v>249</v>
      </c>
      <c r="D15" s="185">
        <f t="shared" si="8"/>
        <v>1</v>
      </c>
      <c r="E15" s="185">
        <f t="shared" si="9"/>
        <v>49</v>
      </c>
      <c r="F15" s="185">
        <f t="shared" si="10"/>
        <v>2</v>
      </c>
      <c r="G15" s="185">
        <f t="shared" si="11"/>
        <v>32</v>
      </c>
      <c r="H15" s="185">
        <f t="shared" si="12"/>
        <v>26</v>
      </c>
      <c r="I15" s="186">
        <v>13</v>
      </c>
      <c r="J15" s="3"/>
      <c r="K15" s="185">
        <v>12</v>
      </c>
      <c r="L15" s="185" t="str">
        <f t="shared" si="2"/>
        <v>S1</v>
      </c>
      <c r="M15" s="185" t="str">
        <f t="shared" si="3"/>
        <v>S1</v>
      </c>
      <c r="N15" s="185" t="str">
        <f t="shared" si="4"/>
        <v>S1</v>
      </c>
      <c r="O15" s="185" t="str">
        <f t="shared" si="5"/>
        <v>S1</v>
      </c>
      <c r="P15" s="185" t="str">
        <f t="shared" si="6"/>
        <v>S1</v>
      </c>
      <c r="R15" s="102"/>
      <c r="S15" s="101"/>
      <c r="T15" s="217">
        <v>23</v>
      </c>
      <c r="U15" s="217">
        <v>23</v>
      </c>
      <c r="V15" s="217">
        <v>23</v>
      </c>
      <c r="W15" s="217">
        <v>23</v>
      </c>
      <c r="X15" s="217">
        <v>23</v>
      </c>
      <c r="Y15" s="1"/>
      <c r="Z15" s="185"/>
      <c r="AA15" s="232" t="str">
        <f t="shared" si="13"/>
        <v>囍</v>
      </c>
      <c r="AB15" s="232" t="str">
        <f t="shared" si="14"/>
        <v>囍</v>
      </c>
      <c r="AC15" s="232" t="str">
        <f t="shared" si="15"/>
        <v>囍</v>
      </c>
      <c r="AD15" s="232" t="str">
        <f t="shared" si="16"/>
        <v>囍</v>
      </c>
      <c r="AE15" s="232" t="str">
        <f t="shared" si="17"/>
        <v>囍</v>
      </c>
    </row>
    <row r="16" spans="1:33">
      <c r="A16" s="217">
        <f t="shared" si="0"/>
        <v>14</v>
      </c>
      <c r="B16" s="186" t="s">
        <v>228</v>
      </c>
      <c r="C16" s="106" t="s">
        <v>250</v>
      </c>
      <c r="D16" s="185">
        <f t="shared" si="8"/>
        <v>1</v>
      </c>
      <c r="E16" s="185">
        <f t="shared" si="9"/>
        <v>2</v>
      </c>
      <c r="F16" s="185">
        <f t="shared" si="10"/>
        <v>2</v>
      </c>
      <c r="G16" s="185">
        <f t="shared" si="11"/>
        <v>21</v>
      </c>
      <c r="H16" s="185">
        <f t="shared" si="12"/>
        <v>2</v>
      </c>
      <c r="I16" s="186">
        <v>14</v>
      </c>
      <c r="K16" s="185">
        <v>13</v>
      </c>
      <c r="L16" s="185" t="str">
        <f t="shared" si="2"/>
        <v>J-1</v>
      </c>
      <c r="M16" s="185" t="str">
        <f t="shared" si="3"/>
        <v>A-1</v>
      </c>
      <c r="N16" s="185" t="str">
        <f t="shared" si="4"/>
        <v>Q-2</v>
      </c>
      <c r="O16" s="185" t="str">
        <f t="shared" si="5"/>
        <v>K-2</v>
      </c>
      <c r="P16" s="185" t="str">
        <f t="shared" si="6"/>
        <v>J-1</v>
      </c>
      <c r="R16" s="102"/>
      <c r="S16" s="101"/>
      <c r="T16" s="217">
        <v>15</v>
      </c>
      <c r="U16" s="217">
        <v>9</v>
      </c>
      <c r="V16" s="217">
        <v>14</v>
      </c>
      <c r="W16" s="217">
        <v>12</v>
      </c>
      <c r="X16" s="217">
        <v>15</v>
      </c>
      <c r="Y16" s="1"/>
      <c r="Z16" s="185"/>
      <c r="AA16" s="232" t="str">
        <f t="shared" si="13"/>
        <v>Ｊ</v>
      </c>
      <c r="AB16" s="232" t="str">
        <f t="shared" si="14"/>
        <v>Ａ</v>
      </c>
      <c r="AC16" s="232" t="str">
        <f t="shared" si="15"/>
        <v>ＱＱ</v>
      </c>
      <c r="AD16" s="232" t="str">
        <f t="shared" si="16"/>
        <v>ＫＫ</v>
      </c>
      <c r="AE16" s="232" t="str">
        <f t="shared" si="17"/>
        <v>Ｊ</v>
      </c>
    </row>
    <row r="17" spans="1:31">
      <c r="A17" s="217">
        <f t="shared" si="0"/>
        <v>15</v>
      </c>
      <c r="B17" s="186" t="s">
        <v>229</v>
      </c>
      <c r="C17" s="106" t="s">
        <v>251</v>
      </c>
      <c r="D17" s="185">
        <f t="shared" si="8"/>
        <v>15</v>
      </c>
      <c r="E17" s="185">
        <f t="shared" si="9"/>
        <v>17</v>
      </c>
      <c r="F17" s="185">
        <f t="shared" si="10"/>
        <v>12</v>
      </c>
      <c r="G17" s="185">
        <f t="shared" si="11"/>
        <v>10</v>
      </c>
      <c r="H17" s="185">
        <f t="shared" si="12"/>
        <v>13</v>
      </c>
      <c r="I17" s="186">
        <v>15</v>
      </c>
      <c r="K17" s="185">
        <v>14</v>
      </c>
      <c r="L17" s="185" t="str">
        <f t="shared" si="2"/>
        <v>NI-1</v>
      </c>
      <c r="M17" s="185" t="str">
        <f t="shared" si="3"/>
        <v>Q-1</v>
      </c>
      <c r="N17" s="185" t="str">
        <f t="shared" si="4"/>
        <v>NI-2</v>
      </c>
      <c r="O17" s="185" t="str">
        <f t="shared" si="5"/>
        <v>J-1</v>
      </c>
      <c r="P17" s="185" t="str">
        <f t="shared" si="6"/>
        <v>TE-1</v>
      </c>
      <c r="R17" s="102"/>
      <c r="S17" s="101"/>
      <c r="T17" s="217">
        <v>19</v>
      </c>
      <c r="U17" s="217">
        <v>13</v>
      </c>
      <c r="V17" s="217">
        <v>20</v>
      </c>
      <c r="W17" s="217">
        <v>15</v>
      </c>
      <c r="X17" s="217">
        <v>17</v>
      </c>
      <c r="Y17" s="1"/>
      <c r="Z17" s="185"/>
      <c r="AA17" s="232" t="str">
        <f t="shared" si="13"/>
        <v>NI</v>
      </c>
      <c r="AB17" s="232" t="str">
        <f t="shared" si="14"/>
        <v>Ｑ</v>
      </c>
      <c r="AC17" s="232" t="str">
        <f t="shared" si="15"/>
        <v>NINI</v>
      </c>
      <c r="AD17" s="232" t="str">
        <f t="shared" si="16"/>
        <v>Ｊ</v>
      </c>
      <c r="AE17" s="232" t="str">
        <f t="shared" si="17"/>
        <v>ＴＥ</v>
      </c>
    </row>
    <row r="18" spans="1:31">
      <c r="A18" s="217">
        <f t="shared" si="0"/>
        <v>16</v>
      </c>
      <c r="B18" s="186" t="s">
        <v>230</v>
      </c>
      <c r="C18" s="106" t="s">
        <v>252</v>
      </c>
      <c r="D18" s="185">
        <f t="shared" si="8"/>
        <v>3</v>
      </c>
      <c r="E18" s="185">
        <f t="shared" si="9"/>
        <v>2</v>
      </c>
      <c r="F18" s="185">
        <f t="shared" si="10"/>
        <v>9</v>
      </c>
      <c r="G18" s="185">
        <f t="shared" si="11"/>
        <v>10</v>
      </c>
      <c r="H18" s="185">
        <f t="shared" si="12"/>
        <v>12</v>
      </c>
      <c r="I18" s="186">
        <v>16</v>
      </c>
      <c r="K18" s="185">
        <v>15</v>
      </c>
      <c r="L18" s="185" t="str">
        <f t="shared" si="2"/>
        <v>S1</v>
      </c>
      <c r="M18" s="185" t="str">
        <f t="shared" si="3"/>
        <v>S1</v>
      </c>
      <c r="N18" s="185" t="str">
        <f t="shared" si="4"/>
        <v>S1</v>
      </c>
      <c r="O18" s="185" t="str">
        <f t="shared" si="5"/>
        <v>WW-2</v>
      </c>
      <c r="P18" s="185" t="str">
        <f t="shared" si="6"/>
        <v>S1</v>
      </c>
      <c r="R18" s="102"/>
      <c r="S18" s="101"/>
      <c r="T18" s="217">
        <v>23</v>
      </c>
      <c r="U18" s="217">
        <v>23</v>
      </c>
      <c r="V18" s="217">
        <v>23</v>
      </c>
      <c r="W18" s="217">
        <v>22</v>
      </c>
      <c r="X18" s="217">
        <v>23</v>
      </c>
      <c r="Y18" s="1"/>
      <c r="Z18" s="185"/>
      <c r="AA18" s="232" t="str">
        <f t="shared" si="13"/>
        <v>囍</v>
      </c>
      <c r="AB18" s="232" t="str">
        <f t="shared" si="14"/>
        <v>囍</v>
      </c>
      <c r="AC18" s="232" t="str">
        <f t="shared" si="15"/>
        <v>囍</v>
      </c>
      <c r="AD18" s="232" t="str">
        <f t="shared" si="16"/>
        <v>ＷＷ</v>
      </c>
      <c r="AE18" s="232" t="str">
        <f t="shared" si="17"/>
        <v>囍</v>
      </c>
    </row>
    <row r="19" spans="1:31" ht="16" customHeight="1">
      <c r="A19" s="217">
        <f t="shared" si="0"/>
        <v>17</v>
      </c>
      <c r="B19" s="186" t="s">
        <v>231</v>
      </c>
      <c r="C19" s="106" t="s">
        <v>253</v>
      </c>
      <c r="D19" s="185">
        <f t="shared" si="8"/>
        <v>2</v>
      </c>
      <c r="E19" s="185">
        <f t="shared" si="9"/>
        <v>42</v>
      </c>
      <c r="F19" s="185">
        <f t="shared" si="10"/>
        <v>2</v>
      </c>
      <c r="G19" s="185">
        <f t="shared" si="11"/>
        <v>42</v>
      </c>
      <c r="H19" s="185">
        <f t="shared" si="12"/>
        <v>18</v>
      </c>
      <c r="I19" s="186">
        <v>17</v>
      </c>
      <c r="K19" s="185">
        <v>16</v>
      </c>
      <c r="L19" s="185" t="str">
        <f t="shared" si="2"/>
        <v>NI-1</v>
      </c>
      <c r="M19" s="185" t="str">
        <f t="shared" si="3"/>
        <v>Q-1</v>
      </c>
      <c r="N19" s="185" t="str">
        <f t="shared" si="4"/>
        <v>NI-1</v>
      </c>
      <c r="O19" s="185" t="str">
        <f t="shared" si="5"/>
        <v>Q-2</v>
      </c>
      <c r="P19" s="185" t="str">
        <f t="shared" si="6"/>
        <v>TE-1</v>
      </c>
      <c r="R19" s="102"/>
      <c r="S19" s="101"/>
      <c r="T19" s="217">
        <v>19</v>
      </c>
      <c r="U19" s="217">
        <v>13</v>
      </c>
      <c r="V19" s="217">
        <v>19</v>
      </c>
      <c r="W19" s="217">
        <v>14</v>
      </c>
      <c r="X19" s="217">
        <v>17</v>
      </c>
      <c r="Y19" s="1"/>
      <c r="Z19" s="185"/>
      <c r="AA19" s="232" t="str">
        <f t="shared" si="13"/>
        <v>NI</v>
      </c>
      <c r="AB19" s="232" t="str">
        <f t="shared" si="14"/>
        <v>Ｑ</v>
      </c>
      <c r="AC19" s="232" t="str">
        <f t="shared" si="15"/>
        <v>NI</v>
      </c>
      <c r="AD19" s="232" t="str">
        <f t="shared" si="16"/>
        <v>ＱＱ</v>
      </c>
      <c r="AE19" s="232" t="str">
        <f t="shared" si="17"/>
        <v>ＴＥ</v>
      </c>
    </row>
    <row r="20" spans="1:31" ht="17.25" customHeight="1">
      <c r="A20" s="217">
        <f t="shared" si="0"/>
        <v>18</v>
      </c>
      <c r="B20" s="186" t="s">
        <v>232</v>
      </c>
      <c r="C20" s="106" t="s">
        <v>254</v>
      </c>
      <c r="D20" s="185">
        <f t="shared" si="8"/>
        <v>2</v>
      </c>
      <c r="E20" s="185">
        <f t="shared" si="9"/>
        <v>2</v>
      </c>
      <c r="F20" s="185">
        <f t="shared" si="10"/>
        <v>2</v>
      </c>
      <c r="G20" s="185">
        <f t="shared" si="11"/>
        <v>2</v>
      </c>
      <c r="H20" s="185">
        <f t="shared" si="12"/>
        <v>6</v>
      </c>
      <c r="I20" s="186">
        <v>18</v>
      </c>
      <c r="J20" s="25"/>
      <c r="K20" s="185">
        <v>17</v>
      </c>
      <c r="L20" s="185" t="str">
        <f t="shared" si="2"/>
        <v>NI-1</v>
      </c>
      <c r="M20" s="185" t="str">
        <f t="shared" si="3"/>
        <v>A-1</v>
      </c>
      <c r="N20" s="185" t="str">
        <f t="shared" si="4"/>
        <v>NI-1</v>
      </c>
      <c r="O20" s="185" t="str">
        <f t="shared" si="5"/>
        <v>J-1</v>
      </c>
      <c r="P20" s="185" t="str">
        <f t="shared" si="6"/>
        <v>J-1</v>
      </c>
      <c r="R20" s="102"/>
      <c r="S20" s="101"/>
      <c r="T20" s="217">
        <v>19</v>
      </c>
      <c r="U20" s="217">
        <v>9</v>
      </c>
      <c r="V20" s="217">
        <v>19</v>
      </c>
      <c r="W20" s="217">
        <v>15</v>
      </c>
      <c r="X20" s="217">
        <v>15</v>
      </c>
      <c r="Y20" s="1"/>
      <c r="Z20" s="185"/>
      <c r="AA20" s="232" t="str">
        <f t="shared" si="13"/>
        <v>NI</v>
      </c>
      <c r="AB20" s="232" t="str">
        <f t="shared" si="14"/>
        <v>Ａ</v>
      </c>
      <c r="AC20" s="232" t="str">
        <f t="shared" si="15"/>
        <v>NI</v>
      </c>
      <c r="AD20" s="232" t="str">
        <f t="shared" si="16"/>
        <v>Ｊ</v>
      </c>
      <c r="AE20" s="232" t="str">
        <f t="shared" si="17"/>
        <v>Ｊ</v>
      </c>
    </row>
    <row r="21" spans="1:31" ht="15" customHeight="1">
      <c r="A21" s="217">
        <f t="shared" si="0"/>
        <v>19</v>
      </c>
      <c r="B21" s="186" t="s">
        <v>234</v>
      </c>
      <c r="C21" s="106" t="s">
        <v>213</v>
      </c>
      <c r="D21" s="185">
        <f t="shared" si="8"/>
        <v>40</v>
      </c>
      <c r="E21" s="185">
        <f t="shared" si="9"/>
        <v>1</v>
      </c>
      <c r="F21" s="185">
        <f t="shared" si="10"/>
        <v>32</v>
      </c>
      <c r="G21" s="185">
        <f t="shared" si="11"/>
        <v>2</v>
      </c>
      <c r="H21" s="185">
        <f t="shared" si="12"/>
        <v>23</v>
      </c>
      <c r="I21" s="186">
        <v>19</v>
      </c>
      <c r="K21" s="185">
        <v>18</v>
      </c>
      <c r="L21" s="185" t="str">
        <f t="shared" si="2"/>
        <v>S1</v>
      </c>
      <c r="M21" s="185" t="str">
        <f t="shared" si="3"/>
        <v>S1</v>
      </c>
      <c r="N21" s="185" t="str">
        <f t="shared" si="4"/>
        <v>M1-2</v>
      </c>
      <c r="O21" s="185" t="str">
        <f t="shared" si="5"/>
        <v>WW-2</v>
      </c>
      <c r="P21" s="185" t="str">
        <f t="shared" si="6"/>
        <v>S1</v>
      </c>
      <c r="R21" s="102"/>
      <c r="S21" s="101"/>
      <c r="T21" s="217">
        <v>23</v>
      </c>
      <c r="U21" s="217">
        <v>23</v>
      </c>
      <c r="V21" s="217">
        <v>2</v>
      </c>
      <c r="W21" s="217">
        <v>22</v>
      </c>
      <c r="X21" s="217">
        <v>23</v>
      </c>
      <c r="Y21" s="1"/>
      <c r="Z21" s="185"/>
      <c r="AA21" s="232" t="str">
        <f t="shared" si="13"/>
        <v>囍</v>
      </c>
      <c r="AB21" s="232" t="str">
        <f t="shared" si="14"/>
        <v>囍</v>
      </c>
      <c r="AC21" s="232" t="str">
        <f t="shared" si="15"/>
        <v>雙鴛鴦</v>
      </c>
      <c r="AD21" s="232" t="str">
        <f t="shared" si="16"/>
        <v>ＷＷ</v>
      </c>
      <c r="AE21" s="232" t="str">
        <f t="shared" si="17"/>
        <v>囍</v>
      </c>
    </row>
    <row r="22" spans="1:31" ht="16" customHeight="1">
      <c r="A22" s="217">
        <f t="shared" si="0"/>
        <v>20</v>
      </c>
      <c r="B22" s="186" t="s">
        <v>233</v>
      </c>
      <c r="C22" s="106" t="s">
        <v>255</v>
      </c>
      <c r="D22" s="185">
        <f t="shared" si="8"/>
        <v>2</v>
      </c>
      <c r="E22" s="185">
        <f t="shared" si="9"/>
        <v>1</v>
      </c>
      <c r="F22" s="185">
        <f t="shared" si="10"/>
        <v>12</v>
      </c>
      <c r="G22" s="185">
        <f t="shared" si="11"/>
        <v>1</v>
      </c>
      <c r="H22" s="185">
        <f t="shared" si="12"/>
        <v>2</v>
      </c>
      <c r="I22" s="186">
        <v>20</v>
      </c>
      <c r="K22" s="185">
        <v>19</v>
      </c>
      <c r="L22" s="185" t="str">
        <f t="shared" si="2"/>
        <v>J-1</v>
      </c>
      <c r="M22" s="185" t="str">
        <f t="shared" si="3"/>
        <v>TE-2</v>
      </c>
      <c r="N22" s="185" t="str">
        <f t="shared" si="4"/>
        <v>Q-1</v>
      </c>
      <c r="O22" s="185" t="str">
        <f t="shared" si="5"/>
        <v>K-1</v>
      </c>
      <c r="P22" s="185" t="str">
        <f t="shared" si="6"/>
        <v>NI-2</v>
      </c>
      <c r="R22" s="102"/>
      <c r="S22" s="101"/>
      <c r="T22" s="217">
        <v>15</v>
      </c>
      <c r="U22" s="217">
        <v>18</v>
      </c>
      <c r="V22" s="217">
        <v>13</v>
      </c>
      <c r="W22" s="217">
        <v>11</v>
      </c>
      <c r="X22" s="217">
        <v>20</v>
      </c>
      <c r="Y22" s="1"/>
      <c r="Z22" s="185"/>
      <c r="AA22" s="232" t="str">
        <f t="shared" si="13"/>
        <v>Ｊ</v>
      </c>
      <c r="AB22" s="232" t="str">
        <f t="shared" si="14"/>
        <v>TETE</v>
      </c>
      <c r="AC22" s="232" t="str">
        <f t="shared" si="15"/>
        <v>Ｑ</v>
      </c>
      <c r="AD22" s="232" t="str">
        <f t="shared" si="16"/>
        <v>Ｋ</v>
      </c>
      <c r="AE22" s="232" t="str">
        <f t="shared" si="17"/>
        <v>NINI</v>
      </c>
    </row>
    <row r="23" spans="1:31">
      <c r="A23" s="217">
        <f t="shared" si="0"/>
        <v>23</v>
      </c>
      <c r="B23" s="185" t="s">
        <v>142</v>
      </c>
      <c r="C23" s="185" t="s">
        <v>256</v>
      </c>
      <c r="D23" s="185">
        <f t="shared" si="8"/>
        <v>6</v>
      </c>
      <c r="E23" s="185">
        <f t="shared" si="9"/>
        <v>8</v>
      </c>
      <c r="F23" s="185">
        <f t="shared" si="10"/>
        <v>4</v>
      </c>
      <c r="G23" s="185">
        <f t="shared" si="11"/>
        <v>2</v>
      </c>
      <c r="H23" s="185">
        <f t="shared" si="12"/>
        <v>13</v>
      </c>
      <c r="I23" s="186">
        <v>23</v>
      </c>
      <c r="K23" s="185">
        <v>20</v>
      </c>
      <c r="L23" s="185" t="str">
        <f t="shared" si="2"/>
        <v>TE-1</v>
      </c>
      <c r="M23" s="185" t="str">
        <f t="shared" si="3"/>
        <v>TE-1</v>
      </c>
      <c r="N23" s="185" t="str">
        <f t="shared" si="4"/>
        <v>NI-2</v>
      </c>
      <c r="O23" s="185" t="str">
        <f t="shared" si="5"/>
        <v>J-1</v>
      </c>
      <c r="P23" s="185" t="str">
        <f t="shared" si="6"/>
        <v>NI-1</v>
      </c>
      <c r="R23" s="102"/>
      <c r="S23" s="101"/>
      <c r="T23" s="217">
        <v>17</v>
      </c>
      <c r="U23" s="217">
        <v>17</v>
      </c>
      <c r="V23" s="217">
        <v>20</v>
      </c>
      <c r="W23" s="217">
        <v>15</v>
      </c>
      <c r="X23" s="217">
        <v>19</v>
      </c>
      <c r="Y23" s="1"/>
      <c r="Z23" s="185"/>
      <c r="AA23" s="232" t="str">
        <f t="shared" si="13"/>
        <v>ＴＥ</v>
      </c>
      <c r="AB23" s="232" t="str">
        <f t="shared" si="14"/>
        <v>ＴＥ</v>
      </c>
      <c r="AC23" s="232" t="str">
        <f t="shared" si="15"/>
        <v>NINI</v>
      </c>
      <c r="AD23" s="232" t="str">
        <f t="shared" si="16"/>
        <v>Ｊ</v>
      </c>
      <c r="AE23" s="232" t="str">
        <f t="shared" si="17"/>
        <v>NI</v>
      </c>
    </row>
    <row r="24" spans="1:31">
      <c r="A24" s="217">
        <f t="shared" si="0"/>
        <v>21</v>
      </c>
      <c r="B24" s="185" t="s">
        <v>236</v>
      </c>
      <c r="C24" s="185" t="s">
        <v>169</v>
      </c>
      <c r="D24" s="185">
        <f t="shared" si="8"/>
        <v>0</v>
      </c>
      <c r="E24" s="185">
        <f t="shared" si="9"/>
        <v>1</v>
      </c>
      <c r="F24" s="185">
        <f t="shared" si="10"/>
        <v>2</v>
      </c>
      <c r="G24" s="185">
        <f t="shared" si="11"/>
        <v>4</v>
      </c>
      <c r="H24" s="185">
        <f t="shared" si="12"/>
        <v>3</v>
      </c>
      <c r="I24" s="186">
        <v>21</v>
      </c>
      <c r="K24" s="185">
        <v>21</v>
      </c>
      <c r="L24" s="185" t="str">
        <f t="shared" si="2"/>
        <v>M4-2</v>
      </c>
      <c r="M24" s="185" t="str">
        <f t="shared" si="3"/>
        <v>S1</v>
      </c>
      <c r="N24" s="185" t="str">
        <f t="shared" si="4"/>
        <v>M4-2</v>
      </c>
      <c r="O24" s="185" t="str">
        <f t="shared" si="5"/>
        <v>WW-2</v>
      </c>
      <c r="P24" s="185" t="str">
        <f t="shared" si="6"/>
        <v>S1</v>
      </c>
      <c r="R24" s="102"/>
      <c r="S24" s="101"/>
      <c r="T24" s="217">
        <v>8</v>
      </c>
      <c r="U24" s="217">
        <v>23</v>
      </c>
      <c r="V24" s="217">
        <v>8</v>
      </c>
      <c r="W24" s="217">
        <v>22</v>
      </c>
      <c r="X24" s="217">
        <v>23</v>
      </c>
      <c r="Y24" s="1"/>
      <c r="Z24" s="185"/>
      <c r="AA24" s="232" t="str">
        <f t="shared" si="13"/>
        <v>雙相思鳥</v>
      </c>
      <c r="AB24" s="232" t="str">
        <f t="shared" si="14"/>
        <v>囍</v>
      </c>
      <c r="AC24" s="232" t="str">
        <f t="shared" si="15"/>
        <v>雙相思鳥</v>
      </c>
      <c r="AD24" s="232" t="str">
        <f t="shared" si="16"/>
        <v>ＷＷ</v>
      </c>
      <c r="AE24" s="232" t="str">
        <f t="shared" si="17"/>
        <v>囍</v>
      </c>
    </row>
    <row r="25" spans="1:31">
      <c r="A25" s="217">
        <f t="shared" si="0"/>
        <v>22</v>
      </c>
      <c r="B25" s="266" t="s">
        <v>235</v>
      </c>
      <c r="C25" s="106" t="s">
        <v>257</v>
      </c>
      <c r="D25" s="185">
        <f t="shared" si="8"/>
        <v>0</v>
      </c>
      <c r="E25" s="185">
        <f t="shared" si="9"/>
        <v>1</v>
      </c>
      <c r="F25" s="185">
        <f t="shared" si="10"/>
        <v>4</v>
      </c>
      <c r="G25" s="185">
        <f t="shared" si="11"/>
        <v>28</v>
      </c>
      <c r="H25" s="185">
        <f t="shared" si="12"/>
        <v>7</v>
      </c>
      <c r="I25" s="266">
        <v>22</v>
      </c>
      <c r="J25" s="243"/>
      <c r="K25" s="185">
        <v>22</v>
      </c>
      <c r="L25" s="185" t="str">
        <f t="shared" si="2"/>
        <v>NI-2</v>
      </c>
      <c r="M25" s="185" t="str">
        <f t="shared" si="3"/>
        <v>TE-1</v>
      </c>
      <c r="N25" s="185" t="str">
        <f t="shared" si="4"/>
        <v>K-1</v>
      </c>
      <c r="O25" s="185" t="str">
        <f t="shared" si="5"/>
        <v>Q-2</v>
      </c>
      <c r="P25" s="185" t="str">
        <f t="shared" si="6"/>
        <v>J-1</v>
      </c>
      <c r="R25" s="102"/>
      <c r="S25" s="101"/>
      <c r="T25" s="217">
        <v>20</v>
      </c>
      <c r="U25" s="217">
        <v>17</v>
      </c>
      <c r="V25" s="217">
        <v>11</v>
      </c>
      <c r="W25" s="217">
        <v>14</v>
      </c>
      <c r="X25" s="217">
        <v>15</v>
      </c>
      <c r="Y25" s="1"/>
      <c r="Z25" s="185"/>
      <c r="AA25" s="232" t="str">
        <f t="shared" si="13"/>
        <v>NINI</v>
      </c>
      <c r="AB25" s="232" t="str">
        <f t="shared" si="14"/>
        <v>ＴＥ</v>
      </c>
      <c r="AC25" s="232" t="str">
        <f t="shared" si="15"/>
        <v>Ｋ</v>
      </c>
      <c r="AD25" s="232" t="str">
        <f t="shared" si="16"/>
        <v>ＱＱ</v>
      </c>
      <c r="AE25" s="232" t="str">
        <f t="shared" si="17"/>
        <v>Ｊ</v>
      </c>
    </row>
    <row r="26" spans="1:31">
      <c r="B26" s="186"/>
      <c r="C26" s="185" t="s">
        <v>10</v>
      </c>
      <c r="D26" s="185">
        <f>SUM(D3:D25)</f>
        <v>192</v>
      </c>
      <c r="E26" s="185">
        <f>SUM(E3:E25)</f>
        <v>192</v>
      </c>
      <c r="F26" s="185">
        <f>SUM(F3:F25)</f>
        <v>192</v>
      </c>
      <c r="G26" s="185">
        <f>SUM(G3:G25)</f>
        <v>192</v>
      </c>
      <c r="H26" s="185">
        <f>SUM(H3:H25)</f>
        <v>192</v>
      </c>
      <c r="I26" s="185"/>
      <c r="J26" s="243"/>
      <c r="K26" s="185">
        <v>23</v>
      </c>
      <c r="L26" s="185" t="str">
        <f t="shared" ref="L26:L61" si="18">VLOOKUP(T26,$A$3:$B$25,2,FALSE)</f>
        <v>NI-1</v>
      </c>
      <c r="M26" s="185" t="str">
        <f t="shared" ref="M26:M61" si="19">VLOOKUP(U26,$A$3:$B$25,2,FALSE)</f>
        <v>Q-1</v>
      </c>
      <c r="N26" s="185" t="str">
        <f t="shared" ref="N26:N61" si="20">VLOOKUP(V26,$A$3:$B$25,2,FALSE)</f>
        <v>M3-2</v>
      </c>
      <c r="O26" s="185" t="str">
        <f t="shared" ref="O26:O61" si="21">VLOOKUP(W26,$A$3:$B$25,2,FALSE)</f>
        <v>TE-1</v>
      </c>
      <c r="P26" s="185" t="str">
        <f t="shared" ref="P26:P61" si="22">VLOOKUP(X26,$A$3:$B$25,2,FALSE)</f>
        <v>TE-2</v>
      </c>
      <c r="R26" s="102"/>
      <c r="S26" s="101"/>
      <c r="T26" s="217">
        <v>19</v>
      </c>
      <c r="U26" s="217">
        <v>13</v>
      </c>
      <c r="V26" s="217">
        <v>6</v>
      </c>
      <c r="W26" s="217">
        <v>17</v>
      </c>
      <c r="X26" s="217">
        <v>18</v>
      </c>
      <c r="Y26" s="1"/>
      <c r="Z26" s="185"/>
      <c r="AA26" s="232" t="str">
        <f t="shared" si="13"/>
        <v>NI</v>
      </c>
      <c r="AB26" s="232" t="str">
        <f t="shared" si="14"/>
        <v>Ｑ</v>
      </c>
      <c r="AC26" s="232" t="str">
        <f t="shared" si="15"/>
        <v>雙喜鵲</v>
      </c>
      <c r="AD26" s="232" t="str">
        <f t="shared" si="16"/>
        <v>ＴＥ</v>
      </c>
      <c r="AE26" s="232" t="str">
        <f t="shared" si="17"/>
        <v>TETE</v>
      </c>
    </row>
    <row r="27" spans="1:31">
      <c r="J27" s="243"/>
      <c r="K27" s="185">
        <v>24</v>
      </c>
      <c r="L27" s="185" t="str">
        <f t="shared" si="18"/>
        <v>M1-2</v>
      </c>
      <c r="M27" s="185" t="str">
        <f t="shared" si="19"/>
        <v>M2-1</v>
      </c>
      <c r="N27" s="185" t="str">
        <f t="shared" si="20"/>
        <v>K-1</v>
      </c>
      <c r="O27" s="185" t="str">
        <f t="shared" si="21"/>
        <v>WW-2</v>
      </c>
      <c r="P27" s="185" t="str">
        <f t="shared" si="22"/>
        <v>S1</v>
      </c>
      <c r="R27" s="102"/>
      <c r="S27" s="101"/>
      <c r="T27" s="217">
        <v>2</v>
      </c>
      <c r="U27" s="217">
        <v>3</v>
      </c>
      <c r="V27" s="217">
        <v>11</v>
      </c>
      <c r="W27" s="217">
        <v>22</v>
      </c>
      <c r="X27" s="217">
        <v>23</v>
      </c>
      <c r="Y27" s="1"/>
      <c r="Z27" s="185"/>
      <c r="AA27" s="232" t="str">
        <f t="shared" si="13"/>
        <v>雙鴛鴦</v>
      </c>
      <c r="AB27" s="232" t="str">
        <f t="shared" si="14"/>
        <v>鸚鵡</v>
      </c>
      <c r="AC27" s="232" t="str">
        <f t="shared" si="15"/>
        <v>Ｋ</v>
      </c>
      <c r="AD27" s="232" t="str">
        <f t="shared" si="16"/>
        <v>ＷＷ</v>
      </c>
      <c r="AE27" s="232" t="str">
        <f t="shared" si="17"/>
        <v>囍</v>
      </c>
    </row>
    <row r="28" spans="1:31">
      <c r="D28" s="16"/>
      <c r="J28" s="243"/>
      <c r="K28" s="185">
        <v>25</v>
      </c>
      <c r="L28" s="185" t="str">
        <f t="shared" si="18"/>
        <v>A-1</v>
      </c>
      <c r="M28" s="185" t="str">
        <f t="shared" si="19"/>
        <v>TE-1</v>
      </c>
      <c r="N28" s="185" t="str">
        <f t="shared" si="20"/>
        <v>M4-2</v>
      </c>
      <c r="O28" s="185" t="str">
        <f t="shared" si="21"/>
        <v>Q-2</v>
      </c>
      <c r="P28" s="185" t="str">
        <f t="shared" si="22"/>
        <v>K-1</v>
      </c>
      <c r="R28" s="102"/>
      <c r="S28" s="101"/>
      <c r="T28" s="217">
        <v>9</v>
      </c>
      <c r="U28" s="217">
        <v>17</v>
      </c>
      <c r="V28" s="217">
        <v>8</v>
      </c>
      <c r="W28" s="217">
        <v>14</v>
      </c>
      <c r="X28" s="217">
        <v>11</v>
      </c>
      <c r="Y28" s="1"/>
      <c r="Z28" s="185"/>
      <c r="AA28" s="232" t="str">
        <f t="shared" si="13"/>
        <v>Ａ</v>
      </c>
      <c r="AB28" s="232" t="str">
        <f t="shared" si="14"/>
        <v>ＴＥ</v>
      </c>
      <c r="AC28" s="232" t="str">
        <f t="shared" si="15"/>
        <v>雙相思鳥</v>
      </c>
      <c r="AD28" s="232" t="str">
        <f t="shared" si="16"/>
        <v>ＱＱ</v>
      </c>
      <c r="AE28" s="232" t="str">
        <f t="shared" si="17"/>
        <v>Ｋ</v>
      </c>
    </row>
    <row r="29" spans="1:31">
      <c r="H29" s="193"/>
      <c r="J29" s="243"/>
      <c r="K29" s="185">
        <v>26</v>
      </c>
      <c r="L29" s="185" t="str">
        <f t="shared" si="18"/>
        <v>J-2</v>
      </c>
      <c r="M29" s="185" t="str">
        <f t="shared" si="19"/>
        <v>Q-1</v>
      </c>
      <c r="N29" s="185" t="str">
        <f t="shared" si="20"/>
        <v>NI-1</v>
      </c>
      <c r="O29" s="185" t="str">
        <f t="shared" si="21"/>
        <v>TE-1</v>
      </c>
      <c r="P29" s="185" t="str">
        <f t="shared" si="22"/>
        <v>J-1</v>
      </c>
      <c r="R29" s="102"/>
      <c r="S29" s="101"/>
      <c r="T29" s="217">
        <v>16</v>
      </c>
      <c r="U29" s="217">
        <v>13</v>
      </c>
      <c r="V29" s="217">
        <v>19</v>
      </c>
      <c r="W29" s="217">
        <v>17</v>
      </c>
      <c r="X29" s="217">
        <v>15</v>
      </c>
      <c r="Y29" s="1"/>
      <c r="Z29" s="185"/>
      <c r="AA29" s="232" t="str">
        <f t="shared" si="13"/>
        <v>ＪＪ</v>
      </c>
      <c r="AB29" s="232" t="str">
        <f t="shared" si="14"/>
        <v>Ｑ</v>
      </c>
      <c r="AC29" s="232" t="str">
        <f t="shared" si="15"/>
        <v>NI</v>
      </c>
      <c r="AD29" s="232" t="str">
        <f t="shared" si="16"/>
        <v>ＴＥ</v>
      </c>
      <c r="AE29" s="232" t="str">
        <f t="shared" si="17"/>
        <v>Ｊ</v>
      </c>
    </row>
    <row r="30" spans="1:31" ht="17">
      <c r="A30" s="217" t="s">
        <v>258</v>
      </c>
      <c r="B30" s="23" t="s">
        <v>11</v>
      </c>
      <c r="C30" s="24"/>
      <c r="D30" s="24"/>
      <c r="E30" s="24"/>
      <c r="F30" s="24"/>
      <c r="G30" s="24"/>
      <c r="H30" s="24"/>
      <c r="J30" s="243"/>
      <c r="K30" s="185">
        <v>27</v>
      </c>
      <c r="L30" s="185" t="str">
        <f t="shared" si="18"/>
        <v>M2-1</v>
      </c>
      <c r="M30" s="185" t="str">
        <f t="shared" si="19"/>
        <v>M2-1</v>
      </c>
      <c r="N30" s="185" t="str">
        <f t="shared" si="20"/>
        <v>WW-2</v>
      </c>
      <c r="O30" s="185" t="str">
        <f t="shared" si="21"/>
        <v>WW-2</v>
      </c>
      <c r="P30" s="185" t="str">
        <f t="shared" si="22"/>
        <v>S1</v>
      </c>
      <c r="R30" s="102"/>
      <c r="S30" s="101"/>
      <c r="T30" s="217">
        <v>3</v>
      </c>
      <c r="U30" s="217">
        <v>3</v>
      </c>
      <c r="V30" s="217">
        <v>22</v>
      </c>
      <c r="W30" s="217">
        <v>22</v>
      </c>
      <c r="X30" s="217">
        <v>23</v>
      </c>
      <c r="Y30" s="1"/>
      <c r="Z30" s="185"/>
      <c r="AA30" s="232" t="str">
        <f t="shared" si="13"/>
        <v>鸚鵡</v>
      </c>
      <c r="AB30" s="232" t="str">
        <f t="shared" si="14"/>
        <v>鸚鵡</v>
      </c>
      <c r="AC30" s="232" t="str">
        <f t="shared" si="15"/>
        <v>ＷＷ</v>
      </c>
      <c r="AD30" s="232" t="str">
        <f t="shared" si="16"/>
        <v>ＷＷ</v>
      </c>
      <c r="AE30" s="232" t="str">
        <f t="shared" si="17"/>
        <v>囍</v>
      </c>
    </row>
    <row r="31" spans="1:31" ht="18">
      <c r="B31" s="26" t="s">
        <v>12</v>
      </c>
      <c r="C31" s="26" t="s">
        <v>13</v>
      </c>
      <c r="D31" s="263" t="s">
        <v>14</v>
      </c>
      <c r="E31" s="263" t="s">
        <v>15</v>
      </c>
      <c r="F31" s="263" t="s">
        <v>16</v>
      </c>
      <c r="G31" s="263" t="s">
        <v>17</v>
      </c>
      <c r="H31" s="263" t="s">
        <v>18</v>
      </c>
      <c r="I31" s="242"/>
      <c r="J31" s="243"/>
      <c r="K31" s="185">
        <v>28</v>
      </c>
      <c r="L31" s="185" t="str">
        <f t="shared" si="18"/>
        <v>A-2</v>
      </c>
      <c r="M31" s="185" t="str">
        <f t="shared" si="19"/>
        <v>J-1</v>
      </c>
      <c r="N31" s="185" t="str">
        <f t="shared" si="20"/>
        <v>K-1</v>
      </c>
      <c r="O31" s="185" t="str">
        <f t="shared" si="21"/>
        <v>NI-1</v>
      </c>
      <c r="P31" s="185" t="str">
        <f t="shared" si="22"/>
        <v>K-2</v>
      </c>
      <c r="R31" s="102"/>
      <c r="S31" s="101"/>
      <c r="T31" s="217">
        <v>10</v>
      </c>
      <c r="U31" s="217">
        <v>15</v>
      </c>
      <c r="V31" s="217">
        <v>11</v>
      </c>
      <c r="W31" s="217">
        <v>19</v>
      </c>
      <c r="X31" s="217">
        <v>12</v>
      </c>
      <c r="Y31" s="1"/>
      <c r="Z31" s="185"/>
      <c r="AA31" s="232" t="str">
        <f t="shared" si="13"/>
        <v>ＡＡ</v>
      </c>
      <c r="AB31" s="232" t="str">
        <f t="shared" si="14"/>
        <v>Ｊ</v>
      </c>
      <c r="AC31" s="232" t="str">
        <f t="shared" si="15"/>
        <v>Ｋ</v>
      </c>
      <c r="AD31" s="232" t="str">
        <f t="shared" si="16"/>
        <v>NI</v>
      </c>
      <c r="AE31" s="232" t="str">
        <f t="shared" si="17"/>
        <v>ＫＫ</v>
      </c>
    </row>
    <row r="32" spans="1:31" ht="18">
      <c r="B32" s="264" t="s">
        <v>10</v>
      </c>
      <c r="C32" s="265" t="s">
        <v>167</v>
      </c>
      <c r="D32" s="7">
        <f>D26</f>
        <v>192</v>
      </c>
      <c r="E32" s="7">
        <f>E26</f>
        <v>192</v>
      </c>
      <c r="F32" s="7">
        <f>F26</f>
        <v>192</v>
      </c>
      <c r="G32" s="7">
        <f>G26</f>
        <v>192</v>
      </c>
      <c r="H32" s="7">
        <f>H26</f>
        <v>192</v>
      </c>
      <c r="K32" s="185">
        <v>29</v>
      </c>
      <c r="L32" s="185" t="str">
        <f t="shared" si="18"/>
        <v>NI-1</v>
      </c>
      <c r="M32" s="185" t="str">
        <f t="shared" si="19"/>
        <v>TE-1</v>
      </c>
      <c r="N32" s="185" t="str">
        <f t="shared" si="20"/>
        <v>M2-2</v>
      </c>
      <c r="O32" s="185" t="str">
        <f t="shared" si="21"/>
        <v>Q-1</v>
      </c>
      <c r="P32" s="185" t="str">
        <f t="shared" si="22"/>
        <v>K-1</v>
      </c>
      <c r="R32" s="102"/>
      <c r="S32" s="101"/>
      <c r="T32" s="217">
        <v>19</v>
      </c>
      <c r="U32" s="217">
        <v>17</v>
      </c>
      <c r="V32" s="217">
        <v>4</v>
      </c>
      <c r="W32" s="217">
        <v>13</v>
      </c>
      <c r="X32" s="217">
        <v>11</v>
      </c>
      <c r="Y32" s="1"/>
      <c r="Z32" s="185"/>
      <c r="AA32" s="232" t="str">
        <f t="shared" si="13"/>
        <v>NI</v>
      </c>
      <c r="AB32" s="232" t="str">
        <f t="shared" si="14"/>
        <v>ＴＥ</v>
      </c>
      <c r="AC32" s="232" t="str">
        <f t="shared" si="15"/>
        <v>雙鸚鵡</v>
      </c>
      <c r="AD32" s="232" t="str">
        <f t="shared" si="16"/>
        <v>Ｑ</v>
      </c>
      <c r="AE32" s="232" t="str">
        <f t="shared" si="17"/>
        <v>Ｋ</v>
      </c>
    </row>
    <row r="33" spans="2:31" ht="18">
      <c r="B33" s="264" t="str">
        <f>B3</f>
        <v>M1-1</v>
      </c>
      <c r="C33" s="265" t="s">
        <v>154</v>
      </c>
      <c r="D33" s="6">
        <f>D$24+D3</f>
        <v>10</v>
      </c>
      <c r="E33" s="6">
        <f>E$24+E3</f>
        <v>2</v>
      </c>
      <c r="F33" s="6">
        <f>F$24+F3</f>
        <v>3</v>
      </c>
      <c r="G33" s="6">
        <f>G$24+G3</f>
        <v>5</v>
      </c>
      <c r="H33" s="6">
        <f>H$24+H3</f>
        <v>8</v>
      </c>
      <c r="K33" s="185">
        <v>30</v>
      </c>
      <c r="L33" s="185" t="str">
        <f t="shared" si="18"/>
        <v>M3-2</v>
      </c>
      <c r="M33" s="185" t="str">
        <f t="shared" si="19"/>
        <v>M3-2</v>
      </c>
      <c r="N33" s="185" t="str">
        <f t="shared" si="20"/>
        <v>NI-1</v>
      </c>
      <c r="O33" s="185" t="str">
        <f t="shared" si="21"/>
        <v>WW-2</v>
      </c>
      <c r="P33" s="185" t="str">
        <f t="shared" si="22"/>
        <v>M3-2</v>
      </c>
      <c r="R33" s="102"/>
      <c r="S33" s="101"/>
      <c r="T33" s="217">
        <v>6</v>
      </c>
      <c r="U33" s="217">
        <v>6</v>
      </c>
      <c r="V33" s="217">
        <v>19</v>
      </c>
      <c r="W33" s="217">
        <v>22</v>
      </c>
      <c r="X33" s="217">
        <v>6</v>
      </c>
      <c r="Y33" s="1"/>
      <c r="Z33" s="185"/>
      <c r="AA33" s="232" t="str">
        <f t="shared" si="13"/>
        <v>雙喜鵲</v>
      </c>
      <c r="AB33" s="232" t="str">
        <f t="shared" si="14"/>
        <v>雙喜鵲</v>
      </c>
      <c r="AC33" s="232" t="str">
        <f t="shared" si="15"/>
        <v>NI</v>
      </c>
      <c r="AD33" s="232" t="str">
        <f t="shared" si="16"/>
        <v>ＷＷ</v>
      </c>
      <c r="AE33" s="232" t="str">
        <f t="shared" si="17"/>
        <v>雙喜鵲</v>
      </c>
    </row>
    <row r="34" spans="2:31" ht="18">
      <c r="B34" s="264" t="str">
        <f>B5</f>
        <v>M2-1</v>
      </c>
      <c r="C34" s="265" t="s">
        <v>155</v>
      </c>
      <c r="D34" s="6">
        <f>D$24+D5</f>
        <v>8</v>
      </c>
      <c r="E34" s="6">
        <f>E$24+E5</f>
        <v>4</v>
      </c>
      <c r="F34" s="6">
        <f>F$24+F5</f>
        <v>3</v>
      </c>
      <c r="G34" s="6">
        <f>G$24+G5</f>
        <v>5</v>
      </c>
      <c r="H34" s="6">
        <f>H$24+H5</f>
        <v>6</v>
      </c>
      <c r="K34" s="185">
        <v>31</v>
      </c>
      <c r="L34" s="185" t="str">
        <f t="shared" si="18"/>
        <v>A-2</v>
      </c>
      <c r="M34" s="185" t="str">
        <f t="shared" si="19"/>
        <v>Q-2</v>
      </c>
      <c r="N34" s="185" t="str">
        <f t="shared" si="20"/>
        <v>M1-2</v>
      </c>
      <c r="O34" s="185" t="str">
        <f t="shared" si="21"/>
        <v>Q-1</v>
      </c>
      <c r="P34" s="185" t="str">
        <f t="shared" si="22"/>
        <v>J-1</v>
      </c>
      <c r="R34" s="102"/>
      <c r="S34" s="101"/>
      <c r="T34" s="217">
        <v>10</v>
      </c>
      <c r="U34" s="217">
        <v>14</v>
      </c>
      <c r="V34" s="217">
        <v>2</v>
      </c>
      <c r="W34" s="217">
        <v>13</v>
      </c>
      <c r="X34" s="217">
        <v>15</v>
      </c>
      <c r="Y34" s="1"/>
      <c r="Z34" s="185"/>
      <c r="AA34" s="232" t="str">
        <f t="shared" si="13"/>
        <v>ＡＡ</v>
      </c>
      <c r="AB34" s="232" t="str">
        <f t="shared" si="14"/>
        <v>ＱＱ</v>
      </c>
      <c r="AC34" s="232" t="str">
        <f t="shared" si="15"/>
        <v>雙鴛鴦</v>
      </c>
      <c r="AD34" s="232" t="str">
        <f t="shared" si="16"/>
        <v>Ｑ</v>
      </c>
      <c r="AE34" s="232" t="str">
        <f t="shared" si="17"/>
        <v>Ｊ</v>
      </c>
    </row>
    <row r="35" spans="2:31" ht="18">
      <c r="B35" s="264" t="str">
        <f>B7</f>
        <v>M3-1</v>
      </c>
      <c r="C35" s="265" t="s">
        <v>156</v>
      </c>
      <c r="D35" s="6">
        <f>D$24+D7</f>
        <v>8</v>
      </c>
      <c r="E35" s="6">
        <f>E$24+E7</f>
        <v>7</v>
      </c>
      <c r="F35" s="6">
        <f>F$24+F7</f>
        <v>3</v>
      </c>
      <c r="G35" s="6">
        <f>G$24+G7</f>
        <v>5</v>
      </c>
      <c r="H35" s="6">
        <f>H$24+H7</f>
        <v>5</v>
      </c>
      <c r="K35" s="185">
        <v>32</v>
      </c>
      <c r="L35" s="185" t="str">
        <f t="shared" si="18"/>
        <v>J-1</v>
      </c>
      <c r="M35" s="185" t="str">
        <f t="shared" si="19"/>
        <v>J-1</v>
      </c>
      <c r="N35" s="185" t="str">
        <f t="shared" si="20"/>
        <v>NI-1</v>
      </c>
      <c r="O35" s="185" t="str">
        <f t="shared" si="21"/>
        <v>J-1</v>
      </c>
      <c r="P35" s="185" t="str">
        <f t="shared" si="22"/>
        <v>NI-1</v>
      </c>
      <c r="R35" s="102"/>
      <c r="S35" s="101"/>
      <c r="T35" s="217">
        <v>15</v>
      </c>
      <c r="U35" s="217">
        <v>15</v>
      </c>
      <c r="V35" s="217">
        <v>19</v>
      </c>
      <c r="W35" s="217">
        <v>15</v>
      </c>
      <c r="X35" s="217">
        <v>19</v>
      </c>
      <c r="Y35" s="1"/>
      <c r="Z35" s="185"/>
      <c r="AA35" s="232" t="str">
        <f t="shared" si="13"/>
        <v>Ｊ</v>
      </c>
      <c r="AB35" s="232" t="str">
        <f t="shared" si="14"/>
        <v>Ｊ</v>
      </c>
      <c r="AC35" s="232" t="str">
        <f t="shared" si="15"/>
        <v>NI</v>
      </c>
      <c r="AD35" s="232" t="str">
        <f t="shared" si="16"/>
        <v>Ｊ</v>
      </c>
      <c r="AE35" s="232" t="str">
        <f t="shared" si="17"/>
        <v>NI</v>
      </c>
    </row>
    <row r="36" spans="2:31" ht="18">
      <c r="B36" s="264" t="str">
        <f>B9</f>
        <v>M4-1</v>
      </c>
      <c r="C36" s="265" t="s">
        <v>157</v>
      </c>
      <c r="D36" s="6">
        <f>D$24+D9</f>
        <v>8</v>
      </c>
      <c r="E36" s="6">
        <f>E$24+E9</f>
        <v>12</v>
      </c>
      <c r="F36" s="6">
        <f>F$24+F9</f>
        <v>3</v>
      </c>
      <c r="G36" s="6">
        <f>G$24+G9</f>
        <v>5</v>
      </c>
      <c r="H36" s="6">
        <f>H$24+H9</f>
        <v>7</v>
      </c>
      <c r="I36" s="243"/>
      <c r="K36" s="185">
        <v>33</v>
      </c>
      <c r="L36" s="185" t="str">
        <f t="shared" si="18"/>
        <v>M4-2</v>
      </c>
      <c r="M36" s="185" t="str">
        <f t="shared" si="19"/>
        <v>Q-1</v>
      </c>
      <c r="N36" s="185" t="str">
        <f t="shared" si="20"/>
        <v>WW-1</v>
      </c>
      <c r="O36" s="185" t="str">
        <f t="shared" si="21"/>
        <v>WW-2</v>
      </c>
      <c r="P36" s="185" t="str">
        <f t="shared" si="22"/>
        <v>WW-2</v>
      </c>
      <c r="R36" s="102"/>
      <c r="S36" s="101"/>
      <c r="T36" s="217">
        <v>8</v>
      </c>
      <c r="U36" s="217">
        <v>13</v>
      </c>
      <c r="V36" s="217">
        <v>21</v>
      </c>
      <c r="W36" s="217">
        <v>22</v>
      </c>
      <c r="X36" s="217">
        <v>22</v>
      </c>
      <c r="Y36" s="1"/>
      <c r="Z36" s="185"/>
      <c r="AA36" s="232" t="str">
        <f t="shared" si="13"/>
        <v>雙相思鳥</v>
      </c>
      <c r="AB36" s="232" t="str">
        <f t="shared" si="14"/>
        <v>Ｑ</v>
      </c>
      <c r="AC36" s="232" t="str">
        <f t="shared" si="15"/>
        <v>Ｗ</v>
      </c>
      <c r="AD36" s="232" t="str">
        <f t="shared" si="16"/>
        <v>ＷＷ</v>
      </c>
      <c r="AE36" s="232" t="str">
        <f t="shared" si="17"/>
        <v>ＷＷ</v>
      </c>
    </row>
    <row r="37" spans="2:31" ht="18">
      <c r="B37" s="264" t="str">
        <f>B11</f>
        <v>A-1</v>
      </c>
      <c r="C37" s="265" t="s">
        <v>158</v>
      </c>
      <c r="D37" s="6">
        <f>D$24+D11</f>
        <v>27</v>
      </c>
      <c r="E37" s="6">
        <f>E$24+E11</f>
        <v>13</v>
      </c>
      <c r="F37" s="6">
        <f>F$24+F11</f>
        <v>3</v>
      </c>
      <c r="G37" s="6">
        <f>G$24+G11</f>
        <v>5</v>
      </c>
      <c r="H37" s="6">
        <f>H$24+H11</f>
        <v>4</v>
      </c>
      <c r="K37" s="185">
        <v>34</v>
      </c>
      <c r="L37" s="185" t="str">
        <f t="shared" si="18"/>
        <v>NI-1</v>
      </c>
      <c r="M37" s="185" t="str">
        <f t="shared" si="19"/>
        <v>Q-1</v>
      </c>
      <c r="N37" s="185" t="str">
        <f t="shared" si="20"/>
        <v>K-1</v>
      </c>
      <c r="O37" s="185" t="str">
        <f t="shared" si="21"/>
        <v>Q-1</v>
      </c>
      <c r="P37" s="185" t="str">
        <f t="shared" si="22"/>
        <v>NI-1</v>
      </c>
      <c r="R37" s="102"/>
      <c r="S37" s="101"/>
      <c r="T37" s="217">
        <v>19</v>
      </c>
      <c r="U37" s="217">
        <v>13</v>
      </c>
      <c r="V37" s="217">
        <v>11</v>
      </c>
      <c r="W37" s="217">
        <v>13</v>
      </c>
      <c r="X37" s="217">
        <v>19</v>
      </c>
      <c r="Y37" s="1"/>
      <c r="Z37" s="185"/>
      <c r="AA37" s="232" t="str">
        <f t="shared" si="13"/>
        <v>NI</v>
      </c>
      <c r="AB37" s="232" t="str">
        <f t="shared" si="14"/>
        <v>Ｑ</v>
      </c>
      <c r="AC37" s="232" t="str">
        <f t="shared" si="15"/>
        <v>Ｋ</v>
      </c>
      <c r="AD37" s="232" t="str">
        <f t="shared" si="16"/>
        <v>Ｑ</v>
      </c>
      <c r="AE37" s="232" t="str">
        <f t="shared" si="17"/>
        <v>NI</v>
      </c>
    </row>
    <row r="38" spans="2:31" ht="18">
      <c r="B38" s="264" t="str">
        <f>B13</f>
        <v>K-1</v>
      </c>
      <c r="C38" s="2"/>
      <c r="D38" s="6">
        <f>D$24+D13</f>
        <v>28</v>
      </c>
      <c r="E38" s="6">
        <f>E$24+E13</f>
        <v>2</v>
      </c>
      <c r="F38" s="6">
        <f>F$24+F13</f>
        <v>38</v>
      </c>
      <c r="G38" s="6">
        <f>G$24+G13</f>
        <v>6</v>
      </c>
      <c r="H38" s="6">
        <f>H$24+H13</f>
        <v>22</v>
      </c>
      <c r="K38" s="185">
        <v>35</v>
      </c>
      <c r="L38" s="185" t="str">
        <f t="shared" si="18"/>
        <v>NI-1</v>
      </c>
      <c r="M38" s="185" t="str">
        <f t="shared" si="19"/>
        <v>M3-2</v>
      </c>
      <c r="N38" s="185" t="str">
        <f t="shared" si="20"/>
        <v>M1-2</v>
      </c>
      <c r="O38" s="185" t="str">
        <f t="shared" si="21"/>
        <v>J-1</v>
      </c>
      <c r="P38" s="185" t="str">
        <f t="shared" si="22"/>
        <v>J-1</v>
      </c>
      <c r="R38" s="102"/>
      <c r="S38" s="101"/>
      <c r="T38" s="217">
        <v>19</v>
      </c>
      <c r="U38" s="217">
        <v>6</v>
      </c>
      <c r="V38" s="217">
        <v>2</v>
      </c>
      <c r="W38" s="217">
        <v>15</v>
      </c>
      <c r="X38" s="217">
        <v>15</v>
      </c>
      <c r="Y38" s="1"/>
      <c r="Z38" s="185"/>
      <c r="AA38" s="232" t="str">
        <f t="shared" si="13"/>
        <v>NI</v>
      </c>
      <c r="AB38" s="232" t="str">
        <f t="shared" si="14"/>
        <v>雙喜鵲</v>
      </c>
      <c r="AC38" s="232" t="str">
        <f t="shared" si="15"/>
        <v>雙鴛鴦</v>
      </c>
      <c r="AD38" s="232" t="str">
        <f t="shared" si="16"/>
        <v>Ｊ</v>
      </c>
      <c r="AE38" s="232" t="str">
        <f t="shared" si="17"/>
        <v>Ｊ</v>
      </c>
    </row>
    <row r="39" spans="2:31" ht="18">
      <c r="B39" s="264" t="str">
        <f>B15</f>
        <v>Q-1</v>
      </c>
      <c r="C39" s="2"/>
      <c r="D39" s="6">
        <f>D$24+D15</f>
        <v>1</v>
      </c>
      <c r="E39" s="6">
        <f>E$24+E15</f>
        <v>50</v>
      </c>
      <c r="F39" s="6">
        <f>F$24+F15</f>
        <v>4</v>
      </c>
      <c r="G39" s="6">
        <f>G$24+G15</f>
        <v>36</v>
      </c>
      <c r="H39" s="6">
        <f>H$24+H15</f>
        <v>29</v>
      </c>
      <c r="J39" s="29"/>
      <c r="K39" s="185">
        <v>36</v>
      </c>
      <c r="L39" s="185" t="str">
        <f t="shared" si="18"/>
        <v>M1-2</v>
      </c>
      <c r="M39" s="185" t="str">
        <f t="shared" si="19"/>
        <v>Q-1</v>
      </c>
      <c r="N39" s="185" t="str">
        <f t="shared" si="20"/>
        <v>J-2</v>
      </c>
      <c r="O39" s="185" t="str">
        <f t="shared" si="21"/>
        <v>M3-2</v>
      </c>
      <c r="P39" s="185" t="str">
        <f t="shared" si="22"/>
        <v>M1-1</v>
      </c>
      <c r="R39" s="102"/>
      <c r="S39" s="101"/>
      <c r="T39" s="217">
        <v>2</v>
      </c>
      <c r="U39" s="217">
        <v>13</v>
      </c>
      <c r="V39" s="217">
        <v>16</v>
      </c>
      <c r="W39" s="217">
        <v>6</v>
      </c>
      <c r="X39" s="217">
        <v>1</v>
      </c>
      <c r="Y39" s="1"/>
      <c r="Z39" s="185"/>
      <c r="AA39" s="232" t="str">
        <f t="shared" si="13"/>
        <v>雙鴛鴦</v>
      </c>
      <c r="AB39" s="232" t="str">
        <f t="shared" si="14"/>
        <v>Ｑ</v>
      </c>
      <c r="AC39" s="232" t="str">
        <f t="shared" si="15"/>
        <v>ＪＪ</v>
      </c>
      <c r="AD39" s="232" t="str">
        <f t="shared" si="16"/>
        <v>雙喜鵲</v>
      </c>
      <c r="AE39" s="232" t="str">
        <f t="shared" si="17"/>
        <v>鴛鴦</v>
      </c>
    </row>
    <row r="40" spans="2:31" ht="18">
      <c r="B40" s="264" t="str">
        <f>B17</f>
        <v>J-1</v>
      </c>
      <c r="C40" s="2"/>
      <c r="D40" s="6">
        <f>D$24+D17</f>
        <v>15</v>
      </c>
      <c r="E40" s="6">
        <f>E$24+E17</f>
        <v>18</v>
      </c>
      <c r="F40" s="6">
        <f>F$24+F17</f>
        <v>14</v>
      </c>
      <c r="G40" s="6">
        <f>G$24+G17</f>
        <v>14</v>
      </c>
      <c r="H40" s="6">
        <f>H$24+H17</f>
        <v>16</v>
      </c>
      <c r="J40" s="29"/>
      <c r="K40" s="185">
        <v>37</v>
      </c>
      <c r="L40" s="185" t="str">
        <f t="shared" si="18"/>
        <v>K-1</v>
      </c>
      <c r="M40" s="185" t="str">
        <f t="shared" si="19"/>
        <v>M4-1</v>
      </c>
      <c r="N40" s="185" t="str">
        <f t="shared" si="20"/>
        <v>M3-2</v>
      </c>
      <c r="O40" s="185" t="str">
        <f t="shared" si="21"/>
        <v>Q-2</v>
      </c>
      <c r="P40" s="185" t="str">
        <f t="shared" si="22"/>
        <v>Q-1</v>
      </c>
      <c r="R40" s="102"/>
      <c r="S40" s="101"/>
      <c r="T40" s="217">
        <v>11</v>
      </c>
      <c r="U40" s="217">
        <v>7</v>
      </c>
      <c r="V40" s="217">
        <v>6</v>
      </c>
      <c r="W40" s="217">
        <v>14</v>
      </c>
      <c r="X40" s="217">
        <v>13</v>
      </c>
      <c r="Y40" s="1"/>
      <c r="Z40" s="185"/>
      <c r="AA40" s="232" t="str">
        <f t="shared" si="13"/>
        <v>Ｋ</v>
      </c>
      <c r="AB40" s="232" t="str">
        <f t="shared" si="14"/>
        <v>相思鳥</v>
      </c>
      <c r="AC40" s="232" t="str">
        <f t="shared" si="15"/>
        <v>雙喜鵲</v>
      </c>
      <c r="AD40" s="232" t="str">
        <f t="shared" si="16"/>
        <v>ＱＱ</v>
      </c>
      <c r="AE40" s="232" t="str">
        <f t="shared" si="17"/>
        <v>Ｑ</v>
      </c>
    </row>
    <row r="41" spans="2:31" ht="18">
      <c r="B41" s="264" t="str">
        <f>B19</f>
        <v>TE-1</v>
      </c>
      <c r="C41" s="2"/>
      <c r="D41" s="6">
        <f>D$24+D19</f>
        <v>2</v>
      </c>
      <c r="E41" s="6">
        <f>E$24+E19</f>
        <v>43</v>
      </c>
      <c r="F41" s="6">
        <f>F$24+F19</f>
        <v>4</v>
      </c>
      <c r="G41" s="6">
        <f>G$24+G19</f>
        <v>46</v>
      </c>
      <c r="H41" s="6">
        <f>H$24+H19</f>
        <v>21</v>
      </c>
      <c r="K41" s="185">
        <v>38</v>
      </c>
      <c r="L41" s="185" t="str">
        <f t="shared" si="18"/>
        <v>J-1</v>
      </c>
      <c r="M41" s="185" t="str">
        <f t="shared" si="19"/>
        <v>Q-1</v>
      </c>
      <c r="N41" s="185" t="str">
        <f t="shared" si="20"/>
        <v>J-2</v>
      </c>
      <c r="O41" s="185" t="str">
        <f t="shared" si="21"/>
        <v>Q-2</v>
      </c>
      <c r="P41" s="185" t="str">
        <f t="shared" si="22"/>
        <v>J-2</v>
      </c>
      <c r="R41" s="102"/>
      <c r="S41" s="101"/>
      <c r="T41" s="217">
        <v>15</v>
      </c>
      <c r="U41" s="217">
        <v>13</v>
      </c>
      <c r="V41" s="217">
        <v>16</v>
      </c>
      <c r="W41" s="217">
        <v>14</v>
      </c>
      <c r="X41" s="217">
        <v>16</v>
      </c>
      <c r="Y41" s="1"/>
      <c r="Z41" s="185"/>
      <c r="AA41" s="232" t="str">
        <f t="shared" si="13"/>
        <v>Ｊ</v>
      </c>
      <c r="AB41" s="232" t="str">
        <f t="shared" si="14"/>
        <v>Ｑ</v>
      </c>
      <c r="AC41" s="232" t="str">
        <f t="shared" si="15"/>
        <v>ＪＪ</v>
      </c>
      <c r="AD41" s="232" t="str">
        <f t="shared" si="16"/>
        <v>ＱＱ</v>
      </c>
      <c r="AE41" s="232" t="str">
        <f t="shared" si="17"/>
        <v>ＪＪ</v>
      </c>
    </row>
    <row r="42" spans="2:31" ht="18">
      <c r="B42" s="264" t="str">
        <f>B21</f>
        <v>NI-1</v>
      </c>
      <c r="C42" s="2"/>
      <c r="D42" s="6">
        <f>D$24+D21</f>
        <v>40</v>
      </c>
      <c r="E42" s="6">
        <f>E$24+E21</f>
        <v>2</v>
      </c>
      <c r="F42" s="6">
        <f>F$24+F21</f>
        <v>34</v>
      </c>
      <c r="G42" s="6">
        <f>G$24+G21</f>
        <v>6</v>
      </c>
      <c r="H42" s="6">
        <f>H$24+H21</f>
        <v>26</v>
      </c>
      <c r="K42" s="185">
        <v>39</v>
      </c>
      <c r="L42" s="185" t="str">
        <f t="shared" si="18"/>
        <v>M2-2</v>
      </c>
      <c r="M42" s="185" t="str">
        <f t="shared" si="19"/>
        <v>M2-2</v>
      </c>
      <c r="N42" s="185" t="str">
        <f t="shared" si="20"/>
        <v>M2-2</v>
      </c>
      <c r="O42" s="185" t="str">
        <f t="shared" si="21"/>
        <v>WW-2</v>
      </c>
      <c r="P42" s="185" t="str">
        <f t="shared" si="22"/>
        <v>M2-1</v>
      </c>
      <c r="R42" s="230"/>
      <c r="S42" s="185"/>
      <c r="T42" s="217">
        <v>4</v>
      </c>
      <c r="U42" s="217">
        <v>4</v>
      </c>
      <c r="V42" s="217">
        <v>4</v>
      </c>
      <c r="W42" s="217">
        <v>22</v>
      </c>
      <c r="X42" s="217">
        <v>3</v>
      </c>
      <c r="Y42" s="1"/>
      <c r="Z42" s="185"/>
      <c r="AA42" s="232" t="str">
        <f t="shared" si="13"/>
        <v>雙鸚鵡</v>
      </c>
      <c r="AB42" s="232" t="str">
        <f t="shared" si="14"/>
        <v>雙鸚鵡</v>
      </c>
      <c r="AC42" s="232" t="str">
        <f t="shared" si="15"/>
        <v>雙鸚鵡</v>
      </c>
      <c r="AD42" s="232" t="str">
        <f t="shared" si="16"/>
        <v>ＷＷ</v>
      </c>
      <c r="AE42" s="232" t="str">
        <f t="shared" si="17"/>
        <v>鸚鵡</v>
      </c>
    </row>
    <row r="43" spans="2:31" ht="17">
      <c r="B43" s="27"/>
      <c r="C43" s="28"/>
      <c r="D43" s="6"/>
      <c r="E43" s="6"/>
      <c r="F43" s="7"/>
      <c r="G43" s="7"/>
      <c r="H43" s="7"/>
      <c r="K43" s="185">
        <v>40</v>
      </c>
      <c r="L43" s="185" t="str">
        <f t="shared" si="18"/>
        <v>K-1</v>
      </c>
      <c r="M43" s="185" t="str">
        <f t="shared" si="19"/>
        <v>J-1</v>
      </c>
      <c r="N43" s="185" t="str">
        <f t="shared" si="20"/>
        <v>NI-2</v>
      </c>
      <c r="O43" s="185" t="str">
        <f t="shared" si="21"/>
        <v>Q-1</v>
      </c>
      <c r="P43" s="185" t="str">
        <f t="shared" si="22"/>
        <v>Q-1</v>
      </c>
      <c r="R43" s="230"/>
      <c r="S43" s="185"/>
      <c r="T43" s="217">
        <v>11</v>
      </c>
      <c r="U43" s="217">
        <v>15</v>
      </c>
      <c r="V43" s="217">
        <v>20</v>
      </c>
      <c r="W43" s="217">
        <v>13</v>
      </c>
      <c r="X43" s="217">
        <v>13</v>
      </c>
      <c r="Y43" s="1"/>
      <c r="Z43" s="185"/>
      <c r="AA43" s="232" t="str">
        <f t="shared" si="13"/>
        <v>Ｋ</v>
      </c>
      <c r="AB43" s="232" t="str">
        <f t="shared" si="14"/>
        <v>Ｊ</v>
      </c>
      <c r="AC43" s="232" t="str">
        <f t="shared" si="15"/>
        <v>NINI</v>
      </c>
      <c r="AD43" s="232" t="str">
        <f t="shared" si="16"/>
        <v>Ｑ</v>
      </c>
      <c r="AE43" s="232" t="str">
        <f t="shared" si="17"/>
        <v>Ｑ</v>
      </c>
    </row>
    <row r="44" spans="2:31">
      <c r="J44" s="29"/>
      <c r="K44" s="185">
        <v>41</v>
      </c>
      <c r="L44" s="185" t="str">
        <f t="shared" si="18"/>
        <v>K-1</v>
      </c>
      <c r="M44" s="185" t="str">
        <f t="shared" si="19"/>
        <v>Q-1</v>
      </c>
      <c r="N44" s="185" t="str">
        <f t="shared" si="20"/>
        <v>J-1</v>
      </c>
      <c r="O44" s="185" t="str">
        <f t="shared" si="21"/>
        <v>J-2</v>
      </c>
      <c r="P44" s="185" t="str">
        <f t="shared" si="22"/>
        <v>J-2</v>
      </c>
      <c r="R44" s="230"/>
      <c r="S44" s="185"/>
      <c r="T44" s="217">
        <v>11</v>
      </c>
      <c r="U44" s="217">
        <v>13</v>
      </c>
      <c r="V44" s="217">
        <v>15</v>
      </c>
      <c r="W44" s="217">
        <v>16</v>
      </c>
      <c r="X44" s="217">
        <v>16</v>
      </c>
      <c r="Y44" s="1"/>
      <c r="Z44" s="185"/>
      <c r="AA44" s="232" t="str">
        <f t="shared" si="13"/>
        <v>Ｋ</v>
      </c>
      <c r="AB44" s="232" t="str">
        <f t="shared" si="14"/>
        <v>Ｑ</v>
      </c>
      <c r="AC44" s="232" t="str">
        <f t="shared" si="15"/>
        <v>Ｊ</v>
      </c>
      <c r="AD44" s="232" t="str">
        <f t="shared" si="16"/>
        <v>ＪＪ</v>
      </c>
      <c r="AE44" s="232" t="str">
        <f t="shared" si="17"/>
        <v>ＪＪ</v>
      </c>
    </row>
    <row r="45" spans="2:31" ht="17">
      <c r="B45" s="23" t="s">
        <v>11</v>
      </c>
      <c r="C45" s="24"/>
      <c r="D45" s="24"/>
      <c r="E45" s="24"/>
      <c r="F45" s="24"/>
      <c r="G45" s="24"/>
      <c r="H45" s="24"/>
      <c r="J45" s="29"/>
      <c r="K45" s="185">
        <v>42</v>
      </c>
      <c r="L45" s="185" t="str">
        <f t="shared" si="18"/>
        <v>J-1</v>
      </c>
      <c r="M45" s="185" t="str">
        <f t="shared" si="19"/>
        <v>M3-2</v>
      </c>
      <c r="N45" s="185" t="str">
        <f t="shared" si="20"/>
        <v>M4-2</v>
      </c>
      <c r="O45" s="185" t="str">
        <f t="shared" si="21"/>
        <v>WW-2</v>
      </c>
      <c r="P45" s="185" t="str">
        <f t="shared" si="22"/>
        <v>M3-1</v>
      </c>
      <c r="R45" s="230"/>
      <c r="S45" s="185"/>
      <c r="T45" s="217">
        <v>15</v>
      </c>
      <c r="U45" s="217">
        <v>6</v>
      </c>
      <c r="V45" s="217">
        <v>8</v>
      </c>
      <c r="W45" s="217">
        <v>22</v>
      </c>
      <c r="X45" s="217">
        <v>5</v>
      </c>
      <c r="Y45" s="1"/>
      <c r="Z45" s="185"/>
      <c r="AA45" s="232" t="str">
        <f t="shared" si="13"/>
        <v>Ｊ</v>
      </c>
      <c r="AB45" s="232" t="str">
        <f t="shared" si="14"/>
        <v>雙喜鵲</v>
      </c>
      <c r="AC45" s="232" t="str">
        <f t="shared" si="15"/>
        <v>雙相思鳥</v>
      </c>
      <c r="AD45" s="232" t="str">
        <f t="shared" si="16"/>
        <v>ＷＷ</v>
      </c>
      <c r="AE45" s="232" t="str">
        <f t="shared" si="17"/>
        <v>喜鵲</v>
      </c>
    </row>
    <row r="46" spans="2:31" ht="18">
      <c r="B46" s="26" t="s">
        <v>12</v>
      </c>
      <c r="C46" s="26" t="s">
        <v>13</v>
      </c>
      <c r="D46" s="263" t="s">
        <v>14</v>
      </c>
      <c r="E46" s="263" t="s">
        <v>15</v>
      </c>
      <c r="F46" s="263" t="s">
        <v>16</v>
      </c>
      <c r="G46" s="263" t="s">
        <v>17</v>
      </c>
      <c r="H46" s="263" t="s">
        <v>18</v>
      </c>
      <c r="J46" s="29"/>
      <c r="K46" s="185">
        <v>43</v>
      </c>
      <c r="L46" s="185" t="str">
        <f t="shared" si="18"/>
        <v>M3-1</v>
      </c>
      <c r="M46" s="185" t="str">
        <f t="shared" si="19"/>
        <v>TE-1</v>
      </c>
      <c r="N46" s="185" t="str">
        <f t="shared" si="20"/>
        <v>TE-2</v>
      </c>
      <c r="O46" s="185" t="str">
        <f t="shared" si="21"/>
        <v>TE-1</v>
      </c>
      <c r="P46" s="185" t="str">
        <f t="shared" si="22"/>
        <v>K-1</v>
      </c>
      <c r="R46" s="231"/>
      <c r="S46" s="185"/>
      <c r="T46" s="217">
        <v>5</v>
      </c>
      <c r="U46" s="217">
        <v>17</v>
      </c>
      <c r="V46" s="217">
        <v>18</v>
      </c>
      <c r="W46" s="217">
        <v>17</v>
      </c>
      <c r="X46" s="217">
        <v>11</v>
      </c>
      <c r="Y46" s="1"/>
      <c r="Z46" s="185"/>
      <c r="AA46" s="232" t="str">
        <f t="shared" si="13"/>
        <v>喜鵲</v>
      </c>
      <c r="AB46" s="232" t="str">
        <f t="shared" si="14"/>
        <v>ＴＥ</v>
      </c>
      <c r="AC46" s="232" t="str">
        <f t="shared" si="15"/>
        <v>TETE</v>
      </c>
      <c r="AD46" s="232" t="str">
        <f t="shared" si="16"/>
        <v>ＴＥ</v>
      </c>
      <c r="AE46" s="232" t="str">
        <f t="shared" si="17"/>
        <v>Ｋ</v>
      </c>
    </row>
    <row r="47" spans="2:31" ht="18">
      <c r="B47" s="264" t="s">
        <v>10</v>
      </c>
      <c r="C47" s="265" t="s">
        <v>167</v>
      </c>
      <c r="D47" s="7">
        <f>D26</f>
        <v>192</v>
      </c>
      <c r="E47" s="7">
        <f>E26</f>
        <v>192</v>
      </c>
      <c r="F47" s="7">
        <f>F26</f>
        <v>192</v>
      </c>
      <c r="G47" s="7">
        <f>G26</f>
        <v>192</v>
      </c>
      <c r="H47" s="7">
        <f>H26</f>
        <v>192</v>
      </c>
      <c r="J47" s="29"/>
      <c r="K47" s="185">
        <v>44</v>
      </c>
      <c r="L47" s="185" t="str">
        <f t="shared" si="18"/>
        <v>K-1</v>
      </c>
      <c r="M47" s="185" t="str">
        <f t="shared" si="19"/>
        <v>TE-1</v>
      </c>
      <c r="N47" s="185" t="str">
        <f t="shared" si="20"/>
        <v>J-1</v>
      </c>
      <c r="O47" s="185" t="str">
        <f t="shared" si="21"/>
        <v>TE-1</v>
      </c>
      <c r="P47" s="185" t="str">
        <f t="shared" si="22"/>
        <v>J-2</v>
      </c>
      <c r="R47" s="231"/>
      <c r="S47" s="185"/>
      <c r="T47" s="217">
        <v>11</v>
      </c>
      <c r="U47" s="217">
        <v>17</v>
      </c>
      <c r="V47" s="217">
        <v>15</v>
      </c>
      <c r="W47" s="217">
        <v>17</v>
      </c>
      <c r="X47" s="217">
        <v>16</v>
      </c>
      <c r="Y47" s="1"/>
      <c r="Z47" s="185"/>
      <c r="AA47" s="232" t="str">
        <f t="shared" si="13"/>
        <v>Ｋ</v>
      </c>
      <c r="AB47" s="232" t="str">
        <f t="shared" si="14"/>
        <v>ＴＥ</v>
      </c>
      <c r="AC47" s="232" t="str">
        <f t="shared" si="15"/>
        <v>Ｊ</v>
      </c>
      <c r="AD47" s="232" t="str">
        <f t="shared" si="16"/>
        <v>ＴＥ</v>
      </c>
      <c r="AE47" s="232" t="str">
        <f t="shared" si="17"/>
        <v>ＪＪ</v>
      </c>
    </row>
    <row r="48" spans="2:31" ht="18">
      <c r="B48" s="264" t="str">
        <f>B4</f>
        <v>M1-2</v>
      </c>
      <c r="C48" s="265"/>
      <c r="D48" s="6">
        <f>D$25+D4</f>
        <v>4</v>
      </c>
      <c r="E48" s="6">
        <f>E$25+E4</f>
        <v>4</v>
      </c>
      <c r="F48" s="6">
        <f>F$25+F4</f>
        <v>19</v>
      </c>
      <c r="G48" s="6">
        <f>G$25+G4</f>
        <v>31</v>
      </c>
      <c r="H48" s="6">
        <f>H$25+H4</f>
        <v>12</v>
      </c>
      <c r="J48" s="29"/>
      <c r="K48" s="185">
        <v>45</v>
      </c>
      <c r="L48" s="185" t="str">
        <f t="shared" si="18"/>
        <v>M4-1</v>
      </c>
      <c r="M48" s="185" t="str">
        <f t="shared" si="19"/>
        <v>M4-1</v>
      </c>
      <c r="N48" s="185" t="str">
        <f t="shared" si="20"/>
        <v>M4-2</v>
      </c>
      <c r="O48" s="185" t="str">
        <f t="shared" si="21"/>
        <v>WW-2</v>
      </c>
      <c r="P48" s="185" t="str">
        <f t="shared" si="22"/>
        <v>M4-1</v>
      </c>
      <c r="R48" s="231"/>
      <c r="S48" s="185"/>
      <c r="T48" s="217">
        <v>7</v>
      </c>
      <c r="U48" s="217">
        <v>7</v>
      </c>
      <c r="V48" s="217">
        <v>8</v>
      </c>
      <c r="W48" s="217">
        <v>22</v>
      </c>
      <c r="X48" s="217">
        <v>7</v>
      </c>
      <c r="Y48" s="1"/>
      <c r="Z48" s="185"/>
      <c r="AA48" s="232" t="str">
        <f t="shared" si="13"/>
        <v>相思鳥</v>
      </c>
      <c r="AB48" s="232" t="str">
        <f t="shared" si="14"/>
        <v>相思鳥</v>
      </c>
      <c r="AC48" s="232" t="str">
        <f t="shared" si="15"/>
        <v>雙相思鳥</v>
      </c>
      <c r="AD48" s="232" t="str">
        <f t="shared" si="16"/>
        <v>ＷＷ</v>
      </c>
      <c r="AE48" s="232" t="str">
        <f t="shared" si="17"/>
        <v>相思鳥</v>
      </c>
    </row>
    <row r="49" spans="1:31" ht="18">
      <c r="B49" s="264" t="str">
        <f>B6</f>
        <v>M2-2</v>
      </c>
      <c r="C49" s="265"/>
      <c r="D49" s="6">
        <f>D$25+D6</f>
        <v>6</v>
      </c>
      <c r="E49" s="6">
        <f>E$25+E6</f>
        <v>6</v>
      </c>
      <c r="F49" s="6">
        <f>F$25+F6</f>
        <v>16</v>
      </c>
      <c r="G49" s="6">
        <f>G$25+G6</f>
        <v>41</v>
      </c>
      <c r="H49" s="6">
        <f>H$25+H6</f>
        <v>13</v>
      </c>
      <c r="J49" s="29"/>
      <c r="K49" s="185">
        <v>46</v>
      </c>
      <c r="L49" s="185" t="str">
        <f t="shared" si="18"/>
        <v>A-1</v>
      </c>
      <c r="M49" s="185" t="str">
        <f t="shared" si="19"/>
        <v>J-1</v>
      </c>
      <c r="N49" s="185" t="str">
        <f t="shared" si="20"/>
        <v>TE-1</v>
      </c>
      <c r="O49" s="185" t="str">
        <f t="shared" si="21"/>
        <v>TE-1</v>
      </c>
      <c r="P49" s="185" t="str">
        <f t="shared" si="22"/>
        <v>Q-1</v>
      </c>
      <c r="S49" s="185"/>
      <c r="T49" s="217">
        <v>9</v>
      </c>
      <c r="U49" s="217">
        <v>15</v>
      </c>
      <c r="V49" s="217">
        <v>17</v>
      </c>
      <c r="W49" s="217">
        <v>17</v>
      </c>
      <c r="X49" s="217">
        <v>13</v>
      </c>
      <c r="Z49" s="185"/>
      <c r="AA49" s="232" t="str">
        <f t="shared" si="13"/>
        <v>Ａ</v>
      </c>
      <c r="AB49" s="232" t="str">
        <f t="shared" si="14"/>
        <v>Ｊ</v>
      </c>
      <c r="AC49" s="232" t="str">
        <f t="shared" si="15"/>
        <v>ＴＥ</v>
      </c>
      <c r="AD49" s="232" t="str">
        <f t="shared" si="16"/>
        <v>ＴＥ</v>
      </c>
      <c r="AE49" s="232" t="str">
        <f t="shared" si="17"/>
        <v>Ｑ</v>
      </c>
    </row>
    <row r="50" spans="1:31" ht="18">
      <c r="B50" s="264" t="str">
        <f>B8</f>
        <v>M3-2</v>
      </c>
      <c r="C50" s="265"/>
      <c r="D50" s="6">
        <f>D$25+D8</f>
        <v>5</v>
      </c>
      <c r="E50" s="6">
        <f>E$25+E8</f>
        <v>16</v>
      </c>
      <c r="F50" s="6">
        <f>F$25+F8</f>
        <v>13</v>
      </c>
      <c r="G50" s="6">
        <f>G$25+G8</f>
        <v>39</v>
      </c>
      <c r="H50" s="6">
        <f>H$25+H8</f>
        <v>18</v>
      </c>
      <c r="I50" s="29"/>
      <c r="J50" s="29"/>
      <c r="K50" s="185">
        <v>47</v>
      </c>
      <c r="L50" s="185" t="str">
        <f t="shared" si="18"/>
        <v>M1-1</v>
      </c>
      <c r="M50" s="185" t="str">
        <f t="shared" si="19"/>
        <v>Q-1</v>
      </c>
      <c r="N50" s="185" t="str">
        <f t="shared" si="20"/>
        <v>J-1</v>
      </c>
      <c r="O50" s="185" t="str">
        <f t="shared" si="21"/>
        <v>J-2</v>
      </c>
      <c r="P50" s="185" t="str">
        <f t="shared" si="22"/>
        <v>J-2</v>
      </c>
      <c r="S50" s="185"/>
      <c r="T50" s="217">
        <v>1</v>
      </c>
      <c r="U50" s="217">
        <v>13</v>
      </c>
      <c r="V50" s="217">
        <v>15</v>
      </c>
      <c r="W50" s="217">
        <v>16</v>
      </c>
      <c r="X50" s="217">
        <v>16</v>
      </c>
      <c r="Z50" s="185"/>
      <c r="AA50" s="232" t="str">
        <f t="shared" si="13"/>
        <v>鴛鴦</v>
      </c>
      <c r="AB50" s="232" t="str">
        <f t="shared" si="14"/>
        <v>Ｑ</v>
      </c>
      <c r="AC50" s="232" t="str">
        <f t="shared" si="15"/>
        <v>Ｊ</v>
      </c>
      <c r="AD50" s="232" t="str">
        <f t="shared" si="16"/>
        <v>ＪＪ</v>
      </c>
      <c r="AE50" s="232" t="str">
        <f t="shared" si="17"/>
        <v>ＪＪ</v>
      </c>
    </row>
    <row r="51" spans="1:31" ht="18">
      <c r="B51" s="264" t="str">
        <f>B10</f>
        <v>M4-2</v>
      </c>
      <c r="C51" s="265"/>
      <c r="D51" s="6">
        <f>D$25+D10</f>
        <v>8</v>
      </c>
      <c r="E51" s="6">
        <f>E$25+E10</f>
        <v>8</v>
      </c>
      <c r="F51" s="6">
        <f>F$25+F10</f>
        <v>24</v>
      </c>
      <c r="G51" s="6">
        <f>G$25+G10</f>
        <v>29</v>
      </c>
      <c r="H51" s="6">
        <f>H$25+H10</f>
        <v>15</v>
      </c>
      <c r="I51" s="29"/>
      <c r="J51" s="29"/>
      <c r="K51" s="185">
        <v>48</v>
      </c>
      <c r="L51" s="185" t="str">
        <f t="shared" si="18"/>
        <v>J-1</v>
      </c>
      <c r="M51" s="185" t="str">
        <f t="shared" si="19"/>
        <v>TE-1</v>
      </c>
      <c r="N51" s="185" t="str">
        <f t="shared" si="20"/>
        <v>M1-2</v>
      </c>
      <c r="O51" s="185" t="str">
        <f t="shared" si="21"/>
        <v>M3-2</v>
      </c>
      <c r="P51" s="185" t="str">
        <f t="shared" si="22"/>
        <v>M1-1</v>
      </c>
      <c r="S51" s="185"/>
      <c r="T51" s="217">
        <v>15</v>
      </c>
      <c r="U51" s="217">
        <v>17</v>
      </c>
      <c r="V51" s="217">
        <v>2</v>
      </c>
      <c r="W51" s="217">
        <v>6</v>
      </c>
      <c r="X51" s="217">
        <v>1</v>
      </c>
      <c r="Z51" s="185"/>
      <c r="AA51" s="232" t="str">
        <f t="shared" ref="AA51:AA114" si="23">VLOOKUP(L51,$B$3:$I$25,2,FALSE)</f>
        <v>Ｊ</v>
      </c>
      <c r="AB51" s="232" t="str">
        <f t="shared" ref="AB51:AB114" si="24">VLOOKUP(M51,$B$3:$I$25,2,FALSE)</f>
        <v>ＴＥ</v>
      </c>
      <c r="AC51" s="232" t="str">
        <f t="shared" ref="AC51:AC114" si="25">VLOOKUP(N51,$B$3:$I$25,2,FALSE)</f>
        <v>雙鴛鴦</v>
      </c>
      <c r="AD51" s="232" t="str">
        <f t="shared" ref="AD51:AD114" si="26">VLOOKUP(O51,$B$3:$I$25,2,FALSE)</f>
        <v>雙喜鵲</v>
      </c>
      <c r="AE51" s="232" t="str">
        <f t="shared" ref="AE51:AE114" si="27">VLOOKUP(P51,$B$3:$I$25,2,FALSE)</f>
        <v>鴛鴦</v>
      </c>
    </row>
    <row r="52" spans="1:31" ht="18">
      <c r="B52" s="264" t="str">
        <f>B12</f>
        <v>A-2</v>
      </c>
      <c r="C52" s="265"/>
      <c r="D52" s="6">
        <f>D$25+D12</f>
        <v>6</v>
      </c>
      <c r="E52" s="6">
        <f>E$25+E12</f>
        <v>2</v>
      </c>
      <c r="F52" s="6">
        <f>F$25+F12</f>
        <v>5</v>
      </c>
      <c r="G52" s="6">
        <f>G$25+G12</f>
        <v>29</v>
      </c>
      <c r="H52" s="6">
        <f>H$25+H12</f>
        <v>8</v>
      </c>
      <c r="J52" s="29"/>
      <c r="K52" s="185">
        <v>49</v>
      </c>
      <c r="L52" s="185" t="str">
        <f t="shared" si="18"/>
        <v>NI-1</v>
      </c>
      <c r="M52" s="185" t="str">
        <f t="shared" si="19"/>
        <v>TE-1</v>
      </c>
      <c r="N52" s="185" t="str">
        <f t="shared" si="20"/>
        <v>K-1</v>
      </c>
      <c r="O52" s="185" t="str">
        <f t="shared" si="21"/>
        <v>Q-2</v>
      </c>
      <c r="P52" s="185" t="str">
        <f t="shared" si="22"/>
        <v>TE-1</v>
      </c>
      <c r="S52" s="185"/>
      <c r="T52" s="217">
        <v>19</v>
      </c>
      <c r="U52" s="217">
        <v>17</v>
      </c>
      <c r="V52" s="217">
        <v>11</v>
      </c>
      <c r="W52" s="217">
        <v>14</v>
      </c>
      <c r="X52" s="217">
        <v>17</v>
      </c>
      <c r="Z52" s="185"/>
      <c r="AA52" s="232" t="str">
        <f t="shared" si="23"/>
        <v>NI</v>
      </c>
      <c r="AB52" s="232" t="str">
        <f t="shared" si="24"/>
        <v>ＴＥ</v>
      </c>
      <c r="AC52" s="232" t="str">
        <f t="shared" si="25"/>
        <v>Ｋ</v>
      </c>
      <c r="AD52" s="232" t="str">
        <f t="shared" si="26"/>
        <v>ＱＱ</v>
      </c>
      <c r="AE52" s="232" t="str">
        <f t="shared" si="27"/>
        <v>ＴＥ</v>
      </c>
    </row>
    <row r="53" spans="1:31" ht="18">
      <c r="B53" s="264" t="str">
        <f>B14</f>
        <v>K-2</v>
      </c>
      <c r="C53" s="2"/>
      <c r="D53" s="6">
        <f>D$25+D14</f>
        <v>2</v>
      </c>
      <c r="E53" s="6">
        <f>E$25+E14</f>
        <v>2</v>
      </c>
      <c r="F53" s="6">
        <f>F$25+F14</f>
        <v>15</v>
      </c>
      <c r="G53" s="6">
        <f>G$25+G14</f>
        <v>30</v>
      </c>
      <c r="H53" s="6">
        <f>H$25+H14</f>
        <v>9</v>
      </c>
      <c r="J53" s="29"/>
      <c r="K53" s="185">
        <v>50</v>
      </c>
      <c r="L53" s="185" t="str">
        <f t="shared" si="18"/>
        <v>NI-1</v>
      </c>
      <c r="M53" s="185" t="str">
        <f t="shared" si="19"/>
        <v>J-1</v>
      </c>
      <c r="N53" s="185" t="str">
        <f t="shared" si="20"/>
        <v>J-1</v>
      </c>
      <c r="O53" s="185" t="str">
        <f t="shared" si="21"/>
        <v>J-2</v>
      </c>
      <c r="P53" s="185" t="str">
        <f t="shared" si="22"/>
        <v>J-2</v>
      </c>
      <c r="S53" s="185"/>
      <c r="T53" s="217">
        <v>19</v>
      </c>
      <c r="U53" s="217">
        <v>15</v>
      </c>
      <c r="V53" s="217">
        <v>15</v>
      </c>
      <c r="W53" s="217">
        <v>16</v>
      </c>
      <c r="X53" s="217">
        <v>16</v>
      </c>
      <c r="Z53" s="185"/>
      <c r="AA53" s="232" t="str">
        <f t="shared" si="23"/>
        <v>NI</v>
      </c>
      <c r="AB53" s="232" t="str">
        <f t="shared" si="24"/>
        <v>Ｊ</v>
      </c>
      <c r="AC53" s="232" t="str">
        <f t="shared" si="25"/>
        <v>Ｊ</v>
      </c>
      <c r="AD53" s="232" t="str">
        <f t="shared" si="26"/>
        <v>ＪＪ</v>
      </c>
      <c r="AE53" s="232" t="str">
        <f t="shared" si="27"/>
        <v>ＪＪ</v>
      </c>
    </row>
    <row r="54" spans="1:31" ht="18">
      <c r="B54" s="264" t="str">
        <f>B16</f>
        <v>Q-2</v>
      </c>
      <c r="C54" s="2"/>
      <c r="D54" s="6">
        <f>D$25+D16</f>
        <v>1</v>
      </c>
      <c r="E54" s="6">
        <f>E$25+E16</f>
        <v>3</v>
      </c>
      <c r="F54" s="6">
        <f>F$25+F16</f>
        <v>6</v>
      </c>
      <c r="G54" s="6">
        <f>G$25+G16</f>
        <v>49</v>
      </c>
      <c r="H54" s="6">
        <f>H$25+H16</f>
        <v>9</v>
      </c>
      <c r="K54" s="185">
        <v>51</v>
      </c>
      <c r="L54" s="185" t="str">
        <f t="shared" si="18"/>
        <v>M2-1</v>
      </c>
      <c r="M54" s="185" t="str">
        <f t="shared" si="19"/>
        <v>M3-2</v>
      </c>
      <c r="N54" s="185" t="str">
        <f t="shared" si="20"/>
        <v>M2-2</v>
      </c>
      <c r="O54" s="185" t="str">
        <f t="shared" si="21"/>
        <v>WW-2</v>
      </c>
      <c r="P54" s="185" t="str">
        <f t="shared" si="22"/>
        <v>M2-2</v>
      </c>
      <c r="S54" s="185"/>
      <c r="T54" s="217">
        <v>3</v>
      </c>
      <c r="U54" s="217">
        <v>6</v>
      </c>
      <c r="V54" s="217">
        <v>4</v>
      </c>
      <c r="W54" s="217">
        <v>22</v>
      </c>
      <c r="X54" s="217">
        <v>4</v>
      </c>
      <c r="Z54" s="185"/>
      <c r="AA54" s="232" t="str">
        <f t="shared" si="23"/>
        <v>鸚鵡</v>
      </c>
      <c r="AB54" s="232" t="str">
        <f t="shared" si="24"/>
        <v>雙喜鵲</v>
      </c>
      <c r="AC54" s="232" t="str">
        <f t="shared" si="25"/>
        <v>雙鸚鵡</v>
      </c>
      <c r="AD54" s="232" t="str">
        <f t="shared" si="26"/>
        <v>ＷＷ</v>
      </c>
      <c r="AE54" s="232" t="str">
        <f t="shared" si="27"/>
        <v>雙鸚鵡</v>
      </c>
    </row>
    <row r="55" spans="1:31" ht="18">
      <c r="A55" s="217" t="s">
        <v>259</v>
      </c>
      <c r="B55" s="264" t="str">
        <f>B18</f>
        <v>J-2</v>
      </c>
      <c r="C55" s="2"/>
      <c r="D55" s="6">
        <f>D$25+D18</f>
        <v>3</v>
      </c>
      <c r="E55" s="6">
        <f>E$25+E18</f>
        <v>3</v>
      </c>
      <c r="F55" s="6">
        <f>F$25+F18</f>
        <v>13</v>
      </c>
      <c r="G55" s="6">
        <f>G$25+G18</f>
        <v>38</v>
      </c>
      <c r="H55" s="6">
        <f>H$25+H18</f>
        <v>19</v>
      </c>
      <c r="I55" s="29"/>
      <c r="K55" s="185">
        <v>52</v>
      </c>
      <c r="L55" s="185" t="str">
        <f t="shared" si="18"/>
        <v>K-1</v>
      </c>
      <c r="M55" s="185" t="str">
        <f t="shared" si="19"/>
        <v>TE-1</v>
      </c>
      <c r="N55" s="185" t="str">
        <f t="shared" si="20"/>
        <v>K-2</v>
      </c>
      <c r="O55" s="185" t="str">
        <f t="shared" si="21"/>
        <v>TE-1</v>
      </c>
      <c r="P55" s="185" t="str">
        <f t="shared" si="22"/>
        <v>Q-1</v>
      </c>
      <c r="S55" s="185"/>
      <c r="T55" s="217">
        <v>11</v>
      </c>
      <c r="U55" s="217">
        <v>17</v>
      </c>
      <c r="V55" s="217">
        <v>12</v>
      </c>
      <c r="W55" s="217">
        <v>17</v>
      </c>
      <c r="X55" s="217">
        <v>13</v>
      </c>
      <c r="Z55" s="185"/>
      <c r="AA55" s="232" t="str">
        <f t="shared" si="23"/>
        <v>Ｋ</v>
      </c>
      <c r="AB55" s="232" t="str">
        <f t="shared" si="24"/>
        <v>ＴＥ</v>
      </c>
      <c r="AC55" s="232" t="str">
        <f t="shared" si="25"/>
        <v>ＫＫ</v>
      </c>
      <c r="AD55" s="232" t="str">
        <f t="shared" si="26"/>
        <v>ＴＥ</v>
      </c>
      <c r="AE55" s="232" t="str">
        <f t="shared" si="27"/>
        <v>Ｑ</v>
      </c>
    </row>
    <row r="56" spans="1:31" ht="18">
      <c r="B56" s="264" t="str">
        <f>B20</f>
        <v>TE-2</v>
      </c>
      <c r="C56" s="2"/>
      <c r="D56" s="6">
        <f>D$25+D20</f>
        <v>2</v>
      </c>
      <c r="E56" s="6">
        <f>E$25+E20</f>
        <v>3</v>
      </c>
      <c r="F56" s="6">
        <f>F$25+F20</f>
        <v>6</v>
      </c>
      <c r="G56" s="6">
        <f>G$25+G20</f>
        <v>30</v>
      </c>
      <c r="H56" s="6">
        <f>H$25+H20</f>
        <v>13</v>
      </c>
      <c r="I56" s="29"/>
      <c r="K56" s="185">
        <v>53</v>
      </c>
      <c r="L56" s="185" t="str">
        <f t="shared" si="18"/>
        <v>K-1</v>
      </c>
      <c r="M56" s="185" t="str">
        <f t="shared" si="19"/>
        <v>TE-1</v>
      </c>
      <c r="N56" s="185" t="str">
        <f t="shared" si="20"/>
        <v>J-1</v>
      </c>
      <c r="O56" s="185" t="str">
        <f t="shared" si="21"/>
        <v>Q-1</v>
      </c>
      <c r="P56" s="185" t="str">
        <f t="shared" si="22"/>
        <v>J-1</v>
      </c>
      <c r="S56" s="185"/>
      <c r="T56" s="217">
        <v>11</v>
      </c>
      <c r="U56" s="217">
        <v>17</v>
      </c>
      <c r="V56" s="217">
        <v>15</v>
      </c>
      <c r="W56" s="217">
        <v>13</v>
      </c>
      <c r="X56" s="217">
        <v>15</v>
      </c>
      <c r="Z56" s="185"/>
      <c r="AA56" s="232" t="str">
        <f t="shared" si="23"/>
        <v>Ｋ</v>
      </c>
      <c r="AB56" s="232" t="str">
        <f t="shared" si="24"/>
        <v>ＴＥ</v>
      </c>
      <c r="AC56" s="232" t="str">
        <f t="shared" si="25"/>
        <v>Ｊ</v>
      </c>
      <c r="AD56" s="232" t="str">
        <f t="shared" si="26"/>
        <v>Ｑ</v>
      </c>
      <c r="AE56" s="232" t="str">
        <f t="shared" si="27"/>
        <v>Ｊ</v>
      </c>
    </row>
    <row r="57" spans="1:31" ht="18">
      <c r="B57" s="264" t="str">
        <f>B22</f>
        <v>NI-2</v>
      </c>
      <c r="C57" s="2"/>
      <c r="D57" s="6">
        <f>D$25+D22</f>
        <v>2</v>
      </c>
      <c r="E57" s="6">
        <f>E$25+E22</f>
        <v>2</v>
      </c>
      <c r="F57" s="6">
        <f>F$25+F22</f>
        <v>16</v>
      </c>
      <c r="G57" s="6">
        <f>G$25+G22</f>
        <v>29</v>
      </c>
      <c r="H57" s="6">
        <f>H$25+H22</f>
        <v>9</v>
      </c>
      <c r="I57" s="29"/>
      <c r="K57" s="185">
        <v>54</v>
      </c>
      <c r="L57" s="185" t="str">
        <f t="shared" si="18"/>
        <v>M3-1</v>
      </c>
      <c r="M57" s="185" t="str">
        <f t="shared" si="19"/>
        <v>M3-2</v>
      </c>
      <c r="N57" s="185" t="str">
        <f t="shared" si="20"/>
        <v>M4-2</v>
      </c>
      <c r="O57" s="185" t="str">
        <f t="shared" si="21"/>
        <v>M3-2</v>
      </c>
      <c r="P57" s="185" t="str">
        <f t="shared" si="22"/>
        <v>M3-2</v>
      </c>
      <c r="S57" s="185"/>
      <c r="T57" s="217">
        <v>5</v>
      </c>
      <c r="U57" s="217">
        <v>6</v>
      </c>
      <c r="V57" s="217">
        <v>8</v>
      </c>
      <c r="W57" s="217">
        <v>6</v>
      </c>
      <c r="X57" s="217">
        <v>6</v>
      </c>
      <c r="Z57" s="185"/>
      <c r="AA57" s="232" t="str">
        <f t="shared" si="23"/>
        <v>喜鵲</v>
      </c>
      <c r="AB57" s="232" t="str">
        <f t="shared" si="24"/>
        <v>雙喜鵲</v>
      </c>
      <c r="AC57" s="232" t="str">
        <f t="shared" si="25"/>
        <v>雙相思鳥</v>
      </c>
      <c r="AD57" s="232" t="str">
        <f t="shared" si="26"/>
        <v>雙喜鵲</v>
      </c>
      <c r="AE57" s="232" t="str">
        <f t="shared" si="27"/>
        <v>雙喜鵲</v>
      </c>
    </row>
    <row r="58" spans="1:31" ht="17">
      <c r="D58" s="33"/>
      <c r="I58" s="29"/>
      <c r="K58" s="185">
        <v>55</v>
      </c>
      <c r="L58" s="185" t="str">
        <f t="shared" si="18"/>
        <v>A-1</v>
      </c>
      <c r="M58" s="185" t="str">
        <f t="shared" si="19"/>
        <v>Q-1</v>
      </c>
      <c r="N58" s="185" t="str">
        <f t="shared" si="20"/>
        <v>K-2</v>
      </c>
      <c r="O58" s="185" t="str">
        <f t="shared" si="21"/>
        <v>Q-2</v>
      </c>
      <c r="P58" s="185" t="str">
        <f t="shared" si="22"/>
        <v>K-1</v>
      </c>
      <c r="S58" s="185"/>
      <c r="T58" s="217">
        <v>9</v>
      </c>
      <c r="U58" s="217">
        <v>13</v>
      </c>
      <c r="V58" s="217">
        <v>12</v>
      </c>
      <c r="W58" s="217">
        <v>14</v>
      </c>
      <c r="X58" s="217">
        <v>11</v>
      </c>
      <c r="Z58" s="185"/>
      <c r="AA58" s="232" t="str">
        <f t="shared" si="23"/>
        <v>Ａ</v>
      </c>
      <c r="AB58" s="232" t="str">
        <f t="shared" si="24"/>
        <v>Ｑ</v>
      </c>
      <c r="AC58" s="232" t="str">
        <f t="shared" si="25"/>
        <v>ＫＫ</v>
      </c>
      <c r="AD58" s="232" t="str">
        <f t="shared" si="26"/>
        <v>ＱＱ</v>
      </c>
      <c r="AE58" s="232" t="str">
        <f t="shared" si="27"/>
        <v>Ｋ</v>
      </c>
    </row>
    <row r="59" spans="1:31" ht="18">
      <c r="A59" s="217" t="s">
        <v>260</v>
      </c>
      <c r="B59" s="26" t="s">
        <v>12</v>
      </c>
      <c r="C59" s="26" t="s">
        <v>13</v>
      </c>
      <c r="D59" s="263" t="s">
        <v>14</v>
      </c>
      <c r="E59" s="263" t="s">
        <v>15</v>
      </c>
      <c r="F59" s="263" t="s">
        <v>16</v>
      </c>
      <c r="G59" s="263" t="s">
        <v>17</v>
      </c>
      <c r="H59" s="263" t="s">
        <v>18</v>
      </c>
      <c r="I59" s="29"/>
      <c r="K59" s="185">
        <v>56</v>
      </c>
      <c r="L59" s="185" t="str">
        <f t="shared" si="18"/>
        <v>A-1</v>
      </c>
      <c r="M59" s="185" t="str">
        <f t="shared" si="19"/>
        <v>TE-1</v>
      </c>
      <c r="N59" s="185" t="str">
        <f t="shared" si="20"/>
        <v>J-1</v>
      </c>
      <c r="O59" s="185" t="str">
        <f t="shared" si="21"/>
        <v>Q-2</v>
      </c>
      <c r="P59" s="185" t="str">
        <f t="shared" si="22"/>
        <v>K-1</v>
      </c>
      <c r="S59" s="185"/>
      <c r="T59" s="217">
        <v>9</v>
      </c>
      <c r="U59" s="217">
        <v>17</v>
      </c>
      <c r="V59" s="217">
        <v>15</v>
      </c>
      <c r="W59" s="217">
        <v>14</v>
      </c>
      <c r="X59" s="217">
        <v>11</v>
      </c>
      <c r="Z59" s="185"/>
      <c r="AA59" s="232" t="str">
        <f t="shared" si="23"/>
        <v>Ａ</v>
      </c>
      <c r="AB59" s="232" t="str">
        <f t="shared" si="24"/>
        <v>ＴＥ</v>
      </c>
      <c r="AC59" s="232" t="str">
        <f t="shared" si="25"/>
        <v>Ｊ</v>
      </c>
      <c r="AD59" s="232" t="str">
        <f t="shared" si="26"/>
        <v>ＱＱ</v>
      </c>
      <c r="AE59" s="232" t="str">
        <f t="shared" si="27"/>
        <v>Ｋ</v>
      </c>
    </row>
    <row r="60" spans="1:31" ht="18">
      <c r="B60" s="264" t="s">
        <v>10</v>
      </c>
      <c r="C60" s="265" t="s">
        <v>167</v>
      </c>
      <c r="D60" s="7">
        <f>D32</f>
        <v>192</v>
      </c>
      <c r="E60" s="7">
        <f>E32</f>
        <v>192</v>
      </c>
      <c r="F60" s="7">
        <f>F32</f>
        <v>192</v>
      </c>
      <c r="G60" s="7">
        <f>G32</f>
        <v>192</v>
      </c>
      <c r="H60" s="7">
        <f>H32</f>
        <v>192</v>
      </c>
      <c r="I60" s="29"/>
      <c r="K60" s="185">
        <v>57</v>
      </c>
      <c r="L60" s="185" t="str">
        <f t="shared" si="18"/>
        <v>M4-1</v>
      </c>
      <c r="M60" s="185" t="str">
        <f t="shared" si="19"/>
        <v>M4-1</v>
      </c>
      <c r="N60" s="185" t="str">
        <f t="shared" si="20"/>
        <v>M4-2</v>
      </c>
      <c r="O60" s="185" t="str">
        <f t="shared" si="21"/>
        <v>M2-2</v>
      </c>
      <c r="P60" s="185" t="str">
        <f t="shared" si="22"/>
        <v>M4-2</v>
      </c>
      <c r="S60" s="185"/>
      <c r="T60" s="217">
        <v>7</v>
      </c>
      <c r="U60" s="217">
        <v>7</v>
      </c>
      <c r="V60" s="217">
        <v>8</v>
      </c>
      <c r="W60" s="217">
        <v>4</v>
      </c>
      <c r="X60" s="217">
        <v>8</v>
      </c>
      <c r="Z60" s="185"/>
      <c r="AA60" s="232" t="str">
        <f t="shared" si="23"/>
        <v>相思鳥</v>
      </c>
      <c r="AB60" s="232" t="str">
        <f t="shared" si="24"/>
        <v>相思鳥</v>
      </c>
      <c r="AC60" s="232" t="str">
        <f t="shared" si="25"/>
        <v>雙相思鳥</v>
      </c>
      <c r="AD60" s="232" t="str">
        <f t="shared" si="26"/>
        <v>雙鸚鵡</v>
      </c>
      <c r="AE60" s="232" t="str">
        <f t="shared" si="27"/>
        <v>雙相思鳥</v>
      </c>
    </row>
    <row r="61" spans="1:31" ht="18">
      <c r="B61" s="264" t="s">
        <v>147</v>
      </c>
      <c r="C61" s="265"/>
      <c r="D61" s="7">
        <f t="shared" ref="D61:H70" si="28">D$26-D33-D48</f>
        <v>178</v>
      </c>
      <c r="E61" s="7">
        <f t="shared" si="28"/>
        <v>186</v>
      </c>
      <c r="F61" s="7">
        <f t="shared" si="28"/>
        <v>170</v>
      </c>
      <c r="G61" s="7">
        <f t="shared" si="28"/>
        <v>156</v>
      </c>
      <c r="H61" s="7">
        <f t="shared" si="28"/>
        <v>172</v>
      </c>
      <c r="I61" s="29"/>
      <c r="K61" s="185">
        <v>58</v>
      </c>
      <c r="L61" s="185" t="str">
        <f t="shared" si="18"/>
        <v>NI-1</v>
      </c>
      <c r="M61" s="185" t="str">
        <f t="shared" si="19"/>
        <v>Q-1</v>
      </c>
      <c r="N61" s="185" t="str">
        <f t="shared" si="20"/>
        <v>K-2</v>
      </c>
      <c r="O61" s="185" t="str">
        <f t="shared" si="21"/>
        <v>TE-1</v>
      </c>
      <c r="P61" s="185" t="str">
        <f t="shared" si="22"/>
        <v>NI-1</v>
      </c>
      <c r="S61" s="185"/>
      <c r="T61" s="217">
        <v>19</v>
      </c>
      <c r="U61" s="217">
        <v>13</v>
      </c>
      <c r="V61" s="217">
        <v>12</v>
      </c>
      <c r="W61" s="217">
        <v>17</v>
      </c>
      <c r="X61" s="217">
        <v>19</v>
      </c>
      <c r="Z61" s="185"/>
      <c r="AA61" s="232" t="str">
        <f t="shared" si="23"/>
        <v>NI</v>
      </c>
      <c r="AB61" s="232" t="str">
        <f t="shared" si="24"/>
        <v>Ｑ</v>
      </c>
      <c r="AC61" s="232" t="str">
        <f t="shared" si="25"/>
        <v>ＫＫ</v>
      </c>
      <c r="AD61" s="232" t="str">
        <f t="shared" si="26"/>
        <v>ＴＥ</v>
      </c>
      <c r="AE61" s="232" t="str">
        <f t="shared" si="27"/>
        <v>NI</v>
      </c>
    </row>
    <row r="62" spans="1:31" ht="18">
      <c r="B62" s="264" t="s">
        <v>148</v>
      </c>
      <c r="C62" s="265"/>
      <c r="D62" s="7">
        <f t="shared" si="28"/>
        <v>178</v>
      </c>
      <c r="E62" s="7">
        <f t="shared" si="28"/>
        <v>182</v>
      </c>
      <c r="F62" s="7">
        <f t="shared" si="28"/>
        <v>173</v>
      </c>
      <c r="G62" s="7">
        <f t="shared" si="28"/>
        <v>146</v>
      </c>
      <c r="H62" s="7">
        <f t="shared" si="28"/>
        <v>173</v>
      </c>
      <c r="I62" s="29"/>
      <c r="K62" s="185">
        <v>59</v>
      </c>
      <c r="L62" s="185" t="str">
        <f t="shared" ref="L62:L125" si="29">VLOOKUP(T62,$A$3:$B$25,2,FALSE)</f>
        <v>NI-1</v>
      </c>
      <c r="M62" s="185" t="str">
        <f t="shared" ref="M62:M125" si="30">VLOOKUP(U62,$A$3:$B$25,2,FALSE)</f>
        <v>Q-1</v>
      </c>
      <c r="N62" s="185" t="str">
        <f t="shared" ref="N62:N125" si="31">VLOOKUP(V62,$A$3:$B$25,2,FALSE)</f>
        <v>K-1</v>
      </c>
      <c r="O62" s="185" t="str">
        <f t="shared" ref="O62:O125" si="32">VLOOKUP(W62,$A$3:$B$25,2,FALSE)</f>
        <v>TE-1</v>
      </c>
      <c r="P62" s="185" t="str">
        <f t="shared" ref="P62:P125" si="33">VLOOKUP(X62,$A$3:$B$25,2,FALSE)</f>
        <v>NI-1</v>
      </c>
      <c r="S62" s="185"/>
      <c r="T62" s="217">
        <v>19</v>
      </c>
      <c r="U62" s="217">
        <v>13</v>
      </c>
      <c r="V62" s="217">
        <v>11</v>
      </c>
      <c r="W62" s="217">
        <v>17</v>
      </c>
      <c r="X62" s="217">
        <v>19</v>
      </c>
      <c r="Z62" s="185"/>
      <c r="AA62" s="232" t="str">
        <f t="shared" si="23"/>
        <v>NI</v>
      </c>
      <c r="AB62" s="232" t="str">
        <f t="shared" si="24"/>
        <v>Ｑ</v>
      </c>
      <c r="AC62" s="232" t="str">
        <f t="shared" si="25"/>
        <v>Ｋ</v>
      </c>
      <c r="AD62" s="232" t="str">
        <f t="shared" si="26"/>
        <v>ＴＥ</v>
      </c>
      <c r="AE62" s="232" t="str">
        <f t="shared" si="27"/>
        <v>NI</v>
      </c>
    </row>
    <row r="63" spans="1:31" ht="18">
      <c r="B63" s="264" t="s">
        <v>149</v>
      </c>
      <c r="C63" s="265"/>
      <c r="D63" s="7">
        <f t="shared" si="28"/>
        <v>179</v>
      </c>
      <c r="E63" s="7">
        <f t="shared" si="28"/>
        <v>169</v>
      </c>
      <c r="F63" s="7">
        <f t="shared" si="28"/>
        <v>176</v>
      </c>
      <c r="G63" s="7">
        <f t="shared" si="28"/>
        <v>148</v>
      </c>
      <c r="H63" s="7">
        <f t="shared" si="28"/>
        <v>169</v>
      </c>
      <c r="I63" s="29"/>
      <c r="K63" s="185">
        <v>60</v>
      </c>
      <c r="L63" s="185" t="str">
        <f t="shared" si="29"/>
        <v>M1-1</v>
      </c>
      <c r="M63" s="185" t="str">
        <f t="shared" si="30"/>
        <v>M4-1</v>
      </c>
      <c r="N63" s="185" t="str">
        <f t="shared" si="31"/>
        <v>M1-2</v>
      </c>
      <c r="O63" s="185" t="str">
        <f t="shared" si="32"/>
        <v>WW-2</v>
      </c>
      <c r="P63" s="185" t="str">
        <f t="shared" si="33"/>
        <v>M1-1</v>
      </c>
      <c r="S63" s="185"/>
      <c r="T63" s="217">
        <v>1</v>
      </c>
      <c r="U63" s="217">
        <v>7</v>
      </c>
      <c r="V63" s="217">
        <v>2</v>
      </c>
      <c r="W63" s="217">
        <v>22</v>
      </c>
      <c r="X63" s="217">
        <v>1</v>
      </c>
      <c r="Z63" s="185"/>
      <c r="AA63" s="232" t="str">
        <f t="shared" si="23"/>
        <v>鴛鴦</v>
      </c>
      <c r="AB63" s="232" t="str">
        <f t="shared" si="24"/>
        <v>相思鳥</v>
      </c>
      <c r="AC63" s="232" t="str">
        <f t="shared" si="25"/>
        <v>雙鴛鴦</v>
      </c>
      <c r="AD63" s="232" t="str">
        <f t="shared" si="26"/>
        <v>ＷＷ</v>
      </c>
      <c r="AE63" s="232" t="str">
        <f t="shared" si="27"/>
        <v>鴛鴦</v>
      </c>
    </row>
    <row r="64" spans="1:31" ht="18">
      <c r="B64" s="264" t="s">
        <v>150</v>
      </c>
      <c r="C64" s="265"/>
      <c r="D64" s="7">
        <f t="shared" si="28"/>
        <v>176</v>
      </c>
      <c r="E64" s="7">
        <f t="shared" si="28"/>
        <v>172</v>
      </c>
      <c r="F64" s="7">
        <f t="shared" si="28"/>
        <v>165</v>
      </c>
      <c r="G64" s="7">
        <f t="shared" si="28"/>
        <v>158</v>
      </c>
      <c r="H64" s="7">
        <f t="shared" si="28"/>
        <v>170</v>
      </c>
      <c r="I64" s="29"/>
      <c r="K64" s="185">
        <v>61</v>
      </c>
      <c r="L64" s="185" t="str">
        <f t="shared" si="29"/>
        <v>A-1</v>
      </c>
      <c r="M64" s="185" t="str">
        <f t="shared" si="30"/>
        <v>Q-1</v>
      </c>
      <c r="N64" s="185" t="str">
        <f t="shared" si="31"/>
        <v>NI-2</v>
      </c>
      <c r="O64" s="185" t="str">
        <f t="shared" si="32"/>
        <v>Q-2</v>
      </c>
      <c r="P64" s="185" t="str">
        <f t="shared" si="33"/>
        <v>Q-1</v>
      </c>
      <c r="S64" s="185"/>
      <c r="T64" s="217">
        <v>9</v>
      </c>
      <c r="U64" s="217">
        <v>13</v>
      </c>
      <c r="V64" s="217">
        <v>20</v>
      </c>
      <c r="W64" s="217">
        <v>14</v>
      </c>
      <c r="X64" s="217">
        <v>13</v>
      </c>
      <c r="Z64" s="185"/>
      <c r="AA64" s="232" t="str">
        <f t="shared" si="23"/>
        <v>Ａ</v>
      </c>
      <c r="AB64" s="232" t="str">
        <f t="shared" si="24"/>
        <v>Ｑ</v>
      </c>
      <c r="AC64" s="232" t="str">
        <f t="shared" si="25"/>
        <v>NINI</v>
      </c>
      <c r="AD64" s="232" t="str">
        <f t="shared" si="26"/>
        <v>ＱＱ</v>
      </c>
      <c r="AE64" s="232" t="str">
        <f t="shared" si="27"/>
        <v>Ｑ</v>
      </c>
    </row>
    <row r="65" spans="2:31" ht="18">
      <c r="B65" s="264" t="s">
        <v>51</v>
      </c>
      <c r="C65" s="265"/>
      <c r="D65" s="7">
        <f t="shared" si="28"/>
        <v>159</v>
      </c>
      <c r="E65" s="7">
        <f t="shared" si="28"/>
        <v>177</v>
      </c>
      <c r="F65" s="7">
        <f t="shared" si="28"/>
        <v>184</v>
      </c>
      <c r="G65" s="7">
        <f t="shared" si="28"/>
        <v>158</v>
      </c>
      <c r="H65" s="7">
        <f t="shared" si="28"/>
        <v>180</v>
      </c>
      <c r="K65" s="185">
        <v>62</v>
      </c>
      <c r="L65" s="185" t="str">
        <f t="shared" si="29"/>
        <v>A-1</v>
      </c>
      <c r="M65" s="185" t="str">
        <f t="shared" si="30"/>
        <v>TE-1</v>
      </c>
      <c r="N65" s="185" t="str">
        <f t="shared" si="31"/>
        <v>NI-2</v>
      </c>
      <c r="O65" s="185" t="str">
        <f t="shared" si="32"/>
        <v>Q-2</v>
      </c>
      <c r="P65" s="185" t="str">
        <f t="shared" si="33"/>
        <v>M3-2</v>
      </c>
      <c r="S65" s="185"/>
      <c r="T65" s="217">
        <v>9</v>
      </c>
      <c r="U65" s="217">
        <v>17</v>
      </c>
      <c r="V65" s="217">
        <v>20</v>
      </c>
      <c r="W65" s="217">
        <v>14</v>
      </c>
      <c r="X65" s="217">
        <v>6</v>
      </c>
      <c r="Z65" s="185"/>
      <c r="AA65" s="232" t="str">
        <f t="shared" si="23"/>
        <v>Ａ</v>
      </c>
      <c r="AB65" s="232" t="str">
        <f t="shared" si="24"/>
        <v>ＴＥ</v>
      </c>
      <c r="AC65" s="232" t="str">
        <f t="shared" si="25"/>
        <v>NINI</v>
      </c>
      <c r="AD65" s="232" t="str">
        <f t="shared" si="26"/>
        <v>ＱＱ</v>
      </c>
      <c r="AE65" s="232" t="str">
        <f t="shared" si="27"/>
        <v>雙喜鵲</v>
      </c>
    </row>
    <row r="66" spans="2:31" ht="18">
      <c r="B66" s="264" t="s">
        <v>209</v>
      </c>
      <c r="C66" s="265"/>
      <c r="D66" s="7">
        <f t="shared" si="28"/>
        <v>162</v>
      </c>
      <c r="E66" s="7">
        <f t="shared" si="28"/>
        <v>188</v>
      </c>
      <c r="F66" s="7">
        <f t="shared" si="28"/>
        <v>139</v>
      </c>
      <c r="G66" s="7">
        <f t="shared" si="28"/>
        <v>156</v>
      </c>
      <c r="H66" s="7">
        <f t="shared" si="28"/>
        <v>161</v>
      </c>
      <c r="K66" s="185">
        <v>63</v>
      </c>
      <c r="L66" s="185" t="str">
        <f t="shared" si="29"/>
        <v>M2-1</v>
      </c>
      <c r="M66" s="185" t="str">
        <f t="shared" si="30"/>
        <v>M4-1</v>
      </c>
      <c r="N66" s="185" t="str">
        <f t="shared" si="31"/>
        <v>M2-2</v>
      </c>
      <c r="O66" s="185" t="str">
        <f t="shared" si="32"/>
        <v>WW-2</v>
      </c>
      <c r="P66" s="185" t="str">
        <f t="shared" si="33"/>
        <v>Q-1</v>
      </c>
      <c r="S66" s="185"/>
      <c r="T66" s="217">
        <v>3</v>
      </c>
      <c r="U66" s="217">
        <v>7</v>
      </c>
      <c r="V66" s="217">
        <v>4</v>
      </c>
      <c r="W66" s="217">
        <v>22</v>
      </c>
      <c r="X66" s="217">
        <v>13</v>
      </c>
      <c r="Z66" s="185"/>
      <c r="AA66" s="232" t="str">
        <f t="shared" si="23"/>
        <v>鸚鵡</v>
      </c>
      <c r="AB66" s="232" t="str">
        <f t="shared" si="24"/>
        <v>相思鳥</v>
      </c>
      <c r="AC66" s="232" t="str">
        <f t="shared" si="25"/>
        <v>雙鸚鵡</v>
      </c>
      <c r="AD66" s="232" t="str">
        <f t="shared" si="26"/>
        <v>ＷＷ</v>
      </c>
      <c r="AE66" s="232" t="str">
        <f t="shared" si="27"/>
        <v>Ｑ</v>
      </c>
    </row>
    <row r="67" spans="2:31" ht="18">
      <c r="B67" s="264" t="s">
        <v>210</v>
      </c>
      <c r="C67" s="265"/>
      <c r="D67" s="7">
        <f t="shared" si="28"/>
        <v>190</v>
      </c>
      <c r="E67" s="7">
        <f t="shared" si="28"/>
        <v>139</v>
      </c>
      <c r="F67" s="7">
        <f t="shared" si="28"/>
        <v>182</v>
      </c>
      <c r="G67" s="7">
        <f t="shared" si="28"/>
        <v>107</v>
      </c>
      <c r="H67" s="7">
        <f t="shared" si="28"/>
        <v>154</v>
      </c>
      <c r="K67" s="185">
        <v>64</v>
      </c>
      <c r="L67" s="185" t="str">
        <f t="shared" si="29"/>
        <v>K-1</v>
      </c>
      <c r="M67" s="185" t="str">
        <f t="shared" si="30"/>
        <v>TE-1</v>
      </c>
      <c r="N67" s="185" t="str">
        <f t="shared" si="31"/>
        <v>K-1</v>
      </c>
      <c r="O67" s="185" t="str">
        <f t="shared" si="32"/>
        <v>TE-1</v>
      </c>
      <c r="P67" s="185" t="str">
        <f t="shared" si="33"/>
        <v>M2-1</v>
      </c>
      <c r="S67" s="185"/>
      <c r="T67" s="217">
        <v>11</v>
      </c>
      <c r="U67" s="217">
        <v>17</v>
      </c>
      <c r="V67" s="217">
        <v>11</v>
      </c>
      <c r="W67" s="217">
        <v>17</v>
      </c>
      <c r="X67" s="217">
        <v>3</v>
      </c>
      <c r="Z67" s="185"/>
      <c r="AA67" s="232" t="str">
        <f t="shared" si="23"/>
        <v>Ｋ</v>
      </c>
      <c r="AB67" s="232" t="str">
        <f t="shared" si="24"/>
        <v>ＴＥ</v>
      </c>
      <c r="AC67" s="232" t="str">
        <f t="shared" si="25"/>
        <v>Ｋ</v>
      </c>
      <c r="AD67" s="232" t="str">
        <f t="shared" si="26"/>
        <v>ＴＥ</v>
      </c>
      <c r="AE67" s="232" t="str">
        <f t="shared" si="27"/>
        <v>鸚鵡</v>
      </c>
    </row>
    <row r="68" spans="2:31" ht="18">
      <c r="B68" s="264" t="s">
        <v>211</v>
      </c>
      <c r="C68" s="265"/>
      <c r="D68" s="7">
        <f t="shared" si="28"/>
        <v>174</v>
      </c>
      <c r="E68" s="7">
        <f t="shared" si="28"/>
        <v>171</v>
      </c>
      <c r="F68" s="7">
        <f t="shared" si="28"/>
        <v>165</v>
      </c>
      <c r="G68" s="7">
        <f t="shared" si="28"/>
        <v>140</v>
      </c>
      <c r="H68" s="7">
        <f t="shared" si="28"/>
        <v>157</v>
      </c>
      <c r="K68" s="185">
        <v>65</v>
      </c>
      <c r="L68" s="185" t="str">
        <f t="shared" si="29"/>
        <v>K-1</v>
      </c>
      <c r="M68" s="185" t="str">
        <f t="shared" si="30"/>
        <v>TE-1</v>
      </c>
      <c r="N68" s="185" t="str">
        <f t="shared" si="31"/>
        <v>K-1</v>
      </c>
      <c r="O68" s="185" t="str">
        <f t="shared" si="32"/>
        <v>Q-1</v>
      </c>
      <c r="P68" s="185" t="str">
        <f t="shared" si="33"/>
        <v>TE-1</v>
      </c>
      <c r="S68" s="185"/>
      <c r="T68" s="217">
        <v>11</v>
      </c>
      <c r="U68" s="217">
        <v>17</v>
      </c>
      <c r="V68" s="217">
        <v>11</v>
      </c>
      <c r="W68" s="217">
        <v>13</v>
      </c>
      <c r="X68" s="217">
        <v>17</v>
      </c>
      <c r="Z68" s="185"/>
      <c r="AA68" s="232" t="str">
        <f t="shared" si="23"/>
        <v>Ｋ</v>
      </c>
      <c r="AB68" s="232" t="str">
        <f t="shared" si="24"/>
        <v>ＴＥ</v>
      </c>
      <c r="AC68" s="232" t="str">
        <f t="shared" si="25"/>
        <v>Ｋ</v>
      </c>
      <c r="AD68" s="232" t="str">
        <f t="shared" si="26"/>
        <v>Ｑ</v>
      </c>
      <c r="AE68" s="232" t="str">
        <f t="shared" si="27"/>
        <v>ＴＥ</v>
      </c>
    </row>
    <row r="69" spans="2:31" ht="18">
      <c r="B69" s="264" t="s">
        <v>212</v>
      </c>
      <c r="C69" s="265"/>
      <c r="D69" s="7">
        <f t="shared" si="28"/>
        <v>188</v>
      </c>
      <c r="E69" s="7">
        <f t="shared" si="28"/>
        <v>146</v>
      </c>
      <c r="F69" s="7">
        <f t="shared" si="28"/>
        <v>182</v>
      </c>
      <c r="G69" s="7">
        <f t="shared" si="28"/>
        <v>116</v>
      </c>
      <c r="H69" s="7">
        <f t="shared" si="28"/>
        <v>158</v>
      </c>
      <c r="K69" s="185">
        <v>66</v>
      </c>
      <c r="L69" s="185" t="str">
        <f t="shared" si="29"/>
        <v>M3-1</v>
      </c>
      <c r="M69" s="185" t="str">
        <f t="shared" si="30"/>
        <v>M3-1</v>
      </c>
      <c r="N69" s="185" t="str">
        <f t="shared" si="31"/>
        <v>M3-2</v>
      </c>
      <c r="O69" s="185" t="str">
        <f t="shared" si="32"/>
        <v>M3-2</v>
      </c>
      <c r="P69" s="185" t="str">
        <f t="shared" si="33"/>
        <v>M3-2</v>
      </c>
      <c r="S69" s="185"/>
      <c r="T69" s="217">
        <v>5</v>
      </c>
      <c r="U69" s="217">
        <v>5</v>
      </c>
      <c r="V69" s="217">
        <v>6</v>
      </c>
      <c r="W69" s="217">
        <v>6</v>
      </c>
      <c r="X69" s="217">
        <v>6</v>
      </c>
      <c r="Z69" s="185"/>
      <c r="AA69" s="232" t="str">
        <f t="shared" si="23"/>
        <v>喜鵲</v>
      </c>
      <c r="AB69" s="232" t="str">
        <f t="shared" si="24"/>
        <v>喜鵲</v>
      </c>
      <c r="AC69" s="232" t="str">
        <f t="shared" si="25"/>
        <v>雙喜鵲</v>
      </c>
      <c r="AD69" s="232" t="str">
        <f t="shared" si="26"/>
        <v>雙喜鵲</v>
      </c>
      <c r="AE69" s="232" t="str">
        <f t="shared" si="27"/>
        <v>雙喜鵲</v>
      </c>
    </row>
    <row r="70" spans="2:31" ht="18">
      <c r="B70" s="264" t="s">
        <v>213</v>
      </c>
      <c r="C70" s="265"/>
      <c r="D70" s="7">
        <f t="shared" si="28"/>
        <v>150</v>
      </c>
      <c r="E70" s="7">
        <f t="shared" si="28"/>
        <v>188</v>
      </c>
      <c r="F70" s="7">
        <f t="shared" si="28"/>
        <v>142</v>
      </c>
      <c r="G70" s="7">
        <f t="shared" si="28"/>
        <v>157</v>
      </c>
      <c r="H70" s="7">
        <f t="shared" si="28"/>
        <v>157</v>
      </c>
      <c r="K70" s="185">
        <v>67</v>
      </c>
      <c r="L70" s="185" t="str">
        <f t="shared" si="29"/>
        <v>NI-1</v>
      </c>
      <c r="M70" s="185" t="str">
        <f t="shared" si="30"/>
        <v>Q-1</v>
      </c>
      <c r="N70" s="185" t="str">
        <f t="shared" si="31"/>
        <v>NI-1</v>
      </c>
      <c r="O70" s="185" t="str">
        <f t="shared" si="32"/>
        <v>TE-1</v>
      </c>
      <c r="P70" s="185" t="str">
        <f t="shared" si="33"/>
        <v>NI-1</v>
      </c>
      <c r="S70" s="185"/>
      <c r="T70" s="217">
        <v>19</v>
      </c>
      <c r="U70" s="217">
        <v>13</v>
      </c>
      <c r="V70" s="217">
        <v>19</v>
      </c>
      <c r="W70" s="217">
        <v>17</v>
      </c>
      <c r="X70" s="217">
        <v>19</v>
      </c>
      <c r="Z70" s="185"/>
      <c r="AA70" s="232" t="str">
        <f t="shared" si="23"/>
        <v>NI</v>
      </c>
      <c r="AB70" s="232" t="str">
        <f t="shared" si="24"/>
        <v>Ｑ</v>
      </c>
      <c r="AC70" s="232" t="str">
        <f t="shared" si="25"/>
        <v>NI</v>
      </c>
      <c r="AD70" s="232" t="str">
        <f t="shared" si="26"/>
        <v>ＴＥ</v>
      </c>
      <c r="AE70" s="232" t="str">
        <f t="shared" si="27"/>
        <v>NI</v>
      </c>
    </row>
    <row r="71" spans="2:31" ht="17">
      <c r="D71" s="7"/>
      <c r="E71" s="7"/>
      <c r="F71" s="7"/>
      <c r="G71" s="7"/>
      <c r="H71" s="7"/>
      <c r="K71" s="185">
        <v>68</v>
      </c>
      <c r="L71" s="185" t="str">
        <f t="shared" si="29"/>
        <v>NI-1</v>
      </c>
      <c r="M71" s="185" t="str">
        <f t="shared" si="30"/>
        <v>J-1</v>
      </c>
      <c r="N71" s="185" t="str">
        <f t="shared" si="31"/>
        <v>NI-1</v>
      </c>
      <c r="O71" s="185" t="str">
        <f t="shared" si="32"/>
        <v>Q-1</v>
      </c>
      <c r="P71" s="185" t="str">
        <f t="shared" si="33"/>
        <v>NI-1</v>
      </c>
      <c r="S71" s="185"/>
      <c r="T71" s="217">
        <v>19</v>
      </c>
      <c r="U71" s="217">
        <v>15</v>
      </c>
      <c r="V71" s="217">
        <v>19</v>
      </c>
      <c r="W71" s="217">
        <v>13</v>
      </c>
      <c r="X71" s="217">
        <v>19</v>
      </c>
      <c r="Y71" s="1"/>
      <c r="Z71" s="185"/>
      <c r="AA71" s="232" t="str">
        <f t="shared" si="23"/>
        <v>NI</v>
      </c>
      <c r="AB71" s="232" t="str">
        <f t="shared" si="24"/>
        <v>Ｊ</v>
      </c>
      <c r="AC71" s="232" t="str">
        <f t="shared" si="25"/>
        <v>NI</v>
      </c>
      <c r="AD71" s="232" t="str">
        <f t="shared" si="26"/>
        <v>Ｑ</v>
      </c>
      <c r="AE71" s="232" t="str">
        <f t="shared" si="27"/>
        <v>NI</v>
      </c>
    </row>
    <row r="72" spans="2:31" ht="17">
      <c r="D72" s="7"/>
      <c r="E72" s="7"/>
      <c r="F72" s="7"/>
      <c r="G72" s="7"/>
      <c r="H72" s="7"/>
      <c r="K72" s="185">
        <v>69</v>
      </c>
      <c r="L72" s="185" t="str">
        <f t="shared" si="29"/>
        <v>M4-1</v>
      </c>
      <c r="M72" s="185" t="str">
        <f t="shared" si="30"/>
        <v>Q-1</v>
      </c>
      <c r="N72" s="185" t="str">
        <f t="shared" si="31"/>
        <v>M4-2</v>
      </c>
      <c r="O72" s="185" t="str">
        <f t="shared" si="32"/>
        <v>M2-2</v>
      </c>
      <c r="P72" s="185" t="str">
        <f t="shared" si="33"/>
        <v>M4-1</v>
      </c>
      <c r="S72" s="185"/>
      <c r="T72" s="217">
        <v>7</v>
      </c>
      <c r="U72" s="217">
        <v>13</v>
      </c>
      <c r="V72" s="217">
        <v>8</v>
      </c>
      <c r="W72" s="217">
        <v>4</v>
      </c>
      <c r="X72" s="217">
        <v>7</v>
      </c>
      <c r="Z72" s="185"/>
      <c r="AA72" s="232" t="str">
        <f t="shared" si="23"/>
        <v>相思鳥</v>
      </c>
      <c r="AB72" s="232" t="str">
        <f t="shared" si="24"/>
        <v>Ｑ</v>
      </c>
      <c r="AC72" s="232" t="str">
        <f t="shared" si="25"/>
        <v>雙相思鳥</v>
      </c>
      <c r="AD72" s="232" t="str">
        <f t="shared" si="26"/>
        <v>雙鸚鵡</v>
      </c>
      <c r="AE72" s="232" t="str">
        <f t="shared" si="27"/>
        <v>相思鳥</v>
      </c>
    </row>
    <row r="73" spans="2:31" ht="17">
      <c r="D73" s="7"/>
      <c r="E73" s="7"/>
      <c r="F73" s="7"/>
      <c r="G73" s="7"/>
      <c r="H73" s="7"/>
      <c r="K73" s="185">
        <v>70</v>
      </c>
      <c r="L73" s="185" t="str">
        <f t="shared" si="29"/>
        <v>K-1</v>
      </c>
      <c r="M73" s="185" t="str">
        <f t="shared" si="30"/>
        <v>Q-1</v>
      </c>
      <c r="N73" s="185" t="str">
        <f t="shared" si="31"/>
        <v>K-1</v>
      </c>
      <c r="O73" s="185" t="str">
        <f t="shared" si="32"/>
        <v>TE-1</v>
      </c>
      <c r="P73" s="185" t="str">
        <f t="shared" si="33"/>
        <v>TE-1</v>
      </c>
      <c r="S73" s="185"/>
      <c r="T73" s="217">
        <v>11</v>
      </c>
      <c r="U73" s="217">
        <v>13</v>
      </c>
      <c r="V73" s="217">
        <v>11</v>
      </c>
      <c r="W73" s="217">
        <v>17</v>
      </c>
      <c r="X73" s="217">
        <v>17</v>
      </c>
      <c r="Z73" s="185"/>
      <c r="AA73" s="232" t="str">
        <f t="shared" si="23"/>
        <v>Ｋ</v>
      </c>
      <c r="AB73" s="232" t="str">
        <f t="shared" si="24"/>
        <v>Ｑ</v>
      </c>
      <c r="AC73" s="232" t="str">
        <f t="shared" si="25"/>
        <v>Ｋ</v>
      </c>
      <c r="AD73" s="232" t="str">
        <f t="shared" si="26"/>
        <v>ＴＥ</v>
      </c>
      <c r="AE73" s="232" t="str">
        <f t="shared" si="27"/>
        <v>ＴＥ</v>
      </c>
    </row>
    <row r="74" spans="2:31" ht="17">
      <c r="D74" s="7"/>
      <c r="E74" s="7"/>
      <c r="F74" s="7"/>
      <c r="G74" s="7"/>
      <c r="H74" s="7"/>
      <c r="K74" s="185">
        <v>71</v>
      </c>
      <c r="L74" s="185" t="str">
        <f t="shared" si="29"/>
        <v>A-1</v>
      </c>
      <c r="M74" s="185" t="str">
        <f t="shared" si="30"/>
        <v>J-1</v>
      </c>
      <c r="N74" s="185" t="str">
        <f t="shared" si="31"/>
        <v>K-1</v>
      </c>
      <c r="O74" s="185" t="str">
        <f t="shared" si="32"/>
        <v>Q-1</v>
      </c>
      <c r="P74" s="185" t="str">
        <f t="shared" si="33"/>
        <v>TE-1</v>
      </c>
      <c r="S74" s="185"/>
      <c r="T74" s="217">
        <v>9</v>
      </c>
      <c r="U74" s="217">
        <v>15</v>
      </c>
      <c r="V74" s="217">
        <v>11</v>
      </c>
      <c r="W74" s="217">
        <v>13</v>
      </c>
      <c r="X74" s="217">
        <v>17</v>
      </c>
      <c r="Z74" s="185"/>
      <c r="AA74" s="232" t="str">
        <f t="shared" si="23"/>
        <v>Ａ</v>
      </c>
      <c r="AB74" s="232" t="str">
        <f t="shared" si="24"/>
        <v>Ｊ</v>
      </c>
      <c r="AC74" s="232" t="str">
        <f t="shared" si="25"/>
        <v>Ｋ</v>
      </c>
      <c r="AD74" s="232" t="str">
        <f t="shared" si="26"/>
        <v>Ｑ</v>
      </c>
      <c r="AE74" s="232" t="str">
        <f t="shared" si="27"/>
        <v>ＴＥ</v>
      </c>
    </row>
    <row r="75" spans="2:31" ht="17">
      <c r="D75" s="7"/>
      <c r="E75" s="7"/>
      <c r="F75" s="7"/>
      <c r="G75" s="7"/>
      <c r="H75" s="7"/>
      <c r="K75" s="185">
        <v>72</v>
      </c>
      <c r="L75" s="185" t="str">
        <f t="shared" si="29"/>
        <v>M1-1</v>
      </c>
      <c r="M75" s="185" t="str">
        <f t="shared" si="30"/>
        <v>M3-1</v>
      </c>
      <c r="N75" s="185" t="str">
        <f t="shared" si="31"/>
        <v>M1-2</v>
      </c>
      <c r="O75" s="185" t="str">
        <f t="shared" si="32"/>
        <v>WW-1</v>
      </c>
      <c r="P75" s="185" t="str">
        <f t="shared" si="33"/>
        <v>WW-2</v>
      </c>
      <c r="S75" s="185"/>
      <c r="T75" s="217">
        <v>1</v>
      </c>
      <c r="U75" s="217">
        <v>5</v>
      </c>
      <c r="V75" s="217">
        <v>2</v>
      </c>
      <c r="W75" s="217">
        <v>21</v>
      </c>
      <c r="X75" s="217">
        <v>22</v>
      </c>
      <c r="Z75" s="185"/>
      <c r="AA75" s="232" t="str">
        <f t="shared" si="23"/>
        <v>鴛鴦</v>
      </c>
      <c r="AB75" s="232" t="str">
        <f t="shared" si="24"/>
        <v>喜鵲</v>
      </c>
      <c r="AC75" s="232" t="str">
        <f t="shared" si="25"/>
        <v>雙鴛鴦</v>
      </c>
      <c r="AD75" s="232" t="str">
        <f t="shared" si="26"/>
        <v>Ｗ</v>
      </c>
      <c r="AE75" s="232" t="str">
        <f t="shared" si="27"/>
        <v>ＷＷ</v>
      </c>
    </row>
    <row r="76" spans="2:31">
      <c r="K76" s="185">
        <v>73</v>
      </c>
      <c r="L76" s="185" t="str">
        <f t="shared" si="29"/>
        <v>NI-1</v>
      </c>
      <c r="M76" s="185" t="str">
        <f t="shared" si="30"/>
        <v>Q-1</v>
      </c>
      <c r="N76" s="185" t="str">
        <f t="shared" si="31"/>
        <v>NI-1</v>
      </c>
      <c r="O76" s="185" t="str">
        <f t="shared" si="32"/>
        <v>TE-1</v>
      </c>
      <c r="P76" s="185" t="str">
        <f t="shared" si="33"/>
        <v>Q-1</v>
      </c>
      <c r="S76" s="185"/>
      <c r="T76" s="217">
        <v>19</v>
      </c>
      <c r="U76" s="217">
        <v>13</v>
      </c>
      <c r="V76" s="217">
        <v>19</v>
      </c>
      <c r="W76" s="217">
        <v>17</v>
      </c>
      <c r="X76" s="217">
        <v>13</v>
      </c>
      <c r="Z76" s="185"/>
      <c r="AA76" s="232" t="str">
        <f t="shared" si="23"/>
        <v>NI</v>
      </c>
      <c r="AB76" s="232" t="str">
        <f t="shared" si="24"/>
        <v>Ｑ</v>
      </c>
      <c r="AC76" s="232" t="str">
        <f t="shared" si="25"/>
        <v>NI</v>
      </c>
      <c r="AD76" s="232" t="str">
        <f t="shared" si="26"/>
        <v>ＴＥ</v>
      </c>
      <c r="AE76" s="232" t="str">
        <f t="shared" si="27"/>
        <v>Ｑ</v>
      </c>
    </row>
    <row r="77" spans="2:31">
      <c r="K77" s="185">
        <v>74</v>
      </c>
      <c r="L77" s="185" t="str">
        <f t="shared" si="29"/>
        <v>A-1</v>
      </c>
      <c r="M77" s="185" t="str">
        <f t="shared" si="30"/>
        <v>Q-1</v>
      </c>
      <c r="N77" s="185" t="str">
        <f t="shared" si="31"/>
        <v>NI-1</v>
      </c>
      <c r="O77" s="185" t="str">
        <f t="shared" si="32"/>
        <v>Q-1</v>
      </c>
      <c r="P77" s="185" t="str">
        <f t="shared" si="33"/>
        <v>M3-2</v>
      </c>
      <c r="S77" s="185"/>
      <c r="T77" s="217">
        <v>9</v>
      </c>
      <c r="U77" s="217">
        <v>13</v>
      </c>
      <c r="V77" s="217">
        <v>19</v>
      </c>
      <c r="W77" s="217">
        <v>13</v>
      </c>
      <c r="X77" s="217">
        <v>6</v>
      </c>
      <c r="Z77" s="185"/>
      <c r="AA77" s="232" t="str">
        <f t="shared" si="23"/>
        <v>Ａ</v>
      </c>
      <c r="AB77" s="232" t="str">
        <f t="shared" si="24"/>
        <v>Ｑ</v>
      </c>
      <c r="AC77" s="232" t="str">
        <f t="shared" si="25"/>
        <v>NI</v>
      </c>
      <c r="AD77" s="232" t="str">
        <f t="shared" si="26"/>
        <v>Ｑ</v>
      </c>
      <c r="AE77" s="232" t="str">
        <f t="shared" si="27"/>
        <v>雙喜鵲</v>
      </c>
    </row>
    <row r="78" spans="2:31">
      <c r="K78" s="185">
        <v>75</v>
      </c>
      <c r="L78" s="185" t="str">
        <f t="shared" si="29"/>
        <v>M2-1</v>
      </c>
      <c r="M78" s="185" t="str">
        <f t="shared" si="30"/>
        <v>M4-1</v>
      </c>
      <c r="N78" s="185" t="str">
        <f t="shared" si="31"/>
        <v>M2-2</v>
      </c>
      <c r="O78" s="185" t="str">
        <f t="shared" si="32"/>
        <v>M2-2</v>
      </c>
      <c r="P78" s="185" t="str">
        <f t="shared" si="33"/>
        <v>Q-1</v>
      </c>
      <c r="S78" s="185"/>
      <c r="T78" s="217">
        <v>3</v>
      </c>
      <c r="U78" s="217">
        <v>7</v>
      </c>
      <c r="V78" s="217">
        <v>4</v>
      </c>
      <c r="W78" s="217">
        <v>4</v>
      </c>
      <c r="X78" s="217">
        <v>13</v>
      </c>
      <c r="Z78" s="185"/>
      <c r="AA78" s="232" t="str">
        <f t="shared" si="23"/>
        <v>鸚鵡</v>
      </c>
      <c r="AB78" s="232" t="str">
        <f t="shared" si="24"/>
        <v>相思鳥</v>
      </c>
      <c r="AC78" s="232" t="str">
        <f t="shared" si="25"/>
        <v>雙鸚鵡</v>
      </c>
      <c r="AD78" s="232" t="str">
        <f t="shared" si="26"/>
        <v>雙鸚鵡</v>
      </c>
      <c r="AE78" s="232" t="str">
        <f t="shared" si="27"/>
        <v>Ｑ</v>
      </c>
    </row>
    <row r="79" spans="2:31">
      <c r="K79" s="185">
        <v>76</v>
      </c>
      <c r="L79" s="185" t="str">
        <f t="shared" si="29"/>
        <v>K-1</v>
      </c>
      <c r="M79" s="185" t="str">
        <f t="shared" si="30"/>
        <v>TE-1</v>
      </c>
      <c r="N79" s="185" t="str">
        <f t="shared" si="31"/>
        <v>K-1</v>
      </c>
      <c r="O79" s="185" t="str">
        <f t="shared" si="32"/>
        <v>TE-1</v>
      </c>
      <c r="P79" s="185" t="str">
        <f t="shared" si="33"/>
        <v>M2-1</v>
      </c>
      <c r="T79" s="217">
        <v>11</v>
      </c>
      <c r="U79" s="217">
        <v>17</v>
      </c>
      <c r="V79" s="217">
        <v>11</v>
      </c>
      <c r="W79" s="217">
        <v>17</v>
      </c>
      <c r="X79" s="217">
        <v>3</v>
      </c>
      <c r="AA79" s="232" t="str">
        <f t="shared" si="23"/>
        <v>Ｋ</v>
      </c>
      <c r="AB79" s="232" t="str">
        <f t="shared" si="24"/>
        <v>ＴＥ</v>
      </c>
      <c r="AC79" s="232" t="str">
        <f t="shared" si="25"/>
        <v>Ｋ</v>
      </c>
      <c r="AD79" s="232" t="str">
        <f t="shared" si="26"/>
        <v>ＴＥ</v>
      </c>
      <c r="AE79" s="232" t="str">
        <f t="shared" si="27"/>
        <v>鸚鵡</v>
      </c>
    </row>
    <row r="80" spans="2:31">
      <c r="K80" s="185">
        <v>77</v>
      </c>
      <c r="L80" s="185" t="str">
        <f t="shared" si="29"/>
        <v>NI-1</v>
      </c>
      <c r="M80" s="185" t="str">
        <f t="shared" si="30"/>
        <v>TE-1</v>
      </c>
      <c r="N80" s="185" t="str">
        <f t="shared" si="31"/>
        <v>K-1</v>
      </c>
      <c r="O80" s="185" t="str">
        <f t="shared" si="32"/>
        <v>M3-2</v>
      </c>
      <c r="P80" s="185" t="str">
        <f t="shared" si="33"/>
        <v>K-1</v>
      </c>
      <c r="T80" s="217">
        <v>19</v>
      </c>
      <c r="U80" s="217">
        <v>17</v>
      </c>
      <c r="V80" s="217">
        <v>11</v>
      </c>
      <c r="W80" s="217">
        <v>6</v>
      </c>
      <c r="X80" s="217">
        <v>11</v>
      </c>
      <c r="AA80" s="232" t="str">
        <f t="shared" si="23"/>
        <v>NI</v>
      </c>
      <c r="AB80" s="232" t="str">
        <f t="shared" si="24"/>
        <v>ＴＥ</v>
      </c>
      <c r="AC80" s="232" t="str">
        <f t="shared" si="25"/>
        <v>Ｋ</v>
      </c>
      <c r="AD80" s="232" t="str">
        <f t="shared" si="26"/>
        <v>雙喜鵲</v>
      </c>
      <c r="AE80" s="232" t="str">
        <f t="shared" si="27"/>
        <v>Ｋ</v>
      </c>
    </row>
    <row r="81" spans="11:31">
      <c r="K81" s="185">
        <v>78</v>
      </c>
      <c r="L81" s="185" t="str">
        <f t="shared" si="29"/>
        <v>M3-1</v>
      </c>
      <c r="M81" s="185" t="str">
        <f t="shared" si="30"/>
        <v>M3-1</v>
      </c>
      <c r="N81" s="185" t="str">
        <f t="shared" si="31"/>
        <v>M3-2</v>
      </c>
      <c r="O81" s="185" t="str">
        <f t="shared" si="32"/>
        <v>Q-1</v>
      </c>
      <c r="P81" s="185" t="str">
        <f t="shared" si="33"/>
        <v>M3-2</v>
      </c>
      <c r="T81" s="217">
        <v>5</v>
      </c>
      <c r="U81" s="217">
        <v>5</v>
      </c>
      <c r="V81" s="217">
        <v>6</v>
      </c>
      <c r="W81" s="217">
        <v>13</v>
      </c>
      <c r="X81" s="217">
        <v>6</v>
      </c>
      <c r="AA81" s="232" t="str">
        <f t="shared" si="23"/>
        <v>喜鵲</v>
      </c>
      <c r="AB81" s="232" t="str">
        <f t="shared" si="24"/>
        <v>喜鵲</v>
      </c>
      <c r="AC81" s="232" t="str">
        <f t="shared" si="25"/>
        <v>雙喜鵲</v>
      </c>
      <c r="AD81" s="232" t="str">
        <f t="shared" si="26"/>
        <v>Ｑ</v>
      </c>
      <c r="AE81" s="232" t="str">
        <f t="shared" si="27"/>
        <v>雙喜鵲</v>
      </c>
    </row>
    <row r="82" spans="11:31">
      <c r="K82" s="185">
        <v>79</v>
      </c>
      <c r="L82" s="185" t="str">
        <f t="shared" si="29"/>
        <v>A-1</v>
      </c>
      <c r="M82" s="185" t="str">
        <f t="shared" si="30"/>
        <v>Q-1</v>
      </c>
      <c r="N82" s="185" t="str">
        <f t="shared" si="31"/>
        <v>NI-1</v>
      </c>
      <c r="O82" s="185" t="str">
        <f t="shared" si="32"/>
        <v>WW-2</v>
      </c>
      <c r="P82" s="185" t="str">
        <f t="shared" si="33"/>
        <v>NI-1</v>
      </c>
      <c r="T82" s="217">
        <v>9</v>
      </c>
      <c r="U82" s="217">
        <v>13</v>
      </c>
      <c r="V82" s="217">
        <v>19</v>
      </c>
      <c r="W82" s="217">
        <v>22</v>
      </c>
      <c r="X82" s="217">
        <v>19</v>
      </c>
      <c r="AA82" s="232" t="str">
        <f t="shared" si="23"/>
        <v>Ａ</v>
      </c>
      <c r="AB82" s="232" t="str">
        <f t="shared" si="24"/>
        <v>Ｑ</v>
      </c>
      <c r="AC82" s="232" t="str">
        <f t="shared" si="25"/>
        <v>NI</v>
      </c>
      <c r="AD82" s="232" t="str">
        <f t="shared" si="26"/>
        <v>ＷＷ</v>
      </c>
      <c r="AE82" s="232" t="str">
        <f t="shared" si="27"/>
        <v>NI</v>
      </c>
    </row>
    <row r="83" spans="11:31">
      <c r="K83" s="185">
        <v>80</v>
      </c>
      <c r="L83" s="185" t="str">
        <f t="shared" si="29"/>
        <v>K-1</v>
      </c>
      <c r="M83" s="185" t="str">
        <f t="shared" si="30"/>
        <v>Q-1</v>
      </c>
      <c r="N83" s="185" t="str">
        <f t="shared" si="31"/>
        <v>NI-1</v>
      </c>
      <c r="O83" s="185" t="str">
        <f t="shared" si="32"/>
        <v>Q-1</v>
      </c>
      <c r="P83" s="185" t="str">
        <f t="shared" si="33"/>
        <v>NI-1</v>
      </c>
      <c r="T83" s="217">
        <v>11</v>
      </c>
      <c r="U83" s="217">
        <v>13</v>
      </c>
      <c r="V83" s="217">
        <v>19</v>
      </c>
      <c r="W83" s="217">
        <v>13</v>
      </c>
      <c r="X83" s="217">
        <v>19</v>
      </c>
      <c r="AA83" s="232" t="str">
        <f t="shared" si="23"/>
        <v>Ｋ</v>
      </c>
      <c r="AB83" s="232" t="str">
        <f t="shared" si="24"/>
        <v>Ｑ</v>
      </c>
      <c r="AC83" s="232" t="str">
        <f t="shared" si="25"/>
        <v>NI</v>
      </c>
      <c r="AD83" s="232" t="str">
        <f t="shared" si="26"/>
        <v>Ｑ</v>
      </c>
      <c r="AE83" s="232" t="str">
        <f t="shared" si="27"/>
        <v>NI</v>
      </c>
    </row>
    <row r="84" spans="11:31">
      <c r="K84" s="185">
        <v>81</v>
      </c>
      <c r="L84" s="185" t="str">
        <f t="shared" si="29"/>
        <v>M4-1</v>
      </c>
      <c r="M84" s="185" t="str">
        <f t="shared" si="30"/>
        <v>M4-1</v>
      </c>
      <c r="N84" s="185" t="str">
        <f t="shared" si="31"/>
        <v>M4-2</v>
      </c>
      <c r="O84" s="185" t="str">
        <f t="shared" si="32"/>
        <v>Q-1</v>
      </c>
      <c r="P84" s="185" t="str">
        <f t="shared" si="33"/>
        <v>M4-1</v>
      </c>
      <c r="T84" s="217">
        <v>7</v>
      </c>
      <c r="U84" s="217">
        <v>7</v>
      </c>
      <c r="V84" s="217">
        <v>8</v>
      </c>
      <c r="W84" s="217">
        <v>13</v>
      </c>
      <c r="X84" s="217">
        <v>7</v>
      </c>
      <c r="AA84" s="232" t="str">
        <f t="shared" si="23"/>
        <v>相思鳥</v>
      </c>
      <c r="AB84" s="232" t="str">
        <f t="shared" si="24"/>
        <v>相思鳥</v>
      </c>
      <c r="AC84" s="232" t="str">
        <f t="shared" si="25"/>
        <v>雙相思鳥</v>
      </c>
      <c r="AD84" s="232" t="str">
        <f t="shared" si="26"/>
        <v>Ｑ</v>
      </c>
      <c r="AE84" s="232" t="str">
        <f t="shared" si="27"/>
        <v>相思鳥</v>
      </c>
    </row>
    <row r="85" spans="11:31">
      <c r="K85" s="185">
        <v>82</v>
      </c>
      <c r="L85" s="185" t="str">
        <f t="shared" si="29"/>
        <v>NI-1</v>
      </c>
      <c r="M85" s="185" t="str">
        <f t="shared" si="30"/>
        <v>Q-1</v>
      </c>
      <c r="N85" s="185" t="str">
        <f t="shared" si="31"/>
        <v>K-1</v>
      </c>
      <c r="O85" s="185" t="str">
        <f t="shared" si="32"/>
        <v>M1-2</v>
      </c>
      <c r="P85" s="185" t="str">
        <f t="shared" si="33"/>
        <v>TE-1</v>
      </c>
      <c r="T85" s="217">
        <v>19</v>
      </c>
      <c r="U85" s="217">
        <v>13</v>
      </c>
      <c r="V85" s="217">
        <v>11</v>
      </c>
      <c r="W85" s="217">
        <v>2</v>
      </c>
      <c r="X85" s="217">
        <v>17</v>
      </c>
      <c r="AA85" s="232" t="str">
        <f t="shared" si="23"/>
        <v>NI</v>
      </c>
      <c r="AB85" s="232" t="str">
        <f t="shared" si="24"/>
        <v>Ｑ</v>
      </c>
      <c r="AC85" s="232" t="str">
        <f t="shared" si="25"/>
        <v>Ｋ</v>
      </c>
      <c r="AD85" s="232" t="str">
        <f t="shared" si="26"/>
        <v>雙鴛鴦</v>
      </c>
      <c r="AE85" s="232" t="str">
        <f t="shared" si="27"/>
        <v>ＴＥ</v>
      </c>
    </row>
    <row r="86" spans="11:31">
      <c r="K86" s="185">
        <v>83</v>
      </c>
      <c r="L86" s="185" t="str">
        <f t="shared" si="29"/>
        <v>NI-1</v>
      </c>
      <c r="M86" s="185" t="str">
        <f t="shared" si="30"/>
        <v>Q-1</v>
      </c>
      <c r="N86" s="185" t="str">
        <f t="shared" si="31"/>
        <v>K-1</v>
      </c>
      <c r="O86" s="185" t="str">
        <f t="shared" si="32"/>
        <v>TE-1</v>
      </c>
      <c r="P86" s="185" t="str">
        <f t="shared" si="33"/>
        <v>M1-1</v>
      </c>
      <c r="T86" s="217">
        <v>19</v>
      </c>
      <c r="U86" s="217">
        <v>13</v>
      </c>
      <c r="V86" s="217">
        <v>11</v>
      </c>
      <c r="W86" s="217">
        <v>17</v>
      </c>
      <c r="X86" s="217">
        <v>1</v>
      </c>
      <c r="AA86" s="232" t="str">
        <f t="shared" si="23"/>
        <v>NI</v>
      </c>
      <c r="AB86" s="232" t="str">
        <f t="shared" si="24"/>
        <v>Ｑ</v>
      </c>
      <c r="AC86" s="232" t="str">
        <f t="shared" si="25"/>
        <v>Ｋ</v>
      </c>
      <c r="AD86" s="232" t="str">
        <f t="shared" si="26"/>
        <v>ＴＥ</v>
      </c>
      <c r="AE86" s="232" t="str">
        <f t="shared" si="27"/>
        <v>鴛鴦</v>
      </c>
    </row>
    <row r="87" spans="11:31">
      <c r="K87" s="185">
        <v>84</v>
      </c>
      <c r="L87" s="185" t="str">
        <f t="shared" si="29"/>
        <v>M1-1</v>
      </c>
      <c r="M87" s="185" t="str">
        <f t="shared" si="30"/>
        <v>M1-2</v>
      </c>
      <c r="N87" s="185" t="str">
        <f t="shared" si="31"/>
        <v>M1-2</v>
      </c>
      <c r="O87" s="185" t="str">
        <f t="shared" si="32"/>
        <v>Q-1</v>
      </c>
      <c r="P87" s="185" t="str">
        <f t="shared" si="33"/>
        <v>TE-1</v>
      </c>
      <c r="T87" s="217">
        <v>1</v>
      </c>
      <c r="U87" s="217">
        <v>2</v>
      </c>
      <c r="V87" s="217">
        <v>2</v>
      </c>
      <c r="W87" s="217">
        <v>13</v>
      </c>
      <c r="X87" s="217">
        <v>17</v>
      </c>
      <c r="AA87" s="232" t="str">
        <f t="shared" si="23"/>
        <v>鴛鴦</v>
      </c>
      <c r="AB87" s="232" t="str">
        <f t="shared" si="24"/>
        <v>雙鴛鴦</v>
      </c>
      <c r="AC87" s="232" t="str">
        <f t="shared" si="25"/>
        <v>雙鴛鴦</v>
      </c>
      <c r="AD87" s="232" t="str">
        <f t="shared" si="26"/>
        <v>Ｑ</v>
      </c>
      <c r="AE87" s="232" t="str">
        <f t="shared" si="27"/>
        <v>ＴＥ</v>
      </c>
    </row>
    <row r="88" spans="11:31">
      <c r="K88" s="185">
        <v>85</v>
      </c>
      <c r="L88" s="185" t="str">
        <f t="shared" si="29"/>
        <v>A-1</v>
      </c>
      <c r="M88" s="185" t="str">
        <f t="shared" si="30"/>
        <v>TE-1</v>
      </c>
      <c r="N88" s="185" t="str">
        <f t="shared" si="31"/>
        <v>NI-1</v>
      </c>
      <c r="O88" s="185" t="str">
        <f t="shared" si="32"/>
        <v>WW-2</v>
      </c>
      <c r="P88" s="185" t="str">
        <f t="shared" si="33"/>
        <v>M4-2</v>
      </c>
      <c r="T88" s="217">
        <v>9</v>
      </c>
      <c r="U88" s="217">
        <v>17</v>
      </c>
      <c r="V88" s="217">
        <v>19</v>
      </c>
      <c r="W88" s="217">
        <v>22</v>
      </c>
      <c r="X88" s="217">
        <v>8</v>
      </c>
      <c r="AA88" s="232" t="str">
        <f t="shared" si="23"/>
        <v>Ａ</v>
      </c>
      <c r="AB88" s="232" t="str">
        <f t="shared" si="24"/>
        <v>ＴＥ</v>
      </c>
      <c r="AC88" s="232" t="str">
        <f t="shared" si="25"/>
        <v>NI</v>
      </c>
      <c r="AD88" s="232" t="str">
        <f t="shared" si="26"/>
        <v>ＷＷ</v>
      </c>
      <c r="AE88" s="232" t="str">
        <f t="shared" si="27"/>
        <v>雙相思鳥</v>
      </c>
    </row>
    <row r="89" spans="11:31">
      <c r="K89" s="185">
        <v>86</v>
      </c>
      <c r="L89" s="185" t="str">
        <f t="shared" si="29"/>
        <v>A-1</v>
      </c>
      <c r="M89" s="185" t="str">
        <f t="shared" si="30"/>
        <v>TE-1</v>
      </c>
      <c r="N89" s="185" t="str">
        <f t="shared" si="31"/>
        <v>NI-1</v>
      </c>
      <c r="O89" s="185" t="str">
        <f t="shared" si="32"/>
        <v>Q-1</v>
      </c>
      <c r="P89" s="185" t="str">
        <f t="shared" si="33"/>
        <v>NI-1</v>
      </c>
      <c r="T89" s="217">
        <v>9</v>
      </c>
      <c r="U89" s="217">
        <v>17</v>
      </c>
      <c r="V89" s="217">
        <v>19</v>
      </c>
      <c r="W89" s="217">
        <v>13</v>
      </c>
      <c r="X89" s="217">
        <v>19</v>
      </c>
      <c r="AA89" s="232" t="str">
        <f t="shared" si="23"/>
        <v>Ａ</v>
      </c>
      <c r="AB89" s="232" t="str">
        <f t="shared" si="24"/>
        <v>ＴＥ</v>
      </c>
      <c r="AC89" s="232" t="str">
        <f t="shared" si="25"/>
        <v>NI</v>
      </c>
      <c r="AD89" s="232" t="str">
        <f t="shared" si="26"/>
        <v>Ｑ</v>
      </c>
      <c r="AE89" s="232" t="str">
        <f t="shared" si="27"/>
        <v>NI</v>
      </c>
    </row>
    <row r="90" spans="11:31">
      <c r="K90" s="185">
        <v>87</v>
      </c>
      <c r="L90" s="185" t="str">
        <f t="shared" si="29"/>
        <v>M2-1</v>
      </c>
      <c r="M90" s="185" t="str">
        <f t="shared" si="30"/>
        <v>M3-1</v>
      </c>
      <c r="N90" s="185" t="str">
        <f t="shared" si="31"/>
        <v>M2-1</v>
      </c>
      <c r="O90" s="185" t="str">
        <f t="shared" si="32"/>
        <v>M2-2</v>
      </c>
      <c r="P90" s="185" t="str">
        <f t="shared" si="33"/>
        <v>WW-2</v>
      </c>
      <c r="T90" s="217">
        <v>3</v>
      </c>
      <c r="U90" s="217">
        <v>5</v>
      </c>
      <c r="V90" s="217">
        <v>3</v>
      </c>
      <c r="W90" s="217">
        <v>4</v>
      </c>
      <c r="X90" s="217">
        <v>22</v>
      </c>
      <c r="AA90" s="232" t="str">
        <f t="shared" si="23"/>
        <v>鸚鵡</v>
      </c>
      <c r="AB90" s="232" t="str">
        <f t="shared" si="24"/>
        <v>喜鵲</v>
      </c>
      <c r="AC90" s="232" t="str">
        <f t="shared" si="25"/>
        <v>鸚鵡</v>
      </c>
      <c r="AD90" s="232" t="str">
        <f t="shared" si="26"/>
        <v>雙鸚鵡</v>
      </c>
      <c r="AE90" s="232" t="str">
        <f t="shared" si="27"/>
        <v>ＷＷ</v>
      </c>
    </row>
    <row r="91" spans="11:31">
      <c r="K91" s="185">
        <v>88</v>
      </c>
      <c r="L91" s="185" t="str">
        <f t="shared" si="29"/>
        <v>K-1</v>
      </c>
      <c r="M91" s="185" t="str">
        <f t="shared" si="30"/>
        <v>Q-1</v>
      </c>
      <c r="N91" s="185" t="str">
        <f t="shared" si="31"/>
        <v>K-1</v>
      </c>
      <c r="O91" s="185" t="str">
        <f t="shared" si="32"/>
        <v>TE-1</v>
      </c>
      <c r="P91" s="185" t="str">
        <f t="shared" si="33"/>
        <v>Q-1</v>
      </c>
      <c r="T91" s="217">
        <v>11</v>
      </c>
      <c r="U91" s="217">
        <v>13</v>
      </c>
      <c r="V91" s="217">
        <v>11</v>
      </c>
      <c r="W91" s="217">
        <v>17</v>
      </c>
      <c r="X91" s="217">
        <v>13</v>
      </c>
      <c r="AA91" s="232" t="str">
        <f t="shared" si="23"/>
        <v>Ｋ</v>
      </c>
      <c r="AB91" s="232" t="str">
        <f t="shared" si="24"/>
        <v>Ｑ</v>
      </c>
      <c r="AC91" s="232" t="str">
        <f t="shared" si="25"/>
        <v>Ｋ</v>
      </c>
      <c r="AD91" s="232" t="str">
        <f t="shared" si="26"/>
        <v>ＴＥ</v>
      </c>
      <c r="AE91" s="232" t="str">
        <f t="shared" si="27"/>
        <v>Ｑ</v>
      </c>
    </row>
    <row r="92" spans="11:31">
      <c r="K92" s="185">
        <v>89</v>
      </c>
      <c r="L92" s="185" t="str">
        <f t="shared" si="29"/>
        <v>K-1</v>
      </c>
      <c r="M92" s="185" t="str">
        <f t="shared" si="30"/>
        <v>Q-1</v>
      </c>
      <c r="N92" s="185" t="str">
        <f t="shared" si="31"/>
        <v>K-1</v>
      </c>
      <c r="O92" s="185" t="str">
        <f t="shared" si="32"/>
        <v>M3-2</v>
      </c>
      <c r="P92" s="185" t="str">
        <f t="shared" si="33"/>
        <v>Q-1</v>
      </c>
      <c r="T92" s="217">
        <v>11</v>
      </c>
      <c r="U92" s="217">
        <v>13</v>
      </c>
      <c r="V92" s="217">
        <v>11</v>
      </c>
      <c r="W92" s="217">
        <v>6</v>
      </c>
      <c r="X92" s="217">
        <v>13</v>
      </c>
      <c r="AA92" s="232" t="str">
        <f t="shared" si="23"/>
        <v>Ｋ</v>
      </c>
      <c r="AB92" s="232" t="str">
        <f t="shared" si="24"/>
        <v>Ｑ</v>
      </c>
      <c r="AC92" s="232" t="str">
        <f t="shared" si="25"/>
        <v>Ｋ</v>
      </c>
      <c r="AD92" s="232" t="str">
        <f t="shared" si="26"/>
        <v>雙喜鵲</v>
      </c>
      <c r="AE92" s="232" t="str">
        <f t="shared" si="27"/>
        <v>Ｑ</v>
      </c>
    </row>
    <row r="93" spans="11:31">
      <c r="K93" s="185">
        <v>90</v>
      </c>
      <c r="L93" s="185" t="str">
        <f t="shared" si="29"/>
        <v>M3-1</v>
      </c>
      <c r="M93" s="185" t="str">
        <f t="shared" si="30"/>
        <v>M3-1</v>
      </c>
      <c r="N93" s="185" t="str">
        <f t="shared" si="31"/>
        <v>M3-1</v>
      </c>
      <c r="O93" s="185" t="str">
        <f t="shared" si="32"/>
        <v>Q-1</v>
      </c>
      <c r="P93" s="185" t="str">
        <f t="shared" si="33"/>
        <v>M3-2</v>
      </c>
      <c r="T93" s="217">
        <v>5</v>
      </c>
      <c r="U93" s="217">
        <v>5</v>
      </c>
      <c r="V93" s="217">
        <v>5</v>
      </c>
      <c r="W93" s="217">
        <v>13</v>
      </c>
      <c r="X93" s="217">
        <v>6</v>
      </c>
      <c r="AA93" s="232" t="str">
        <f t="shared" si="23"/>
        <v>喜鵲</v>
      </c>
      <c r="AB93" s="232" t="str">
        <f t="shared" si="24"/>
        <v>喜鵲</v>
      </c>
      <c r="AC93" s="232" t="str">
        <f t="shared" si="25"/>
        <v>喜鵲</v>
      </c>
      <c r="AD93" s="232" t="str">
        <f t="shared" si="26"/>
        <v>Ｑ</v>
      </c>
      <c r="AE93" s="232" t="str">
        <f t="shared" si="27"/>
        <v>雙喜鵲</v>
      </c>
    </row>
    <row r="94" spans="11:31">
      <c r="K94" s="185">
        <v>91</v>
      </c>
      <c r="L94" s="185" t="str">
        <f t="shared" si="29"/>
        <v>NI-1</v>
      </c>
      <c r="M94" s="185" t="str">
        <f t="shared" si="30"/>
        <v>Q-1</v>
      </c>
      <c r="N94" s="185" t="str">
        <f t="shared" si="31"/>
        <v>NI-1</v>
      </c>
      <c r="O94" s="185" t="str">
        <f t="shared" si="32"/>
        <v>WW-2</v>
      </c>
      <c r="P94" s="185" t="str">
        <f t="shared" si="33"/>
        <v>K-1</v>
      </c>
      <c r="T94" s="217">
        <v>19</v>
      </c>
      <c r="U94" s="217">
        <v>13</v>
      </c>
      <c r="V94" s="217">
        <v>19</v>
      </c>
      <c r="W94" s="217">
        <v>22</v>
      </c>
      <c r="X94" s="217">
        <v>11</v>
      </c>
      <c r="AA94" s="232" t="str">
        <f t="shared" si="23"/>
        <v>NI</v>
      </c>
      <c r="AB94" s="232" t="str">
        <f t="shared" si="24"/>
        <v>Ｑ</v>
      </c>
      <c r="AC94" s="232" t="str">
        <f t="shared" si="25"/>
        <v>NI</v>
      </c>
      <c r="AD94" s="232" t="str">
        <f t="shared" si="26"/>
        <v>ＷＷ</v>
      </c>
      <c r="AE94" s="232" t="str">
        <f t="shared" si="27"/>
        <v>Ｋ</v>
      </c>
    </row>
    <row r="95" spans="11:31">
      <c r="K95" s="185">
        <v>92</v>
      </c>
      <c r="L95" s="185" t="str">
        <f t="shared" si="29"/>
        <v>NI-1</v>
      </c>
      <c r="M95" s="185" t="str">
        <f t="shared" si="30"/>
        <v>Q-1</v>
      </c>
      <c r="N95" s="185" t="str">
        <f t="shared" si="31"/>
        <v>M4-1</v>
      </c>
      <c r="O95" s="185" t="str">
        <f t="shared" si="32"/>
        <v>Q-1</v>
      </c>
      <c r="P95" s="185" t="str">
        <f t="shared" si="33"/>
        <v>K-1</v>
      </c>
      <c r="T95" s="217">
        <v>19</v>
      </c>
      <c r="U95" s="217">
        <v>13</v>
      </c>
      <c r="V95" s="217">
        <v>7</v>
      </c>
      <c r="W95" s="217">
        <v>13</v>
      </c>
      <c r="X95" s="217">
        <v>11</v>
      </c>
      <c r="AA95" s="232" t="str">
        <f t="shared" si="23"/>
        <v>NI</v>
      </c>
      <c r="AB95" s="232" t="str">
        <f t="shared" si="24"/>
        <v>Ｑ</v>
      </c>
      <c r="AC95" s="232" t="str">
        <f t="shared" si="25"/>
        <v>相思鳥</v>
      </c>
      <c r="AD95" s="232" t="str">
        <f t="shared" si="26"/>
        <v>Ｑ</v>
      </c>
      <c r="AE95" s="232" t="str">
        <f t="shared" si="27"/>
        <v>Ｋ</v>
      </c>
    </row>
    <row r="96" spans="11:31">
      <c r="K96" s="185">
        <v>93</v>
      </c>
      <c r="L96" s="185" t="str">
        <f t="shared" si="29"/>
        <v>M4-1</v>
      </c>
      <c r="M96" s="185" t="str">
        <f t="shared" si="30"/>
        <v>M4-1</v>
      </c>
      <c r="N96" s="185" t="str">
        <f t="shared" si="31"/>
        <v>NI-1</v>
      </c>
      <c r="O96" s="185" t="str">
        <f t="shared" si="32"/>
        <v>M4-1</v>
      </c>
      <c r="P96" s="185" t="str">
        <f t="shared" si="33"/>
        <v>M4-1</v>
      </c>
      <c r="T96" s="217">
        <v>7</v>
      </c>
      <c r="U96" s="217">
        <v>7</v>
      </c>
      <c r="V96" s="217">
        <v>19</v>
      </c>
      <c r="W96" s="217">
        <v>7</v>
      </c>
      <c r="X96" s="217">
        <v>7</v>
      </c>
      <c r="AA96" s="232" t="str">
        <f t="shared" si="23"/>
        <v>相思鳥</v>
      </c>
      <c r="AB96" s="232" t="str">
        <f t="shared" si="24"/>
        <v>相思鳥</v>
      </c>
      <c r="AC96" s="232" t="str">
        <f t="shared" si="25"/>
        <v>NI</v>
      </c>
      <c r="AD96" s="232" t="str">
        <f t="shared" si="26"/>
        <v>相思鳥</v>
      </c>
      <c r="AE96" s="232" t="str">
        <f t="shared" si="27"/>
        <v>相思鳥</v>
      </c>
    </row>
    <row r="97" spans="11:31">
      <c r="K97" s="185">
        <v>94</v>
      </c>
      <c r="L97" s="185" t="str">
        <f t="shared" si="29"/>
        <v>A-1</v>
      </c>
      <c r="M97" s="185" t="str">
        <f t="shared" si="30"/>
        <v>TE-1</v>
      </c>
      <c r="N97" s="185" t="str">
        <f t="shared" si="31"/>
        <v>M3-2</v>
      </c>
      <c r="O97" s="185" t="str">
        <f t="shared" si="32"/>
        <v>TE-1</v>
      </c>
      <c r="P97" s="185" t="str">
        <f t="shared" si="33"/>
        <v>Q-1</v>
      </c>
      <c r="T97" s="217">
        <v>9</v>
      </c>
      <c r="U97" s="217">
        <v>17</v>
      </c>
      <c r="V97" s="217">
        <v>6</v>
      </c>
      <c r="W97" s="217">
        <v>17</v>
      </c>
      <c r="X97" s="217">
        <v>13</v>
      </c>
      <c r="AA97" s="232" t="str">
        <f t="shared" si="23"/>
        <v>Ａ</v>
      </c>
      <c r="AB97" s="232" t="str">
        <f t="shared" si="24"/>
        <v>ＴＥ</v>
      </c>
      <c r="AC97" s="232" t="str">
        <f t="shared" si="25"/>
        <v>雙喜鵲</v>
      </c>
      <c r="AD97" s="232" t="str">
        <f t="shared" si="26"/>
        <v>ＴＥ</v>
      </c>
      <c r="AE97" s="232" t="str">
        <f t="shared" si="27"/>
        <v>Ｑ</v>
      </c>
    </row>
    <row r="98" spans="11:31">
      <c r="K98" s="185">
        <v>95</v>
      </c>
      <c r="L98" s="185" t="str">
        <f t="shared" si="29"/>
        <v>A-1</v>
      </c>
      <c r="M98" s="185" t="str">
        <f t="shared" si="30"/>
        <v>TE-1</v>
      </c>
      <c r="N98" s="185" t="str">
        <f t="shared" si="31"/>
        <v>K-1</v>
      </c>
      <c r="O98" s="185" t="str">
        <f t="shared" si="32"/>
        <v>TE-1</v>
      </c>
      <c r="P98" s="185" t="str">
        <f t="shared" si="33"/>
        <v>Q-1</v>
      </c>
      <c r="T98" s="217">
        <v>9</v>
      </c>
      <c r="U98" s="217">
        <v>17</v>
      </c>
      <c r="V98" s="217">
        <v>11</v>
      </c>
      <c r="W98" s="217">
        <v>17</v>
      </c>
      <c r="X98" s="217">
        <v>13</v>
      </c>
      <c r="AA98" s="232" t="str">
        <f t="shared" si="23"/>
        <v>Ａ</v>
      </c>
      <c r="AB98" s="232" t="str">
        <f t="shared" si="24"/>
        <v>ＴＥ</v>
      </c>
      <c r="AC98" s="232" t="str">
        <f t="shared" si="25"/>
        <v>Ｋ</v>
      </c>
      <c r="AD98" s="232" t="str">
        <f t="shared" si="26"/>
        <v>ＴＥ</v>
      </c>
      <c r="AE98" s="232" t="str">
        <f t="shared" si="27"/>
        <v>Ｑ</v>
      </c>
    </row>
    <row r="99" spans="11:31">
      <c r="K99" s="185">
        <v>96</v>
      </c>
      <c r="L99" s="185" t="str">
        <f t="shared" si="29"/>
        <v>M1-2</v>
      </c>
      <c r="M99" s="185" t="str">
        <f t="shared" si="30"/>
        <v>M1-2</v>
      </c>
      <c r="N99" s="185" t="str">
        <f t="shared" si="31"/>
        <v>M1-2</v>
      </c>
      <c r="O99" s="185" t="str">
        <f t="shared" si="32"/>
        <v>WW-2</v>
      </c>
      <c r="P99" s="185" t="str">
        <f t="shared" si="33"/>
        <v>WW-2</v>
      </c>
      <c r="T99" s="217">
        <v>2</v>
      </c>
      <c r="U99" s="217">
        <v>2</v>
      </c>
      <c r="V99" s="217">
        <v>2</v>
      </c>
      <c r="W99" s="217">
        <v>22</v>
      </c>
      <c r="X99" s="217">
        <v>22</v>
      </c>
      <c r="AA99" s="232" t="str">
        <f t="shared" si="23"/>
        <v>雙鴛鴦</v>
      </c>
      <c r="AB99" s="232" t="str">
        <f t="shared" si="24"/>
        <v>雙鴛鴦</v>
      </c>
      <c r="AC99" s="232" t="str">
        <f t="shared" si="25"/>
        <v>雙鴛鴦</v>
      </c>
      <c r="AD99" s="232" t="str">
        <f t="shared" si="26"/>
        <v>ＷＷ</v>
      </c>
      <c r="AE99" s="232" t="str">
        <f t="shared" si="27"/>
        <v>ＷＷ</v>
      </c>
    </row>
    <row r="100" spans="11:31">
      <c r="K100" s="185">
        <v>97</v>
      </c>
      <c r="L100" s="185" t="str">
        <f t="shared" si="29"/>
        <v>TE-2</v>
      </c>
      <c r="M100" s="185" t="str">
        <f t="shared" si="30"/>
        <v>Q-1</v>
      </c>
      <c r="N100" s="185" t="str">
        <f t="shared" si="31"/>
        <v>K-2</v>
      </c>
      <c r="O100" s="185" t="str">
        <f t="shared" si="32"/>
        <v>Q-1</v>
      </c>
      <c r="P100" s="185" t="str">
        <f t="shared" si="33"/>
        <v>Q-2</v>
      </c>
      <c r="T100" s="217">
        <v>18</v>
      </c>
      <c r="U100" s="217">
        <v>13</v>
      </c>
      <c r="V100" s="217">
        <v>12</v>
      </c>
      <c r="W100" s="217">
        <v>13</v>
      </c>
      <c r="X100" s="217">
        <v>14</v>
      </c>
      <c r="AA100" s="232" t="str">
        <f t="shared" si="23"/>
        <v>TETE</v>
      </c>
      <c r="AB100" s="232" t="str">
        <f t="shared" si="24"/>
        <v>Ｑ</v>
      </c>
      <c r="AC100" s="232" t="str">
        <f t="shared" si="25"/>
        <v>ＫＫ</v>
      </c>
      <c r="AD100" s="232" t="str">
        <f t="shared" si="26"/>
        <v>Ｑ</v>
      </c>
      <c r="AE100" s="232" t="str">
        <f t="shared" si="27"/>
        <v>ＱＱ</v>
      </c>
    </row>
    <row r="101" spans="11:31">
      <c r="K101" s="185">
        <v>98</v>
      </c>
      <c r="L101" s="185" t="str">
        <f t="shared" si="29"/>
        <v>J-2</v>
      </c>
      <c r="M101" s="185" t="str">
        <f t="shared" si="30"/>
        <v>TE-1</v>
      </c>
      <c r="N101" s="185" t="str">
        <f t="shared" si="31"/>
        <v>NI-1</v>
      </c>
      <c r="O101" s="185" t="str">
        <f t="shared" si="32"/>
        <v>TE-1</v>
      </c>
      <c r="P101" s="185" t="str">
        <f t="shared" si="33"/>
        <v>K-1</v>
      </c>
      <c r="T101" s="217">
        <v>16</v>
      </c>
      <c r="U101" s="217">
        <v>17</v>
      </c>
      <c r="V101" s="217">
        <v>19</v>
      </c>
      <c r="W101" s="217">
        <v>17</v>
      </c>
      <c r="X101" s="217">
        <v>11</v>
      </c>
      <c r="AA101" s="232" t="str">
        <f t="shared" si="23"/>
        <v>ＪＪ</v>
      </c>
      <c r="AB101" s="232" t="str">
        <f t="shared" si="24"/>
        <v>ＴＥ</v>
      </c>
      <c r="AC101" s="232" t="str">
        <f t="shared" si="25"/>
        <v>NI</v>
      </c>
      <c r="AD101" s="232" t="str">
        <f t="shared" si="26"/>
        <v>ＴＥ</v>
      </c>
      <c r="AE101" s="232" t="str">
        <f t="shared" si="27"/>
        <v>Ｋ</v>
      </c>
    </row>
    <row r="102" spans="11:31">
      <c r="K102" s="185">
        <v>99</v>
      </c>
      <c r="L102" s="185" t="str">
        <f t="shared" si="29"/>
        <v>M2-1</v>
      </c>
      <c r="M102" s="185" t="str">
        <f t="shared" si="30"/>
        <v>M1-1</v>
      </c>
      <c r="N102" s="185" t="str">
        <f t="shared" si="31"/>
        <v>WW-2</v>
      </c>
      <c r="O102" s="185" t="str">
        <f t="shared" si="32"/>
        <v>WW-2</v>
      </c>
      <c r="P102" s="185" t="str">
        <f t="shared" si="33"/>
        <v>WW-1</v>
      </c>
      <c r="T102" s="217">
        <v>3</v>
      </c>
      <c r="U102" s="217">
        <v>1</v>
      </c>
      <c r="V102" s="217">
        <v>22</v>
      </c>
      <c r="W102" s="217">
        <v>22</v>
      </c>
      <c r="X102" s="217">
        <v>21</v>
      </c>
      <c r="AA102" s="232" t="str">
        <f t="shared" si="23"/>
        <v>鸚鵡</v>
      </c>
      <c r="AB102" s="232" t="str">
        <f t="shared" si="24"/>
        <v>鴛鴦</v>
      </c>
      <c r="AC102" s="232" t="str">
        <f t="shared" si="25"/>
        <v>ＷＷ</v>
      </c>
      <c r="AD102" s="232" t="str">
        <f t="shared" si="26"/>
        <v>ＷＷ</v>
      </c>
      <c r="AE102" s="232" t="str">
        <f t="shared" si="27"/>
        <v>Ｗ</v>
      </c>
    </row>
    <row r="103" spans="11:31">
      <c r="K103" s="185">
        <v>100</v>
      </c>
      <c r="L103" s="185" t="str">
        <f t="shared" si="29"/>
        <v>K-1</v>
      </c>
      <c r="M103" s="185" t="str">
        <f t="shared" si="30"/>
        <v>Q-1</v>
      </c>
      <c r="N103" s="185" t="str">
        <f t="shared" si="31"/>
        <v>K-2</v>
      </c>
      <c r="O103" s="185" t="str">
        <f t="shared" si="32"/>
        <v>Q-1</v>
      </c>
      <c r="P103" s="185" t="str">
        <f t="shared" si="33"/>
        <v>NI-1</v>
      </c>
      <c r="T103" s="217">
        <v>11</v>
      </c>
      <c r="U103" s="217">
        <v>13</v>
      </c>
      <c r="V103" s="217">
        <v>12</v>
      </c>
      <c r="W103" s="217">
        <v>13</v>
      </c>
      <c r="X103" s="217">
        <v>19</v>
      </c>
      <c r="AA103" s="232" t="str">
        <f t="shared" si="23"/>
        <v>Ｋ</v>
      </c>
      <c r="AB103" s="232" t="str">
        <f t="shared" si="24"/>
        <v>Ｑ</v>
      </c>
      <c r="AC103" s="232" t="str">
        <f t="shared" si="25"/>
        <v>ＫＫ</v>
      </c>
      <c r="AD103" s="232" t="str">
        <f t="shared" si="26"/>
        <v>Ｑ</v>
      </c>
      <c r="AE103" s="232" t="str">
        <f t="shared" si="27"/>
        <v>NI</v>
      </c>
    </row>
    <row r="104" spans="11:31">
      <c r="K104" s="185">
        <v>101</v>
      </c>
      <c r="L104" s="185" t="str">
        <f t="shared" si="29"/>
        <v>K-2</v>
      </c>
      <c r="M104" s="185" t="str">
        <f t="shared" si="30"/>
        <v>TE-1</v>
      </c>
      <c r="N104" s="185" t="str">
        <f t="shared" si="31"/>
        <v>NI-2</v>
      </c>
      <c r="O104" s="185" t="str">
        <f t="shared" si="32"/>
        <v>TE-2</v>
      </c>
      <c r="P104" s="185" t="str">
        <f t="shared" si="33"/>
        <v>TE-1</v>
      </c>
      <c r="T104" s="217">
        <v>12</v>
      </c>
      <c r="U104" s="217">
        <v>17</v>
      </c>
      <c r="V104" s="217">
        <v>20</v>
      </c>
      <c r="W104" s="217">
        <v>18</v>
      </c>
      <c r="X104" s="217">
        <v>17</v>
      </c>
      <c r="AA104" s="232" t="str">
        <f t="shared" si="23"/>
        <v>ＫＫ</v>
      </c>
      <c r="AB104" s="232" t="str">
        <f t="shared" si="24"/>
        <v>ＴＥ</v>
      </c>
      <c r="AC104" s="232" t="str">
        <f t="shared" si="25"/>
        <v>NINI</v>
      </c>
      <c r="AD104" s="232" t="str">
        <f t="shared" si="26"/>
        <v>TETE</v>
      </c>
      <c r="AE104" s="232" t="str">
        <f t="shared" si="27"/>
        <v>ＴＥ</v>
      </c>
    </row>
    <row r="105" spans="11:31">
      <c r="K105" s="185">
        <v>102</v>
      </c>
      <c r="L105" s="185" t="str">
        <f t="shared" si="29"/>
        <v>M3-1</v>
      </c>
      <c r="M105" s="185" t="str">
        <f t="shared" si="30"/>
        <v>WW-2</v>
      </c>
      <c r="N105" s="185" t="str">
        <f t="shared" si="31"/>
        <v>WW-2</v>
      </c>
      <c r="O105" s="185" t="str">
        <f t="shared" si="32"/>
        <v>WW-2</v>
      </c>
      <c r="P105" s="185" t="str">
        <f t="shared" si="33"/>
        <v>WW-2</v>
      </c>
      <c r="T105" s="217">
        <v>5</v>
      </c>
      <c r="U105" s="217">
        <v>22</v>
      </c>
      <c r="V105" s="217">
        <v>22</v>
      </c>
      <c r="W105" s="217">
        <v>22</v>
      </c>
      <c r="X105" s="217">
        <v>22</v>
      </c>
      <c r="AA105" s="232" t="str">
        <f t="shared" si="23"/>
        <v>喜鵲</v>
      </c>
      <c r="AB105" s="232" t="str">
        <f t="shared" si="24"/>
        <v>ＷＷ</v>
      </c>
      <c r="AC105" s="232" t="str">
        <f t="shared" si="25"/>
        <v>ＷＷ</v>
      </c>
      <c r="AD105" s="232" t="str">
        <f t="shared" si="26"/>
        <v>ＷＷ</v>
      </c>
      <c r="AE105" s="232" t="str">
        <f t="shared" si="27"/>
        <v>ＷＷ</v>
      </c>
    </row>
    <row r="106" spans="11:31">
      <c r="K106" s="185">
        <v>103</v>
      </c>
      <c r="L106" s="185" t="str">
        <f t="shared" si="29"/>
        <v>Q-2</v>
      </c>
      <c r="M106" s="185" t="str">
        <f t="shared" si="30"/>
        <v>Q-1</v>
      </c>
      <c r="N106" s="185" t="str">
        <f t="shared" si="31"/>
        <v>K-1</v>
      </c>
      <c r="O106" s="185" t="str">
        <f t="shared" si="32"/>
        <v>Q-1</v>
      </c>
      <c r="P106" s="185" t="str">
        <f t="shared" si="33"/>
        <v>Q-1</v>
      </c>
      <c r="T106" s="217">
        <v>14</v>
      </c>
      <c r="U106" s="217">
        <v>13</v>
      </c>
      <c r="V106" s="217">
        <v>11</v>
      </c>
      <c r="W106" s="217">
        <v>13</v>
      </c>
      <c r="X106" s="217">
        <v>13</v>
      </c>
      <c r="AA106" s="232" t="str">
        <f t="shared" si="23"/>
        <v>ＱＱ</v>
      </c>
      <c r="AB106" s="232" t="str">
        <f t="shared" si="24"/>
        <v>Ｑ</v>
      </c>
      <c r="AC106" s="232" t="str">
        <f t="shared" si="25"/>
        <v>Ｋ</v>
      </c>
      <c r="AD106" s="232" t="str">
        <f t="shared" si="26"/>
        <v>Ｑ</v>
      </c>
      <c r="AE106" s="232" t="str">
        <f t="shared" si="27"/>
        <v>Ｑ</v>
      </c>
    </row>
    <row r="107" spans="11:31">
      <c r="K107" s="185">
        <v>104</v>
      </c>
      <c r="L107" s="185" t="str">
        <f t="shared" si="29"/>
        <v>J-1</v>
      </c>
      <c r="M107" s="185" t="str">
        <f t="shared" si="30"/>
        <v>Q-1</v>
      </c>
      <c r="N107" s="185" t="str">
        <f t="shared" si="31"/>
        <v>NI-1</v>
      </c>
      <c r="O107" s="185" t="str">
        <f t="shared" si="32"/>
        <v>TE-1</v>
      </c>
      <c r="P107" s="185" t="str">
        <f t="shared" si="33"/>
        <v>TE-2</v>
      </c>
      <c r="T107" s="217">
        <v>15</v>
      </c>
      <c r="U107" s="217">
        <v>13</v>
      </c>
      <c r="V107" s="217">
        <v>19</v>
      </c>
      <c r="W107" s="217">
        <v>17</v>
      </c>
      <c r="X107" s="217">
        <v>18</v>
      </c>
      <c r="AA107" s="232" t="str">
        <f t="shared" si="23"/>
        <v>Ｊ</v>
      </c>
      <c r="AB107" s="232" t="str">
        <f t="shared" si="24"/>
        <v>Ｑ</v>
      </c>
      <c r="AC107" s="232" t="str">
        <f t="shared" si="25"/>
        <v>NI</v>
      </c>
      <c r="AD107" s="232" t="str">
        <f t="shared" si="26"/>
        <v>ＴＥ</v>
      </c>
      <c r="AE107" s="232" t="str">
        <f t="shared" si="27"/>
        <v>TETE</v>
      </c>
    </row>
    <row r="108" spans="11:31">
      <c r="K108" s="185">
        <v>105</v>
      </c>
      <c r="L108" s="185" t="str">
        <f t="shared" si="29"/>
        <v>M4-2</v>
      </c>
      <c r="M108" s="185" t="str">
        <f t="shared" si="30"/>
        <v>M4-2</v>
      </c>
      <c r="N108" s="185" t="str">
        <f t="shared" si="31"/>
        <v>M4-2</v>
      </c>
      <c r="O108" s="185" t="str">
        <f t="shared" si="32"/>
        <v>WW-2</v>
      </c>
      <c r="P108" s="185" t="str">
        <f t="shared" si="33"/>
        <v>M4-2</v>
      </c>
      <c r="T108" s="217">
        <v>8</v>
      </c>
      <c r="U108" s="217">
        <v>8</v>
      </c>
      <c r="V108" s="217">
        <v>8</v>
      </c>
      <c r="W108" s="217">
        <v>22</v>
      </c>
      <c r="X108" s="217">
        <v>8</v>
      </c>
      <c r="AA108" s="232" t="str">
        <f t="shared" si="23"/>
        <v>雙相思鳥</v>
      </c>
      <c r="AB108" s="232" t="str">
        <f t="shared" si="24"/>
        <v>雙相思鳥</v>
      </c>
      <c r="AC108" s="232" t="str">
        <f t="shared" si="25"/>
        <v>雙相思鳥</v>
      </c>
      <c r="AD108" s="232" t="str">
        <f t="shared" si="26"/>
        <v>ＷＷ</v>
      </c>
      <c r="AE108" s="232" t="str">
        <f t="shared" si="27"/>
        <v>雙相思鳥</v>
      </c>
    </row>
    <row r="109" spans="11:31">
      <c r="K109" s="185">
        <v>106</v>
      </c>
      <c r="L109" s="185" t="str">
        <f t="shared" si="29"/>
        <v>NI-1</v>
      </c>
      <c r="M109" s="185" t="str">
        <f t="shared" si="30"/>
        <v>J-2</v>
      </c>
      <c r="N109" s="185" t="str">
        <f t="shared" si="31"/>
        <v>K-2</v>
      </c>
      <c r="O109" s="185" t="str">
        <f t="shared" si="32"/>
        <v>J-2</v>
      </c>
      <c r="P109" s="185" t="str">
        <f t="shared" si="33"/>
        <v>TE-2</v>
      </c>
      <c r="T109" s="217">
        <v>19</v>
      </c>
      <c r="U109" s="217">
        <v>16</v>
      </c>
      <c r="V109" s="217">
        <v>12</v>
      </c>
      <c r="W109" s="217">
        <v>16</v>
      </c>
      <c r="X109" s="217">
        <v>18</v>
      </c>
      <c r="AA109" s="232" t="str">
        <f t="shared" si="23"/>
        <v>NI</v>
      </c>
      <c r="AB109" s="232" t="str">
        <f t="shared" si="24"/>
        <v>ＪＪ</v>
      </c>
      <c r="AC109" s="232" t="str">
        <f t="shared" si="25"/>
        <v>ＫＫ</v>
      </c>
      <c r="AD109" s="232" t="str">
        <f t="shared" si="26"/>
        <v>ＪＪ</v>
      </c>
      <c r="AE109" s="232" t="str">
        <f t="shared" si="27"/>
        <v>TETE</v>
      </c>
    </row>
    <row r="110" spans="11:31">
      <c r="K110" s="185">
        <v>107</v>
      </c>
      <c r="L110" s="185" t="str">
        <f t="shared" si="29"/>
        <v>NI-1</v>
      </c>
      <c r="M110" s="185" t="str">
        <f t="shared" si="30"/>
        <v>K-2</v>
      </c>
      <c r="N110" s="185" t="str">
        <f t="shared" si="31"/>
        <v>J-2</v>
      </c>
      <c r="O110" s="185" t="str">
        <f t="shared" si="32"/>
        <v>Q-2</v>
      </c>
      <c r="P110" s="185" t="str">
        <f t="shared" si="33"/>
        <v>A-1</v>
      </c>
      <c r="T110" s="217">
        <v>19</v>
      </c>
      <c r="U110" s="217">
        <v>12</v>
      </c>
      <c r="V110" s="217">
        <v>16</v>
      </c>
      <c r="W110" s="217">
        <v>14</v>
      </c>
      <c r="X110" s="217">
        <v>9</v>
      </c>
      <c r="AA110" s="232" t="str">
        <f t="shared" si="23"/>
        <v>NI</v>
      </c>
      <c r="AB110" s="232" t="str">
        <f t="shared" si="24"/>
        <v>ＫＫ</v>
      </c>
      <c r="AC110" s="232" t="str">
        <f t="shared" si="25"/>
        <v>ＪＪ</v>
      </c>
      <c r="AD110" s="232" t="str">
        <f t="shared" si="26"/>
        <v>ＱＱ</v>
      </c>
      <c r="AE110" s="232" t="str">
        <f t="shared" si="27"/>
        <v>Ａ</v>
      </c>
    </row>
    <row r="111" spans="11:31">
      <c r="K111" s="185">
        <v>108</v>
      </c>
      <c r="L111" s="185" t="str">
        <f t="shared" si="29"/>
        <v>S1</v>
      </c>
      <c r="M111" s="185" t="str">
        <f t="shared" si="30"/>
        <v>S1</v>
      </c>
      <c r="N111" s="185" t="str">
        <f t="shared" si="31"/>
        <v>S1</v>
      </c>
      <c r="O111" s="185" t="str">
        <f t="shared" si="32"/>
        <v>S1</v>
      </c>
      <c r="P111" s="185" t="str">
        <f t="shared" si="33"/>
        <v>S1</v>
      </c>
      <c r="T111" s="217">
        <v>23</v>
      </c>
      <c r="U111" s="217">
        <v>23</v>
      </c>
      <c r="V111" s="217">
        <v>23</v>
      </c>
      <c r="W111" s="217">
        <v>23</v>
      </c>
      <c r="X111" s="217">
        <v>23</v>
      </c>
      <c r="AA111" s="232" t="str">
        <f t="shared" si="23"/>
        <v>囍</v>
      </c>
      <c r="AB111" s="232" t="str">
        <f t="shared" si="24"/>
        <v>囍</v>
      </c>
      <c r="AC111" s="232" t="str">
        <f t="shared" si="25"/>
        <v>囍</v>
      </c>
      <c r="AD111" s="232" t="str">
        <f t="shared" si="26"/>
        <v>囍</v>
      </c>
      <c r="AE111" s="232" t="str">
        <f t="shared" si="27"/>
        <v>囍</v>
      </c>
    </row>
    <row r="112" spans="11:31">
      <c r="K112" s="185">
        <v>109</v>
      </c>
      <c r="L112" s="185" t="str">
        <f t="shared" si="29"/>
        <v>J-1</v>
      </c>
      <c r="M112" s="185" t="str">
        <f t="shared" si="30"/>
        <v>NI-2</v>
      </c>
      <c r="N112" s="185" t="str">
        <f t="shared" si="31"/>
        <v>Q-2</v>
      </c>
      <c r="O112" s="185" t="str">
        <f t="shared" si="32"/>
        <v>K-2</v>
      </c>
      <c r="P112" s="185" t="str">
        <f t="shared" si="33"/>
        <v>J-2</v>
      </c>
      <c r="T112" s="217">
        <v>15</v>
      </c>
      <c r="U112" s="217">
        <v>20</v>
      </c>
      <c r="V112" s="217">
        <v>14</v>
      </c>
      <c r="W112" s="217">
        <v>12</v>
      </c>
      <c r="X112" s="217">
        <v>16</v>
      </c>
      <c r="AA112" s="232" t="str">
        <f t="shared" si="23"/>
        <v>Ｊ</v>
      </c>
      <c r="AB112" s="232" t="str">
        <f t="shared" si="24"/>
        <v>NINI</v>
      </c>
      <c r="AC112" s="232" t="str">
        <f t="shared" si="25"/>
        <v>ＱＱ</v>
      </c>
      <c r="AD112" s="232" t="str">
        <f t="shared" si="26"/>
        <v>ＫＫ</v>
      </c>
      <c r="AE112" s="232" t="str">
        <f t="shared" si="27"/>
        <v>ＪＪ</v>
      </c>
    </row>
    <row r="113" spans="11:31">
      <c r="K113" s="185">
        <v>110</v>
      </c>
      <c r="L113" s="185" t="str">
        <f t="shared" si="29"/>
        <v>Q-1</v>
      </c>
      <c r="M113" s="185" t="str">
        <f t="shared" si="30"/>
        <v>K-1</v>
      </c>
      <c r="N113" s="185" t="str">
        <f t="shared" si="31"/>
        <v>J-2</v>
      </c>
      <c r="O113" s="185" t="str">
        <f t="shared" si="32"/>
        <v>A-2</v>
      </c>
      <c r="P113" s="185" t="str">
        <f t="shared" si="33"/>
        <v>A-2</v>
      </c>
      <c r="T113" s="217">
        <v>13</v>
      </c>
      <c r="U113" s="217">
        <v>11</v>
      </c>
      <c r="V113" s="217">
        <v>16</v>
      </c>
      <c r="W113" s="217">
        <v>10</v>
      </c>
      <c r="X113" s="217">
        <v>10</v>
      </c>
      <c r="AA113" s="232" t="str">
        <f t="shared" si="23"/>
        <v>Ｑ</v>
      </c>
      <c r="AB113" s="232" t="str">
        <f t="shared" si="24"/>
        <v>Ｋ</v>
      </c>
      <c r="AC113" s="232" t="str">
        <f t="shared" si="25"/>
        <v>ＪＪ</v>
      </c>
      <c r="AD113" s="232" t="str">
        <f t="shared" si="26"/>
        <v>ＡＡ</v>
      </c>
      <c r="AE113" s="232" t="str">
        <f t="shared" si="27"/>
        <v>ＡＡ</v>
      </c>
    </row>
    <row r="114" spans="11:31">
      <c r="K114" s="185">
        <v>111</v>
      </c>
      <c r="L114" s="185" t="str">
        <f t="shared" si="29"/>
        <v>S1</v>
      </c>
      <c r="M114" s="185" t="str">
        <f t="shared" si="30"/>
        <v>S1</v>
      </c>
      <c r="N114" s="185" t="str">
        <f t="shared" si="31"/>
        <v>S1</v>
      </c>
      <c r="O114" s="185" t="str">
        <f t="shared" si="32"/>
        <v>WW-2</v>
      </c>
      <c r="P114" s="185" t="str">
        <f t="shared" si="33"/>
        <v>S1</v>
      </c>
      <c r="T114" s="217">
        <v>23</v>
      </c>
      <c r="U114" s="217">
        <v>23</v>
      </c>
      <c r="V114" s="217">
        <v>23</v>
      </c>
      <c r="W114" s="217">
        <v>22</v>
      </c>
      <c r="X114" s="217">
        <v>23</v>
      </c>
      <c r="AA114" s="232" t="str">
        <f t="shared" si="23"/>
        <v>囍</v>
      </c>
      <c r="AB114" s="232" t="str">
        <f t="shared" si="24"/>
        <v>囍</v>
      </c>
      <c r="AC114" s="232" t="str">
        <f t="shared" si="25"/>
        <v>囍</v>
      </c>
      <c r="AD114" s="232" t="str">
        <f t="shared" si="26"/>
        <v>ＷＷ</v>
      </c>
      <c r="AE114" s="232" t="str">
        <f t="shared" si="27"/>
        <v>囍</v>
      </c>
    </row>
    <row r="115" spans="11:31">
      <c r="K115" s="185">
        <v>112</v>
      </c>
      <c r="L115" s="185" t="str">
        <f t="shared" si="29"/>
        <v>A-2</v>
      </c>
      <c r="M115" s="185" t="str">
        <f t="shared" si="30"/>
        <v>J-1</v>
      </c>
      <c r="N115" s="185" t="str">
        <f t="shared" si="31"/>
        <v>NI-1</v>
      </c>
      <c r="O115" s="185" t="str">
        <f t="shared" si="32"/>
        <v>TE-1</v>
      </c>
      <c r="P115" s="185" t="str">
        <f t="shared" si="33"/>
        <v>TE-1</v>
      </c>
      <c r="T115" s="217">
        <v>10</v>
      </c>
      <c r="U115" s="217">
        <v>15</v>
      </c>
      <c r="V115" s="217">
        <v>19</v>
      </c>
      <c r="W115" s="217">
        <v>17</v>
      </c>
      <c r="X115" s="217">
        <v>17</v>
      </c>
      <c r="AA115" s="232" t="str">
        <f t="shared" ref="AA115:AA178" si="34">VLOOKUP(L115,$B$3:$I$25,2,FALSE)</f>
        <v>ＡＡ</v>
      </c>
      <c r="AB115" s="232" t="str">
        <f t="shared" ref="AB115:AB178" si="35">VLOOKUP(M115,$B$3:$I$25,2,FALSE)</f>
        <v>Ｊ</v>
      </c>
      <c r="AC115" s="232" t="str">
        <f t="shared" ref="AC115:AC178" si="36">VLOOKUP(N115,$B$3:$I$25,2,FALSE)</f>
        <v>NI</v>
      </c>
      <c r="AD115" s="232" t="str">
        <f t="shared" ref="AD115:AD178" si="37">VLOOKUP(O115,$B$3:$I$25,2,FALSE)</f>
        <v>ＴＥ</v>
      </c>
      <c r="AE115" s="232" t="str">
        <f t="shared" ref="AE115:AE178" si="38">VLOOKUP(P115,$B$3:$I$25,2,FALSE)</f>
        <v>ＴＥ</v>
      </c>
    </row>
    <row r="116" spans="11:31">
      <c r="K116" s="185">
        <v>113</v>
      </c>
      <c r="L116" s="185" t="str">
        <f t="shared" si="29"/>
        <v>A-1</v>
      </c>
      <c r="M116" s="185" t="str">
        <f t="shared" si="30"/>
        <v>NI-1</v>
      </c>
      <c r="N116" s="185" t="str">
        <f t="shared" si="31"/>
        <v>J-2</v>
      </c>
      <c r="O116" s="185" t="str">
        <f t="shared" si="32"/>
        <v>J-1</v>
      </c>
      <c r="P116" s="185" t="str">
        <f t="shared" si="33"/>
        <v>J-1</v>
      </c>
      <c r="T116" s="217">
        <v>9</v>
      </c>
      <c r="U116" s="217">
        <v>19</v>
      </c>
      <c r="V116" s="217">
        <v>16</v>
      </c>
      <c r="W116" s="217">
        <v>15</v>
      </c>
      <c r="X116" s="217">
        <v>15</v>
      </c>
      <c r="AA116" s="232" t="str">
        <f t="shared" si="34"/>
        <v>Ａ</v>
      </c>
      <c r="AB116" s="232" t="str">
        <f t="shared" si="35"/>
        <v>NI</v>
      </c>
      <c r="AC116" s="232" t="str">
        <f t="shared" si="36"/>
        <v>ＪＪ</v>
      </c>
      <c r="AD116" s="232" t="str">
        <f t="shared" si="37"/>
        <v>Ｊ</v>
      </c>
      <c r="AE116" s="232" t="str">
        <f t="shared" si="38"/>
        <v>Ｊ</v>
      </c>
    </row>
    <row r="117" spans="11:31">
      <c r="K117" s="185">
        <v>114</v>
      </c>
      <c r="L117" s="185" t="str">
        <f t="shared" si="29"/>
        <v>S1</v>
      </c>
      <c r="M117" s="185" t="str">
        <f t="shared" si="30"/>
        <v>S1</v>
      </c>
      <c r="N117" s="185" t="str">
        <f t="shared" si="31"/>
        <v>M1-1</v>
      </c>
      <c r="O117" s="185" t="str">
        <f t="shared" si="32"/>
        <v>M3-1</v>
      </c>
      <c r="P117" s="185" t="str">
        <f t="shared" si="33"/>
        <v>S1</v>
      </c>
      <c r="T117" s="217">
        <v>23</v>
      </c>
      <c r="U117" s="217">
        <v>23</v>
      </c>
      <c r="V117" s="217">
        <v>1</v>
      </c>
      <c r="W117" s="217">
        <v>5</v>
      </c>
      <c r="X117" s="217">
        <v>23</v>
      </c>
      <c r="AA117" s="232" t="str">
        <f t="shared" si="34"/>
        <v>囍</v>
      </c>
      <c r="AB117" s="232" t="str">
        <f t="shared" si="35"/>
        <v>囍</v>
      </c>
      <c r="AC117" s="232" t="str">
        <f t="shared" si="36"/>
        <v>鴛鴦</v>
      </c>
      <c r="AD117" s="232" t="str">
        <f t="shared" si="37"/>
        <v>喜鵲</v>
      </c>
      <c r="AE117" s="232" t="str">
        <f t="shared" si="38"/>
        <v>囍</v>
      </c>
    </row>
    <row r="118" spans="11:31">
      <c r="K118" s="185">
        <v>115</v>
      </c>
      <c r="L118" s="185" t="str">
        <f t="shared" si="29"/>
        <v>J-1</v>
      </c>
      <c r="M118" s="185" t="str">
        <f t="shared" si="30"/>
        <v>TE-2</v>
      </c>
      <c r="N118" s="185" t="str">
        <f t="shared" si="31"/>
        <v>Q-1</v>
      </c>
      <c r="O118" s="185" t="str">
        <f t="shared" si="32"/>
        <v>K-1</v>
      </c>
      <c r="P118" s="185" t="str">
        <f t="shared" si="33"/>
        <v>NI-2</v>
      </c>
      <c r="T118" s="217">
        <v>15</v>
      </c>
      <c r="U118" s="217">
        <v>18</v>
      </c>
      <c r="V118" s="217">
        <v>13</v>
      </c>
      <c r="W118" s="217">
        <v>11</v>
      </c>
      <c r="X118" s="217">
        <v>20</v>
      </c>
      <c r="AA118" s="232" t="str">
        <f t="shared" si="34"/>
        <v>Ｊ</v>
      </c>
      <c r="AB118" s="232" t="str">
        <f t="shared" si="35"/>
        <v>TETE</v>
      </c>
      <c r="AC118" s="232" t="str">
        <f t="shared" si="36"/>
        <v>Ｑ</v>
      </c>
      <c r="AD118" s="232" t="str">
        <f t="shared" si="37"/>
        <v>Ｋ</v>
      </c>
      <c r="AE118" s="232" t="str">
        <f t="shared" si="38"/>
        <v>NINI</v>
      </c>
    </row>
    <row r="119" spans="11:31">
      <c r="K119" s="185">
        <v>116</v>
      </c>
      <c r="L119" s="185" t="str">
        <f t="shared" si="29"/>
        <v>TE-1</v>
      </c>
      <c r="M119" s="185" t="str">
        <f t="shared" si="30"/>
        <v>TE-1</v>
      </c>
      <c r="N119" s="185" t="str">
        <f t="shared" si="31"/>
        <v>J-2</v>
      </c>
      <c r="O119" s="185" t="str">
        <f t="shared" si="32"/>
        <v>J-1</v>
      </c>
      <c r="P119" s="185" t="str">
        <f t="shared" si="33"/>
        <v>NI-1</v>
      </c>
      <c r="T119" s="217">
        <v>17</v>
      </c>
      <c r="U119" s="217">
        <v>17</v>
      </c>
      <c r="V119" s="217">
        <v>16</v>
      </c>
      <c r="W119" s="217">
        <v>15</v>
      </c>
      <c r="X119" s="217">
        <v>19</v>
      </c>
      <c r="AA119" s="232" t="str">
        <f t="shared" si="34"/>
        <v>ＴＥ</v>
      </c>
      <c r="AB119" s="232" t="str">
        <f t="shared" si="35"/>
        <v>ＴＥ</v>
      </c>
      <c r="AC119" s="232" t="str">
        <f t="shared" si="36"/>
        <v>ＪＪ</v>
      </c>
      <c r="AD119" s="232" t="str">
        <f t="shared" si="37"/>
        <v>Ｊ</v>
      </c>
      <c r="AE119" s="232" t="str">
        <f t="shared" si="38"/>
        <v>NI</v>
      </c>
    </row>
    <row r="120" spans="11:31">
      <c r="K120" s="185">
        <v>117</v>
      </c>
      <c r="L120" s="185" t="str">
        <f t="shared" si="29"/>
        <v>M4-1</v>
      </c>
      <c r="M120" s="185" t="str">
        <f t="shared" si="30"/>
        <v>S1</v>
      </c>
      <c r="N120" s="185" t="str">
        <f t="shared" si="31"/>
        <v>M4-2</v>
      </c>
      <c r="O120" s="185" t="str">
        <f t="shared" si="32"/>
        <v>M2-2</v>
      </c>
      <c r="P120" s="185" t="str">
        <f t="shared" si="33"/>
        <v>S1</v>
      </c>
      <c r="T120" s="217">
        <v>7</v>
      </c>
      <c r="U120" s="217">
        <v>23</v>
      </c>
      <c r="V120" s="217">
        <v>8</v>
      </c>
      <c r="W120" s="217">
        <v>4</v>
      </c>
      <c r="X120" s="217">
        <v>23</v>
      </c>
      <c r="AA120" s="232" t="str">
        <f t="shared" si="34"/>
        <v>相思鳥</v>
      </c>
      <c r="AB120" s="232" t="str">
        <f t="shared" si="35"/>
        <v>囍</v>
      </c>
      <c r="AC120" s="232" t="str">
        <f t="shared" si="36"/>
        <v>雙相思鳥</v>
      </c>
      <c r="AD120" s="232" t="str">
        <f t="shared" si="37"/>
        <v>雙鸚鵡</v>
      </c>
      <c r="AE120" s="232" t="str">
        <f t="shared" si="38"/>
        <v>囍</v>
      </c>
    </row>
    <row r="121" spans="11:31">
      <c r="K121" s="185">
        <v>118</v>
      </c>
      <c r="L121" s="185" t="str">
        <f t="shared" si="29"/>
        <v>NI-2</v>
      </c>
      <c r="M121" s="185" t="str">
        <f t="shared" si="30"/>
        <v>A-2</v>
      </c>
      <c r="N121" s="185" t="str">
        <f t="shared" si="31"/>
        <v>K-2</v>
      </c>
      <c r="O121" s="185" t="str">
        <f t="shared" si="32"/>
        <v>Q-2</v>
      </c>
      <c r="P121" s="185" t="str">
        <f t="shared" si="33"/>
        <v>J-1</v>
      </c>
      <c r="T121" s="217">
        <v>20</v>
      </c>
      <c r="U121" s="217">
        <v>10</v>
      </c>
      <c r="V121" s="217">
        <v>12</v>
      </c>
      <c r="W121" s="217">
        <v>14</v>
      </c>
      <c r="X121" s="217">
        <v>15</v>
      </c>
      <c r="AA121" s="232" t="str">
        <f t="shared" si="34"/>
        <v>NINI</v>
      </c>
      <c r="AB121" s="232" t="str">
        <f t="shared" si="35"/>
        <v>ＡＡ</v>
      </c>
      <c r="AC121" s="232" t="str">
        <f t="shared" si="36"/>
        <v>ＫＫ</v>
      </c>
      <c r="AD121" s="232" t="str">
        <f t="shared" si="37"/>
        <v>ＱＱ</v>
      </c>
      <c r="AE121" s="232" t="str">
        <f t="shared" si="38"/>
        <v>Ｊ</v>
      </c>
    </row>
    <row r="122" spans="11:31">
      <c r="K122" s="185">
        <v>119</v>
      </c>
      <c r="L122" s="185" t="str">
        <f t="shared" si="29"/>
        <v>NI-1</v>
      </c>
      <c r="M122" s="185" t="str">
        <f t="shared" si="30"/>
        <v>Q-1</v>
      </c>
      <c r="N122" s="185" t="str">
        <f t="shared" si="31"/>
        <v>NI-1</v>
      </c>
      <c r="O122" s="185" t="str">
        <f t="shared" si="32"/>
        <v>TE-1</v>
      </c>
      <c r="P122" s="185" t="str">
        <f t="shared" si="33"/>
        <v>TE-2</v>
      </c>
      <c r="T122" s="217">
        <v>19</v>
      </c>
      <c r="U122" s="217">
        <v>13</v>
      </c>
      <c r="V122" s="217">
        <v>19</v>
      </c>
      <c r="W122" s="217">
        <v>17</v>
      </c>
      <c r="X122" s="217">
        <v>18</v>
      </c>
      <c r="AA122" s="232" t="str">
        <f t="shared" si="34"/>
        <v>NI</v>
      </c>
      <c r="AB122" s="232" t="str">
        <f t="shared" si="35"/>
        <v>Ｑ</v>
      </c>
      <c r="AC122" s="232" t="str">
        <f t="shared" si="36"/>
        <v>NI</v>
      </c>
      <c r="AD122" s="232" t="str">
        <f t="shared" si="37"/>
        <v>ＴＥ</v>
      </c>
      <c r="AE122" s="232" t="str">
        <f t="shared" si="38"/>
        <v>TETE</v>
      </c>
    </row>
    <row r="123" spans="11:31">
      <c r="K123" s="185">
        <v>120</v>
      </c>
      <c r="L123" s="185" t="str">
        <f t="shared" si="29"/>
        <v>M1-1</v>
      </c>
      <c r="M123" s="185" t="str">
        <f t="shared" si="30"/>
        <v>WW-1</v>
      </c>
      <c r="N123" s="185" t="str">
        <f t="shared" si="31"/>
        <v>WW-2</v>
      </c>
      <c r="O123" s="185" t="str">
        <f t="shared" si="32"/>
        <v>WW-1</v>
      </c>
      <c r="P123" s="185" t="str">
        <f t="shared" si="33"/>
        <v>S1</v>
      </c>
      <c r="T123" s="217">
        <v>1</v>
      </c>
      <c r="U123" s="217">
        <v>21</v>
      </c>
      <c r="V123" s="217">
        <v>22</v>
      </c>
      <c r="W123" s="217">
        <v>21</v>
      </c>
      <c r="X123" s="217">
        <v>23</v>
      </c>
      <c r="AA123" s="232" t="str">
        <f t="shared" si="34"/>
        <v>鴛鴦</v>
      </c>
      <c r="AB123" s="232" t="str">
        <f t="shared" si="35"/>
        <v>Ｗ</v>
      </c>
      <c r="AC123" s="232" t="str">
        <f t="shared" si="36"/>
        <v>ＷＷ</v>
      </c>
      <c r="AD123" s="232" t="str">
        <f t="shared" si="37"/>
        <v>Ｗ</v>
      </c>
      <c r="AE123" s="232" t="str">
        <f t="shared" si="38"/>
        <v>囍</v>
      </c>
    </row>
    <row r="124" spans="11:31">
      <c r="K124" s="185">
        <v>121</v>
      </c>
      <c r="L124" s="185" t="str">
        <f t="shared" si="29"/>
        <v>A-2</v>
      </c>
      <c r="M124" s="185" t="str">
        <f t="shared" si="30"/>
        <v>TE-1</v>
      </c>
      <c r="N124" s="185" t="str">
        <f t="shared" si="31"/>
        <v>K-1</v>
      </c>
      <c r="O124" s="185" t="str">
        <f t="shared" si="32"/>
        <v>Q-2</v>
      </c>
      <c r="P124" s="185" t="str">
        <f t="shared" si="33"/>
        <v>K-1</v>
      </c>
      <c r="T124" s="217">
        <v>10</v>
      </c>
      <c r="U124" s="217">
        <v>17</v>
      </c>
      <c r="V124" s="217">
        <v>11</v>
      </c>
      <c r="W124" s="217">
        <v>14</v>
      </c>
      <c r="X124" s="217">
        <v>11</v>
      </c>
      <c r="AA124" s="232" t="str">
        <f t="shared" si="34"/>
        <v>ＡＡ</v>
      </c>
      <c r="AB124" s="232" t="str">
        <f t="shared" si="35"/>
        <v>ＴＥ</v>
      </c>
      <c r="AC124" s="232" t="str">
        <f t="shared" si="36"/>
        <v>Ｋ</v>
      </c>
      <c r="AD124" s="232" t="str">
        <f t="shared" si="37"/>
        <v>ＱＱ</v>
      </c>
      <c r="AE124" s="232" t="str">
        <f t="shared" si="38"/>
        <v>Ｋ</v>
      </c>
    </row>
    <row r="125" spans="11:31">
      <c r="K125" s="185">
        <v>122</v>
      </c>
      <c r="L125" s="185" t="str">
        <f t="shared" si="29"/>
        <v>J-1</v>
      </c>
      <c r="M125" s="185" t="str">
        <f t="shared" si="30"/>
        <v>TE-1</v>
      </c>
      <c r="N125" s="185" t="str">
        <f t="shared" si="31"/>
        <v>NI-1</v>
      </c>
      <c r="O125" s="185" t="str">
        <f t="shared" si="32"/>
        <v>TE-1</v>
      </c>
      <c r="P125" s="185" t="str">
        <f t="shared" si="33"/>
        <v>J-1</v>
      </c>
      <c r="T125" s="217">
        <v>15</v>
      </c>
      <c r="U125" s="217">
        <v>17</v>
      </c>
      <c r="V125" s="217">
        <v>19</v>
      </c>
      <c r="W125" s="217">
        <v>17</v>
      </c>
      <c r="X125" s="217">
        <v>15</v>
      </c>
      <c r="AA125" s="232" t="str">
        <f t="shared" si="34"/>
        <v>Ｊ</v>
      </c>
      <c r="AB125" s="232" t="str">
        <f t="shared" si="35"/>
        <v>ＴＥ</v>
      </c>
      <c r="AC125" s="232" t="str">
        <f t="shared" si="36"/>
        <v>NI</v>
      </c>
      <c r="AD125" s="232" t="str">
        <f t="shared" si="37"/>
        <v>ＴＥ</v>
      </c>
      <c r="AE125" s="232" t="str">
        <f t="shared" si="38"/>
        <v>Ｊ</v>
      </c>
    </row>
    <row r="126" spans="11:31">
      <c r="K126" s="185">
        <v>123</v>
      </c>
      <c r="L126" s="185" t="str">
        <f t="shared" ref="L126:L189" si="39">VLOOKUP(T126,$A$3:$B$25,2,FALSE)</f>
        <v>M2-2</v>
      </c>
      <c r="M126" s="185" t="str">
        <f t="shared" ref="M126:M189" si="40">VLOOKUP(U126,$A$3:$B$25,2,FALSE)</f>
        <v>M2-1</v>
      </c>
      <c r="N126" s="185" t="str">
        <f t="shared" ref="N126:N189" si="41">VLOOKUP(V126,$A$3:$B$25,2,FALSE)</f>
        <v>WW-1</v>
      </c>
      <c r="O126" s="185" t="str">
        <f t="shared" ref="O126:O189" si="42">VLOOKUP(W126,$A$3:$B$25,2,FALSE)</f>
        <v>M2-2</v>
      </c>
      <c r="P126" s="185" t="str">
        <f t="shared" ref="P126:P189" si="43">VLOOKUP(X126,$A$3:$B$25,2,FALSE)</f>
        <v>S1</v>
      </c>
      <c r="T126" s="217">
        <v>4</v>
      </c>
      <c r="U126" s="217">
        <v>3</v>
      </c>
      <c r="V126" s="217">
        <v>21</v>
      </c>
      <c r="W126" s="217">
        <v>4</v>
      </c>
      <c r="X126" s="217">
        <v>23</v>
      </c>
      <c r="AA126" s="232" t="str">
        <f t="shared" si="34"/>
        <v>雙鸚鵡</v>
      </c>
      <c r="AB126" s="232" t="str">
        <f t="shared" si="35"/>
        <v>鸚鵡</v>
      </c>
      <c r="AC126" s="232" t="str">
        <f t="shared" si="36"/>
        <v>Ｗ</v>
      </c>
      <c r="AD126" s="232" t="str">
        <f t="shared" si="37"/>
        <v>雙鸚鵡</v>
      </c>
      <c r="AE126" s="232" t="str">
        <f t="shared" si="38"/>
        <v>囍</v>
      </c>
    </row>
    <row r="127" spans="11:31">
      <c r="K127" s="185">
        <v>124</v>
      </c>
      <c r="L127" s="185" t="str">
        <f t="shared" si="39"/>
        <v>A-2</v>
      </c>
      <c r="M127" s="185" t="str">
        <f t="shared" si="40"/>
        <v>J-1</v>
      </c>
      <c r="N127" s="185" t="str">
        <f t="shared" si="41"/>
        <v>K-1</v>
      </c>
      <c r="O127" s="185" t="str">
        <f t="shared" si="42"/>
        <v>NI-1</v>
      </c>
      <c r="P127" s="185" t="str">
        <f t="shared" si="43"/>
        <v>K-2</v>
      </c>
      <c r="T127" s="217">
        <v>10</v>
      </c>
      <c r="U127" s="217">
        <v>15</v>
      </c>
      <c r="V127" s="217">
        <v>11</v>
      </c>
      <c r="W127" s="217">
        <v>19</v>
      </c>
      <c r="X127" s="217">
        <v>12</v>
      </c>
      <c r="AA127" s="232" t="str">
        <f t="shared" si="34"/>
        <v>ＡＡ</v>
      </c>
      <c r="AB127" s="232" t="str">
        <f t="shared" si="35"/>
        <v>Ｊ</v>
      </c>
      <c r="AC127" s="232" t="str">
        <f t="shared" si="36"/>
        <v>Ｋ</v>
      </c>
      <c r="AD127" s="232" t="str">
        <f t="shared" si="37"/>
        <v>NI</v>
      </c>
      <c r="AE127" s="232" t="str">
        <f t="shared" si="38"/>
        <v>ＫＫ</v>
      </c>
    </row>
    <row r="128" spans="11:31">
      <c r="K128" s="185">
        <v>125</v>
      </c>
      <c r="L128" s="185" t="str">
        <f t="shared" si="39"/>
        <v>A-1</v>
      </c>
      <c r="M128" s="185" t="str">
        <f t="shared" si="40"/>
        <v>TE-1</v>
      </c>
      <c r="N128" s="185" t="str">
        <f t="shared" si="41"/>
        <v>NI-1</v>
      </c>
      <c r="O128" s="185" t="str">
        <f t="shared" si="42"/>
        <v>J-1</v>
      </c>
      <c r="P128" s="185" t="str">
        <f t="shared" si="43"/>
        <v>K-1</v>
      </c>
      <c r="T128" s="217">
        <v>9</v>
      </c>
      <c r="U128" s="217">
        <v>17</v>
      </c>
      <c r="V128" s="217">
        <v>19</v>
      </c>
      <c r="W128" s="217">
        <v>15</v>
      </c>
      <c r="X128" s="217">
        <v>11</v>
      </c>
      <c r="AA128" s="232" t="str">
        <f t="shared" si="34"/>
        <v>Ａ</v>
      </c>
      <c r="AB128" s="232" t="str">
        <f t="shared" si="35"/>
        <v>ＴＥ</v>
      </c>
      <c r="AC128" s="232" t="str">
        <f t="shared" si="36"/>
        <v>NI</v>
      </c>
      <c r="AD128" s="232" t="str">
        <f t="shared" si="37"/>
        <v>Ｊ</v>
      </c>
      <c r="AE128" s="232" t="str">
        <f t="shared" si="38"/>
        <v>Ｋ</v>
      </c>
    </row>
    <row r="129" spans="11:31">
      <c r="K129" s="185">
        <v>126</v>
      </c>
      <c r="L129" s="185" t="str">
        <f t="shared" si="39"/>
        <v>M3-1</v>
      </c>
      <c r="M129" s="185" t="str">
        <f t="shared" si="40"/>
        <v>M3-2</v>
      </c>
      <c r="N129" s="185" t="str">
        <f t="shared" si="41"/>
        <v>M2-2</v>
      </c>
      <c r="O129" s="185" t="str">
        <f t="shared" si="42"/>
        <v>WW-2</v>
      </c>
      <c r="P129" s="185" t="str">
        <f t="shared" si="43"/>
        <v>S1</v>
      </c>
      <c r="T129" s="217">
        <v>5</v>
      </c>
      <c r="U129" s="217">
        <v>6</v>
      </c>
      <c r="V129" s="217">
        <v>4</v>
      </c>
      <c r="W129" s="217">
        <v>22</v>
      </c>
      <c r="X129" s="217">
        <v>23</v>
      </c>
      <c r="AA129" s="232" t="str">
        <f t="shared" si="34"/>
        <v>喜鵲</v>
      </c>
      <c r="AB129" s="232" t="str">
        <f t="shared" si="35"/>
        <v>雙喜鵲</v>
      </c>
      <c r="AC129" s="232" t="str">
        <f t="shared" si="36"/>
        <v>雙鸚鵡</v>
      </c>
      <c r="AD129" s="232" t="str">
        <f t="shared" si="37"/>
        <v>ＷＷ</v>
      </c>
      <c r="AE129" s="232" t="str">
        <f t="shared" si="38"/>
        <v>囍</v>
      </c>
    </row>
    <row r="130" spans="11:31">
      <c r="K130" s="185">
        <v>127</v>
      </c>
      <c r="L130" s="185" t="str">
        <f t="shared" si="39"/>
        <v>A-2</v>
      </c>
      <c r="M130" s="185" t="str">
        <f t="shared" si="40"/>
        <v>Q-2</v>
      </c>
      <c r="N130" s="185" t="str">
        <f t="shared" si="41"/>
        <v>A-2</v>
      </c>
      <c r="O130" s="185" t="str">
        <f t="shared" si="42"/>
        <v>NI-2</v>
      </c>
      <c r="P130" s="185" t="str">
        <f t="shared" si="43"/>
        <v>J-1</v>
      </c>
      <c r="T130" s="217">
        <v>10</v>
      </c>
      <c r="U130" s="217">
        <v>14</v>
      </c>
      <c r="V130" s="217">
        <v>10</v>
      </c>
      <c r="W130" s="217">
        <v>20</v>
      </c>
      <c r="X130" s="217">
        <v>15</v>
      </c>
      <c r="AA130" s="232" t="str">
        <f t="shared" si="34"/>
        <v>ＡＡ</v>
      </c>
      <c r="AB130" s="232" t="str">
        <f t="shared" si="35"/>
        <v>ＱＱ</v>
      </c>
      <c r="AC130" s="232" t="str">
        <f t="shared" si="36"/>
        <v>ＡＡ</v>
      </c>
      <c r="AD130" s="232" t="str">
        <f t="shared" si="37"/>
        <v>NINI</v>
      </c>
      <c r="AE130" s="232" t="str">
        <f t="shared" si="38"/>
        <v>Ｊ</v>
      </c>
    </row>
    <row r="131" spans="11:31">
      <c r="K131" s="185">
        <v>128</v>
      </c>
      <c r="L131" s="185" t="str">
        <f t="shared" si="39"/>
        <v>J-1</v>
      </c>
      <c r="M131" s="185" t="str">
        <f t="shared" si="40"/>
        <v>Q-1</v>
      </c>
      <c r="N131" s="185" t="str">
        <f t="shared" si="41"/>
        <v>J-2</v>
      </c>
      <c r="O131" s="185" t="str">
        <f t="shared" si="42"/>
        <v>J-1</v>
      </c>
      <c r="P131" s="185" t="str">
        <f t="shared" si="43"/>
        <v>NI-1</v>
      </c>
      <c r="T131" s="217">
        <v>15</v>
      </c>
      <c r="U131" s="217">
        <v>13</v>
      </c>
      <c r="V131" s="217">
        <v>16</v>
      </c>
      <c r="W131" s="217">
        <v>15</v>
      </c>
      <c r="X131" s="217">
        <v>19</v>
      </c>
      <c r="AA131" s="232" t="str">
        <f t="shared" si="34"/>
        <v>Ｊ</v>
      </c>
      <c r="AB131" s="232" t="str">
        <f t="shared" si="35"/>
        <v>Ｑ</v>
      </c>
      <c r="AC131" s="232" t="str">
        <f t="shared" si="36"/>
        <v>ＪＪ</v>
      </c>
      <c r="AD131" s="232" t="str">
        <f t="shared" si="37"/>
        <v>Ｊ</v>
      </c>
      <c r="AE131" s="232" t="str">
        <f t="shared" si="38"/>
        <v>NI</v>
      </c>
    </row>
    <row r="132" spans="11:31">
      <c r="K132" s="185">
        <v>129</v>
      </c>
      <c r="L132" s="185" t="str">
        <f t="shared" si="39"/>
        <v>M4-2</v>
      </c>
      <c r="M132" s="185" t="str">
        <f t="shared" si="40"/>
        <v>M4-2</v>
      </c>
      <c r="N132" s="185" t="str">
        <f t="shared" si="41"/>
        <v>M4-2</v>
      </c>
      <c r="O132" s="185" t="str">
        <f t="shared" si="42"/>
        <v>WW-2</v>
      </c>
      <c r="P132" s="185" t="str">
        <f t="shared" si="43"/>
        <v>WW-2</v>
      </c>
      <c r="T132" s="217">
        <v>8</v>
      </c>
      <c r="U132" s="217">
        <v>8</v>
      </c>
      <c r="V132" s="217">
        <v>8</v>
      </c>
      <c r="W132" s="217">
        <v>22</v>
      </c>
      <c r="X132" s="217">
        <v>22</v>
      </c>
      <c r="AA132" s="232" t="str">
        <f t="shared" si="34"/>
        <v>雙相思鳥</v>
      </c>
      <c r="AB132" s="232" t="str">
        <f t="shared" si="35"/>
        <v>雙相思鳥</v>
      </c>
      <c r="AC132" s="232" t="str">
        <f t="shared" si="36"/>
        <v>雙相思鳥</v>
      </c>
      <c r="AD132" s="232" t="str">
        <f t="shared" si="37"/>
        <v>ＷＷ</v>
      </c>
      <c r="AE132" s="232" t="str">
        <f t="shared" si="38"/>
        <v>ＷＷ</v>
      </c>
    </row>
    <row r="133" spans="11:31">
      <c r="K133" s="185">
        <v>130</v>
      </c>
      <c r="L133" s="185" t="str">
        <f t="shared" si="39"/>
        <v>NI-1</v>
      </c>
      <c r="M133" s="185" t="str">
        <f t="shared" si="40"/>
        <v>J-1</v>
      </c>
      <c r="N133" s="185" t="str">
        <f t="shared" si="41"/>
        <v>A-1</v>
      </c>
      <c r="O133" s="185" t="str">
        <f t="shared" si="42"/>
        <v>A-1</v>
      </c>
      <c r="P133" s="185" t="str">
        <f t="shared" si="43"/>
        <v>NI-1</v>
      </c>
      <c r="T133" s="217">
        <v>19</v>
      </c>
      <c r="U133" s="217">
        <v>15</v>
      </c>
      <c r="V133" s="217">
        <v>9</v>
      </c>
      <c r="W133" s="217">
        <v>9</v>
      </c>
      <c r="X133" s="217">
        <v>19</v>
      </c>
      <c r="AA133" s="232" t="str">
        <f t="shared" si="34"/>
        <v>NI</v>
      </c>
      <c r="AB133" s="232" t="str">
        <f t="shared" si="35"/>
        <v>Ｊ</v>
      </c>
      <c r="AC133" s="232" t="str">
        <f t="shared" si="36"/>
        <v>Ａ</v>
      </c>
      <c r="AD133" s="232" t="str">
        <f t="shared" si="37"/>
        <v>Ａ</v>
      </c>
      <c r="AE133" s="232" t="str">
        <f t="shared" si="38"/>
        <v>NI</v>
      </c>
    </row>
    <row r="134" spans="11:31">
      <c r="K134" s="185">
        <v>131</v>
      </c>
      <c r="L134" s="185" t="str">
        <f t="shared" si="39"/>
        <v>NI-1</v>
      </c>
      <c r="M134" s="185" t="str">
        <f t="shared" si="40"/>
        <v>M3-2</v>
      </c>
      <c r="N134" s="185" t="str">
        <f t="shared" si="41"/>
        <v>J-2</v>
      </c>
      <c r="O134" s="185" t="str">
        <f t="shared" si="42"/>
        <v>J-1</v>
      </c>
      <c r="P134" s="185" t="str">
        <f t="shared" si="43"/>
        <v>J-1</v>
      </c>
      <c r="T134" s="217">
        <v>19</v>
      </c>
      <c r="U134" s="217">
        <v>6</v>
      </c>
      <c r="V134" s="217">
        <v>16</v>
      </c>
      <c r="W134" s="217">
        <v>15</v>
      </c>
      <c r="X134" s="217">
        <v>15</v>
      </c>
      <c r="AA134" s="232" t="str">
        <f t="shared" si="34"/>
        <v>NI</v>
      </c>
      <c r="AB134" s="232" t="str">
        <f t="shared" si="35"/>
        <v>雙喜鵲</v>
      </c>
      <c r="AC134" s="232" t="str">
        <f t="shared" si="36"/>
        <v>ＪＪ</v>
      </c>
      <c r="AD134" s="232" t="str">
        <f t="shared" si="37"/>
        <v>Ｊ</v>
      </c>
      <c r="AE134" s="232" t="str">
        <f t="shared" si="38"/>
        <v>Ｊ</v>
      </c>
    </row>
    <row r="135" spans="11:31">
      <c r="K135" s="185">
        <v>132</v>
      </c>
      <c r="L135" s="185" t="str">
        <f t="shared" si="39"/>
        <v>M1-1</v>
      </c>
      <c r="M135" s="185" t="str">
        <f t="shared" si="40"/>
        <v>A-1</v>
      </c>
      <c r="N135" s="185" t="str">
        <f t="shared" si="41"/>
        <v>M1-2</v>
      </c>
      <c r="O135" s="185" t="str">
        <f t="shared" si="42"/>
        <v>WW-2</v>
      </c>
      <c r="P135" s="185" t="str">
        <f t="shared" si="43"/>
        <v>M1-2</v>
      </c>
      <c r="T135" s="217">
        <v>1</v>
      </c>
      <c r="U135" s="217">
        <v>9</v>
      </c>
      <c r="V135" s="217">
        <v>2</v>
      </c>
      <c r="W135" s="217">
        <v>22</v>
      </c>
      <c r="X135" s="217">
        <v>2</v>
      </c>
      <c r="AA135" s="232" t="str">
        <f t="shared" si="34"/>
        <v>鴛鴦</v>
      </c>
      <c r="AB135" s="232" t="str">
        <f t="shared" si="35"/>
        <v>Ａ</v>
      </c>
      <c r="AC135" s="232" t="str">
        <f t="shared" si="36"/>
        <v>雙鴛鴦</v>
      </c>
      <c r="AD135" s="232" t="str">
        <f t="shared" si="37"/>
        <v>ＷＷ</v>
      </c>
      <c r="AE135" s="232" t="str">
        <f t="shared" si="38"/>
        <v>雙鴛鴦</v>
      </c>
    </row>
    <row r="136" spans="11:31">
      <c r="K136" s="185">
        <v>133</v>
      </c>
      <c r="L136" s="185" t="str">
        <f t="shared" si="39"/>
        <v>K-1</v>
      </c>
      <c r="M136" s="185" t="str">
        <f t="shared" si="40"/>
        <v>M4-2</v>
      </c>
      <c r="N136" s="185" t="str">
        <f t="shared" si="41"/>
        <v>NI-2</v>
      </c>
      <c r="O136" s="185" t="str">
        <f t="shared" si="42"/>
        <v>Q-2</v>
      </c>
      <c r="P136" s="185" t="str">
        <f t="shared" si="43"/>
        <v>Q-1</v>
      </c>
      <c r="T136" s="217">
        <v>11</v>
      </c>
      <c r="U136" s="217">
        <v>8</v>
      </c>
      <c r="V136" s="217">
        <v>20</v>
      </c>
      <c r="W136" s="217">
        <v>14</v>
      </c>
      <c r="X136" s="217">
        <v>13</v>
      </c>
      <c r="AA136" s="232" t="str">
        <f t="shared" si="34"/>
        <v>Ｋ</v>
      </c>
      <c r="AB136" s="232" t="str">
        <f t="shared" si="35"/>
        <v>雙相思鳥</v>
      </c>
      <c r="AC136" s="232" t="str">
        <f t="shared" si="36"/>
        <v>NINI</v>
      </c>
      <c r="AD136" s="232" t="str">
        <f t="shared" si="37"/>
        <v>ＱＱ</v>
      </c>
      <c r="AE136" s="232" t="str">
        <f t="shared" si="38"/>
        <v>Ｑ</v>
      </c>
    </row>
    <row r="137" spans="11:31">
      <c r="K137" s="185">
        <v>134</v>
      </c>
      <c r="L137" s="185" t="str">
        <f t="shared" si="39"/>
        <v>J-1</v>
      </c>
      <c r="M137" s="185" t="str">
        <f t="shared" si="40"/>
        <v>A-1</v>
      </c>
      <c r="N137" s="185" t="str">
        <f t="shared" si="41"/>
        <v>J-2</v>
      </c>
      <c r="O137" s="185" t="str">
        <f t="shared" si="42"/>
        <v>J-2</v>
      </c>
      <c r="P137" s="185" t="str">
        <f t="shared" si="43"/>
        <v>J-2</v>
      </c>
      <c r="T137" s="217">
        <v>15</v>
      </c>
      <c r="U137" s="217">
        <v>9</v>
      </c>
      <c r="V137" s="217">
        <v>16</v>
      </c>
      <c r="W137" s="217">
        <v>16</v>
      </c>
      <c r="X137" s="217">
        <v>16</v>
      </c>
      <c r="AA137" s="232" t="str">
        <f t="shared" si="34"/>
        <v>Ｊ</v>
      </c>
      <c r="AB137" s="232" t="str">
        <f t="shared" si="35"/>
        <v>Ａ</v>
      </c>
      <c r="AC137" s="232" t="str">
        <f t="shared" si="36"/>
        <v>ＪＪ</v>
      </c>
      <c r="AD137" s="232" t="str">
        <f t="shared" si="37"/>
        <v>ＪＪ</v>
      </c>
      <c r="AE137" s="232" t="str">
        <f t="shared" si="38"/>
        <v>ＪＪ</v>
      </c>
    </row>
    <row r="138" spans="11:31">
      <c r="K138" s="185">
        <v>135</v>
      </c>
      <c r="L138" s="185" t="str">
        <f t="shared" si="39"/>
        <v>M2-2</v>
      </c>
      <c r="M138" s="185" t="str">
        <f t="shared" si="40"/>
        <v>M2-2</v>
      </c>
      <c r="N138" s="185" t="str">
        <f t="shared" si="41"/>
        <v>M2-2</v>
      </c>
      <c r="O138" s="185" t="str">
        <f t="shared" si="42"/>
        <v>WW-2</v>
      </c>
      <c r="P138" s="185" t="str">
        <f t="shared" si="43"/>
        <v>M2-2</v>
      </c>
      <c r="T138" s="217">
        <v>4</v>
      </c>
      <c r="U138" s="217">
        <v>4</v>
      </c>
      <c r="V138" s="217">
        <v>4</v>
      </c>
      <c r="W138" s="217">
        <v>22</v>
      </c>
      <c r="X138" s="217">
        <v>4</v>
      </c>
      <c r="AA138" s="232" t="str">
        <f t="shared" si="34"/>
        <v>雙鸚鵡</v>
      </c>
      <c r="AB138" s="232" t="str">
        <f t="shared" si="35"/>
        <v>雙鸚鵡</v>
      </c>
      <c r="AC138" s="232" t="str">
        <f t="shared" si="36"/>
        <v>雙鸚鵡</v>
      </c>
      <c r="AD138" s="232" t="str">
        <f t="shared" si="37"/>
        <v>ＷＷ</v>
      </c>
      <c r="AE138" s="232" t="str">
        <f t="shared" si="38"/>
        <v>雙鸚鵡</v>
      </c>
    </row>
    <row r="139" spans="11:31">
      <c r="K139" s="185">
        <v>136</v>
      </c>
      <c r="L139" s="185" t="str">
        <f t="shared" si="39"/>
        <v>K-1</v>
      </c>
      <c r="M139" s="185" t="str">
        <f t="shared" si="40"/>
        <v>J-1</v>
      </c>
      <c r="N139" s="185" t="str">
        <f t="shared" si="41"/>
        <v>NI-2</v>
      </c>
      <c r="O139" s="185" t="str">
        <f t="shared" si="42"/>
        <v>Q-2</v>
      </c>
      <c r="P139" s="185" t="str">
        <f t="shared" si="43"/>
        <v>Q-1</v>
      </c>
      <c r="T139" s="217">
        <v>11</v>
      </c>
      <c r="U139" s="217">
        <v>15</v>
      </c>
      <c r="V139" s="217">
        <v>20</v>
      </c>
      <c r="W139" s="217">
        <v>14</v>
      </c>
      <c r="X139" s="217">
        <v>13</v>
      </c>
      <c r="AA139" s="232" t="str">
        <f t="shared" si="34"/>
        <v>Ｋ</v>
      </c>
      <c r="AB139" s="232" t="str">
        <f t="shared" si="35"/>
        <v>Ｊ</v>
      </c>
      <c r="AC139" s="232" t="str">
        <f t="shared" si="36"/>
        <v>NINI</v>
      </c>
      <c r="AD139" s="232" t="str">
        <f t="shared" si="37"/>
        <v>ＱＱ</v>
      </c>
      <c r="AE139" s="232" t="str">
        <f t="shared" si="38"/>
        <v>Ｑ</v>
      </c>
    </row>
    <row r="140" spans="11:31">
      <c r="K140" s="185">
        <v>137</v>
      </c>
      <c r="L140" s="185" t="str">
        <f t="shared" si="39"/>
        <v>K-1</v>
      </c>
      <c r="M140" s="185" t="str">
        <f t="shared" si="40"/>
        <v>Q-1</v>
      </c>
      <c r="N140" s="185" t="str">
        <f t="shared" si="41"/>
        <v>J-1</v>
      </c>
      <c r="O140" s="185" t="str">
        <f t="shared" si="42"/>
        <v>J-2</v>
      </c>
      <c r="P140" s="185" t="str">
        <f t="shared" si="43"/>
        <v>J-2</v>
      </c>
      <c r="T140" s="217">
        <v>11</v>
      </c>
      <c r="U140" s="217">
        <v>13</v>
      </c>
      <c r="V140" s="217">
        <v>15</v>
      </c>
      <c r="W140" s="217">
        <v>16</v>
      </c>
      <c r="X140" s="217">
        <v>16</v>
      </c>
      <c r="AA140" s="232" t="str">
        <f t="shared" si="34"/>
        <v>Ｋ</v>
      </c>
      <c r="AB140" s="232" t="str">
        <f t="shared" si="35"/>
        <v>Ｑ</v>
      </c>
      <c r="AC140" s="232" t="str">
        <f t="shared" si="36"/>
        <v>Ｊ</v>
      </c>
      <c r="AD140" s="232" t="str">
        <f t="shared" si="37"/>
        <v>ＪＪ</v>
      </c>
      <c r="AE140" s="232" t="str">
        <f t="shared" si="38"/>
        <v>ＪＪ</v>
      </c>
    </row>
    <row r="141" spans="11:31">
      <c r="K141" s="185">
        <v>138</v>
      </c>
      <c r="L141" s="185" t="str">
        <f t="shared" si="39"/>
        <v>M3-1</v>
      </c>
      <c r="M141" s="185" t="str">
        <f t="shared" si="40"/>
        <v>M3-2</v>
      </c>
      <c r="N141" s="185" t="str">
        <f t="shared" si="41"/>
        <v>M4-2</v>
      </c>
      <c r="O141" s="185" t="str">
        <f t="shared" si="42"/>
        <v>WW-2</v>
      </c>
      <c r="P141" s="185" t="str">
        <f t="shared" si="43"/>
        <v>M3-2</v>
      </c>
      <c r="T141" s="217">
        <v>5</v>
      </c>
      <c r="U141" s="217">
        <v>6</v>
      </c>
      <c r="V141" s="217">
        <v>8</v>
      </c>
      <c r="W141" s="217">
        <v>22</v>
      </c>
      <c r="X141" s="217">
        <v>6</v>
      </c>
      <c r="AA141" s="232" t="str">
        <f t="shared" si="34"/>
        <v>喜鵲</v>
      </c>
      <c r="AB141" s="232" t="str">
        <f t="shared" si="35"/>
        <v>雙喜鵲</v>
      </c>
      <c r="AC141" s="232" t="str">
        <f t="shared" si="36"/>
        <v>雙相思鳥</v>
      </c>
      <c r="AD141" s="232" t="str">
        <f t="shared" si="37"/>
        <v>ＷＷ</v>
      </c>
      <c r="AE141" s="232" t="str">
        <f t="shared" si="38"/>
        <v>雙喜鵲</v>
      </c>
    </row>
    <row r="142" spans="11:31">
      <c r="K142" s="185">
        <v>139</v>
      </c>
      <c r="L142" s="185" t="str">
        <f t="shared" si="39"/>
        <v>J-1</v>
      </c>
      <c r="M142" s="185" t="str">
        <f t="shared" si="40"/>
        <v>TE-1</v>
      </c>
      <c r="N142" s="185" t="str">
        <f t="shared" si="41"/>
        <v>TE-2</v>
      </c>
      <c r="O142" s="185" t="str">
        <f t="shared" si="42"/>
        <v>TE-1</v>
      </c>
      <c r="P142" s="185" t="str">
        <f t="shared" si="43"/>
        <v>K-1</v>
      </c>
      <c r="T142" s="217">
        <v>15</v>
      </c>
      <c r="U142" s="217">
        <v>17</v>
      </c>
      <c r="V142" s="217">
        <v>18</v>
      </c>
      <c r="W142" s="217">
        <v>17</v>
      </c>
      <c r="X142" s="217">
        <v>11</v>
      </c>
      <c r="AA142" s="232" t="str">
        <f t="shared" si="34"/>
        <v>Ｊ</v>
      </c>
      <c r="AB142" s="232" t="str">
        <f t="shared" si="35"/>
        <v>ＴＥ</v>
      </c>
      <c r="AC142" s="232" t="str">
        <f t="shared" si="36"/>
        <v>TETE</v>
      </c>
      <c r="AD142" s="232" t="str">
        <f t="shared" si="37"/>
        <v>ＴＥ</v>
      </c>
      <c r="AE142" s="232" t="str">
        <f t="shared" si="38"/>
        <v>Ｋ</v>
      </c>
    </row>
    <row r="143" spans="11:31">
      <c r="K143" s="185">
        <v>140</v>
      </c>
      <c r="L143" s="185" t="str">
        <f t="shared" si="39"/>
        <v>K-1</v>
      </c>
      <c r="M143" s="185" t="str">
        <f t="shared" si="40"/>
        <v>TE-1</v>
      </c>
      <c r="N143" s="185" t="str">
        <f t="shared" si="41"/>
        <v>J-1</v>
      </c>
      <c r="O143" s="185" t="str">
        <f t="shared" si="42"/>
        <v>J-2</v>
      </c>
      <c r="P143" s="185" t="str">
        <f t="shared" si="43"/>
        <v>J-2</v>
      </c>
      <c r="T143" s="217">
        <v>11</v>
      </c>
      <c r="U143" s="217">
        <v>17</v>
      </c>
      <c r="V143" s="217">
        <v>15</v>
      </c>
      <c r="W143" s="217">
        <v>16</v>
      </c>
      <c r="X143" s="217">
        <v>16</v>
      </c>
      <c r="AA143" s="232" t="str">
        <f t="shared" si="34"/>
        <v>Ｋ</v>
      </c>
      <c r="AB143" s="232" t="str">
        <f t="shared" si="35"/>
        <v>ＴＥ</v>
      </c>
      <c r="AC143" s="232" t="str">
        <f t="shared" si="36"/>
        <v>Ｊ</v>
      </c>
      <c r="AD143" s="232" t="str">
        <f t="shared" si="37"/>
        <v>ＪＪ</v>
      </c>
      <c r="AE143" s="232" t="str">
        <f t="shared" si="38"/>
        <v>ＪＪ</v>
      </c>
    </row>
    <row r="144" spans="11:31">
      <c r="K144" s="185">
        <v>141</v>
      </c>
      <c r="L144" s="185" t="str">
        <f t="shared" si="39"/>
        <v>M4-2</v>
      </c>
      <c r="M144" s="185" t="str">
        <f t="shared" si="40"/>
        <v>M4-2</v>
      </c>
      <c r="N144" s="185" t="str">
        <f t="shared" si="41"/>
        <v>M4-2</v>
      </c>
      <c r="O144" s="185" t="str">
        <f t="shared" si="42"/>
        <v>M2-1</v>
      </c>
      <c r="P144" s="185" t="str">
        <f t="shared" si="43"/>
        <v>M4-2</v>
      </c>
      <c r="T144" s="217">
        <v>8</v>
      </c>
      <c r="U144" s="217">
        <v>8</v>
      </c>
      <c r="V144" s="217">
        <v>8</v>
      </c>
      <c r="W144" s="217">
        <v>3</v>
      </c>
      <c r="X144" s="217">
        <v>8</v>
      </c>
      <c r="AA144" s="232" t="str">
        <f t="shared" si="34"/>
        <v>雙相思鳥</v>
      </c>
      <c r="AB144" s="232" t="str">
        <f t="shared" si="35"/>
        <v>雙相思鳥</v>
      </c>
      <c r="AC144" s="232" t="str">
        <f t="shared" si="36"/>
        <v>雙相思鳥</v>
      </c>
      <c r="AD144" s="232" t="str">
        <f t="shared" si="37"/>
        <v>鸚鵡</v>
      </c>
      <c r="AE144" s="232" t="str">
        <f t="shared" si="38"/>
        <v>雙相思鳥</v>
      </c>
    </row>
    <row r="145" spans="11:31">
      <c r="K145" s="185">
        <v>142</v>
      </c>
      <c r="L145" s="185" t="str">
        <f t="shared" si="39"/>
        <v>A-1</v>
      </c>
      <c r="M145" s="185" t="str">
        <f t="shared" si="40"/>
        <v>J-1</v>
      </c>
      <c r="N145" s="185" t="str">
        <f t="shared" si="41"/>
        <v>TE-1</v>
      </c>
      <c r="O145" s="185" t="str">
        <f t="shared" si="42"/>
        <v>TE-1</v>
      </c>
      <c r="P145" s="185" t="str">
        <f t="shared" si="43"/>
        <v>Q-1</v>
      </c>
      <c r="T145" s="217">
        <v>9</v>
      </c>
      <c r="U145" s="217">
        <v>15</v>
      </c>
      <c r="V145" s="217">
        <v>17</v>
      </c>
      <c r="W145" s="217">
        <v>17</v>
      </c>
      <c r="X145" s="217">
        <v>13</v>
      </c>
      <c r="AA145" s="232" t="str">
        <f t="shared" si="34"/>
        <v>Ａ</v>
      </c>
      <c r="AB145" s="232" t="str">
        <f t="shared" si="35"/>
        <v>Ｊ</v>
      </c>
      <c r="AC145" s="232" t="str">
        <f t="shared" si="36"/>
        <v>ＴＥ</v>
      </c>
      <c r="AD145" s="232" t="str">
        <f t="shared" si="37"/>
        <v>ＴＥ</v>
      </c>
      <c r="AE145" s="232" t="str">
        <f t="shared" si="38"/>
        <v>Ｑ</v>
      </c>
    </row>
    <row r="146" spans="11:31">
      <c r="K146" s="185">
        <v>143</v>
      </c>
      <c r="L146" s="185" t="str">
        <f t="shared" si="39"/>
        <v>J-1</v>
      </c>
      <c r="M146" s="185" t="str">
        <f t="shared" si="40"/>
        <v>Q-1</v>
      </c>
      <c r="N146" s="185" t="str">
        <f t="shared" si="41"/>
        <v>J-1</v>
      </c>
      <c r="O146" s="185" t="str">
        <f t="shared" si="42"/>
        <v>J-2</v>
      </c>
      <c r="P146" s="185" t="str">
        <f t="shared" si="43"/>
        <v>J-2</v>
      </c>
      <c r="T146" s="217">
        <v>15</v>
      </c>
      <c r="U146" s="217">
        <v>13</v>
      </c>
      <c r="V146" s="217">
        <v>15</v>
      </c>
      <c r="W146" s="217">
        <v>16</v>
      </c>
      <c r="X146" s="217">
        <v>16</v>
      </c>
      <c r="AA146" s="232" t="str">
        <f t="shared" si="34"/>
        <v>Ｊ</v>
      </c>
      <c r="AB146" s="232" t="str">
        <f t="shared" si="35"/>
        <v>Ｑ</v>
      </c>
      <c r="AC146" s="232" t="str">
        <f t="shared" si="36"/>
        <v>Ｊ</v>
      </c>
      <c r="AD146" s="232" t="str">
        <f t="shared" si="37"/>
        <v>ＪＪ</v>
      </c>
      <c r="AE146" s="232" t="str">
        <f t="shared" si="38"/>
        <v>ＪＪ</v>
      </c>
    </row>
    <row r="147" spans="11:31">
      <c r="K147" s="185">
        <v>144</v>
      </c>
      <c r="L147" s="185" t="str">
        <f t="shared" si="39"/>
        <v>M1-1</v>
      </c>
      <c r="M147" s="185" t="str">
        <f t="shared" si="40"/>
        <v>M3-2</v>
      </c>
      <c r="N147" s="185" t="str">
        <f t="shared" si="41"/>
        <v>M1-2</v>
      </c>
      <c r="O147" s="185" t="str">
        <f t="shared" si="42"/>
        <v>WW-2</v>
      </c>
      <c r="P147" s="185" t="str">
        <f t="shared" si="43"/>
        <v>M1-2</v>
      </c>
      <c r="T147" s="217">
        <v>1</v>
      </c>
      <c r="U147" s="217">
        <v>6</v>
      </c>
      <c r="V147" s="217">
        <v>2</v>
      </c>
      <c r="W147" s="217">
        <v>22</v>
      </c>
      <c r="X147" s="217">
        <v>2</v>
      </c>
      <c r="AA147" s="232" t="str">
        <f t="shared" si="34"/>
        <v>鴛鴦</v>
      </c>
      <c r="AB147" s="232" t="str">
        <f t="shared" si="35"/>
        <v>雙喜鵲</v>
      </c>
      <c r="AC147" s="232" t="str">
        <f t="shared" si="36"/>
        <v>雙鴛鴦</v>
      </c>
      <c r="AD147" s="232" t="str">
        <f t="shared" si="37"/>
        <v>ＷＷ</v>
      </c>
      <c r="AE147" s="232" t="str">
        <f t="shared" si="38"/>
        <v>雙鴛鴦</v>
      </c>
    </row>
    <row r="148" spans="11:31">
      <c r="K148" s="185">
        <v>145</v>
      </c>
      <c r="L148" s="185" t="str">
        <f t="shared" si="39"/>
        <v>NI-1</v>
      </c>
      <c r="M148" s="185" t="str">
        <f t="shared" si="40"/>
        <v>A-1</v>
      </c>
      <c r="N148" s="185" t="str">
        <f t="shared" si="41"/>
        <v>K-2</v>
      </c>
      <c r="O148" s="185" t="str">
        <f t="shared" si="42"/>
        <v>Q-2</v>
      </c>
      <c r="P148" s="185" t="str">
        <f t="shared" si="43"/>
        <v>TE-1</v>
      </c>
      <c r="T148" s="217">
        <v>19</v>
      </c>
      <c r="U148" s="217">
        <v>9</v>
      </c>
      <c r="V148" s="217">
        <v>12</v>
      </c>
      <c r="W148" s="217">
        <v>14</v>
      </c>
      <c r="X148" s="217">
        <v>17</v>
      </c>
      <c r="AA148" s="232" t="str">
        <f t="shared" si="34"/>
        <v>NI</v>
      </c>
      <c r="AB148" s="232" t="str">
        <f t="shared" si="35"/>
        <v>Ａ</v>
      </c>
      <c r="AC148" s="232" t="str">
        <f t="shared" si="36"/>
        <v>ＫＫ</v>
      </c>
      <c r="AD148" s="232" t="str">
        <f t="shared" si="37"/>
        <v>ＱＱ</v>
      </c>
      <c r="AE148" s="232" t="str">
        <f t="shared" si="38"/>
        <v>ＴＥ</v>
      </c>
    </row>
    <row r="149" spans="11:31">
      <c r="K149" s="185">
        <v>146</v>
      </c>
      <c r="L149" s="185" t="str">
        <f t="shared" si="39"/>
        <v>NI-1</v>
      </c>
      <c r="M149" s="185" t="str">
        <f t="shared" si="40"/>
        <v>J-1</v>
      </c>
      <c r="N149" s="185" t="str">
        <f t="shared" si="41"/>
        <v>J-1</v>
      </c>
      <c r="O149" s="185" t="str">
        <f t="shared" si="42"/>
        <v>J-2</v>
      </c>
      <c r="P149" s="185" t="str">
        <f t="shared" si="43"/>
        <v>J-2</v>
      </c>
      <c r="T149" s="217">
        <v>19</v>
      </c>
      <c r="U149" s="217">
        <v>15</v>
      </c>
      <c r="V149" s="217">
        <v>15</v>
      </c>
      <c r="W149" s="217">
        <v>16</v>
      </c>
      <c r="X149" s="217">
        <v>16</v>
      </c>
      <c r="AA149" s="232" t="str">
        <f t="shared" si="34"/>
        <v>NI</v>
      </c>
      <c r="AB149" s="232" t="str">
        <f t="shared" si="35"/>
        <v>Ｊ</v>
      </c>
      <c r="AC149" s="232" t="str">
        <f t="shared" si="36"/>
        <v>Ｊ</v>
      </c>
      <c r="AD149" s="232" t="str">
        <f t="shared" si="37"/>
        <v>ＪＪ</v>
      </c>
      <c r="AE149" s="232" t="str">
        <f t="shared" si="38"/>
        <v>ＪＪ</v>
      </c>
    </row>
    <row r="150" spans="11:31">
      <c r="K150" s="185">
        <v>147</v>
      </c>
      <c r="L150" s="185" t="str">
        <f t="shared" si="39"/>
        <v>M2-1</v>
      </c>
      <c r="M150" s="185" t="str">
        <f t="shared" si="40"/>
        <v>M3-2</v>
      </c>
      <c r="N150" s="185" t="str">
        <f t="shared" si="41"/>
        <v>M2-2</v>
      </c>
      <c r="O150" s="185" t="str">
        <f t="shared" si="42"/>
        <v>M2-2</v>
      </c>
      <c r="P150" s="185" t="str">
        <f t="shared" si="43"/>
        <v>M2-2</v>
      </c>
      <c r="T150" s="217">
        <v>3</v>
      </c>
      <c r="U150" s="217">
        <v>6</v>
      </c>
      <c r="V150" s="217">
        <v>4</v>
      </c>
      <c r="W150" s="217">
        <v>4</v>
      </c>
      <c r="X150" s="217">
        <v>4</v>
      </c>
      <c r="AA150" s="232" t="str">
        <f t="shared" si="34"/>
        <v>鸚鵡</v>
      </c>
      <c r="AB150" s="232" t="str">
        <f t="shared" si="35"/>
        <v>雙喜鵲</v>
      </c>
      <c r="AC150" s="232" t="str">
        <f t="shared" si="36"/>
        <v>雙鸚鵡</v>
      </c>
      <c r="AD150" s="232" t="str">
        <f t="shared" si="37"/>
        <v>雙鸚鵡</v>
      </c>
      <c r="AE150" s="232" t="str">
        <f t="shared" si="38"/>
        <v>雙鸚鵡</v>
      </c>
    </row>
    <row r="151" spans="11:31">
      <c r="K151" s="185">
        <v>148</v>
      </c>
      <c r="L151" s="185" t="str">
        <f t="shared" si="39"/>
        <v>K-1</v>
      </c>
      <c r="M151" s="185" t="str">
        <f t="shared" si="40"/>
        <v>TE-1</v>
      </c>
      <c r="N151" s="185" t="str">
        <f t="shared" si="41"/>
        <v>K-2</v>
      </c>
      <c r="O151" s="185" t="str">
        <f t="shared" si="42"/>
        <v>TE-1</v>
      </c>
      <c r="P151" s="185" t="str">
        <f t="shared" si="43"/>
        <v>Q-1</v>
      </c>
      <c r="T151" s="217">
        <v>11</v>
      </c>
      <c r="U151" s="217">
        <v>17</v>
      </c>
      <c r="V151" s="217">
        <v>12</v>
      </c>
      <c r="W151" s="217">
        <v>17</v>
      </c>
      <c r="X151" s="217">
        <v>13</v>
      </c>
      <c r="AA151" s="232" t="str">
        <f t="shared" si="34"/>
        <v>Ｋ</v>
      </c>
      <c r="AB151" s="232" t="str">
        <f t="shared" si="35"/>
        <v>ＴＥ</v>
      </c>
      <c r="AC151" s="232" t="str">
        <f t="shared" si="36"/>
        <v>ＫＫ</v>
      </c>
      <c r="AD151" s="232" t="str">
        <f t="shared" si="37"/>
        <v>ＴＥ</v>
      </c>
      <c r="AE151" s="232" t="str">
        <f t="shared" si="38"/>
        <v>Ｑ</v>
      </c>
    </row>
    <row r="152" spans="11:31">
      <c r="K152" s="185">
        <v>149</v>
      </c>
      <c r="L152" s="185" t="str">
        <f t="shared" si="39"/>
        <v>K-1</v>
      </c>
      <c r="M152" s="185" t="str">
        <f t="shared" si="40"/>
        <v>TE-1</v>
      </c>
      <c r="N152" s="185" t="str">
        <f t="shared" si="41"/>
        <v>J-1</v>
      </c>
      <c r="O152" s="185" t="str">
        <f t="shared" si="42"/>
        <v>TE-1</v>
      </c>
      <c r="P152" s="185" t="str">
        <f t="shared" si="43"/>
        <v>J-1</v>
      </c>
      <c r="T152" s="217">
        <v>11</v>
      </c>
      <c r="U152" s="217">
        <v>17</v>
      </c>
      <c r="V152" s="217">
        <v>15</v>
      </c>
      <c r="W152" s="217">
        <v>17</v>
      </c>
      <c r="X152" s="217">
        <v>15</v>
      </c>
      <c r="AA152" s="232" t="str">
        <f t="shared" si="34"/>
        <v>Ｋ</v>
      </c>
      <c r="AB152" s="232" t="str">
        <f t="shared" si="35"/>
        <v>ＴＥ</v>
      </c>
      <c r="AC152" s="232" t="str">
        <f t="shared" si="36"/>
        <v>Ｊ</v>
      </c>
      <c r="AD152" s="232" t="str">
        <f t="shared" si="37"/>
        <v>ＴＥ</v>
      </c>
      <c r="AE152" s="232" t="str">
        <f t="shared" si="38"/>
        <v>Ｊ</v>
      </c>
    </row>
    <row r="153" spans="11:31">
      <c r="K153" s="185">
        <v>150</v>
      </c>
      <c r="L153" s="185" t="str">
        <f t="shared" si="39"/>
        <v>M3-2</v>
      </c>
      <c r="M153" s="185" t="str">
        <f t="shared" si="40"/>
        <v>M3-2</v>
      </c>
      <c r="N153" s="185" t="str">
        <f t="shared" si="41"/>
        <v>M4-2</v>
      </c>
      <c r="O153" s="185" t="str">
        <f t="shared" si="42"/>
        <v>M3-2</v>
      </c>
      <c r="P153" s="185" t="str">
        <f t="shared" si="43"/>
        <v>M3-2</v>
      </c>
      <c r="T153" s="217">
        <v>6</v>
      </c>
      <c r="U153" s="217">
        <v>6</v>
      </c>
      <c r="V153" s="217">
        <v>8</v>
      </c>
      <c r="W153" s="217">
        <v>6</v>
      </c>
      <c r="X153" s="217">
        <v>6</v>
      </c>
      <c r="AA153" s="232" t="str">
        <f t="shared" si="34"/>
        <v>雙喜鵲</v>
      </c>
      <c r="AB153" s="232" t="str">
        <f t="shared" si="35"/>
        <v>雙喜鵲</v>
      </c>
      <c r="AC153" s="232" t="str">
        <f t="shared" si="36"/>
        <v>雙相思鳥</v>
      </c>
      <c r="AD153" s="232" t="str">
        <f t="shared" si="37"/>
        <v>雙喜鵲</v>
      </c>
      <c r="AE153" s="232" t="str">
        <f t="shared" si="38"/>
        <v>雙喜鵲</v>
      </c>
    </row>
    <row r="154" spans="11:31">
      <c r="K154" s="185">
        <v>151</v>
      </c>
      <c r="L154" s="185" t="str">
        <f t="shared" si="39"/>
        <v>A-1</v>
      </c>
      <c r="M154" s="185" t="str">
        <f t="shared" si="40"/>
        <v>J-1</v>
      </c>
      <c r="N154" s="185" t="str">
        <f t="shared" si="41"/>
        <v>K-2</v>
      </c>
      <c r="O154" s="185" t="str">
        <f t="shared" si="42"/>
        <v>Q-2</v>
      </c>
      <c r="P154" s="185" t="str">
        <f t="shared" si="43"/>
        <v>K-1</v>
      </c>
      <c r="T154" s="217">
        <v>9</v>
      </c>
      <c r="U154" s="217">
        <v>15</v>
      </c>
      <c r="V154" s="217">
        <v>12</v>
      </c>
      <c r="W154" s="217">
        <v>14</v>
      </c>
      <c r="X154" s="217">
        <v>11</v>
      </c>
      <c r="AA154" s="232" t="str">
        <f t="shared" si="34"/>
        <v>Ａ</v>
      </c>
      <c r="AB154" s="232" t="str">
        <f t="shared" si="35"/>
        <v>Ｊ</v>
      </c>
      <c r="AC154" s="232" t="str">
        <f t="shared" si="36"/>
        <v>ＫＫ</v>
      </c>
      <c r="AD154" s="232" t="str">
        <f t="shared" si="37"/>
        <v>ＱＱ</v>
      </c>
      <c r="AE154" s="232" t="str">
        <f t="shared" si="38"/>
        <v>Ｋ</v>
      </c>
    </row>
    <row r="155" spans="11:31">
      <c r="K155" s="185">
        <v>152</v>
      </c>
      <c r="L155" s="185" t="str">
        <f t="shared" si="39"/>
        <v>A-1</v>
      </c>
      <c r="M155" s="185" t="str">
        <f t="shared" si="40"/>
        <v>TE-1</v>
      </c>
      <c r="N155" s="185" t="str">
        <f t="shared" si="41"/>
        <v>J-1</v>
      </c>
      <c r="O155" s="185" t="str">
        <f t="shared" si="42"/>
        <v>Q-2</v>
      </c>
      <c r="P155" s="185" t="str">
        <f t="shared" si="43"/>
        <v>K-1</v>
      </c>
      <c r="T155" s="217">
        <v>9</v>
      </c>
      <c r="U155" s="217">
        <v>17</v>
      </c>
      <c r="V155" s="217">
        <v>15</v>
      </c>
      <c r="W155" s="217">
        <v>14</v>
      </c>
      <c r="X155" s="217">
        <v>11</v>
      </c>
      <c r="AA155" s="232" t="str">
        <f t="shared" si="34"/>
        <v>Ａ</v>
      </c>
      <c r="AB155" s="232" t="str">
        <f t="shared" si="35"/>
        <v>ＴＥ</v>
      </c>
      <c r="AC155" s="232" t="str">
        <f t="shared" si="36"/>
        <v>Ｊ</v>
      </c>
      <c r="AD155" s="232" t="str">
        <f t="shared" si="37"/>
        <v>ＱＱ</v>
      </c>
      <c r="AE155" s="232" t="str">
        <f t="shared" si="38"/>
        <v>Ｋ</v>
      </c>
    </row>
    <row r="156" spans="11:31">
      <c r="K156" s="185">
        <v>153</v>
      </c>
      <c r="L156" s="185" t="str">
        <f t="shared" si="39"/>
        <v>M4-2</v>
      </c>
      <c r="M156" s="185" t="str">
        <f t="shared" si="40"/>
        <v>M4-2</v>
      </c>
      <c r="N156" s="185" t="str">
        <f t="shared" si="41"/>
        <v>M4-2</v>
      </c>
      <c r="O156" s="185" t="str">
        <f t="shared" si="42"/>
        <v>M2-2</v>
      </c>
      <c r="P156" s="185" t="str">
        <f t="shared" si="43"/>
        <v>M4-2</v>
      </c>
      <c r="T156" s="217">
        <v>8</v>
      </c>
      <c r="U156" s="217">
        <v>8</v>
      </c>
      <c r="V156" s="217">
        <v>8</v>
      </c>
      <c r="W156" s="217">
        <v>4</v>
      </c>
      <c r="X156" s="217">
        <v>8</v>
      </c>
      <c r="AA156" s="232" t="str">
        <f t="shared" si="34"/>
        <v>雙相思鳥</v>
      </c>
      <c r="AB156" s="232" t="str">
        <f t="shared" si="35"/>
        <v>雙相思鳥</v>
      </c>
      <c r="AC156" s="232" t="str">
        <f t="shared" si="36"/>
        <v>雙相思鳥</v>
      </c>
      <c r="AD156" s="232" t="str">
        <f t="shared" si="37"/>
        <v>雙鸚鵡</v>
      </c>
      <c r="AE156" s="232" t="str">
        <f t="shared" si="38"/>
        <v>雙相思鳥</v>
      </c>
    </row>
    <row r="157" spans="11:31">
      <c r="K157" s="185">
        <v>154</v>
      </c>
      <c r="L157" s="185" t="str">
        <f t="shared" si="39"/>
        <v>NI-1</v>
      </c>
      <c r="M157" s="185" t="str">
        <f t="shared" si="40"/>
        <v>Q-1</v>
      </c>
      <c r="N157" s="185" t="str">
        <f t="shared" si="41"/>
        <v>K-2</v>
      </c>
      <c r="O157" s="185" t="str">
        <f t="shared" si="42"/>
        <v>TE-1</v>
      </c>
      <c r="P157" s="185" t="str">
        <f t="shared" si="43"/>
        <v>NI-1</v>
      </c>
      <c r="T157" s="217">
        <v>19</v>
      </c>
      <c r="U157" s="217">
        <v>13</v>
      </c>
      <c r="V157" s="217">
        <v>12</v>
      </c>
      <c r="W157" s="217">
        <v>17</v>
      </c>
      <c r="X157" s="217">
        <v>19</v>
      </c>
      <c r="AA157" s="232" t="str">
        <f t="shared" si="34"/>
        <v>NI</v>
      </c>
      <c r="AB157" s="232" t="str">
        <f t="shared" si="35"/>
        <v>Ｑ</v>
      </c>
      <c r="AC157" s="232" t="str">
        <f t="shared" si="36"/>
        <v>ＫＫ</v>
      </c>
      <c r="AD157" s="232" t="str">
        <f t="shared" si="37"/>
        <v>ＴＥ</v>
      </c>
      <c r="AE157" s="232" t="str">
        <f t="shared" si="38"/>
        <v>NI</v>
      </c>
    </row>
    <row r="158" spans="11:31">
      <c r="K158" s="185">
        <v>155</v>
      </c>
      <c r="L158" s="185" t="str">
        <f t="shared" si="39"/>
        <v>NI-1</v>
      </c>
      <c r="M158" s="185" t="str">
        <f t="shared" si="40"/>
        <v>Q-1</v>
      </c>
      <c r="N158" s="185" t="str">
        <f t="shared" si="41"/>
        <v>K-1</v>
      </c>
      <c r="O158" s="185" t="str">
        <f t="shared" si="42"/>
        <v>TE-1</v>
      </c>
      <c r="P158" s="185" t="str">
        <f t="shared" si="43"/>
        <v>NI-1</v>
      </c>
      <c r="T158" s="217">
        <v>19</v>
      </c>
      <c r="U158" s="217">
        <v>13</v>
      </c>
      <c r="V158" s="217">
        <v>11</v>
      </c>
      <c r="W158" s="217">
        <v>17</v>
      </c>
      <c r="X158" s="217">
        <v>19</v>
      </c>
      <c r="AA158" s="232" t="str">
        <f t="shared" si="34"/>
        <v>NI</v>
      </c>
      <c r="AB158" s="232" t="str">
        <f t="shared" si="35"/>
        <v>Ｑ</v>
      </c>
      <c r="AC158" s="232" t="str">
        <f t="shared" si="36"/>
        <v>Ｋ</v>
      </c>
      <c r="AD158" s="232" t="str">
        <f t="shared" si="37"/>
        <v>ＴＥ</v>
      </c>
      <c r="AE158" s="232" t="str">
        <f t="shared" si="38"/>
        <v>NI</v>
      </c>
    </row>
    <row r="159" spans="11:31">
      <c r="K159" s="185">
        <v>156</v>
      </c>
      <c r="L159" s="185" t="str">
        <f t="shared" si="39"/>
        <v>M1-1</v>
      </c>
      <c r="M159" s="185" t="str">
        <f t="shared" si="40"/>
        <v>M4-2</v>
      </c>
      <c r="N159" s="185" t="str">
        <f t="shared" si="41"/>
        <v>M1-2</v>
      </c>
      <c r="O159" s="185" t="str">
        <f t="shared" si="42"/>
        <v>M3-2</v>
      </c>
      <c r="P159" s="185" t="str">
        <f t="shared" si="43"/>
        <v>M1-2</v>
      </c>
      <c r="T159" s="217">
        <v>1</v>
      </c>
      <c r="U159" s="217">
        <v>8</v>
      </c>
      <c r="V159" s="217">
        <v>2</v>
      </c>
      <c r="W159" s="217">
        <v>6</v>
      </c>
      <c r="X159" s="217">
        <v>2</v>
      </c>
      <c r="AA159" s="232" t="str">
        <f t="shared" si="34"/>
        <v>鴛鴦</v>
      </c>
      <c r="AB159" s="232" t="str">
        <f t="shared" si="35"/>
        <v>雙相思鳥</v>
      </c>
      <c r="AC159" s="232" t="str">
        <f t="shared" si="36"/>
        <v>雙鴛鴦</v>
      </c>
      <c r="AD159" s="232" t="str">
        <f t="shared" si="37"/>
        <v>雙喜鵲</v>
      </c>
      <c r="AE159" s="232" t="str">
        <f t="shared" si="38"/>
        <v>雙鴛鴦</v>
      </c>
    </row>
    <row r="160" spans="11:31">
      <c r="K160" s="185">
        <v>157</v>
      </c>
      <c r="L160" s="185" t="str">
        <f t="shared" si="39"/>
        <v>A-1</v>
      </c>
      <c r="M160" s="185" t="str">
        <f t="shared" si="40"/>
        <v>J-1</v>
      </c>
      <c r="N160" s="185" t="str">
        <f t="shared" si="41"/>
        <v>NI-2</v>
      </c>
      <c r="O160" s="185" t="str">
        <f t="shared" si="42"/>
        <v>Q-2</v>
      </c>
      <c r="P160" s="185" t="str">
        <f t="shared" si="43"/>
        <v>Q-1</v>
      </c>
      <c r="T160" s="217">
        <v>9</v>
      </c>
      <c r="U160" s="217">
        <v>15</v>
      </c>
      <c r="V160" s="217">
        <v>20</v>
      </c>
      <c r="W160" s="217">
        <v>14</v>
      </c>
      <c r="X160" s="217">
        <v>13</v>
      </c>
      <c r="AA160" s="232" t="str">
        <f t="shared" si="34"/>
        <v>Ａ</v>
      </c>
      <c r="AB160" s="232" t="str">
        <f t="shared" si="35"/>
        <v>Ｊ</v>
      </c>
      <c r="AC160" s="232" t="str">
        <f t="shared" si="36"/>
        <v>NINI</v>
      </c>
      <c r="AD160" s="232" t="str">
        <f t="shared" si="37"/>
        <v>ＱＱ</v>
      </c>
      <c r="AE160" s="232" t="str">
        <f t="shared" si="38"/>
        <v>Ｑ</v>
      </c>
    </row>
    <row r="161" spans="11:31">
      <c r="K161" s="185">
        <v>158</v>
      </c>
      <c r="L161" s="185" t="str">
        <f t="shared" si="39"/>
        <v>A-1</v>
      </c>
      <c r="M161" s="185" t="str">
        <f t="shared" si="40"/>
        <v>A-1</v>
      </c>
      <c r="N161" s="185" t="str">
        <f t="shared" si="41"/>
        <v>NI-2</v>
      </c>
      <c r="O161" s="185" t="str">
        <f t="shared" si="42"/>
        <v>Q-2</v>
      </c>
      <c r="P161" s="185" t="str">
        <f t="shared" si="43"/>
        <v>Q-1</v>
      </c>
      <c r="T161" s="217">
        <v>9</v>
      </c>
      <c r="U161" s="217">
        <v>9</v>
      </c>
      <c r="V161" s="217">
        <v>20</v>
      </c>
      <c r="W161" s="217">
        <v>14</v>
      </c>
      <c r="X161" s="217">
        <v>13</v>
      </c>
      <c r="AA161" s="232" t="str">
        <f t="shared" si="34"/>
        <v>Ａ</v>
      </c>
      <c r="AB161" s="232" t="str">
        <f t="shared" si="35"/>
        <v>Ａ</v>
      </c>
      <c r="AC161" s="232" t="str">
        <f t="shared" si="36"/>
        <v>NINI</v>
      </c>
      <c r="AD161" s="232" t="str">
        <f t="shared" si="37"/>
        <v>ＱＱ</v>
      </c>
      <c r="AE161" s="232" t="str">
        <f t="shared" si="38"/>
        <v>Ｑ</v>
      </c>
    </row>
    <row r="162" spans="11:31">
      <c r="K162" s="185">
        <v>159</v>
      </c>
      <c r="L162" s="185" t="str">
        <f t="shared" si="39"/>
        <v>M2-2</v>
      </c>
      <c r="M162" s="185" t="str">
        <f t="shared" si="40"/>
        <v>M4-2</v>
      </c>
      <c r="N162" s="185" t="str">
        <f t="shared" si="41"/>
        <v>M2-2</v>
      </c>
      <c r="O162" s="185" t="str">
        <f t="shared" si="42"/>
        <v>M2-2</v>
      </c>
      <c r="P162" s="185" t="str">
        <f t="shared" si="43"/>
        <v>M2-2</v>
      </c>
      <c r="T162" s="217">
        <v>4</v>
      </c>
      <c r="U162" s="217">
        <v>8</v>
      </c>
      <c r="V162" s="217">
        <v>4</v>
      </c>
      <c r="W162" s="217">
        <v>4</v>
      </c>
      <c r="X162" s="217">
        <v>4</v>
      </c>
      <c r="AA162" s="232" t="str">
        <f t="shared" si="34"/>
        <v>雙鸚鵡</v>
      </c>
      <c r="AB162" s="232" t="str">
        <f t="shared" si="35"/>
        <v>雙相思鳥</v>
      </c>
      <c r="AC162" s="232" t="str">
        <f t="shared" si="36"/>
        <v>雙鸚鵡</v>
      </c>
      <c r="AD162" s="232" t="str">
        <f t="shared" si="37"/>
        <v>雙鸚鵡</v>
      </c>
      <c r="AE162" s="232" t="str">
        <f t="shared" si="38"/>
        <v>雙鸚鵡</v>
      </c>
    </row>
    <row r="163" spans="11:31">
      <c r="K163" s="185">
        <v>160</v>
      </c>
      <c r="L163" s="185" t="str">
        <f t="shared" si="39"/>
        <v>K-1</v>
      </c>
      <c r="M163" s="185" t="str">
        <f t="shared" si="40"/>
        <v>TE-1</v>
      </c>
      <c r="N163" s="185" t="str">
        <f t="shared" si="41"/>
        <v>K-1</v>
      </c>
      <c r="O163" s="185" t="str">
        <f t="shared" si="42"/>
        <v>TE-1</v>
      </c>
      <c r="P163" s="185" t="str">
        <f t="shared" si="43"/>
        <v>TE-1</v>
      </c>
      <c r="T163" s="217">
        <v>11</v>
      </c>
      <c r="U163" s="217">
        <v>17</v>
      </c>
      <c r="V163" s="217">
        <v>11</v>
      </c>
      <c r="W163" s="217">
        <v>17</v>
      </c>
      <c r="X163" s="217">
        <v>17</v>
      </c>
      <c r="AA163" s="232" t="str">
        <f t="shared" si="34"/>
        <v>Ｋ</v>
      </c>
      <c r="AB163" s="232" t="str">
        <f t="shared" si="35"/>
        <v>ＴＥ</v>
      </c>
      <c r="AC163" s="232" t="str">
        <f t="shared" si="36"/>
        <v>Ｋ</v>
      </c>
      <c r="AD163" s="232" t="str">
        <f t="shared" si="37"/>
        <v>ＴＥ</v>
      </c>
      <c r="AE163" s="232" t="str">
        <f t="shared" si="38"/>
        <v>ＴＥ</v>
      </c>
    </row>
    <row r="164" spans="11:31">
      <c r="K164" s="185">
        <v>161</v>
      </c>
      <c r="L164" s="185" t="str">
        <f t="shared" si="39"/>
        <v>K-1</v>
      </c>
      <c r="M164" s="185" t="str">
        <f t="shared" si="40"/>
        <v>TE-1</v>
      </c>
      <c r="N164" s="185" t="str">
        <f t="shared" si="41"/>
        <v>K-1</v>
      </c>
      <c r="O164" s="185" t="str">
        <f t="shared" si="42"/>
        <v>TE-1</v>
      </c>
      <c r="P164" s="185" t="str">
        <f t="shared" si="43"/>
        <v>TE-1</v>
      </c>
      <c r="T164" s="217">
        <v>11</v>
      </c>
      <c r="U164" s="217">
        <v>17</v>
      </c>
      <c r="V164" s="217">
        <v>11</v>
      </c>
      <c r="W164" s="217">
        <v>17</v>
      </c>
      <c r="X164" s="217">
        <v>17</v>
      </c>
      <c r="AA164" s="232" t="str">
        <f t="shared" si="34"/>
        <v>Ｋ</v>
      </c>
      <c r="AB164" s="232" t="str">
        <f t="shared" si="35"/>
        <v>ＴＥ</v>
      </c>
      <c r="AC164" s="232" t="str">
        <f t="shared" si="36"/>
        <v>Ｋ</v>
      </c>
      <c r="AD164" s="232" t="str">
        <f t="shared" si="37"/>
        <v>ＴＥ</v>
      </c>
      <c r="AE164" s="232" t="str">
        <f t="shared" si="38"/>
        <v>ＴＥ</v>
      </c>
    </row>
    <row r="165" spans="11:31">
      <c r="K165" s="185">
        <v>162</v>
      </c>
      <c r="L165" s="185" t="str">
        <f t="shared" si="39"/>
        <v>M3-2</v>
      </c>
      <c r="M165" s="185" t="str">
        <f t="shared" si="40"/>
        <v>M3-2</v>
      </c>
      <c r="N165" s="185" t="str">
        <f t="shared" si="41"/>
        <v>M3-2</v>
      </c>
      <c r="O165" s="185" t="str">
        <f t="shared" si="42"/>
        <v>M3-2</v>
      </c>
      <c r="P165" s="185" t="str">
        <f t="shared" si="43"/>
        <v>M3-2</v>
      </c>
      <c r="T165" s="217">
        <v>6</v>
      </c>
      <c r="U165" s="217">
        <v>6</v>
      </c>
      <c r="V165" s="217">
        <v>6</v>
      </c>
      <c r="W165" s="217">
        <v>6</v>
      </c>
      <c r="X165" s="217">
        <v>6</v>
      </c>
      <c r="AA165" s="232" t="str">
        <f t="shared" si="34"/>
        <v>雙喜鵲</v>
      </c>
      <c r="AB165" s="232" t="str">
        <f t="shared" si="35"/>
        <v>雙喜鵲</v>
      </c>
      <c r="AC165" s="232" t="str">
        <f t="shared" si="36"/>
        <v>雙喜鵲</v>
      </c>
      <c r="AD165" s="232" t="str">
        <f t="shared" si="37"/>
        <v>雙喜鵲</v>
      </c>
      <c r="AE165" s="232" t="str">
        <f t="shared" si="38"/>
        <v>雙喜鵲</v>
      </c>
    </row>
    <row r="166" spans="11:31">
      <c r="K166" s="185">
        <v>163</v>
      </c>
      <c r="L166" s="185" t="str">
        <f t="shared" si="39"/>
        <v>NI-1</v>
      </c>
      <c r="M166" s="185" t="str">
        <f t="shared" si="40"/>
        <v>Q-1</v>
      </c>
      <c r="N166" s="185" t="str">
        <f t="shared" si="41"/>
        <v>NI-1</v>
      </c>
      <c r="O166" s="185" t="str">
        <f t="shared" si="42"/>
        <v>Q-1</v>
      </c>
      <c r="P166" s="185" t="str">
        <f t="shared" si="43"/>
        <v>NI-1</v>
      </c>
      <c r="T166" s="217">
        <v>19</v>
      </c>
      <c r="U166" s="217">
        <v>13</v>
      </c>
      <c r="V166" s="217">
        <v>19</v>
      </c>
      <c r="W166" s="217">
        <v>13</v>
      </c>
      <c r="X166" s="217">
        <v>19</v>
      </c>
      <c r="AA166" s="232" t="str">
        <f t="shared" si="34"/>
        <v>NI</v>
      </c>
      <c r="AB166" s="232" t="str">
        <f t="shared" si="35"/>
        <v>Ｑ</v>
      </c>
      <c r="AC166" s="232" t="str">
        <f t="shared" si="36"/>
        <v>NI</v>
      </c>
      <c r="AD166" s="232" t="str">
        <f t="shared" si="37"/>
        <v>Ｑ</v>
      </c>
      <c r="AE166" s="232" t="str">
        <f t="shared" si="38"/>
        <v>NI</v>
      </c>
    </row>
    <row r="167" spans="11:31">
      <c r="K167" s="185">
        <v>164</v>
      </c>
      <c r="L167" s="185" t="str">
        <f t="shared" si="39"/>
        <v>NI-1</v>
      </c>
      <c r="M167" s="185" t="str">
        <f t="shared" si="40"/>
        <v>J-1</v>
      </c>
      <c r="N167" s="185" t="str">
        <f t="shared" si="41"/>
        <v>NI-1</v>
      </c>
      <c r="O167" s="185" t="str">
        <f t="shared" si="42"/>
        <v>Q-1</v>
      </c>
      <c r="P167" s="185" t="str">
        <f t="shared" si="43"/>
        <v>NI-1</v>
      </c>
      <c r="T167" s="217">
        <v>19</v>
      </c>
      <c r="U167" s="217">
        <v>15</v>
      </c>
      <c r="V167" s="217">
        <v>19</v>
      </c>
      <c r="W167" s="217">
        <v>13</v>
      </c>
      <c r="X167" s="217">
        <v>19</v>
      </c>
      <c r="AA167" s="232" t="str">
        <f t="shared" si="34"/>
        <v>NI</v>
      </c>
      <c r="AB167" s="232" t="str">
        <f t="shared" si="35"/>
        <v>Ｊ</v>
      </c>
      <c r="AC167" s="232" t="str">
        <f t="shared" si="36"/>
        <v>NI</v>
      </c>
      <c r="AD167" s="232" t="str">
        <f t="shared" si="37"/>
        <v>Ｑ</v>
      </c>
      <c r="AE167" s="232" t="str">
        <f t="shared" si="38"/>
        <v>NI</v>
      </c>
    </row>
    <row r="168" spans="11:31">
      <c r="K168" s="185">
        <v>165</v>
      </c>
      <c r="L168" s="185" t="str">
        <f t="shared" si="39"/>
        <v>M4-2</v>
      </c>
      <c r="M168" s="185" t="str">
        <f t="shared" si="40"/>
        <v>A-1</v>
      </c>
      <c r="N168" s="185" t="str">
        <f t="shared" si="41"/>
        <v>M4-2</v>
      </c>
      <c r="O168" s="185" t="str">
        <f t="shared" si="42"/>
        <v>M2-2</v>
      </c>
      <c r="P168" s="185" t="str">
        <f t="shared" si="43"/>
        <v>M4-2</v>
      </c>
      <c r="T168" s="217">
        <v>8</v>
      </c>
      <c r="U168" s="217">
        <v>9</v>
      </c>
      <c r="V168" s="217">
        <v>8</v>
      </c>
      <c r="W168" s="217">
        <v>4</v>
      </c>
      <c r="X168" s="217">
        <v>8</v>
      </c>
      <c r="AA168" s="232" t="str">
        <f t="shared" si="34"/>
        <v>雙相思鳥</v>
      </c>
      <c r="AB168" s="232" t="str">
        <f t="shared" si="35"/>
        <v>Ａ</v>
      </c>
      <c r="AC168" s="232" t="str">
        <f t="shared" si="36"/>
        <v>雙相思鳥</v>
      </c>
      <c r="AD168" s="232" t="str">
        <f t="shared" si="37"/>
        <v>雙鸚鵡</v>
      </c>
      <c r="AE168" s="232" t="str">
        <f t="shared" si="38"/>
        <v>雙相思鳥</v>
      </c>
    </row>
    <row r="169" spans="11:31">
      <c r="K169" s="185">
        <v>166</v>
      </c>
      <c r="L169" s="185" t="str">
        <f t="shared" si="39"/>
        <v>K-1</v>
      </c>
      <c r="M169" s="185" t="str">
        <f t="shared" si="40"/>
        <v>A-1</v>
      </c>
      <c r="N169" s="185" t="str">
        <f t="shared" si="41"/>
        <v>K-1</v>
      </c>
      <c r="O169" s="185" t="str">
        <f t="shared" si="42"/>
        <v>TE-1</v>
      </c>
      <c r="P169" s="185" t="str">
        <f t="shared" si="43"/>
        <v>TE-1</v>
      </c>
      <c r="T169" s="217">
        <v>11</v>
      </c>
      <c r="U169" s="217">
        <v>9</v>
      </c>
      <c r="V169" s="217">
        <v>11</v>
      </c>
      <c r="W169" s="217">
        <v>17</v>
      </c>
      <c r="X169" s="217">
        <v>17</v>
      </c>
      <c r="AA169" s="232" t="str">
        <f t="shared" si="34"/>
        <v>Ｋ</v>
      </c>
      <c r="AB169" s="232" t="str">
        <f t="shared" si="35"/>
        <v>Ａ</v>
      </c>
      <c r="AC169" s="232" t="str">
        <f t="shared" si="36"/>
        <v>Ｋ</v>
      </c>
      <c r="AD169" s="232" t="str">
        <f t="shared" si="37"/>
        <v>ＴＥ</v>
      </c>
      <c r="AE169" s="232" t="str">
        <f t="shared" si="38"/>
        <v>ＴＥ</v>
      </c>
    </row>
    <row r="170" spans="11:31">
      <c r="K170" s="185">
        <v>167</v>
      </c>
      <c r="L170" s="185" t="str">
        <f t="shared" si="39"/>
        <v>A-1</v>
      </c>
      <c r="M170" s="185" t="str">
        <f t="shared" si="40"/>
        <v>J-1</v>
      </c>
      <c r="N170" s="185" t="str">
        <f t="shared" si="41"/>
        <v>K-1</v>
      </c>
      <c r="O170" s="185" t="str">
        <f t="shared" si="42"/>
        <v>TE-1</v>
      </c>
      <c r="P170" s="185" t="str">
        <f t="shared" si="43"/>
        <v>TE-1</v>
      </c>
      <c r="T170" s="217">
        <v>9</v>
      </c>
      <c r="U170" s="217">
        <v>15</v>
      </c>
      <c r="V170" s="217">
        <v>11</v>
      </c>
      <c r="W170" s="217">
        <v>17</v>
      </c>
      <c r="X170" s="217">
        <v>17</v>
      </c>
      <c r="AA170" s="232" t="str">
        <f t="shared" si="34"/>
        <v>Ａ</v>
      </c>
      <c r="AB170" s="232" t="str">
        <f t="shared" si="35"/>
        <v>Ｊ</v>
      </c>
      <c r="AC170" s="232" t="str">
        <f t="shared" si="36"/>
        <v>Ｋ</v>
      </c>
      <c r="AD170" s="232" t="str">
        <f t="shared" si="37"/>
        <v>ＴＥ</v>
      </c>
      <c r="AE170" s="232" t="str">
        <f t="shared" si="38"/>
        <v>ＴＥ</v>
      </c>
    </row>
    <row r="171" spans="11:31">
      <c r="K171" s="185">
        <v>168</v>
      </c>
      <c r="L171" s="185" t="str">
        <f t="shared" si="39"/>
        <v>M1-1</v>
      </c>
      <c r="M171" s="185" t="str">
        <f t="shared" si="40"/>
        <v>M3-2</v>
      </c>
      <c r="N171" s="185" t="str">
        <f t="shared" si="41"/>
        <v>M1-2</v>
      </c>
      <c r="O171" s="185" t="str">
        <f t="shared" si="42"/>
        <v>M1-2</v>
      </c>
      <c r="P171" s="185" t="str">
        <f t="shared" si="43"/>
        <v>M1-2</v>
      </c>
      <c r="T171" s="217">
        <v>1</v>
      </c>
      <c r="U171" s="217">
        <v>6</v>
      </c>
      <c r="V171" s="217">
        <v>2</v>
      </c>
      <c r="W171" s="217">
        <v>2</v>
      </c>
      <c r="X171" s="217">
        <v>2</v>
      </c>
      <c r="AA171" s="232" t="str">
        <f t="shared" si="34"/>
        <v>鴛鴦</v>
      </c>
      <c r="AB171" s="232" t="str">
        <f t="shared" si="35"/>
        <v>雙喜鵲</v>
      </c>
      <c r="AC171" s="232" t="str">
        <f t="shared" si="36"/>
        <v>雙鴛鴦</v>
      </c>
      <c r="AD171" s="232" t="str">
        <f t="shared" si="37"/>
        <v>雙鴛鴦</v>
      </c>
      <c r="AE171" s="232" t="str">
        <f t="shared" si="38"/>
        <v>雙鴛鴦</v>
      </c>
    </row>
    <row r="172" spans="11:31">
      <c r="K172" s="185">
        <v>169</v>
      </c>
      <c r="L172" s="185" t="str">
        <f t="shared" si="39"/>
        <v>NI-1</v>
      </c>
      <c r="M172" s="185" t="str">
        <f t="shared" si="40"/>
        <v>Q-1</v>
      </c>
      <c r="N172" s="185" t="str">
        <f t="shared" si="41"/>
        <v>NI-1</v>
      </c>
      <c r="O172" s="185" t="str">
        <f t="shared" si="42"/>
        <v>Q-1</v>
      </c>
      <c r="P172" s="185" t="str">
        <f t="shared" si="43"/>
        <v>Q-1</v>
      </c>
      <c r="T172" s="217">
        <v>19</v>
      </c>
      <c r="U172" s="217">
        <v>13</v>
      </c>
      <c r="V172" s="217">
        <v>19</v>
      </c>
      <c r="W172" s="217">
        <v>13</v>
      </c>
      <c r="X172" s="217">
        <v>13</v>
      </c>
      <c r="AA172" s="232" t="str">
        <f t="shared" si="34"/>
        <v>NI</v>
      </c>
      <c r="AB172" s="232" t="str">
        <f t="shared" si="35"/>
        <v>Ｑ</v>
      </c>
      <c r="AC172" s="232" t="str">
        <f t="shared" si="36"/>
        <v>NI</v>
      </c>
      <c r="AD172" s="232" t="str">
        <f t="shared" si="37"/>
        <v>Ｑ</v>
      </c>
      <c r="AE172" s="232" t="str">
        <f t="shared" si="38"/>
        <v>Ｑ</v>
      </c>
    </row>
    <row r="173" spans="11:31">
      <c r="K173" s="185">
        <v>170</v>
      </c>
      <c r="L173" s="185" t="str">
        <f t="shared" si="39"/>
        <v>A-1</v>
      </c>
      <c r="M173" s="185" t="str">
        <f t="shared" si="40"/>
        <v>Q-1</v>
      </c>
      <c r="N173" s="185" t="str">
        <f t="shared" si="41"/>
        <v>NI-1</v>
      </c>
      <c r="O173" s="185" t="str">
        <f t="shared" si="42"/>
        <v>Q-1</v>
      </c>
      <c r="P173" s="185" t="str">
        <f t="shared" si="43"/>
        <v>Q-1</v>
      </c>
      <c r="T173" s="217">
        <v>9</v>
      </c>
      <c r="U173" s="217">
        <v>13</v>
      </c>
      <c r="V173" s="217">
        <v>19</v>
      </c>
      <c r="W173" s="217">
        <v>13</v>
      </c>
      <c r="X173" s="217">
        <v>13</v>
      </c>
      <c r="AA173" s="232" t="str">
        <f t="shared" si="34"/>
        <v>Ａ</v>
      </c>
      <c r="AB173" s="232" t="str">
        <f t="shared" si="35"/>
        <v>Ｑ</v>
      </c>
      <c r="AC173" s="232" t="str">
        <f t="shared" si="36"/>
        <v>NI</v>
      </c>
      <c r="AD173" s="232" t="str">
        <f t="shared" si="37"/>
        <v>Ｑ</v>
      </c>
      <c r="AE173" s="232" t="str">
        <f t="shared" si="38"/>
        <v>Ｑ</v>
      </c>
    </row>
    <row r="174" spans="11:31">
      <c r="K174" s="185">
        <v>171</v>
      </c>
      <c r="L174" s="185" t="str">
        <f t="shared" si="39"/>
        <v>M2-2</v>
      </c>
      <c r="M174" s="185" t="str">
        <f t="shared" si="40"/>
        <v>M4-1</v>
      </c>
      <c r="N174" s="185" t="str">
        <f t="shared" si="41"/>
        <v>M2-2</v>
      </c>
      <c r="O174" s="185" t="str">
        <f t="shared" si="42"/>
        <v>M2-2</v>
      </c>
      <c r="P174" s="185" t="str">
        <f t="shared" si="43"/>
        <v>M2-2</v>
      </c>
      <c r="T174" s="217">
        <v>4</v>
      </c>
      <c r="U174" s="217">
        <v>7</v>
      </c>
      <c r="V174" s="217">
        <v>4</v>
      </c>
      <c r="W174" s="217">
        <v>4</v>
      </c>
      <c r="X174" s="217">
        <v>4</v>
      </c>
      <c r="AA174" s="232" t="str">
        <f t="shared" si="34"/>
        <v>雙鸚鵡</v>
      </c>
      <c r="AB174" s="232" t="str">
        <f t="shared" si="35"/>
        <v>相思鳥</v>
      </c>
      <c r="AC174" s="232" t="str">
        <f t="shared" si="36"/>
        <v>雙鸚鵡</v>
      </c>
      <c r="AD174" s="232" t="str">
        <f t="shared" si="37"/>
        <v>雙鸚鵡</v>
      </c>
      <c r="AE174" s="232" t="str">
        <f t="shared" si="38"/>
        <v>雙鸚鵡</v>
      </c>
    </row>
    <row r="175" spans="11:31">
      <c r="K175" s="185">
        <v>172</v>
      </c>
      <c r="L175" s="185" t="str">
        <f t="shared" si="39"/>
        <v>K-1</v>
      </c>
      <c r="M175" s="185" t="str">
        <f t="shared" si="40"/>
        <v>TE-1</v>
      </c>
      <c r="N175" s="185" t="str">
        <f t="shared" si="41"/>
        <v>K-1</v>
      </c>
      <c r="O175" s="185" t="str">
        <f t="shared" si="42"/>
        <v>TE-1</v>
      </c>
      <c r="P175" s="185" t="str">
        <f t="shared" si="43"/>
        <v>K-1</v>
      </c>
      <c r="T175" s="217">
        <v>11</v>
      </c>
      <c r="U175" s="217">
        <v>17</v>
      </c>
      <c r="V175" s="217">
        <v>11</v>
      </c>
      <c r="W175" s="217">
        <v>17</v>
      </c>
      <c r="X175" s="217">
        <v>11</v>
      </c>
      <c r="AA175" s="232" t="str">
        <f t="shared" si="34"/>
        <v>Ｋ</v>
      </c>
      <c r="AB175" s="232" t="str">
        <f t="shared" si="35"/>
        <v>ＴＥ</v>
      </c>
      <c r="AC175" s="232" t="str">
        <f t="shared" si="36"/>
        <v>Ｋ</v>
      </c>
      <c r="AD175" s="232" t="str">
        <f t="shared" si="37"/>
        <v>ＴＥ</v>
      </c>
      <c r="AE175" s="232" t="str">
        <f t="shared" si="38"/>
        <v>Ｋ</v>
      </c>
    </row>
    <row r="176" spans="11:31">
      <c r="K176" s="185">
        <v>173</v>
      </c>
      <c r="L176" s="185" t="str">
        <f t="shared" si="39"/>
        <v>NI-1</v>
      </c>
      <c r="M176" s="185" t="str">
        <f t="shared" si="40"/>
        <v>TE-1</v>
      </c>
      <c r="N176" s="185" t="str">
        <f t="shared" si="41"/>
        <v>K-1</v>
      </c>
      <c r="O176" s="185" t="str">
        <f t="shared" si="42"/>
        <v>TE-1</v>
      </c>
      <c r="P176" s="185" t="str">
        <f t="shared" si="43"/>
        <v>K-1</v>
      </c>
      <c r="T176" s="217">
        <v>19</v>
      </c>
      <c r="U176" s="217">
        <v>17</v>
      </c>
      <c r="V176" s="217">
        <v>11</v>
      </c>
      <c r="W176" s="217">
        <v>17</v>
      </c>
      <c r="X176" s="217">
        <v>11</v>
      </c>
      <c r="AA176" s="232" t="str">
        <f t="shared" si="34"/>
        <v>NI</v>
      </c>
      <c r="AB176" s="232" t="str">
        <f t="shared" si="35"/>
        <v>ＴＥ</v>
      </c>
      <c r="AC176" s="232" t="str">
        <f t="shared" si="36"/>
        <v>Ｋ</v>
      </c>
      <c r="AD176" s="232" t="str">
        <f t="shared" si="37"/>
        <v>ＴＥ</v>
      </c>
      <c r="AE176" s="232" t="str">
        <f t="shared" si="38"/>
        <v>Ｋ</v>
      </c>
    </row>
    <row r="177" spans="11:31">
      <c r="K177" s="185">
        <v>174</v>
      </c>
      <c r="L177" s="185" t="str">
        <f t="shared" si="39"/>
        <v>M3-2</v>
      </c>
      <c r="M177" s="185" t="str">
        <f t="shared" si="40"/>
        <v>M3-2</v>
      </c>
      <c r="N177" s="185" t="str">
        <f t="shared" si="41"/>
        <v>M3-2</v>
      </c>
      <c r="O177" s="185" t="str">
        <f t="shared" si="42"/>
        <v>M3-2</v>
      </c>
      <c r="P177" s="185" t="str">
        <f t="shared" si="43"/>
        <v>M3-2</v>
      </c>
      <c r="T177" s="217">
        <v>6</v>
      </c>
      <c r="U177" s="217">
        <v>6</v>
      </c>
      <c r="V177" s="217">
        <v>6</v>
      </c>
      <c r="W177" s="217">
        <v>6</v>
      </c>
      <c r="X177" s="217">
        <v>6</v>
      </c>
      <c r="AA177" s="232" t="str">
        <f t="shared" si="34"/>
        <v>雙喜鵲</v>
      </c>
      <c r="AB177" s="232" t="str">
        <f t="shared" si="35"/>
        <v>雙喜鵲</v>
      </c>
      <c r="AC177" s="232" t="str">
        <f t="shared" si="36"/>
        <v>雙喜鵲</v>
      </c>
      <c r="AD177" s="232" t="str">
        <f t="shared" si="37"/>
        <v>雙喜鵲</v>
      </c>
      <c r="AE177" s="232" t="str">
        <f t="shared" si="38"/>
        <v>雙喜鵲</v>
      </c>
    </row>
    <row r="178" spans="11:31">
      <c r="K178" s="185">
        <v>175</v>
      </c>
      <c r="L178" s="185" t="str">
        <f t="shared" si="39"/>
        <v>A-1</v>
      </c>
      <c r="M178" s="185" t="str">
        <f t="shared" si="40"/>
        <v>A-1</v>
      </c>
      <c r="N178" s="185" t="str">
        <f t="shared" si="41"/>
        <v>NI-1</v>
      </c>
      <c r="O178" s="185" t="str">
        <f t="shared" si="42"/>
        <v>Q-1</v>
      </c>
      <c r="P178" s="185" t="str">
        <f t="shared" si="43"/>
        <v>NI-1</v>
      </c>
      <c r="T178" s="217">
        <v>9</v>
      </c>
      <c r="U178" s="217">
        <v>9</v>
      </c>
      <c r="V178" s="217">
        <v>19</v>
      </c>
      <c r="W178" s="217">
        <v>13</v>
      </c>
      <c r="X178" s="217">
        <v>19</v>
      </c>
      <c r="AA178" s="232" t="str">
        <f t="shared" si="34"/>
        <v>Ａ</v>
      </c>
      <c r="AB178" s="232" t="str">
        <f t="shared" si="35"/>
        <v>Ａ</v>
      </c>
      <c r="AC178" s="232" t="str">
        <f t="shared" si="36"/>
        <v>NI</v>
      </c>
      <c r="AD178" s="232" t="str">
        <f t="shared" si="37"/>
        <v>Ｑ</v>
      </c>
      <c r="AE178" s="232" t="str">
        <f t="shared" si="38"/>
        <v>NI</v>
      </c>
    </row>
    <row r="179" spans="11:31">
      <c r="K179" s="185">
        <v>176</v>
      </c>
      <c r="L179" s="185" t="str">
        <f t="shared" si="39"/>
        <v>K-1</v>
      </c>
      <c r="M179" s="185" t="str">
        <f t="shared" si="40"/>
        <v>A-1</v>
      </c>
      <c r="N179" s="185" t="str">
        <f t="shared" si="41"/>
        <v>NI-1</v>
      </c>
      <c r="O179" s="185" t="str">
        <f t="shared" si="42"/>
        <v>Q-1</v>
      </c>
      <c r="P179" s="185" t="str">
        <f t="shared" si="43"/>
        <v>NI-1</v>
      </c>
      <c r="T179" s="217">
        <v>11</v>
      </c>
      <c r="U179" s="217">
        <v>9</v>
      </c>
      <c r="V179" s="217">
        <v>19</v>
      </c>
      <c r="W179" s="217">
        <v>13</v>
      </c>
      <c r="X179" s="217">
        <v>19</v>
      </c>
      <c r="AA179" s="232" t="str">
        <f t="shared" ref="AA179:AA194" si="44">VLOOKUP(L179,$B$3:$I$25,2,FALSE)</f>
        <v>Ｋ</v>
      </c>
      <c r="AB179" s="232" t="str">
        <f t="shared" ref="AB179:AB194" si="45">VLOOKUP(M179,$B$3:$I$25,2,FALSE)</f>
        <v>Ａ</v>
      </c>
      <c r="AC179" s="232" t="str">
        <f t="shared" ref="AC179:AC194" si="46">VLOOKUP(N179,$B$3:$I$25,2,FALSE)</f>
        <v>NI</v>
      </c>
      <c r="AD179" s="232" t="str">
        <f t="shared" ref="AD179:AD194" si="47">VLOOKUP(O179,$B$3:$I$25,2,FALSE)</f>
        <v>Ｑ</v>
      </c>
      <c r="AE179" s="232" t="str">
        <f t="shared" ref="AE179:AE194" si="48">VLOOKUP(P179,$B$3:$I$25,2,FALSE)</f>
        <v>NI</v>
      </c>
    </row>
    <row r="180" spans="11:31">
      <c r="K180" s="185">
        <v>177</v>
      </c>
      <c r="L180" s="185" t="str">
        <f t="shared" si="39"/>
        <v>M4-1</v>
      </c>
      <c r="M180" s="185" t="str">
        <f t="shared" si="40"/>
        <v>M4-1</v>
      </c>
      <c r="N180" s="185" t="str">
        <f t="shared" si="41"/>
        <v>M4-2</v>
      </c>
      <c r="O180" s="185" t="str">
        <f t="shared" si="42"/>
        <v>M2-2</v>
      </c>
      <c r="P180" s="185" t="str">
        <f t="shared" si="43"/>
        <v>M4-2</v>
      </c>
      <c r="T180" s="217">
        <v>7</v>
      </c>
      <c r="U180" s="217">
        <v>7</v>
      </c>
      <c r="V180" s="217">
        <v>8</v>
      </c>
      <c r="W180" s="217">
        <v>4</v>
      </c>
      <c r="X180" s="217">
        <v>8</v>
      </c>
      <c r="AA180" s="232" t="str">
        <f t="shared" si="44"/>
        <v>相思鳥</v>
      </c>
      <c r="AB180" s="232" t="str">
        <f t="shared" si="45"/>
        <v>相思鳥</v>
      </c>
      <c r="AC180" s="232" t="str">
        <f t="shared" si="46"/>
        <v>雙相思鳥</v>
      </c>
      <c r="AD180" s="232" t="str">
        <f t="shared" si="47"/>
        <v>雙鸚鵡</v>
      </c>
      <c r="AE180" s="232" t="str">
        <f t="shared" si="48"/>
        <v>雙相思鳥</v>
      </c>
    </row>
    <row r="181" spans="11:31">
      <c r="K181" s="185">
        <v>178</v>
      </c>
      <c r="L181" s="185" t="str">
        <f t="shared" si="39"/>
        <v>NI-1</v>
      </c>
      <c r="M181" s="185" t="str">
        <f t="shared" si="40"/>
        <v>Q-1</v>
      </c>
      <c r="N181" s="185" t="str">
        <f t="shared" si="41"/>
        <v>K-1</v>
      </c>
      <c r="O181" s="185" t="str">
        <f t="shared" si="42"/>
        <v>TE-1</v>
      </c>
      <c r="P181" s="185" t="str">
        <f t="shared" si="43"/>
        <v>TE-1</v>
      </c>
      <c r="T181" s="217">
        <v>19</v>
      </c>
      <c r="U181" s="217">
        <v>13</v>
      </c>
      <c r="V181" s="217">
        <v>11</v>
      </c>
      <c r="W181" s="217">
        <v>17</v>
      </c>
      <c r="X181" s="217">
        <v>17</v>
      </c>
      <c r="AA181" s="232" t="str">
        <f t="shared" si="44"/>
        <v>NI</v>
      </c>
      <c r="AB181" s="232" t="str">
        <f t="shared" si="45"/>
        <v>Ｑ</v>
      </c>
      <c r="AC181" s="232" t="str">
        <f t="shared" si="46"/>
        <v>Ｋ</v>
      </c>
      <c r="AD181" s="232" t="str">
        <f t="shared" si="47"/>
        <v>ＴＥ</v>
      </c>
      <c r="AE181" s="232" t="str">
        <f t="shared" si="48"/>
        <v>ＴＥ</v>
      </c>
    </row>
    <row r="182" spans="11:31">
      <c r="K182" s="185">
        <v>179</v>
      </c>
      <c r="L182" s="185" t="str">
        <f t="shared" si="39"/>
        <v>NI-1</v>
      </c>
      <c r="M182" s="185" t="str">
        <f t="shared" si="40"/>
        <v>Q-1</v>
      </c>
      <c r="N182" s="185" t="str">
        <f t="shared" si="41"/>
        <v>K-1</v>
      </c>
      <c r="O182" s="185" t="str">
        <f t="shared" si="42"/>
        <v>TE-1</v>
      </c>
      <c r="P182" s="185" t="str">
        <f t="shared" si="43"/>
        <v>TE-1</v>
      </c>
      <c r="T182" s="217">
        <v>19</v>
      </c>
      <c r="U182" s="217">
        <v>13</v>
      </c>
      <c r="V182" s="217">
        <v>11</v>
      </c>
      <c r="W182" s="217">
        <v>17</v>
      </c>
      <c r="X182" s="217">
        <v>17</v>
      </c>
      <c r="AA182" s="232" t="str">
        <f t="shared" si="44"/>
        <v>NI</v>
      </c>
      <c r="AB182" s="232" t="str">
        <f t="shared" si="45"/>
        <v>Ｑ</v>
      </c>
      <c r="AC182" s="232" t="str">
        <f t="shared" si="46"/>
        <v>Ｋ</v>
      </c>
      <c r="AD182" s="232" t="str">
        <f t="shared" si="47"/>
        <v>ＴＥ</v>
      </c>
      <c r="AE182" s="232" t="str">
        <f t="shared" si="48"/>
        <v>ＴＥ</v>
      </c>
    </row>
    <row r="183" spans="11:31">
      <c r="K183" s="185">
        <v>180</v>
      </c>
      <c r="L183" s="185" t="str">
        <f t="shared" si="39"/>
        <v>M1-1</v>
      </c>
      <c r="M183" s="185" t="str">
        <f t="shared" si="40"/>
        <v>M1-2</v>
      </c>
      <c r="N183" s="185" t="str">
        <f t="shared" si="41"/>
        <v>M1-2</v>
      </c>
      <c r="O183" s="185" t="str">
        <f t="shared" si="42"/>
        <v>M1-1</v>
      </c>
      <c r="P183" s="185" t="str">
        <f t="shared" si="43"/>
        <v>M1-2</v>
      </c>
      <c r="T183" s="217">
        <v>1</v>
      </c>
      <c r="U183" s="217">
        <v>2</v>
      </c>
      <c r="V183" s="217">
        <v>2</v>
      </c>
      <c r="W183" s="217">
        <v>1</v>
      </c>
      <c r="X183" s="217">
        <v>2</v>
      </c>
      <c r="AA183" s="232" t="str">
        <f t="shared" si="44"/>
        <v>鴛鴦</v>
      </c>
      <c r="AB183" s="232" t="str">
        <f t="shared" si="45"/>
        <v>雙鴛鴦</v>
      </c>
      <c r="AC183" s="232" t="str">
        <f t="shared" si="46"/>
        <v>雙鴛鴦</v>
      </c>
      <c r="AD183" s="232" t="str">
        <f t="shared" si="47"/>
        <v>鴛鴦</v>
      </c>
      <c r="AE183" s="232" t="str">
        <f t="shared" si="48"/>
        <v>雙鴛鴦</v>
      </c>
    </row>
    <row r="184" spans="11:31">
      <c r="K184" s="185">
        <v>181</v>
      </c>
      <c r="L184" s="185" t="str">
        <f t="shared" si="39"/>
        <v>A-1</v>
      </c>
      <c r="M184" s="185" t="str">
        <f t="shared" si="40"/>
        <v>TE-1</v>
      </c>
      <c r="N184" s="185" t="str">
        <f t="shared" si="41"/>
        <v>NI-1</v>
      </c>
      <c r="O184" s="185" t="str">
        <f t="shared" si="42"/>
        <v>Q-1</v>
      </c>
      <c r="P184" s="185" t="str">
        <f t="shared" si="43"/>
        <v>NI-1</v>
      </c>
      <c r="T184" s="217">
        <v>9</v>
      </c>
      <c r="U184" s="217">
        <v>17</v>
      </c>
      <c r="V184" s="217">
        <v>19</v>
      </c>
      <c r="W184" s="217">
        <v>13</v>
      </c>
      <c r="X184" s="217">
        <v>19</v>
      </c>
      <c r="AA184" s="232" t="str">
        <f t="shared" si="44"/>
        <v>Ａ</v>
      </c>
      <c r="AB184" s="232" t="str">
        <f t="shared" si="45"/>
        <v>ＴＥ</v>
      </c>
      <c r="AC184" s="232" t="str">
        <f t="shared" si="46"/>
        <v>NI</v>
      </c>
      <c r="AD184" s="232" t="str">
        <f t="shared" si="47"/>
        <v>Ｑ</v>
      </c>
      <c r="AE184" s="232" t="str">
        <f t="shared" si="48"/>
        <v>NI</v>
      </c>
    </row>
    <row r="185" spans="11:31">
      <c r="K185" s="185">
        <v>182</v>
      </c>
      <c r="L185" s="185" t="str">
        <f t="shared" si="39"/>
        <v>A-1</v>
      </c>
      <c r="M185" s="185" t="str">
        <f t="shared" si="40"/>
        <v>TE-1</v>
      </c>
      <c r="N185" s="185" t="str">
        <f t="shared" si="41"/>
        <v>NI-1</v>
      </c>
      <c r="O185" s="185" t="str">
        <f t="shared" si="42"/>
        <v>Q-1</v>
      </c>
      <c r="P185" s="185" t="str">
        <f t="shared" si="43"/>
        <v>NI-1</v>
      </c>
      <c r="T185" s="217">
        <v>9</v>
      </c>
      <c r="U185" s="217">
        <v>17</v>
      </c>
      <c r="V185" s="217">
        <v>19</v>
      </c>
      <c r="W185" s="217">
        <v>13</v>
      </c>
      <c r="X185" s="217">
        <v>19</v>
      </c>
      <c r="AA185" s="232" t="str">
        <f t="shared" si="44"/>
        <v>Ａ</v>
      </c>
      <c r="AB185" s="232" t="str">
        <f t="shared" si="45"/>
        <v>ＴＥ</v>
      </c>
      <c r="AC185" s="232" t="str">
        <f t="shared" si="46"/>
        <v>NI</v>
      </c>
      <c r="AD185" s="232" t="str">
        <f t="shared" si="47"/>
        <v>Ｑ</v>
      </c>
      <c r="AE185" s="232" t="str">
        <f t="shared" si="48"/>
        <v>NI</v>
      </c>
    </row>
    <row r="186" spans="11:31">
      <c r="K186" s="185">
        <v>183</v>
      </c>
      <c r="L186" s="185" t="str">
        <f t="shared" si="39"/>
        <v>M2-2</v>
      </c>
      <c r="M186" s="185" t="str">
        <f t="shared" si="40"/>
        <v>M3-2</v>
      </c>
      <c r="N186" s="185" t="str">
        <f t="shared" si="41"/>
        <v>M2-2</v>
      </c>
      <c r="O186" s="185" t="str">
        <f t="shared" si="42"/>
        <v>M2-2</v>
      </c>
      <c r="P186" s="185" t="str">
        <f t="shared" si="43"/>
        <v>M2-2</v>
      </c>
      <c r="T186" s="217">
        <v>4</v>
      </c>
      <c r="U186" s="217">
        <v>6</v>
      </c>
      <c r="V186" s="217">
        <v>4</v>
      </c>
      <c r="W186" s="217">
        <v>4</v>
      </c>
      <c r="X186" s="217">
        <v>4</v>
      </c>
      <c r="AA186" s="232" t="str">
        <f t="shared" si="44"/>
        <v>雙鸚鵡</v>
      </c>
      <c r="AB186" s="232" t="str">
        <f t="shared" si="45"/>
        <v>雙喜鵲</v>
      </c>
      <c r="AC186" s="232" t="str">
        <f t="shared" si="46"/>
        <v>雙鸚鵡</v>
      </c>
      <c r="AD186" s="232" t="str">
        <f t="shared" si="47"/>
        <v>雙鸚鵡</v>
      </c>
      <c r="AE186" s="232" t="str">
        <f t="shared" si="48"/>
        <v>雙鸚鵡</v>
      </c>
    </row>
    <row r="187" spans="11:31">
      <c r="K187" s="185">
        <v>184</v>
      </c>
      <c r="L187" s="185" t="str">
        <f t="shared" si="39"/>
        <v>K-1</v>
      </c>
      <c r="M187" s="185" t="str">
        <f t="shared" si="40"/>
        <v>A-1</v>
      </c>
      <c r="N187" s="185" t="str">
        <f t="shared" si="41"/>
        <v>K-1</v>
      </c>
      <c r="O187" s="185" t="str">
        <f t="shared" si="42"/>
        <v>TE-1</v>
      </c>
      <c r="P187" s="185" t="str">
        <f t="shared" si="43"/>
        <v>Q-1</v>
      </c>
      <c r="T187" s="217">
        <v>11</v>
      </c>
      <c r="U187" s="217">
        <v>9</v>
      </c>
      <c r="V187" s="217">
        <v>11</v>
      </c>
      <c r="W187" s="217">
        <v>17</v>
      </c>
      <c r="X187" s="217">
        <v>13</v>
      </c>
      <c r="AA187" s="232" t="str">
        <f t="shared" si="44"/>
        <v>Ｋ</v>
      </c>
      <c r="AB187" s="232" t="str">
        <f t="shared" si="45"/>
        <v>Ａ</v>
      </c>
      <c r="AC187" s="232" t="str">
        <f t="shared" si="46"/>
        <v>Ｋ</v>
      </c>
      <c r="AD187" s="232" t="str">
        <f t="shared" si="47"/>
        <v>ＴＥ</v>
      </c>
      <c r="AE187" s="232" t="str">
        <f t="shared" si="48"/>
        <v>Ｑ</v>
      </c>
    </row>
    <row r="188" spans="11:31">
      <c r="K188" s="185">
        <v>185</v>
      </c>
      <c r="L188" s="185" t="str">
        <f t="shared" si="39"/>
        <v>K-1</v>
      </c>
      <c r="M188" s="185" t="str">
        <f t="shared" si="40"/>
        <v>A-1</v>
      </c>
      <c r="N188" s="185" t="str">
        <f t="shared" si="41"/>
        <v>K-1</v>
      </c>
      <c r="O188" s="185" t="str">
        <f t="shared" si="42"/>
        <v>TE-1</v>
      </c>
      <c r="P188" s="185" t="str">
        <f t="shared" si="43"/>
        <v>Q-1</v>
      </c>
      <c r="T188" s="217">
        <v>11</v>
      </c>
      <c r="U188" s="217">
        <v>9</v>
      </c>
      <c r="V188" s="217">
        <v>11</v>
      </c>
      <c r="W188" s="217">
        <v>17</v>
      </c>
      <c r="X188" s="217">
        <v>13</v>
      </c>
      <c r="AA188" s="232" t="str">
        <f t="shared" si="44"/>
        <v>Ｋ</v>
      </c>
      <c r="AB188" s="232" t="str">
        <f t="shared" si="45"/>
        <v>Ａ</v>
      </c>
      <c r="AC188" s="232" t="str">
        <f t="shared" si="46"/>
        <v>Ｋ</v>
      </c>
      <c r="AD188" s="232" t="str">
        <f t="shared" si="47"/>
        <v>ＴＥ</v>
      </c>
      <c r="AE188" s="232" t="str">
        <f t="shared" si="48"/>
        <v>Ｑ</v>
      </c>
    </row>
    <row r="189" spans="11:31">
      <c r="K189" s="185">
        <v>186</v>
      </c>
      <c r="L189" s="185" t="str">
        <f t="shared" si="39"/>
        <v>M3-2</v>
      </c>
      <c r="M189" s="185" t="str">
        <f t="shared" si="40"/>
        <v>M3-1</v>
      </c>
      <c r="N189" s="185" t="str">
        <f t="shared" si="41"/>
        <v>M3-2</v>
      </c>
      <c r="O189" s="185" t="str">
        <f t="shared" si="42"/>
        <v>M3-2</v>
      </c>
      <c r="P189" s="185" t="str">
        <f t="shared" si="43"/>
        <v>M3-1</v>
      </c>
      <c r="T189" s="217">
        <v>6</v>
      </c>
      <c r="U189" s="217">
        <v>5</v>
      </c>
      <c r="V189" s="217">
        <v>6</v>
      </c>
      <c r="W189" s="217">
        <v>6</v>
      </c>
      <c r="X189" s="217">
        <v>5</v>
      </c>
      <c r="AA189" s="232" t="str">
        <f t="shared" si="44"/>
        <v>雙喜鵲</v>
      </c>
      <c r="AB189" s="232" t="str">
        <f t="shared" si="45"/>
        <v>喜鵲</v>
      </c>
      <c r="AC189" s="232" t="str">
        <f t="shared" si="46"/>
        <v>雙喜鵲</v>
      </c>
      <c r="AD189" s="232" t="str">
        <f t="shared" si="47"/>
        <v>雙喜鵲</v>
      </c>
      <c r="AE189" s="232" t="str">
        <f t="shared" si="48"/>
        <v>喜鵲</v>
      </c>
    </row>
    <row r="190" spans="11:31">
      <c r="K190" s="185">
        <v>187</v>
      </c>
      <c r="L190" s="185" t="str">
        <f t="shared" ref="L190:L194" si="49">VLOOKUP(T190,$A$3:$B$25,2,FALSE)</f>
        <v>NI-1</v>
      </c>
      <c r="M190" s="185" t="str">
        <f t="shared" ref="M190:M194" si="50">VLOOKUP(U190,$A$3:$B$25,2,FALSE)</f>
        <v>Q-1</v>
      </c>
      <c r="N190" s="185" t="str">
        <f t="shared" ref="N190:N194" si="51">VLOOKUP(V190,$A$3:$B$25,2,FALSE)</f>
        <v>NI-1</v>
      </c>
      <c r="O190" s="185" t="str">
        <f t="shared" ref="O190:O194" si="52">VLOOKUP(W190,$A$3:$B$25,2,FALSE)</f>
        <v>Q-1</v>
      </c>
      <c r="P190" s="185" t="str">
        <f t="shared" ref="P190:P194" si="53">VLOOKUP(X190,$A$3:$B$25,2,FALSE)</f>
        <v>K-1</v>
      </c>
      <c r="T190" s="217">
        <v>19</v>
      </c>
      <c r="U190" s="217">
        <v>13</v>
      </c>
      <c r="V190" s="217">
        <v>19</v>
      </c>
      <c r="W190" s="217">
        <v>13</v>
      </c>
      <c r="X190" s="217">
        <v>11</v>
      </c>
      <c r="AA190" s="232" t="str">
        <f t="shared" si="44"/>
        <v>NI</v>
      </c>
      <c r="AB190" s="232" t="str">
        <f t="shared" si="45"/>
        <v>Ｑ</v>
      </c>
      <c r="AC190" s="232" t="str">
        <f t="shared" si="46"/>
        <v>NI</v>
      </c>
      <c r="AD190" s="232" t="str">
        <f t="shared" si="47"/>
        <v>Ｑ</v>
      </c>
      <c r="AE190" s="232" t="str">
        <f t="shared" si="48"/>
        <v>Ｋ</v>
      </c>
    </row>
    <row r="191" spans="11:31">
      <c r="K191" s="185">
        <v>188</v>
      </c>
      <c r="L191" s="185" t="str">
        <f t="shared" si="49"/>
        <v>NI-1</v>
      </c>
      <c r="M191" s="185" t="str">
        <f t="shared" si="50"/>
        <v>Q-1</v>
      </c>
      <c r="N191" s="185" t="str">
        <f t="shared" si="51"/>
        <v>NI-1</v>
      </c>
      <c r="O191" s="185" t="str">
        <f t="shared" si="52"/>
        <v>Q-1</v>
      </c>
      <c r="P191" s="185" t="str">
        <f t="shared" si="53"/>
        <v>K-1</v>
      </c>
      <c r="T191" s="217">
        <v>19</v>
      </c>
      <c r="U191" s="217">
        <v>13</v>
      </c>
      <c r="V191" s="217">
        <v>19</v>
      </c>
      <c r="W191" s="217">
        <v>13</v>
      </c>
      <c r="X191" s="217">
        <v>11</v>
      </c>
      <c r="AA191" s="232" t="str">
        <f t="shared" si="44"/>
        <v>NI</v>
      </c>
      <c r="AB191" s="232" t="str">
        <f t="shared" si="45"/>
        <v>Ｑ</v>
      </c>
      <c r="AC191" s="232" t="str">
        <f t="shared" si="46"/>
        <v>NI</v>
      </c>
      <c r="AD191" s="232" t="str">
        <f t="shared" si="47"/>
        <v>Ｑ</v>
      </c>
      <c r="AE191" s="232" t="str">
        <f t="shared" si="48"/>
        <v>Ｋ</v>
      </c>
    </row>
    <row r="192" spans="11:31">
      <c r="K192" s="185">
        <v>189</v>
      </c>
      <c r="L192" s="185" t="str">
        <f t="shared" si="49"/>
        <v>M4-1</v>
      </c>
      <c r="M192" s="185" t="str">
        <f t="shared" si="50"/>
        <v>M4-1</v>
      </c>
      <c r="N192" s="185" t="str">
        <f t="shared" si="51"/>
        <v>M4-2</v>
      </c>
      <c r="O192" s="185" t="str">
        <f t="shared" si="52"/>
        <v>M4-2</v>
      </c>
      <c r="P192" s="185" t="str">
        <f t="shared" si="53"/>
        <v>M4-2</v>
      </c>
      <c r="T192" s="217">
        <v>7</v>
      </c>
      <c r="U192" s="217">
        <v>7</v>
      </c>
      <c r="V192" s="217">
        <v>8</v>
      </c>
      <c r="W192" s="217">
        <v>8</v>
      </c>
      <c r="X192" s="217">
        <v>8</v>
      </c>
      <c r="AA192" s="232" t="str">
        <f t="shared" si="44"/>
        <v>相思鳥</v>
      </c>
      <c r="AB192" s="232" t="str">
        <f t="shared" si="45"/>
        <v>相思鳥</v>
      </c>
      <c r="AC192" s="232" t="str">
        <f t="shared" si="46"/>
        <v>雙相思鳥</v>
      </c>
      <c r="AD192" s="232" t="str">
        <f t="shared" si="47"/>
        <v>雙相思鳥</v>
      </c>
      <c r="AE192" s="232" t="str">
        <f t="shared" si="48"/>
        <v>雙相思鳥</v>
      </c>
    </row>
    <row r="193" spans="11:31">
      <c r="K193" s="185">
        <v>190</v>
      </c>
      <c r="L193" s="185" t="str">
        <f t="shared" si="49"/>
        <v>A-1</v>
      </c>
      <c r="M193" s="185" t="str">
        <f t="shared" si="50"/>
        <v>TE-1</v>
      </c>
      <c r="N193" s="185" t="str">
        <f t="shared" si="51"/>
        <v>K-1</v>
      </c>
      <c r="O193" s="185" t="str">
        <f t="shared" si="52"/>
        <v>TE-1</v>
      </c>
      <c r="P193" s="185" t="str">
        <f t="shared" si="53"/>
        <v>Q-1</v>
      </c>
      <c r="T193" s="217">
        <v>9</v>
      </c>
      <c r="U193" s="217">
        <v>17</v>
      </c>
      <c r="V193" s="217">
        <v>11</v>
      </c>
      <c r="W193" s="217">
        <v>17</v>
      </c>
      <c r="X193" s="217">
        <v>13</v>
      </c>
      <c r="AA193" s="232" t="str">
        <f t="shared" si="44"/>
        <v>Ａ</v>
      </c>
      <c r="AB193" s="232" t="str">
        <f t="shared" si="45"/>
        <v>ＴＥ</v>
      </c>
      <c r="AC193" s="232" t="str">
        <f t="shared" si="46"/>
        <v>Ｋ</v>
      </c>
      <c r="AD193" s="232" t="str">
        <f t="shared" si="47"/>
        <v>ＴＥ</v>
      </c>
      <c r="AE193" s="232" t="str">
        <f t="shared" si="48"/>
        <v>Ｑ</v>
      </c>
    </row>
    <row r="194" spans="11:31">
      <c r="K194" s="185">
        <v>191</v>
      </c>
      <c r="L194" s="185" t="str">
        <f t="shared" si="49"/>
        <v>A-1</v>
      </c>
      <c r="M194" s="185" t="str">
        <f t="shared" si="50"/>
        <v>TE-1</v>
      </c>
      <c r="N194" s="185" t="str">
        <f t="shared" si="51"/>
        <v>K-1</v>
      </c>
      <c r="O194" s="185" t="str">
        <f t="shared" si="52"/>
        <v>TE-1</v>
      </c>
      <c r="P194" s="185" t="str">
        <f t="shared" si="53"/>
        <v>Q-1</v>
      </c>
      <c r="T194" s="217">
        <v>9</v>
      </c>
      <c r="U194" s="217">
        <v>17</v>
      </c>
      <c r="V194" s="217">
        <v>11</v>
      </c>
      <c r="W194" s="217">
        <v>17</v>
      </c>
      <c r="X194" s="217">
        <v>13</v>
      </c>
      <c r="AA194" s="232" t="str">
        <f t="shared" si="44"/>
        <v>Ａ</v>
      </c>
      <c r="AB194" s="232" t="str">
        <f t="shared" si="45"/>
        <v>ＴＥ</v>
      </c>
      <c r="AC194" s="232" t="str">
        <f t="shared" si="46"/>
        <v>Ｋ</v>
      </c>
      <c r="AD194" s="232" t="str">
        <f t="shared" si="47"/>
        <v>ＴＥ</v>
      </c>
      <c r="AE194" s="232" t="str">
        <f t="shared" si="48"/>
        <v>Ｑ</v>
      </c>
    </row>
  </sheetData>
  <dataConsolidate/>
  <phoneticPr fontId="1" type="noConversion"/>
  <conditionalFormatting sqref="R3:R45">
    <cfRule type="cellIs" dxfId="201" priority="77" operator="equal">
      <formula>"WW"</formula>
    </cfRule>
    <cfRule type="cellIs" dxfId="200" priority="78" operator="equal">
      <formula>"S1"</formula>
    </cfRule>
    <cfRule type="cellIs" dxfId="199" priority="79" operator="equal">
      <formula>"M5"</formula>
    </cfRule>
    <cfRule type="cellIs" dxfId="198" priority="80" operator="equal">
      <formula>"M4"</formula>
    </cfRule>
    <cfRule type="cellIs" dxfId="197" priority="81" operator="equal">
      <formula>"M3"</formula>
    </cfRule>
    <cfRule type="cellIs" dxfId="196" priority="82" operator="equal">
      <formula>"M2"</formula>
    </cfRule>
    <cfRule type="cellIs" dxfId="195" priority="83" operator="equal">
      <formula>"M1"</formula>
    </cfRule>
  </conditionalFormatting>
  <conditionalFormatting sqref="Q79:Q94">
    <cfRule type="cellIs" dxfId="194" priority="62" operator="equal">
      <formula>"M5"</formula>
    </cfRule>
    <cfRule type="cellIs" dxfId="193" priority="63" operator="equal">
      <formula>"M4"</formula>
    </cfRule>
    <cfRule type="cellIs" dxfId="192" priority="64" operator="equal">
      <formula>"M3"</formula>
    </cfRule>
    <cfRule type="cellIs" dxfId="191" priority="65" operator="equal">
      <formula>"M2"</formula>
    </cfRule>
    <cfRule type="cellIs" dxfId="190" priority="66" operator="equal">
      <formula>"M1"</formula>
    </cfRule>
    <cfRule type="cellIs" dxfId="189" priority="67" operator="equal">
      <formula>"WW"</formula>
    </cfRule>
    <cfRule type="cellIs" dxfId="188" priority="68" operator="equal">
      <formula>"S1"</formula>
    </cfRule>
  </conditionalFormatting>
  <conditionalFormatting sqref="L3:P194">
    <cfRule type="cellIs" dxfId="187" priority="39" operator="equal">
      <formula>"S2"</formula>
    </cfRule>
    <cfRule type="cellIs" dxfId="186" priority="40" operator="equal">
      <formula>"WW"</formula>
    </cfRule>
    <cfRule type="cellIs" dxfId="185" priority="41" operator="equal">
      <formula>"S1"</formula>
    </cfRule>
    <cfRule type="cellIs" dxfId="184" priority="42" operator="equal">
      <formula>"M5"</formula>
    </cfRule>
    <cfRule type="cellIs" dxfId="183" priority="43" operator="equal">
      <formula>"M4"</formula>
    </cfRule>
    <cfRule type="cellIs" dxfId="182" priority="44" operator="equal">
      <formula>"M3"</formula>
    </cfRule>
    <cfRule type="cellIs" dxfId="181" priority="45" operator="equal">
      <formula>"M2"</formula>
    </cfRule>
    <cfRule type="cellIs" dxfId="180" priority="46" operator="equal">
      <formula>"M1"</formula>
    </cfRule>
  </conditionalFormatting>
  <conditionalFormatting sqref="L3:P194">
    <cfRule type="cellIs" dxfId="179" priority="32" operator="equal">
      <formula>"M5"</formula>
    </cfRule>
    <cfRule type="cellIs" dxfId="178" priority="33" operator="equal">
      <formula>"M4"</formula>
    </cfRule>
    <cfRule type="cellIs" dxfId="177" priority="34" operator="equal">
      <formula>"M3"</formula>
    </cfRule>
    <cfRule type="cellIs" dxfId="176" priority="35" operator="equal">
      <formula>"M2"</formula>
    </cfRule>
    <cfRule type="cellIs" dxfId="175" priority="36" operator="equal">
      <formula>"M1"</formula>
    </cfRule>
    <cfRule type="cellIs" dxfId="174" priority="37" operator="equal">
      <formula>"WW"</formula>
    </cfRule>
    <cfRule type="cellIs" dxfId="173" priority="38" operator="equal">
      <formula>"S1"</formula>
    </cfRule>
  </conditionalFormatting>
  <conditionalFormatting sqref="L3:P194">
    <cfRule type="containsText" dxfId="172" priority="31" operator="containsText" text="M1-1">
      <formula>NOT(ISERROR(SEARCH("M1-1",L3)))</formula>
    </cfRule>
  </conditionalFormatting>
  <conditionalFormatting sqref="B23">
    <cfRule type="cellIs" dxfId="171" priority="23" operator="equal">
      <formula>"S2"</formula>
    </cfRule>
    <cfRule type="cellIs" dxfId="170" priority="24" operator="equal">
      <formula>"WW"</formula>
    </cfRule>
    <cfRule type="cellIs" dxfId="169" priority="25" operator="equal">
      <formula>"S1"</formula>
    </cfRule>
    <cfRule type="cellIs" dxfId="168" priority="26" operator="equal">
      <formula>"M5"</formula>
    </cfRule>
    <cfRule type="cellIs" dxfId="167" priority="27" operator="equal">
      <formula>"M4"</formula>
    </cfRule>
    <cfRule type="cellIs" dxfId="166" priority="28" operator="equal">
      <formula>"M3"</formula>
    </cfRule>
    <cfRule type="cellIs" dxfId="165" priority="29" operator="equal">
      <formula>"M2"</formula>
    </cfRule>
    <cfRule type="cellIs" dxfId="164" priority="30" operator="equal">
      <formula>"M1"</formula>
    </cfRule>
  </conditionalFormatting>
  <conditionalFormatting sqref="B23">
    <cfRule type="cellIs" dxfId="163" priority="16" operator="equal">
      <formula>"M5"</formula>
    </cfRule>
    <cfRule type="cellIs" dxfId="162" priority="17" operator="equal">
      <formula>"M4"</formula>
    </cfRule>
    <cfRule type="cellIs" dxfId="161" priority="18" operator="equal">
      <formula>"M3"</formula>
    </cfRule>
    <cfRule type="cellIs" dxfId="160" priority="19" operator="equal">
      <formula>"M2"</formula>
    </cfRule>
    <cfRule type="cellIs" dxfId="159" priority="20" operator="equal">
      <formula>"M1"</formula>
    </cfRule>
    <cfRule type="cellIs" dxfId="158" priority="21" operator="equal">
      <formula>"WW"</formula>
    </cfRule>
    <cfRule type="cellIs" dxfId="157" priority="22" operator="equal">
      <formula>"S1"</formula>
    </cfRule>
  </conditionalFormatting>
  <conditionalFormatting sqref="B24">
    <cfRule type="cellIs" dxfId="156" priority="8" operator="equal">
      <formula>"S2"</formula>
    </cfRule>
    <cfRule type="cellIs" dxfId="155" priority="9" operator="equal">
      <formula>"WW"</formula>
    </cfRule>
    <cfRule type="cellIs" dxfId="154" priority="10" operator="equal">
      <formula>"S1"</formula>
    </cfRule>
    <cfRule type="cellIs" dxfId="153" priority="11" operator="equal">
      <formula>"M5"</formula>
    </cfRule>
    <cfRule type="cellIs" dxfId="152" priority="12" operator="equal">
      <formula>"M4"</formula>
    </cfRule>
    <cfRule type="cellIs" dxfId="151" priority="13" operator="equal">
      <formula>"M3"</formula>
    </cfRule>
    <cfRule type="cellIs" dxfId="150" priority="14" operator="equal">
      <formula>"M2"</formula>
    </cfRule>
    <cfRule type="cellIs" dxfId="149" priority="15" operator="equal">
      <formula>"M1"</formula>
    </cfRule>
  </conditionalFormatting>
  <conditionalFormatting sqref="B24">
    <cfRule type="cellIs" dxfId="148" priority="1" operator="equal">
      <formula>"M5"</formula>
    </cfRule>
    <cfRule type="cellIs" dxfId="147" priority="2" operator="equal">
      <formula>"M4"</formula>
    </cfRule>
    <cfRule type="cellIs" dxfId="146" priority="3" operator="equal">
      <formula>"M3"</formula>
    </cfRule>
    <cfRule type="cellIs" dxfId="145" priority="4" operator="equal">
      <formula>"M2"</formula>
    </cfRule>
    <cfRule type="cellIs" dxfId="144" priority="5" operator="equal">
      <formula>"M1"</formula>
    </cfRule>
    <cfRule type="cellIs" dxfId="143" priority="6" operator="equal">
      <formula>"WW"</formula>
    </cfRule>
    <cfRule type="cellIs" dxfId="14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3AC-03B2-E147-8631-A7A0DB8C1374}">
  <dimension ref="A2:AH624"/>
  <sheetViews>
    <sheetView zoomScale="138" zoomScaleNormal="125" workbookViewId="0">
      <selection activeCell="M611" sqref="M611"/>
    </sheetView>
  </sheetViews>
  <sheetFormatPr baseColWidth="10" defaultColWidth="9" defaultRowHeight="13"/>
  <cols>
    <col min="1" max="6" width="9" style="187"/>
    <col min="7" max="7" width="19.83203125" style="187" customWidth="1"/>
    <col min="8" max="9" width="11.1640625" style="187" customWidth="1"/>
    <col min="10" max="10" width="11" style="187" customWidth="1"/>
    <col min="11" max="11" width="8.5" style="187" customWidth="1"/>
    <col min="12" max="12" width="9" style="187" customWidth="1"/>
    <col min="13" max="13" width="13.1640625" style="187" bestFit="1" customWidth="1"/>
    <col min="14" max="14" width="10" style="187" customWidth="1"/>
    <col min="15" max="15" width="8.5" style="187" customWidth="1"/>
    <col min="16" max="16" width="14.1640625" style="187" customWidth="1"/>
    <col min="17" max="17" width="13.1640625" style="187" customWidth="1"/>
    <col min="18" max="18" width="13.33203125" style="187" customWidth="1"/>
    <col min="19" max="19" width="13.33203125" style="286" customWidth="1"/>
    <col min="20" max="20" width="19.5" style="187" bestFit="1" customWidth="1"/>
    <col min="21" max="21" width="17.6640625" style="187" customWidth="1"/>
    <col min="22" max="22" width="11.1640625" style="189" bestFit="1" customWidth="1"/>
    <col min="23" max="24" width="9" style="189"/>
    <col min="25" max="32" width="9" style="187"/>
    <col min="33" max="33" width="10" style="187" bestFit="1" customWidth="1"/>
    <col min="34" max="34" width="9" style="187" bestFit="1" customWidth="1"/>
    <col min="35" max="16384" width="9" style="187"/>
  </cols>
  <sheetData>
    <row r="2" spans="1:24">
      <c r="G2" s="187" t="s">
        <v>28</v>
      </c>
      <c r="H2" s="187" t="s">
        <v>29</v>
      </c>
      <c r="I2" s="187" t="s">
        <v>30</v>
      </c>
      <c r="J2" s="187" t="s">
        <v>31</v>
      </c>
      <c r="K2" s="187" t="s">
        <v>32</v>
      </c>
    </row>
    <row r="3" spans="1:24">
      <c r="H3" s="187">
        <v>1</v>
      </c>
      <c r="I3" s="187">
        <v>50</v>
      </c>
      <c r="J3" s="22">
        <f>P612</f>
        <v>0.96526807827696581</v>
      </c>
      <c r="K3" s="15">
        <f>SUM(Q8:Q159)</f>
        <v>4.921391483687569E-3</v>
      </c>
    </row>
    <row r="5" spans="1:24" ht="14">
      <c r="G5" s="21" t="s">
        <v>19</v>
      </c>
      <c r="H5" s="348">
        <f>PRODUCT('Regular Symbol'!D26:H26)</f>
        <v>260919263232</v>
      </c>
      <c r="I5" s="348"/>
      <c r="J5" s="348"/>
      <c r="K5" s="348"/>
      <c r="L5" s="348"/>
      <c r="M5" s="9"/>
      <c r="N5" s="10"/>
      <c r="O5" s="11"/>
      <c r="P5" s="12"/>
      <c r="Q5" s="13"/>
      <c r="R5" s="190"/>
      <c r="S5" s="237"/>
      <c r="T5" s="190"/>
      <c r="U5" s="190"/>
    </row>
    <row r="6" spans="1:24" ht="14">
      <c r="G6" s="17" t="s">
        <v>20</v>
      </c>
      <c r="H6" s="17">
        <v>1</v>
      </c>
      <c r="I6" s="17">
        <v>2</v>
      </c>
      <c r="J6" s="17">
        <v>3</v>
      </c>
      <c r="K6" s="17">
        <v>4</v>
      </c>
      <c r="L6" s="17">
        <v>5</v>
      </c>
      <c r="M6" s="17" t="s">
        <v>21</v>
      </c>
      <c r="N6" s="18" t="s">
        <v>22</v>
      </c>
      <c r="O6" s="19" t="s">
        <v>23</v>
      </c>
      <c r="P6" s="20" t="s">
        <v>24</v>
      </c>
      <c r="Q6" s="14" t="s">
        <v>25</v>
      </c>
      <c r="R6" s="188" t="s">
        <v>112</v>
      </c>
      <c r="S6" s="237"/>
      <c r="T6" s="201"/>
      <c r="U6" s="201"/>
    </row>
    <row r="7" spans="1:24">
      <c r="A7" s="187" t="str">
        <f>B7</f>
        <v>M1</v>
      </c>
      <c r="B7" s="346" t="s">
        <v>147</v>
      </c>
      <c r="C7" s="346"/>
      <c r="D7" s="346"/>
      <c r="E7" s="346"/>
      <c r="F7" s="347"/>
      <c r="G7" s="178"/>
      <c r="H7" s="178"/>
      <c r="I7" s="178"/>
      <c r="J7" s="178"/>
      <c r="K7" s="178"/>
      <c r="L7" s="178"/>
      <c r="M7" s="178"/>
      <c r="N7" s="273"/>
      <c r="O7" s="274"/>
      <c r="P7" s="267"/>
      <c r="Q7" s="275"/>
      <c r="R7" s="276"/>
      <c r="S7" s="237"/>
      <c r="T7" s="201"/>
      <c r="U7" s="201"/>
    </row>
    <row r="8" spans="1:24" ht="14" thickBot="1">
      <c r="A8" s="187">
        <f t="shared" ref="A8:A39" si="0">SUM(B8:F8)</f>
        <v>10</v>
      </c>
      <c r="B8" s="282">
        <v>2</v>
      </c>
      <c r="C8" s="282">
        <v>2</v>
      </c>
      <c r="D8" s="282">
        <v>2</v>
      </c>
      <c r="E8" s="282">
        <v>2</v>
      </c>
      <c r="F8" s="282">
        <v>2</v>
      </c>
      <c r="G8" s="283">
        <f t="shared" ref="G8:G39" si="1">SUM(B8:F8)</f>
        <v>10</v>
      </c>
      <c r="H8" s="284">
        <f>IF(B8=2,'Regular Symbol'!D$48,IF(PayCombo!B8=1,'Regular Symbol'!D$33,IF(A8=0,'Regular Symbol'!D$26,'Regular Symbol'!D$61) ))</f>
        <v>4</v>
      </c>
      <c r="I8" s="284">
        <f>IF(C8=2,'Regular Symbol'!E$48,IF(PayCombo!C8=1,'Regular Symbol'!E$33,IF(B8=0,'Regular Symbol'!E$26,'Regular Symbol'!E$61) ))</f>
        <v>4</v>
      </c>
      <c r="J8" s="284">
        <f>IF(D8=2,'Regular Symbol'!F$48,IF(PayCombo!D8=1,'Regular Symbol'!F$33,IF(C8=0,'Regular Symbol'!F$26,'Regular Symbol'!F$61) ))</f>
        <v>19</v>
      </c>
      <c r="K8" s="284">
        <f>IF(E8=2,'Regular Symbol'!G$48,IF(PayCombo!E8=1,'Regular Symbol'!G$33,IF(D8=0,'Regular Symbol'!G$26,'Regular Symbol'!G$61) ))</f>
        <v>31</v>
      </c>
      <c r="L8" s="284">
        <f>IF(F8=2,'Regular Symbol'!H$48,IF(PayCombo!F8=1,'Regular Symbol'!H$33,IF(E8=0,'Regular Symbol'!H$26,'Regular Symbol'!H$61) ))</f>
        <v>12</v>
      </c>
      <c r="M8" s="270">
        <f t="shared" ref="M8:M39" si="2">PRODUCT(H8,I8,J8,K8,L8)</f>
        <v>113088</v>
      </c>
      <c r="N8" s="271">
        <f t="shared" ref="N8:N39" si="3">$H$5/M8</f>
        <v>2307223.2529711374</v>
      </c>
      <c r="O8" s="285">
        <f>HLOOKUP(A8,OverView!$B$47:$L$57,2,FALSE)</f>
        <v>15000</v>
      </c>
      <c r="P8" s="269">
        <f t="shared" ref="P8:P71" si="4">R8/$H$3</f>
        <v>6.5013214393898292E-3</v>
      </c>
      <c r="Q8" s="272">
        <f t="shared" ref="Q8:Q39" si="5">1/N8</f>
        <v>4.334214292926553E-7</v>
      </c>
      <c r="R8" s="269">
        <f t="shared" ref="R8:R71" si="6">O8*Q8</f>
        <v>6.5013214393898292E-3</v>
      </c>
      <c r="S8" s="287">
        <f>SUM(M8)</f>
        <v>113088</v>
      </c>
      <c r="T8" s="237"/>
      <c r="U8" s="237"/>
    </row>
    <row r="9" spans="1:24" ht="14" thickBot="1">
      <c r="A9" s="187">
        <f t="shared" si="0"/>
        <v>9</v>
      </c>
      <c r="B9" s="280">
        <v>1</v>
      </c>
      <c r="C9" s="280">
        <v>2</v>
      </c>
      <c r="D9" s="280">
        <v>2</v>
      </c>
      <c r="E9" s="280">
        <v>2</v>
      </c>
      <c r="F9" s="280">
        <v>2</v>
      </c>
      <c r="G9" s="281">
        <f t="shared" si="1"/>
        <v>9</v>
      </c>
      <c r="H9" s="284">
        <f>IF(B9=2,'Regular Symbol'!D$48,IF(PayCombo!B9=1,'Regular Symbol'!D$33,IF(A9=0,'Regular Symbol'!D$26,'Regular Symbol'!D$61) ))</f>
        <v>10</v>
      </c>
      <c r="I9" s="284">
        <f>IF(C9=2,'Regular Symbol'!E$48,IF(PayCombo!C9=1,'Regular Symbol'!E$33,IF(B9=0,'Regular Symbol'!E$26,'Regular Symbol'!E$61) ))</f>
        <v>4</v>
      </c>
      <c r="J9" s="284">
        <f>IF(D9=2,'Regular Symbol'!F$48,IF(PayCombo!D9=1,'Regular Symbol'!F$33,IF(C9=0,'Regular Symbol'!F$26,'Regular Symbol'!F$61) ))</f>
        <v>19</v>
      </c>
      <c r="K9" s="284">
        <f>IF(E9=2,'Regular Symbol'!G$48,IF(PayCombo!E9=1,'Regular Symbol'!G$33,IF(D9=0,'Regular Symbol'!G$26,'Regular Symbol'!G$61) ))</f>
        <v>31</v>
      </c>
      <c r="L9" s="284">
        <f>IF(F9=2,'Regular Symbol'!H$48,IF(PayCombo!F9=1,'Regular Symbol'!H$33,IF(E9=0,'Regular Symbol'!H$26,'Regular Symbol'!H$61) ))</f>
        <v>12</v>
      </c>
      <c r="M9" s="270">
        <f t="shared" si="2"/>
        <v>282720</v>
      </c>
      <c r="N9" s="271">
        <f t="shared" si="3"/>
        <v>922889.30118845496</v>
      </c>
      <c r="O9" s="285">
        <f>HLOOKUP(A9,OverView!$B$47:$L$57,2,FALSE)</f>
        <v>3000</v>
      </c>
      <c r="P9" s="269">
        <f t="shared" si="4"/>
        <v>3.2506607196949146E-3</v>
      </c>
      <c r="Q9" s="272">
        <f t="shared" si="5"/>
        <v>1.0835535732316382E-6</v>
      </c>
      <c r="R9" s="269">
        <f t="shared" si="6"/>
        <v>3.2506607196949146E-3</v>
      </c>
      <c r="S9" s="237"/>
      <c r="T9" s="237"/>
      <c r="U9" s="237"/>
      <c r="V9" s="187"/>
      <c r="W9" s="187"/>
      <c r="X9" s="187"/>
    </row>
    <row r="10" spans="1:24" ht="14" thickBot="1">
      <c r="A10" s="187">
        <f t="shared" si="0"/>
        <v>9</v>
      </c>
      <c r="B10" s="278">
        <v>2</v>
      </c>
      <c r="C10" s="278">
        <v>1</v>
      </c>
      <c r="D10" s="278">
        <v>2</v>
      </c>
      <c r="E10" s="278">
        <v>2</v>
      </c>
      <c r="F10" s="278">
        <v>2</v>
      </c>
      <c r="G10" s="279">
        <f t="shared" si="1"/>
        <v>9</v>
      </c>
      <c r="H10" s="284">
        <f>IF(B10=2,'Regular Symbol'!D$48,IF(PayCombo!B10=1,'Regular Symbol'!D$33,IF(A10=0,'Regular Symbol'!D$26,'Regular Symbol'!D$61) ))</f>
        <v>4</v>
      </c>
      <c r="I10" s="284">
        <f>IF(C10=2,'Regular Symbol'!E$48,IF(PayCombo!C10=1,'Regular Symbol'!E$33,IF(B10=0,'Regular Symbol'!E$26,'Regular Symbol'!E$61) ))</f>
        <v>2</v>
      </c>
      <c r="J10" s="284">
        <f>IF(D10=2,'Regular Symbol'!F$48,IF(PayCombo!D10=1,'Regular Symbol'!F$33,IF(C10=0,'Regular Symbol'!F$26,'Regular Symbol'!F$61) ))</f>
        <v>19</v>
      </c>
      <c r="K10" s="284">
        <f>IF(E10=2,'Regular Symbol'!G$48,IF(PayCombo!E10=1,'Regular Symbol'!G$33,IF(D10=0,'Regular Symbol'!G$26,'Regular Symbol'!G$61) ))</f>
        <v>31</v>
      </c>
      <c r="L10" s="284">
        <f>IF(F10=2,'Regular Symbol'!H$48,IF(PayCombo!F10=1,'Regular Symbol'!H$33,IF(E10=0,'Regular Symbol'!H$26,'Regular Symbol'!H$61) ))</f>
        <v>12</v>
      </c>
      <c r="M10" s="270">
        <f t="shared" si="2"/>
        <v>56544</v>
      </c>
      <c r="N10" s="271">
        <f t="shared" si="3"/>
        <v>4614446.5059422748</v>
      </c>
      <c r="O10" s="285">
        <f>HLOOKUP(A10,OverView!$B$47:$L$57,2,FALSE)</f>
        <v>3000</v>
      </c>
      <c r="P10" s="269">
        <f t="shared" si="4"/>
        <v>6.5013214393898301E-4</v>
      </c>
      <c r="Q10" s="272">
        <f t="shared" si="5"/>
        <v>2.1671071464632765E-7</v>
      </c>
      <c r="R10" s="269">
        <f t="shared" si="6"/>
        <v>6.5013214393898301E-4</v>
      </c>
      <c r="S10" s="237"/>
      <c r="T10" s="237"/>
      <c r="U10" s="237"/>
      <c r="V10" s="113"/>
      <c r="W10" s="113"/>
      <c r="X10" s="187"/>
    </row>
    <row r="11" spans="1:24" ht="14" thickBot="1">
      <c r="A11" s="187">
        <f t="shared" si="0"/>
        <v>9</v>
      </c>
      <c r="B11" s="278">
        <v>2</v>
      </c>
      <c r="C11" s="278">
        <v>2</v>
      </c>
      <c r="D11" s="278">
        <v>1</v>
      </c>
      <c r="E11" s="278">
        <v>2</v>
      </c>
      <c r="F11" s="278">
        <v>2</v>
      </c>
      <c r="G11" s="279">
        <f t="shared" si="1"/>
        <v>9</v>
      </c>
      <c r="H11" s="284">
        <f>IF(B11=2,'Regular Symbol'!D$48,IF(PayCombo!B11=1,'Regular Symbol'!D$33,IF(A11=0,'Regular Symbol'!D$26,'Regular Symbol'!D$61) ))</f>
        <v>4</v>
      </c>
      <c r="I11" s="284">
        <f>IF(C11=2,'Regular Symbol'!E$48,IF(PayCombo!C11=1,'Regular Symbol'!E$33,IF(B11=0,'Regular Symbol'!E$26,'Regular Symbol'!E$61) ))</f>
        <v>4</v>
      </c>
      <c r="J11" s="284">
        <f>IF(D11=2,'Regular Symbol'!F$48,IF(PayCombo!D11=1,'Regular Symbol'!F$33,IF(C11=0,'Regular Symbol'!F$26,'Regular Symbol'!F$61) ))</f>
        <v>3</v>
      </c>
      <c r="K11" s="284">
        <f>IF(E11=2,'Regular Symbol'!G$48,IF(PayCombo!E11=1,'Regular Symbol'!G$33,IF(D11=0,'Regular Symbol'!G$26,'Regular Symbol'!G$61) ))</f>
        <v>31</v>
      </c>
      <c r="L11" s="284">
        <f>IF(F11=2,'Regular Symbol'!H$48,IF(PayCombo!F11=1,'Regular Symbol'!H$33,IF(E11=0,'Regular Symbol'!H$26,'Regular Symbol'!H$61) ))</f>
        <v>12</v>
      </c>
      <c r="M11" s="270">
        <f t="shared" si="2"/>
        <v>17856</v>
      </c>
      <c r="N11" s="271">
        <f t="shared" si="3"/>
        <v>14612413.935483871</v>
      </c>
      <c r="O11" s="285">
        <f>HLOOKUP(A11,OverView!$B$47:$L$57,2,FALSE)</f>
        <v>3000</v>
      </c>
      <c r="P11" s="269">
        <f t="shared" si="4"/>
        <v>2.0530488755967881E-4</v>
      </c>
      <c r="Q11" s="272">
        <f t="shared" si="5"/>
        <v>6.8434962519892939E-8</v>
      </c>
      <c r="R11" s="269">
        <f t="shared" si="6"/>
        <v>2.0530488755967881E-4</v>
      </c>
      <c r="S11" s="237"/>
      <c r="T11" s="237"/>
      <c r="U11" s="237"/>
      <c r="V11" s="224"/>
      <c r="W11" s="15"/>
      <c r="X11" s="187"/>
    </row>
    <row r="12" spans="1:24" ht="14" thickBot="1">
      <c r="A12" s="187">
        <f t="shared" si="0"/>
        <v>9</v>
      </c>
      <c r="B12" s="278">
        <v>2</v>
      </c>
      <c r="C12" s="278">
        <v>2</v>
      </c>
      <c r="D12" s="278">
        <v>2</v>
      </c>
      <c r="E12" s="278">
        <v>1</v>
      </c>
      <c r="F12" s="278">
        <v>2</v>
      </c>
      <c r="G12" s="279">
        <f t="shared" si="1"/>
        <v>9</v>
      </c>
      <c r="H12" s="284">
        <f>IF(B12=2,'Regular Symbol'!D$48,IF(PayCombo!B12=1,'Regular Symbol'!D$33,IF(A12=0,'Regular Symbol'!D$26,'Regular Symbol'!D$61) ))</f>
        <v>4</v>
      </c>
      <c r="I12" s="284">
        <f>IF(C12=2,'Regular Symbol'!E$48,IF(PayCombo!C12=1,'Regular Symbol'!E$33,IF(B12=0,'Regular Symbol'!E$26,'Regular Symbol'!E$61) ))</f>
        <v>4</v>
      </c>
      <c r="J12" s="284">
        <f>IF(D12=2,'Regular Symbol'!F$48,IF(PayCombo!D12=1,'Regular Symbol'!F$33,IF(C12=0,'Regular Symbol'!F$26,'Regular Symbol'!F$61) ))</f>
        <v>19</v>
      </c>
      <c r="K12" s="284">
        <f>IF(E12=2,'Regular Symbol'!G$48,IF(PayCombo!E12=1,'Regular Symbol'!G$33,IF(D12=0,'Regular Symbol'!G$26,'Regular Symbol'!G$61) ))</f>
        <v>5</v>
      </c>
      <c r="L12" s="284">
        <f>IF(F12=2,'Regular Symbol'!H$48,IF(PayCombo!F12=1,'Regular Symbol'!H$33,IF(E12=0,'Regular Symbol'!H$26,'Regular Symbol'!H$61) ))</f>
        <v>12</v>
      </c>
      <c r="M12" s="270">
        <f t="shared" si="2"/>
        <v>18240</v>
      </c>
      <c r="N12" s="271">
        <f t="shared" si="3"/>
        <v>14304784.168421052</v>
      </c>
      <c r="O12" s="285">
        <f>HLOOKUP(A12,OverView!$B$47:$L$57,2,FALSE)</f>
        <v>3000</v>
      </c>
      <c r="P12" s="269">
        <f t="shared" si="4"/>
        <v>2.0972004643192999E-4</v>
      </c>
      <c r="Q12" s="272">
        <f t="shared" si="5"/>
        <v>6.9906682143976665E-8</v>
      </c>
      <c r="R12" s="269">
        <f t="shared" si="6"/>
        <v>2.0972004643192999E-4</v>
      </c>
      <c r="S12" s="237"/>
      <c r="T12" s="237"/>
      <c r="U12" s="237"/>
      <c r="V12" s="224"/>
      <c r="W12" s="15"/>
      <c r="X12" s="187"/>
    </row>
    <row r="13" spans="1:24" ht="14" thickBot="1">
      <c r="A13" s="187">
        <f t="shared" si="0"/>
        <v>9</v>
      </c>
      <c r="B13" s="282">
        <v>2</v>
      </c>
      <c r="C13" s="282">
        <v>2</v>
      </c>
      <c r="D13" s="282">
        <v>2</v>
      </c>
      <c r="E13" s="282">
        <v>2</v>
      </c>
      <c r="F13" s="282">
        <v>1</v>
      </c>
      <c r="G13" s="283">
        <f t="shared" si="1"/>
        <v>9</v>
      </c>
      <c r="H13" s="284">
        <f>IF(B13=2,'Regular Symbol'!D$48,IF(PayCombo!B13=1,'Regular Symbol'!D$33,IF(A13=0,'Regular Symbol'!D$26,'Regular Symbol'!D$61) ))</f>
        <v>4</v>
      </c>
      <c r="I13" s="284">
        <f>IF(C13=2,'Regular Symbol'!E$48,IF(PayCombo!C13=1,'Regular Symbol'!E$33,IF(B13=0,'Regular Symbol'!E$26,'Regular Symbol'!E$61) ))</f>
        <v>4</v>
      </c>
      <c r="J13" s="284">
        <f>IF(D13=2,'Regular Symbol'!F$48,IF(PayCombo!D13=1,'Regular Symbol'!F$33,IF(C13=0,'Regular Symbol'!F$26,'Regular Symbol'!F$61) ))</f>
        <v>19</v>
      </c>
      <c r="K13" s="284">
        <f>IF(E13=2,'Regular Symbol'!G$48,IF(PayCombo!E13=1,'Regular Symbol'!G$33,IF(D13=0,'Regular Symbol'!G$26,'Regular Symbol'!G$61) ))</f>
        <v>31</v>
      </c>
      <c r="L13" s="284">
        <f>IF(F13=2,'Regular Symbol'!H$48,IF(PayCombo!F13=1,'Regular Symbol'!H$33,IF(E13=0,'Regular Symbol'!H$26,'Regular Symbol'!H$61) ))</f>
        <v>8</v>
      </c>
      <c r="M13" s="270">
        <f t="shared" si="2"/>
        <v>75392</v>
      </c>
      <c r="N13" s="271">
        <f t="shared" si="3"/>
        <v>3460834.8794567063</v>
      </c>
      <c r="O13" s="285">
        <f>HLOOKUP(A13,OverView!$B$47:$L$57,2,FALSE)</f>
        <v>3000</v>
      </c>
      <c r="P13" s="269">
        <f t="shared" si="4"/>
        <v>8.6684285858531053E-4</v>
      </c>
      <c r="Q13" s="272">
        <f t="shared" si="5"/>
        <v>2.8894761952843685E-7</v>
      </c>
      <c r="R13" s="269">
        <f t="shared" si="6"/>
        <v>8.6684285858531053E-4</v>
      </c>
      <c r="S13" s="288">
        <f>SUM(M9:M13)</f>
        <v>450752</v>
      </c>
      <c r="T13" s="237"/>
      <c r="U13" s="237"/>
      <c r="V13" s="224"/>
      <c r="W13" s="15"/>
      <c r="X13" s="187"/>
    </row>
    <row r="14" spans="1:24" ht="14" thickBot="1">
      <c r="A14" s="187">
        <f t="shared" si="0"/>
        <v>8</v>
      </c>
      <c r="B14" s="280">
        <v>1</v>
      </c>
      <c r="C14" s="280">
        <v>1</v>
      </c>
      <c r="D14" s="280">
        <v>2</v>
      </c>
      <c r="E14" s="280">
        <v>2</v>
      </c>
      <c r="F14" s="280">
        <v>2</v>
      </c>
      <c r="G14" s="281">
        <f t="shared" si="1"/>
        <v>8</v>
      </c>
      <c r="H14" s="284">
        <f>IF(B14=2,'Regular Symbol'!D$48,IF(PayCombo!B14=1,'Regular Symbol'!D$33,IF(A14=0,'Regular Symbol'!D$26,'Regular Symbol'!D$61) ))</f>
        <v>10</v>
      </c>
      <c r="I14" s="284">
        <f>IF(C14=2,'Regular Symbol'!E$48,IF(PayCombo!C14=1,'Regular Symbol'!E$33,IF(B14=0,'Regular Symbol'!E$26,'Regular Symbol'!E$61) ))</f>
        <v>2</v>
      </c>
      <c r="J14" s="284">
        <f>IF(D14=2,'Regular Symbol'!F$48,IF(PayCombo!D14=1,'Regular Symbol'!F$33,IF(C14=0,'Regular Symbol'!F$26,'Regular Symbol'!F$61) ))</f>
        <v>19</v>
      </c>
      <c r="K14" s="284">
        <f>IF(E14=2,'Regular Symbol'!G$48,IF(PayCombo!E14=1,'Regular Symbol'!G$33,IF(D14=0,'Regular Symbol'!G$26,'Regular Symbol'!G$61) ))</f>
        <v>31</v>
      </c>
      <c r="L14" s="284">
        <f>IF(F14=2,'Regular Symbol'!H$48,IF(PayCombo!F14=1,'Regular Symbol'!H$33,IF(E14=0,'Regular Symbol'!H$26,'Regular Symbol'!H$61) ))</f>
        <v>12</v>
      </c>
      <c r="M14" s="268">
        <f t="shared" si="2"/>
        <v>141360</v>
      </c>
      <c r="N14" s="271">
        <f t="shared" si="3"/>
        <v>1845778.6023769099</v>
      </c>
      <c r="O14" s="285">
        <f>HLOOKUP(A14,OverView!$B$47:$L$57,2,FALSE)</f>
        <v>1500</v>
      </c>
      <c r="P14" s="269">
        <f t="shared" si="4"/>
        <v>8.1266517992372865E-4</v>
      </c>
      <c r="Q14" s="272">
        <f t="shared" si="5"/>
        <v>5.4177678661581912E-7</v>
      </c>
      <c r="R14" s="269">
        <f t="shared" si="6"/>
        <v>8.1266517992372865E-4</v>
      </c>
      <c r="S14" s="237"/>
      <c r="T14" s="237"/>
      <c r="U14" s="237"/>
      <c r="V14" s="224"/>
      <c r="W14" s="15"/>
      <c r="X14" s="187"/>
    </row>
    <row r="15" spans="1:24" ht="14" thickBot="1">
      <c r="A15" s="187">
        <f t="shared" si="0"/>
        <v>8</v>
      </c>
      <c r="B15" s="278">
        <v>1</v>
      </c>
      <c r="C15" s="278">
        <v>2</v>
      </c>
      <c r="D15" s="278">
        <v>1</v>
      </c>
      <c r="E15" s="278">
        <v>2</v>
      </c>
      <c r="F15" s="278">
        <v>2</v>
      </c>
      <c r="G15" s="279">
        <f t="shared" si="1"/>
        <v>8</v>
      </c>
      <c r="H15" s="284">
        <f>IF(B15=2,'Regular Symbol'!D$48,IF(PayCombo!B15=1,'Regular Symbol'!D$33,IF(A15=0,'Regular Symbol'!D$26,'Regular Symbol'!D$61) ))</f>
        <v>10</v>
      </c>
      <c r="I15" s="284">
        <f>IF(C15=2,'Regular Symbol'!E$48,IF(PayCombo!C15=1,'Regular Symbol'!E$33,IF(B15=0,'Regular Symbol'!E$26,'Regular Symbol'!E$61) ))</f>
        <v>4</v>
      </c>
      <c r="J15" s="284">
        <f>IF(D15=2,'Regular Symbol'!F$48,IF(PayCombo!D15=1,'Regular Symbol'!F$33,IF(C15=0,'Regular Symbol'!F$26,'Regular Symbol'!F$61) ))</f>
        <v>3</v>
      </c>
      <c r="K15" s="284">
        <f>IF(E15=2,'Regular Symbol'!G$48,IF(PayCombo!E15=1,'Regular Symbol'!G$33,IF(D15=0,'Regular Symbol'!G$26,'Regular Symbol'!G$61) ))</f>
        <v>31</v>
      </c>
      <c r="L15" s="284">
        <f>IF(F15=2,'Regular Symbol'!H$48,IF(PayCombo!F15=1,'Regular Symbol'!H$33,IF(E15=0,'Regular Symbol'!H$26,'Regular Symbol'!H$61) ))</f>
        <v>12</v>
      </c>
      <c r="M15" s="270">
        <f t="shared" si="2"/>
        <v>44640</v>
      </c>
      <c r="N15" s="271">
        <f t="shared" si="3"/>
        <v>5844965.5741935484</v>
      </c>
      <c r="O15" s="285">
        <f>HLOOKUP(A15,OverView!$B$47:$L$57,2,FALSE)</f>
        <v>1500</v>
      </c>
      <c r="P15" s="269">
        <f t="shared" si="4"/>
        <v>2.5663110944959853E-4</v>
      </c>
      <c r="Q15" s="272">
        <f t="shared" si="5"/>
        <v>1.7108740629973234E-7</v>
      </c>
      <c r="R15" s="269">
        <f t="shared" si="6"/>
        <v>2.5663110944959853E-4</v>
      </c>
      <c r="S15" s="237"/>
      <c r="T15" s="237"/>
      <c r="U15" s="237"/>
      <c r="V15" s="224"/>
      <c r="W15" s="15"/>
      <c r="X15" s="187"/>
    </row>
    <row r="16" spans="1:24" ht="14" thickBot="1">
      <c r="A16" s="187">
        <f t="shared" si="0"/>
        <v>8</v>
      </c>
      <c r="B16" s="278">
        <v>1</v>
      </c>
      <c r="C16" s="278">
        <v>2</v>
      </c>
      <c r="D16" s="278">
        <v>2</v>
      </c>
      <c r="E16" s="278">
        <v>1</v>
      </c>
      <c r="F16" s="278">
        <v>2</v>
      </c>
      <c r="G16" s="279">
        <f t="shared" si="1"/>
        <v>8</v>
      </c>
      <c r="H16" s="284">
        <f>IF(B16=2,'Regular Symbol'!D$48,IF(PayCombo!B16=1,'Regular Symbol'!D$33,IF(A16=0,'Regular Symbol'!D$26,'Regular Symbol'!D$61) ))</f>
        <v>10</v>
      </c>
      <c r="I16" s="284">
        <f>IF(C16=2,'Regular Symbol'!E$48,IF(PayCombo!C16=1,'Regular Symbol'!E$33,IF(B16=0,'Regular Symbol'!E$26,'Regular Symbol'!E$61) ))</f>
        <v>4</v>
      </c>
      <c r="J16" s="284">
        <f>IF(D16=2,'Regular Symbol'!F$48,IF(PayCombo!D16=1,'Regular Symbol'!F$33,IF(C16=0,'Regular Symbol'!F$26,'Regular Symbol'!F$61) ))</f>
        <v>19</v>
      </c>
      <c r="K16" s="284">
        <f>IF(E16=2,'Regular Symbol'!G$48,IF(PayCombo!E16=1,'Regular Symbol'!G$33,IF(D16=0,'Regular Symbol'!G$26,'Regular Symbol'!G$61) ))</f>
        <v>5</v>
      </c>
      <c r="L16" s="284">
        <f>IF(F16=2,'Regular Symbol'!H$48,IF(PayCombo!F16=1,'Regular Symbol'!H$33,IF(E16=0,'Regular Symbol'!H$26,'Regular Symbol'!H$61) ))</f>
        <v>12</v>
      </c>
      <c r="M16" s="270">
        <f t="shared" si="2"/>
        <v>45600</v>
      </c>
      <c r="N16" s="271">
        <f t="shared" si="3"/>
        <v>5721913.6673684213</v>
      </c>
      <c r="O16" s="285">
        <f>HLOOKUP(A16,OverView!$B$47:$L$57,2,FALSE)</f>
        <v>1500</v>
      </c>
      <c r="P16" s="269">
        <f t="shared" si="4"/>
        <v>2.6215005803991245E-4</v>
      </c>
      <c r="Q16" s="272">
        <f t="shared" si="5"/>
        <v>1.7476670535994163E-7</v>
      </c>
      <c r="R16" s="269">
        <f t="shared" si="6"/>
        <v>2.6215005803991245E-4</v>
      </c>
      <c r="S16" s="237"/>
      <c r="T16" s="237"/>
      <c r="U16" s="128"/>
      <c r="V16" s="224"/>
      <c r="W16" s="15"/>
      <c r="X16" s="187"/>
    </row>
    <row r="17" spans="1:24" ht="14" thickBot="1">
      <c r="A17" s="187">
        <f t="shared" si="0"/>
        <v>8</v>
      </c>
      <c r="B17" s="278">
        <v>1</v>
      </c>
      <c r="C17" s="278">
        <v>2</v>
      </c>
      <c r="D17" s="278">
        <v>2</v>
      </c>
      <c r="E17" s="278">
        <v>2</v>
      </c>
      <c r="F17" s="278">
        <v>1</v>
      </c>
      <c r="G17" s="279">
        <f t="shared" si="1"/>
        <v>8</v>
      </c>
      <c r="H17" s="284">
        <f>IF(B17=2,'Regular Symbol'!D$48,IF(PayCombo!B17=1,'Regular Symbol'!D$33,IF(A17=0,'Regular Symbol'!D$26,'Regular Symbol'!D$61) ))</f>
        <v>10</v>
      </c>
      <c r="I17" s="284">
        <f>IF(C17=2,'Regular Symbol'!E$48,IF(PayCombo!C17=1,'Regular Symbol'!E$33,IF(B17=0,'Regular Symbol'!E$26,'Regular Symbol'!E$61) ))</f>
        <v>4</v>
      </c>
      <c r="J17" s="284">
        <f>IF(D17=2,'Regular Symbol'!F$48,IF(PayCombo!D17=1,'Regular Symbol'!F$33,IF(C17=0,'Regular Symbol'!F$26,'Regular Symbol'!F$61) ))</f>
        <v>19</v>
      </c>
      <c r="K17" s="284">
        <f>IF(E17=2,'Regular Symbol'!G$48,IF(PayCombo!E17=1,'Regular Symbol'!G$33,IF(D17=0,'Regular Symbol'!G$26,'Regular Symbol'!G$61) ))</f>
        <v>31</v>
      </c>
      <c r="L17" s="284">
        <f>IF(F17=2,'Regular Symbol'!H$48,IF(PayCombo!F17=1,'Regular Symbol'!H$33,IF(E17=0,'Regular Symbol'!H$26,'Regular Symbol'!H$61) ))</f>
        <v>8</v>
      </c>
      <c r="M17" s="270">
        <f t="shared" si="2"/>
        <v>188480</v>
      </c>
      <c r="N17" s="271">
        <f t="shared" si="3"/>
        <v>1384333.9517826824</v>
      </c>
      <c r="O17" s="285">
        <f>HLOOKUP(A17,OverView!$B$47:$L$57,2,FALSE)</f>
        <v>1500</v>
      </c>
      <c r="P17" s="269">
        <f t="shared" si="4"/>
        <v>1.0835535732316383E-3</v>
      </c>
      <c r="Q17" s="272">
        <f t="shared" si="5"/>
        <v>7.2236904882109216E-7</v>
      </c>
      <c r="R17" s="269">
        <f t="shared" si="6"/>
        <v>1.0835535732316383E-3</v>
      </c>
      <c r="S17" s="237"/>
      <c r="T17" s="237"/>
      <c r="U17" s="128"/>
      <c r="V17" s="224"/>
      <c r="W17" s="15"/>
      <c r="X17" s="187"/>
    </row>
    <row r="18" spans="1:24" ht="14" thickBot="1">
      <c r="A18" s="187">
        <f t="shared" si="0"/>
        <v>8</v>
      </c>
      <c r="B18" s="278">
        <v>2</v>
      </c>
      <c r="C18" s="278">
        <v>1</v>
      </c>
      <c r="D18" s="278">
        <v>1</v>
      </c>
      <c r="E18" s="278">
        <v>2</v>
      </c>
      <c r="F18" s="278">
        <v>2</v>
      </c>
      <c r="G18" s="279">
        <f t="shared" si="1"/>
        <v>8</v>
      </c>
      <c r="H18" s="284">
        <f>IF(B18=2,'Regular Symbol'!D$48,IF(PayCombo!B18=1,'Regular Symbol'!D$33,IF(A18=0,'Regular Symbol'!D$26,'Regular Symbol'!D$61) ))</f>
        <v>4</v>
      </c>
      <c r="I18" s="284">
        <f>IF(C18=2,'Regular Symbol'!E$48,IF(PayCombo!C18=1,'Regular Symbol'!E$33,IF(B18=0,'Regular Symbol'!E$26,'Regular Symbol'!E$61) ))</f>
        <v>2</v>
      </c>
      <c r="J18" s="284">
        <f>IF(D18=2,'Regular Symbol'!F$48,IF(PayCombo!D18=1,'Regular Symbol'!F$33,IF(C18=0,'Regular Symbol'!F$26,'Regular Symbol'!F$61) ))</f>
        <v>3</v>
      </c>
      <c r="K18" s="284">
        <f>IF(E18=2,'Regular Symbol'!G$48,IF(PayCombo!E18=1,'Regular Symbol'!G$33,IF(D18=0,'Regular Symbol'!G$26,'Regular Symbol'!G$61) ))</f>
        <v>31</v>
      </c>
      <c r="L18" s="284">
        <f>IF(F18=2,'Regular Symbol'!H$48,IF(PayCombo!F18=1,'Regular Symbol'!H$33,IF(E18=0,'Regular Symbol'!H$26,'Regular Symbol'!H$61) ))</f>
        <v>12</v>
      </c>
      <c r="M18" s="270">
        <f t="shared" si="2"/>
        <v>8928</v>
      </c>
      <c r="N18" s="271">
        <f t="shared" si="3"/>
        <v>29224827.870967742</v>
      </c>
      <c r="O18" s="285">
        <f>HLOOKUP(A18,OverView!$B$47:$L$57,2,FALSE)</f>
        <v>1500</v>
      </c>
      <c r="P18" s="269">
        <f t="shared" si="4"/>
        <v>5.1326221889919703E-5</v>
      </c>
      <c r="Q18" s="272">
        <f t="shared" si="5"/>
        <v>3.421748125994647E-8</v>
      </c>
      <c r="R18" s="269">
        <f t="shared" si="6"/>
        <v>5.1326221889919703E-5</v>
      </c>
      <c r="S18" s="237"/>
      <c r="T18" s="128"/>
      <c r="U18" s="128"/>
      <c r="V18" s="224"/>
      <c r="W18" s="15"/>
      <c r="X18" s="187"/>
    </row>
    <row r="19" spans="1:24" ht="14" thickBot="1">
      <c r="A19" s="187">
        <f t="shared" si="0"/>
        <v>8</v>
      </c>
      <c r="B19" s="278">
        <v>2</v>
      </c>
      <c r="C19" s="278">
        <v>1</v>
      </c>
      <c r="D19" s="278">
        <v>2</v>
      </c>
      <c r="E19" s="278">
        <v>1</v>
      </c>
      <c r="F19" s="278">
        <v>2</v>
      </c>
      <c r="G19" s="279">
        <f t="shared" si="1"/>
        <v>8</v>
      </c>
      <c r="H19" s="284">
        <f>IF(B19=2,'Regular Symbol'!D$48,IF(PayCombo!B19=1,'Regular Symbol'!D$33,IF(A19=0,'Regular Symbol'!D$26,'Regular Symbol'!D$61) ))</f>
        <v>4</v>
      </c>
      <c r="I19" s="284">
        <f>IF(C19=2,'Regular Symbol'!E$48,IF(PayCombo!C19=1,'Regular Symbol'!E$33,IF(B19=0,'Regular Symbol'!E$26,'Regular Symbol'!E$61) ))</f>
        <v>2</v>
      </c>
      <c r="J19" s="284">
        <f>IF(D19=2,'Regular Symbol'!F$48,IF(PayCombo!D19=1,'Regular Symbol'!F$33,IF(C19=0,'Regular Symbol'!F$26,'Regular Symbol'!F$61) ))</f>
        <v>19</v>
      </c>
      <c r="K19" s="284">
        <f>IF(E19=2,'Regular Symbol'!G$48,IF(PayCombo!E19=1,'Regular Symbol'!G$33,IF(D19=0,'Regular Symbol'!G$26,'Regular Symbol'!G$61) ))</f>
        <v>5</v>
      </c>
      <c r="L19" s="284">
        <f>IF(F19=2,'Regular Symbol'!H$48,IF(PayCombo!F19=1,'Regular Symbol'!H$33,IF(E19=0,'Regular Symbol'!H$26,'Regular Symbol'!H$61) ))</f>
        <v>12</v>
      </c>
      <c r="M19" s="270">
        <f t="shared" si="2"/>
        <v>9120</v>
      </c>
      <c r="N19" s="271">
        <f t="shared" si="3"/>
        <v>28609568.336842105</v>
      </c>
      <c r="O19" s="285">
        <f>HLOOKUP(A19,OverView!$B$47:$L$57,2,FALSE)</f>
        <v>1500</v>
      </c>
      <c r="P19" s="269">
        <f t="shared" si="4"/>
        <v>5.2430011607982497E-5</v>
      </c>
      <c r="Q19" s="272">
        <f t="shared" si="5"/>
        <v>3.4953341071988332E-8</v>
      </c>
      <c r="R19" s="269">
        <f t="shared" si="6"/>
        <v>5.2430011607982497E-5</v>
      </c>
      <c r="S19" s="237"/>
      <c r="T19" s="128"/>
      <c r="U19" s="128"/>
      <c r="V19" s="224"/>
      <c r="W19" s="15"/>
      <c r="X19" s="187"/>
    </row>
    <row r="20" spans="1:24" ht="14" thickBot="1">
      <c r="A20" s="187">
        <f t="shared" si="0"/>
        <v>8</v>
      </c>
      <c r="B20" s="278">
        <v>2</v>
      </c>
      <c r="C20" s="278">
        <v>1</v>
      </c>
      <c r="D20" s="278">
        <v>2</v>
      </c>
      <c r="E20" s="278">
        <v>2</v>
      </c>
      <c r="F20" s="278">
        <v>1</v>
      </c>
      <c r="G20" s="279">
        <f t="shared" si="1"/>
        <v>8</v>
      </c>
      <c r="H20" s="284">
        <f>IF(B20=2,'Regular Symbol'!D$48,IF(PayCombo!B20=1,'Regular Symbol'!D$33,IF(A20=0,'Regular Symbol'!D$26,'Regular Symbol'!D$61) ))</f>
        <v>4</v>
      </c>
      <c r="I20" s="284">
        <f>IF(C20=2,'Regular Symbol'!E$48,IF(PayCombo!C20=1,'Regular Symbol'!E$33,IF(B20=0,'Regular Symbol'!E$26,'Regular Symbol'!E$61) ))</f>
        <v>2</v>
      </c>
      <c r="J20" s="284">
        <f>IF(D20=2,'Regular Symbol'!F$48,IF(PayCombo!D20=1,'Regular Symbol'!F$33,IF(C20=0,'Regular Symbol'!F$26,'Regular Symbol'!F$61) ))</f>
        <v>19</v>
      </c>
      <c r="K20" s="284">
        <f>IF(E20=2,'Regular Symbol'!G$48,IF(PayCombo!E20=1,'Regular Symbol'!G$33,IF(D20=0,'Regular Symbol'!G$26,'Regular Symbol'!G$61) ))</f>
        <v>31</v>
      </c>
      <c r="L20" s="284">
        <f>IF(F20=2,'Regular Symbol'!H$48,IF(PayCombo!F20=1,'Regular Symbol'!H$33,IF(E20=0,'Regular Symbol'!H$26,'Regular Symbol'!H$61) ))</f>
        <v>8</v>
      </c>
      <c r="M20" s="270">
        <f t="shared" si="2"/>
        <v>37696</v>
      </c>
      <c r="N20" s="271">
        <f t="shared" si="3"/>
        <v>6921669.7589134127</v>
      </c>
      <c r="O20" s="285">
        <f>HLOOKUP(A20,OverView!$B$47:$L$57,2,FALSE)</f>
        <v>1500</v>
      </c>
      <c r="P20" s="269">
        <f t="shared" si="4"/>
        <v>2.1671071464632763E-4</v>
      </c>
      <c r="Q20" s="272">
        <f t="shared" si="5"/>
        <v>1.4447380976421843E-7</v>
      </c>
      <c r="R20" s="269">
        <f t="shared" si="6"/>
        <v>2.1671071464632763E-4</v>
      </c>
      <c r="S20" s="237"/>
      <c r="T20" s="128"/>
      <c r="U20" s="128"/>
      <c r="V20" s="224"/>
      <c r="W20" s="15"/>
      <c r="X20" s="187"/>
    </row>
    <row r="21" spans="1:24" ht="14" thickBot="1">
      <c r="A21" s="187">
        <f t="shared" si="0"/>
        <v>8</v>
      </c>
      <c r="B21" s="278">
        <v>2</v>
      </c>
      <c r="C21" s="278">
        <v>2</v>
      </c>
      <c r="D21" s="278">
        <v>1</v>
      </c>
      <c r="E21" s="278">
        <v>1</v>
      </c>
      <c r="F21" s="278">
        <v>2</v>
      </c>
      <c r="G21" s="279">
        <f t="shared" si="1"/>
        <v>8</v>
      </c>
      <c r="H21" s="284">
        <f>IF(B21=2,'Regular Symbol'!D$48,IF(PayCombo!B21=1,'Regular Symbol'!D$33,IF(A21=0,'Regular Symbol'!D$26,'Regular Symbol'!D$61) ))</f>
        <v>4</v>
      </c>
      <c r="I21" s="284">
        <f>IF(C21=2,'Regular Symbol'!E$48,IF(PayCombo!C21=1,'Regular Symbol'!E$33,IF(B21=0,'Regular Symbol'!E$26,'Regular Symbol'!E$61) ))</f>
        <v>4</v>
      </c>
      <c r="J21" s="284">
        <f>IF(D21=2,'Regular Symbol'!F$48,IF(PayCombo!D21=1,'Regular Symbol'!F$33,IF(C21=0,'Regular Symbol'!F$26,'Regular Symbol'!F$61) ))</f>
        <v>3</v>
      </c>
      <c r="K21" s="284">
        <f>IF(E21=2,'Regular Symbol'!G$48,IF(PayCombo!E21=1,'Regular Symbol'!G$33,IF(D21=0,'Regular Symbol'!G$26,'Regular Symbol'!G$61) ))</f>
        <v>5</v>
      </c>
      <c r="L21" s="284">
        <f>IF(F21=2,'Regular Symbol'!H$48,IF(PayCombo!F21=1,'Regular Symbol'!H$33,IF(E21=0,'Regular Symbol'!H$26,'Regular Symbol'!H$61) ))</f>
        <v>12</v>
      </c>
      <c r="M21" s="270">
        <f t="shared" si="2"/>
        <v>2880</v>
      </c>
      <c r="N21" s="271">
        <f t="shared" si="3"/>
        <v>90596966.400000006</v>
      </c>
      <c r="O21" s="285">
        <f>HLOOKUP(A21,OverView!$B$47:$L$57,2,FALSE)</f>
        <v>1500</v>
      </c>
      <c r="P21" s="269">
        <f t="shared" si="4"/>
        <v>1.655684577094184E-5</v>
      </c>
      <c r="Q21" s="272">
        <f t="shared" si="5"/>
        <v>1.1037897180627893E-8</v>
      </c>
      <c r="R21" s="269">
        <f t="shared" si="6"/>
        <v>1.655684577094184E-5</v>
      </c>
      <c r="S21" s="237"/>
      <c r="T21" s="128"/>
      <c r="U21" s="128"/>
      <c r="V21" s="224"/>
      <c r="W21" s="15"/>
      <c r="X21" s="187"/>
    </row>
    <row r="22" spans="1:24" ht="14" thickBot="1">
      <c r="A22" s="187">
        <f t="shared" si="0"/>
        <v>8</v>
      </c>
      <c r="B22" s="278">
        <v>2</v>
      </c>
      <c r="C22" s="278">
        <v>2</v>
      </c>
      <c r="D22" s="278">
        <v>1</v>
      </c>
      <c r="E22" s="278">
        <v>2</v>
      </c>
      <c r="F22" s="278">
        <v>1</v>
      </c>
      <c r="G22" s="279">
        <f t="shared" si="1"/>
        <v>8</v>
      </c>
      <c r="H22" s="284">
        <f>IF(B22=2,'Regular Symbol'!D$48,IF(PayCombo!B22=1,'Regular Symbol'!D$33,IF(A22=0,'Regular Symbol'!D$26,'Regular Symbol'!D$61) ))</f>
        <v>4</v>
      </c>
      <c r="I22" s="284">
        <f>IF(C22=2,'Regular Symbol'!E$48,IF(PayCombo!C22=1,'Regular Symbol'!E$33,IF(B22=0,'Regular Symbol'!E$26,'Regular Symbol'!E$61) ))</f>
        <v>4</v>
      </c>
      <c r="J22" s="284">
        <f>IF(D22=2,'Regular Symbol'!F$48,IF(PayCombo!D22=1,'Regular Symbol'!F$33,IF(C22=0,'Regular Symbol'!F$26,'Regular Symbol'!F$61) ))</f>
        <v>3</v>
      </c>
      <c r="K22" s="284">
        <f>IF(E22=2,'Regular Symbol'!G$48,IF(PayCombo!E22=1,'Regular Symbol'!G$33,IF(D22=0,'Regular Symbol'!G$26,'Regular Symbol'!G$61) ))</f>
        <v>31</v>
      </c>
      <c r="L22" s="284">
        <f>IF(F22=2,'Regular Symbol'!H$48,IF(PayCombo!F22=1,'Regular Symbol'!H$33,IF(E22=0,'Regular Symbol'!H$26,'Regular Symbol'!H$61) ))</f>
        <v>8</v>
      </c>
      <c r="M22" s="270">
        <f t="shared" si="2"/>
        <v>11904</v>
      </c>
      <c r="N22" s="271">
        <f t="shared" si="3"/>
        <v>21918620.903225806</v>
      </c>
      <c r="O22" s="285">
        <f>HLOOKUP(A22,OverView!$B$47:$L$57,2,FALSE)</f>
        <v>1500</v>
      </c>
      <c r="P22" s="269">
        <f t="shared" si="4"/>
        <v>6.8434962519892947E-5</v>
      </c>
      <c r="Q22" s="272">
        <f t="shared" si="5"/>
        <v>4.5623308346595297E-8</v>
      </c>
      <c r="R22" s="269">
        <f t="shared" si="6"/>
        <v>6.8434962519892947E-5</v>
      </c>
      <c r="S22" s="237"/>
      <c r="T22" s="128"/>
      <c r="U22" s="128"/>
      <c r="V22" s="224"/>
      <c r="W22" s="15"/>
      <c r="X22" s="187"/>
    </row>
    <row r="23" spans="1:24" ht="14" thickBot="1">
      <c r="A23" s="187">
        <f t="shared" si="0"/>
        <v>8</v>
      </c>
      <c r="B23" s="278">
        <v>2</v>
      </c>
      <c r="C23" s="278">
        <v>2</v>
      </c>
      <c r="D23" s="278">
        <v>2</v>
      </c>
      <c r="E23" s="278">
        <v>1</v>
      </c>
      <c r="F23" s="278">
        <v>1</v>
      </c>
      <c r="G23" s="279">
        <f t="shared" si="1"/>
        <v>8</v>
      </c>
      <c r="H23" s="284">
        <f>IF(B23=2,'Regular Symbol'!D$48,IF(PayCombo!B23=1,'Regular Symbol'!D$33,IF(A23=0,'Regular Symbol'!D$26,'Regular Symbol'!D$61) ))</f>
        <v>4</v>
      </c>
      <c r="I23" s="284">
        <f>IF(C23=2,'Regular Symbol'!E$48,IF(PayCombo!C23=1,'Regular Symbol'!E$33,IF(B23=0,'Regular Symbol'!E$26,'Regular Symbol'!E$61) ))</f>
        <v>4</v>
      </c>
      <c r="J23" s="284">
        <f>IF(D23=2,'Regular Symbol'!F$48,IF(PayCombo!D23=1,'Regular Symbol'!F$33,IF(C23=0,'Regular Symbol'!F$26,'Regular Symbol'!F$61) ))</f>
        <v>19</v>
      </c>
      <c r="K23" s="284">
        <f>IF(E23=2,'Regular Symbol'!G$48,IF(PayCombo!E23=1,'Regular Symbol'!G$33,IF(D23=0,'Regular Symbol'!G$26,'Regular Symbol'!G$61) ))</f>
        <v>5</v>
      </c>
      <c r="L23" s="284">
        <f>IF(F23=2,'Regular Symbol'!H$48,IF(PayCombo!F23=1,'Regular Symbol'!H$33,IF(E23=0,'Regular Symbol'!H$26,'Regular Symbol'!H$61) ))</f>
        <v>8</v>
      </c>
      <c r="M23" s="270">
        <f t="shared" si="2"/>
        <v>12160</v>
      </c>
      <c r="N23" s="271">
        <f t="shared" si="3"/>
        <v>21457176.252631579</v>
      </c>
      <c r="O23" s="285">
        <f>HLOOKUP(A23,OverView!$B$47:$L$57,2,FALSE)</f>
        <v>1500</v>
      </c>
      <c r="P23" s="269">
        <f t="shared" si="4"/>
        <v>6.9906682143976658E-5</v>
      </c>
      <c r="Q23" s="272">
        <f t="shared" si="5"/>
        <v>4.6604454762651106E-8</v>
      </c>
      <c r="R23" s="269">
        <f t="shared" si="6"/>
        <v>6.9906682143976658E-5</v>
      </c>
      <c r="S23" s="237"/>
      <c r="T23" s="128"/>
      <c r="U23" s="128"/>
      <c r="V23" s="224"/>
      <c r="W23" s="15"/>
      <c r="X23" s="187"/>
    </row>
    <row r="24" spans="1:24" ht="14" thickBot="1">
      <c r="A24" s="187">
        <f t="shared" si="0"/>
        <v>8</v>
      </c>
      <c r="B24" s="282">
        <v>2</v>
      </c>
      <c r="C24" s="282">
        <v>2</v>
      </c>
      <c r="D24" s="282">
        <v>2</v>
      </c>
      <c r="E24" s="282">
        <v>2</v>
      </c>
      <c r="F24" s="282">
        <v>0</v>
      </c>
      <c r="G24" s="283">
        <f t="shared" si="1"/>
        <v>8</v>
      </c>
      <c r="H24" s="284">
        <f>IF(B24=2,'Regular Symbol'!D$48,IF(PayCombo!B24=1,'Regular Symbol'!D$33,IF(A24=0,'Regular Symbol'!D$26,'Regular Symbol'!D$61) ))</f>
        <v>4</v>
      </c>
      <c r="I24" s="284">
        <f>IF(C24=2,'Regular Symbol'!E$48,IF(PayCombo!C24=1,'Regular Symbol'!E$33,IF(B24=0,'Regular Symbol'!E$26,'Regular Symbol'!E$61) ))</f>
        <v>4</v>
      </c>
      <c r="J24" s="284">
        <f>IF(D24=2,'Regular Symbol'!F$48,IF(PayCombo!D24=1,'Regular Symbol'!F$33,IF(C24=0,'Regular Symbol'!F$26,'Regular Symbol'!F$61) ))</f>
        <v>19</v>
      </c>
      <c r="K24" s="284">
        <f>IF(E24=2,'Regular Symbol'!G$48,IF(PayCombo!E24=1,'Regular Symbol'!G$33,IF(D24=0,'Regular Symbol'!G$26,'Regular Symbol'!G$61) ))</f>
        <v>31</v>
      </c>
      <c r="L24" s="284">
        <f>IF(F24=2,'Regular Symbol'!H$48,IF(PayCombo!F24=1,'Regular Symbol'!H$33,IF(E24=0,'Regular Symbol'!H$26,'Regular Symbol'!H$61) ))</f>
        <v>172</v>
      </c>
      <c r="M24" s="270">
        <f t="shared" si="2"/>
        <v>1620928</v>
      </c>
      <c r="N24" s="271">
        <f t="shared" si="3"/>
        <v>160969.06416077702</v>
      </c>
      <c r="O24" s="285">
        <f>HLOOKUP(A24,OverView!$B$47:$L$57,2,FALSE)</f>
        <v>1500</v>
      </c>
      <c r="P24" s="269">
        <f t="shared" si="4"/>
        <v>9.3185607297920896E-3</v>
      </c>
      <c r="Q24" s="272">
        <f t="shared" si="5"/>
        <v>6.2123738198613927E-6</v>
      </c>
      <c r="R24" s="269">
        <f t="shared" si="6"/>
        <v>9.3185607297920896E-3</v>
      </c>
      <c r="S24" s="289">
        <f>SUM(M14:M24)</f>
        <v>2123696</v>
      </c>
      <c r="T24" s="128"/>
      <c r="U24" s="128"/>
      <c r="V24" s="224"/>
      <c r="W24" s="15"/>
      <c r="X24" s="187"/>
    </row>
    <row r="25" spans="1:24" ht="14" thickBot="1">
      <c r="A25" s="187">
        <f t="shared" si="0"/>
        <v>7</v>
      </c>
      <c r="B25" s="280">
        <v>1</v>
      </c>
      <c r="C25" s="280">
        <v>1</v>
      </c>
      <c r="D25" s="280">
        <v>1</v>
      </c>
      <c r="E25" s="280">
        <v>2</v>
      </c>
      <c r="F25" s="280">
        <v>2</v>
      </c>
      <c r="G25" s="281">
        <f t="shared" si="1"/>
        <v>7</v>
      </c>
      <c r="H25" s="284">
        <f>IF(B25=2,'Regular Symbol'!D$48,IF(PayCombo!B25=1,'Regular Symbol'!D$33,IF(A25=0,'Regular Symbol'!D$26,'Regular Symbol'!D$61) ))</f>
        <v>10</v>
      </c>
      <c r="I25" s="284">
        <f>IF(C25=2,'Regular Symbol'!E$48,IF(PayCombo!C25=1,'Regular Symbol'!E$33,IF(B25=0,'Regular Symbol'!E$26,'Regular Symbol'!E$61) ))</f>
        <v>2</v>
      </c>
      <c r="J25" s="284">
        <f>IF(D25=2,'Regular Symbol'!F$48,IF(PayCombo!D25=1,'Regular Symbol'!F$33,IF(C25=0,'Regular Symbol'!F$26,'Regular Symbol'!F$61) ))</f>
        <v>3</v>
      </c>
      <c r="K25" s="284">
        <f>IF(E25=2,'Regular Symbol'!G$48,IF(PayCombo!E25=1,'Regular Symbol'!G$33,IF(D25=0,'Regular Symbol'!G$26,'Regular Symbol'!G$61) ))</f>
        <v>31</v>
      </c>
      <c r="L25" s="284">
        <f>IF(F25=2,'Regular Symbol'!H$48,IF(PayCombo!F25=1,'Regular Symbol'!H$33,IF(E25=0,'Regular Symbol'!H$26,'Regular Symbol'!H$61) ))</f>
        <v>12</v>
      </c>
      <c r="M25" s="268">
        <f t="shared" si="2"/>
        <v>22320</v>
      </c>
      <c r="N25" s="271">
        <f t="shared" si="3"/>
        <v>11689931.148387097</v>
      </c>
      <c r="O25" s="285">
        <f>HLOOKUP(A25,OverView!$B$47:$L$57,2,FALSE)</f>
        <v>600</v>
      </c>
      <c r="P25" s="269">
        <f t="shared" si="4"/>
        <v>5.1326221889919703E-5</v>
      </c>
      <c r="Q25" s="272">
        <f t="shared" si="5"/>
        <v>8.5543703149866171E-8</v>
      </c>
      <c r="R25" s="269">
        <f t="shared" si="6"/>
        <v>5.1326221889919703E-5</v>
      </c>
      <c r="S25" s="237"/>
      <c r="T25" s="128"/>
      <c r="U25" s="128"/>
      <c r="V25" s="224"/>
      <c r="W25" s="15"/>
      <c r="X25" s="187"/>
    </row>
    <row r="26" spans="1:24" ht="14" thickBot="1">
      <c r="A26" s="187">
        <f t="shared" si="0"/>
        <v>7</v>
      </c>
      <c r="B26" s="278">
        <v>1</v>
      </c>
      <c r="C26" s="278">
        <v>1</v>
      </c>
      <c r="D26" s="278">
        <v>2</v>
      </c>
      <c r="E26" s="278">
        <v>1</v>
      </c>
      <c r="F26" s="278">
        <v>2</v>
      </c>
      <c r="G26" s="279">
        <f t="shared" si="1"/>
        <v>7</v>
      </c>
      <c r="H26" s="284">
        <f>IF(B26=2,'Regular Symbol'!D$48,IF(PayCombo!B26=1,'Regular Symbol'!D$33,IF(A26=0,'Regular Symbol'!D$26,'Regular Symbol'!D$61) ))</f>
        <v>10</v>
      </c>
      <c r="I26" s="284">
        <f>IF(C26=2,'Regular Symbol'!E$48,IF(PayCombo!C26=1,'Regular Symbol'!E$33,IF(B26=0,'Regular Symbol'!E$26,'Regular Symbol'!E$61) ))</f>
        <v>2</v>
      </c>
      <c r="J26" s="284">
        <f>IF(D26=2,'Regular Symbol'!F$48,IF(PayCombo!D26=1,'Regular Symbol'!F$33,IF(C26=0,'Regular Symbol'!F$26,'Regular Symbol'!F$61) ))</f>
        <v>19</v>
      </c>
      <c r="K26" s="284">
        <f>IF(E26=2,'Regular Symbol'!G$48,IF(PayCombo!E26=1,'Regular Symbol'!G$33,IF(D26=0,'Regular Symbol'!G$26,'Regular Symbol'!G$61) ))</f>
        <v>5</v>
      </c>
      <c r="L26" s="284">
        <f>IF(F26=2,'Regular Symbol'!H$48,IF(PayCombo!F26=1,'Regular Symbol'!H$33,IF(E26=0,'Regular Symbol'!H$26,'Regular Symbol'!H$61) ))</f>
        <v>12</v>
      </c>
      <c r="M26" s="270">
        <f t="shared" si="2"/>
        <v>22800</v>
      </c>
      <c r="N26" s="271">
        <f t="shared" si="3"/>
        <v>11443827.334736843</v>
      </c>
      <c r="O26" s="285">
        <f>HLOOKUP(A26,OverView!$B$47:$L$57,2,FALSE)</f>
        <v>600</v>
      </c>
      <c r="P26" s="269">
        <f t="shared" si="4"/>
        <v>5.243001160798249E-5</v>
      </c>
      <c r="Q26" s="272">
        <f t="shared" si="5"/>
        <v>8.7383352679970815E-8</v>
      </c>
      <c r="R26" s="269">
        <f t="shared" si="6"/>
        <v>5.243001160798249E-5</v>
      </c>
      <c r="S26" s="237"/>
      <c r="T26" s="128"/>
      <c r="U26" s="128"/>
      <c r="V26" s="224"/>
      <c r="W26" s="15"/>
      <c r="X26" s="187"/>
    </row>
    <row r="27" spans="1:24" ht="14" thickBot="1">
      <c r="A27" s="187">
        <f t="shared" si="0"/>
        <v>7</v>
      </c>
      <c r="B27" s="278">
        <v>1</v>
      </c>
      <c r="C27" s="278">
        <v>1</v>
      </c>
      <c r="D27" s="278">
        <v>2</v>
      </c>
      <c r="E27" s="278">
        <v>2</v>
      </c>
      <c r="F27" s="278">
        <v>1</v>
      </c>
      <c r="G27" s="279">
        <f t="shared" si="1"/>
        <v>7</v>
      </c>
      <c r="H27" s="284">
        <f>IF(B27=2,'Regular Symbol'!D$48,IF(PayCombo!B27=1,'Regular Symbol'!D$33,IF(A27=0,'Regular Symbol'!D$26,'Regular Symbol'!D$61) ))</f>
        <v>10</v>
      </c>
      <c r="I27" s="284">
        <f>IF(C27=2,'Regular Symbol'!E$48,IF(PayCombo!C27=1,'Regular Symbol'!E$33,IF(B27=0,'Regular Symbol'!E$26,'Regular Symbol'!E$61) ))</f>
        <v>2</v>
      </c>
      <c r="J27" s="284">
        <f>IF(D27=2,'Regular Symbol'!F$48,IF(PayCombo!D27=1,'Regular Symbol'!F$33,IF(C27=0,'Regular Symbol'!F$26,'Regular Symbol'!F$61) ))</f>
        <v>19</v>
      </c>
      <c r="K27" s="284">
        <f>IF(E27=2,'Regular Symbol'!G$48,IF(PayCombo!E27=1,'Regular Symbol'!G$33,IF(D27=0,'Regular Symbol'!G$26,'Regular Symbol'!G$61) ))</f>
        <v>31</v>
      </c>
      <c r="L27" s="284">
        <f>IF(F27=2,'Regular Symbol'!H$48,IF(PayCombo!F27=1,'Regular Symbol'!H$33,IF(E27=0,'Regular Symbol'!H$26,'Regular Symbol'!H$61) ))</f>
        <v>8</v>
      </c>
      <c r="M27" s="270">
        <f t="shared" si="2"/>
        <v>94240</v>
      </c>
      <c r="N27" s="271">
        <f t="shared" si="3"/>
        <v>2768667.9035653649</v>
      </c>
      <c r="O27" s="285">
        <f>HLOOKUP(A27,OverView!$B$47:$L$57,2,FALSE)</f>
        <v>600</v>
      </c>
      <c r="P27" s="269">
        <f t="shared" si="4"/>
        <v>2.1671071464632763E-4</v>
      </c>
      <c r="Q27" s="272">
        <f t="shared" si="5"/>
        <v>3.6118452441054608E-7</v>
      </c>
      <c r="R27" s="269">
        <f t="shared" si="6"/>
        <v>2.1671071464632763E-4</v>
      </c>
      <c r="S27" s="237"/>
      <c r="T27" s="128"/>
      <c r="U27" s="128"/>
    </row>
    <row r="28" spans="1:24" ht="14" thickBot="1">
      <c r="A28" s="187">
        <f t="shared" si="0"/>
        <v>7</v>
      </c>
      <c r="B28" s="278">
        <v>1</v>
      </c>
      <c r="C28" s="278">
        <v>2</v>
      </c>
      <c r="D28" s="278">
        <v>1</v>
      </c>
      <c r="E28" s="278">
        <v>1</v>
      </c>
      <c r="F28" s="278">
        <v>2</v>
      </c>
      <c r="G28" s="279">
        <f t="shared" si="1"/>
        <v>7</v>
      </c>
      <c r="H28" s="284">
        <f>IF(B28=2,'Regular Symbol'!D$48,IF(PayCombo!B28=1,'Regular Symbol'!D$33,IF(A28=0,'Regular Symbol'!D$26,'Regular Symbol'!D$61) ))</f>
        <v>10</v>
      </c>
      <c r="I28" s="284">
        <f>IF(C28=2,'Regular Symbol'!E$48,IF(PayCombo!C28=1,'Regular Symbol'!E$33,IF(B28=0,'Regular Symbol'!E$26,'Regular Symbol'!E$61) ))</f>
        <v>4</v>
      </c>
      <c r="J28" s="284">
        <f>IF(D28=2,'Regular Symbol'!F$48,IF(PayCombo!D28=1,'Regular Symbol'!F$33,IF(C28=0,'Regular Symbol'!F$26,'Regular Symbol'!F$61) ))</f>
        <v>3</v>
      </c>
      <c r="K28" s="284">
        <f>IF(E28=2,'Regular Symbol'!G$48,IF(PayCombo!E28=1,'Regular Symbol'!G$33,IF(D28=0,'Regular Symbol'!G$26,'Regular Symbol'!G$61) ))</f>
        <v>5</v>
      </c>
      <c r="L28" s="284">
        <f>IF(F28=2,'Regular Symbol'!H$48,IF(PayCombo!F28=1,'Regular Symbol'!H$33,IF(E28=0,'Regular Symbol'!H$26,'Regular Symbol'!H$61) ))</f>
        <v>12</v>
      </c>
      <c r="M28" s="270">
        <f t="shared" si="2"/>
        <v>7200</v>
      </c>
      <c r="N28" s="271">
        <f t="shared" si="3"/>
        <v>36238786.560000002</v>
      </c>
      <c r="O28" s="285">
        <f>HLOOKUP(A28,OverView!$B$47:$L$57,2,FALSE)</f>
        <v>600</v>
      </c>
      <c r="P28" s="269">
        <f t="shared" si="4"/>
        <v>1.655684577094184E-5</v>
      </c>
      <c r="Q28" s="272">
        <f t="shared" si="5"/>
        <v>2.7594742951569731E-8</v>
      </c>
      <c r="R28" s="269">
        <f t="shared" si="6"/>
        <v>1.655684577094184E-5</v>
      </c>
      <c r="S28" s="237"/>
      <c r="T28" s="128"/>
      <c r="U28" s="128"/>
    </row>
    <row r="29" spans="1:24" ht="14" thickBot="1">
      <c r="A29" s="187">
        <f t="shared" si="0"/>
        <v>7</v>
      </c>
      <c r="B29" s="278">
        <v>1</v>
      </c>
      <c r="C29" s="278">
        <v>2</v>
      </c>
      <c r="D29" s="278">
        <v>1</v>
      </c>
      <c r="E29" s="278">
        <v>2</v>
      </c>
      <c r="F29" s="278">
        <v>1</v>
      </c>
      <c r="G29" s="279">
        <f t="shared" si="1"/>
        <v>7</v>
      </c>
      <c r="H29" s="284">
        <f>IF(B29=2,'Regular Symbol'!D$48,IF(PayCombo!B29=1,'Regular Symbol'!D$33,IF(A29=0,'Regular Symbol'!D$26,'Regular Symbol'!D$61) ))</f>
        <v>10</v>
      </c>
      <c r="I29" s="284">
        <f>IF(C29=2,'Regular Symbol'!E$48,IF(PayCombo!C29=1,'Regular Symbol'!E$33,IF(B29=0,'Regular Symbol'!E$26,'Regular Symbol'!E$61) ))</f>
        <v>4</v>
      </c>
      <c r="J29" s="284">
        <f>IF(D29=2,'Regular Symbol'!F$48,IF(PayCombo!D29=1,'Regular Symbol'!F$33,IF(C29=0,'Regular Symbol'!F$26,'Regular Symbol'!F$61) ))</f>
        <v>3</v>
      </c>
      <c r="K29" s="284">
        <f>IF(E29=2,'Regular Symbol'!G$48,IF(PayCombo!E29=1,'Regular Symbol'!G$33,IF(D29=0,'Regular Symbol'!G$26,'Regular Symbol'!G$61) ))</f>
        <v>31</v>
      </c>
      <c r="L29" s="284">
        <f>IF(F29=2,'Regular Symbol'!H$48,IF(PayCombo!F29=1,'Regular Symbol'!H$33,IF(E29=0,'Regular Symbol'!H$26,'Regular Symbol'!H$61) ))</f>
        <v>8</v>
      </c>
      <c r="M29" s="270">
        <f t="shared" si="2"/>
        <v>29760</v>
      </c>
      <c r="N29" s="271">
        <f t="shared" si="3"/>
        <v>8767448.3612903226</v>
      </c>
      <c r="O29" s="285">
        <f>HLOOKUP(A29,OverView!$B$47:$L$57,2,FALSE)</f>
        <v>600</v>
      </c>
      <c r="P29" s="269">
        <f t="shared" si="4"/>
        <v>6.8434962519892947E-5</v>
      </c>
      <c r="Q29" s="272">
        <f t="shared" si="5"/>
        <v>1.1405827086648824E-7</v>
      </c>
      <c r="R29" s="269">
        <f t="shared" si="6"/>
        <v>6.8434962519892947E-5</v>
      </c>
      <c r="S29" s="237"/>
      <c r="T29" s="128"/>
      <c r="U29" s="128"/>
    </row>
    <row r="30" spans="1:24" ht="14" thickBot="1">
      <c r="A30" s="187">
        <f t="shared" si="0"/>
        <v>7</v>
      </c>
      <c r="B30" s="278">
        <v>1</v>
      </c>
      <c r="C30" s="278">
        <v>2</v>
      </c>
      <c r="D30" s="278">
        <v>2</v>
      </c>
      <c r="E30" s="278">
        <v>1</v>
      </c>
      <c r="F30" s="278">
        <v>1</v>
      </c>
      <c r="G30" s="279">
        <f t="shared" si="1"/>
        <v>7</v>
      </c>
      <c r="H30" s="284">
        <f>IF(B30=2,'Regular Symbol'!D$48,IF(PayCombo!B30=1,'Regular Symbol'!D$33,IF(A30=0,'Regular Symbol'!D$26,'Regular Symbol'!D$61) ))</f>
        <v>10</v>
      </c>
      <c r="I30" s="284">
        <f>IF(C30=2,'Regular Symbol'!E$48,IF(PayCombo!C30=1,'Regular Symbol'!E$33,IF(B30=0,'Regular Symbol'!E$26,'Regular Symbol'!E$61) ))</f>
        <v>4</v>
      </c>
      <c r="J30" s="284">
        <f>IF(D30=2,'Regular Symbol'!F$48,IF(PayCombo!D30=1,'Regular Symbol'!F$33,IF(C30=0,'Regular Symbol'!F$26,'Regular Symbol'!F$61) ))</f>
        <v>19</v>
      </c>
      <c r="K30" s="284">
        <f>IF(E30=2,'Regular Symbol'!G$48,IF(PayCombo!E30=1,'Regular Symbol'!G$33,IF(D30=0,'Regular Symbol'!G$26,'Regular Symbol'!G$61) ))</f>
        <v>5</v>
      </c>
      <c r="L30" s="284">
        <f>IF(F30=2,'Regular Symbol'!H$48,IF(PayCombo!F30=1,'Regular Symbol'!H$33,IF(E30=0,'Regular Symbol'!H$26,'Regular Symbol'!H$61) ))</f>
        <v>8</v>
      </c>
      <c r="M30" s="270">
        <f t="shared" si="2"/>
        <v>30400</v>
      </c>
      <c r="N30" s="271">
        <f t="shared" si="3"/>
        <v>8582870.5010526311</v>
      </c>
      <c r="O30" s="285">
        <f>HLOOKUP(A30,OverView!$B$47:$L$57,2,FALSE)</f>
        <v>600</v>
      </c>
      <c r="P30" s="269">
        <f t="shared" si="4"/>
        <v>6.9906682143976658E-5</v>
      </c>
      <c r="Q30" s="272">
        <f t="shared" si="5"/>
        <v>1.1651113690662777E-7</v>
      </c>
      <c r="R30" s="269">
        <f t="shared" si="6"/>
        <v>6.9906682143976658E-5</v>
      </c>
      <c r="S30" s="237"/>
      <c r="T30" s="128"/>
      <c r="U30" s="128"/>
    </row>
    <row r="31" spans="1:24" ht="14" thickBot="1">
      <c r="A31" s="187">
        <f t="shared" si="0"/>
        <v>7</v>
      </c>
      <c r="B31" s="278">
        <v>1</v>
      </c>
      <c r="C31" s="278">
        <v>2</v>
      </c>
      <c r="D31" s="278">
        <v>2</v>
      </c>
      <c r="E31" s="278">
        <v>2</v>
      </c>
      <c r="F31" s="278">
        <v>0</v>
      </c>
      <c r="G31" s="279">
        <f t="shared" si="1"/>
        <v>7</v>
      </c>
      <c r="H31" s="284">
        <f>IF(B31=2,'Regular Symbol'!D$48,IF(PayCombo!B31=1,'Regular Symbol'!D$33,IF(A31=0,'Regular Symbol'!D$26,'Regular Symbol'!D$61) ))</f>
        <v>10</v>
      </c>
      <c r="I31" s="284">
        <f>IF(C31=2,'Regular Symbol'!E$48,IF(PayCombo!C31=1,'Regular Symbol'!E$33,IF(B31=0,'Regular Symbol'!E$26,'Regular Symbol'!E$61) ))</f>
        <v>4</v>
      </c>
      <c r="J31" s="284">
        <f>IF(D31=2,'Regular Symbol'!F$48,IF(PayCombo!D31=1,'Regular Symbol'!F$33,IF(C31=0,'Regular Symbol'!F$26,'Regular Symbol'!F$61) ))</f>
        <v>19</v>
      </c>
      <c r="K31" s="284">
        <f>IF(E31=2,'Regular Symbol'!G$48,IF(PayCombo!E31=1,'Regular Symbol'!G$33,IF(D31=0,'Regular Symbol'!G$26,'Regular Symbol'!G$61) ))</f>
        <v>31</v>
      </c>
      <c r="L31" s="284">
        <f>IF(F31=2,'Regular Symbol'!H$48,IF(PayCombo!F31=1,'Regular Symbol'!H$33,IF(E31=0,'Regular Symbol'!H$26,'Regular Symbol'!H$61) ))</f>
        <v>172</v>
      </c>
      <c r="M31" s="270">
        <f t="shared" si="2"/>
        <v>4052320</v>
      </c>
      <c r="N31" s="271">
        <f t="shared" si="3"/>
        <v>64387.625664310814</v>
      </c>
      <c r="O31" s="285">
        <f>HLOOKUP(A31,OverView!$B$47:$L$57,2,FALSE)</f>
        <v>600</v>
      </c>
      <c r="P31" s="269">
        <f t="shared" si="4"/>
        <v>9.3185607297920879E-3</v>
      </c>
      <c r="Q31" s="272">
        <f t="shared" si="5"/>
        <v>1.553093454965348E-5</v>
      </c>
      <c r="R31" s="269">
        <f t="shared" si="6"/>
        <v>9.3185607297920879E-3</v>
      </c>
      <c r="S31" s="237"/>
      <c r="T31" s="128"/>
      <c r="U31" s="128"/>
    </row>
    <row r="32" spans="1:24" ht="14" thickBot="1">
      <c r="A32" s="187">
        <f t="shared" si="0"/>
        <v>7</v>
      </c>
      <c r="B32" s="278">
        <v>2</v>
      </c>
      <c r="C32" s="278">
        <v>1</v>
      </c>
      <c r="D32" s="278">
        <v>1</v>
      </c>
      <c r="E32" s="278">
        <v>1</v>
      </c>
      <c r="F32" s="278">
        <v>2</v>
      </c>
      <c r="G32" s="279">
        <f t="shared" si="1"/>
        <v>7</v>
      </c>
      <c r="H32" s="284">
        <f>IF(B32=2,'Regular Symbol'!D$48,IF(PayCombo!B32=1,'Regular Symbol'!D$33,IF(A32=0,'Regular Symbol'!D$26,'Regular Symbol'!D$61) ))</f>
        <v>4</v>
      </c>
      <c r="I32" s="284">
        <f>IF(C32=2,'Regular Symbol'!E$48,IF(PayCombo!C32=1,'Regular Symbol'!E$33,IF(B32=0,'Regular Symbol'!E$26,'Regular Symbol'!E$61) ))</f>
        <v>2</v>
      </c>
      <c r="J32" s="284">
        <f>IF(D32=2,'Regular Symbol'!F$48,IF(PayCombo!D32=1,'Regular Symbol'!F$33,IF(C32=0,'Regular Symbol'!F$26,'Regular Symbol'!F$61) ))</f>
        <v>3</v>
      </c>
      <c r="K32" s="284">
        <f>IF(E32=2,'Regular Symbol'!G$48,IF(PayCombo!E32=1,'Regular Symbol'!G$33,IF(D32=0,'Regular Symbol'!G$26,'Regular Symbol'!G$61) ))</f>
        <v>5</v>
      </c>
      <c r="L32" s="284">
        <f>IF(F32=2,'Regular Symbol'!H$48,IF(PayCombo!F32=1,'Regular Symbol'!H$33,IF(E32=0,'Regular Symbol'!H$26,'Regular Symbol'!H$61) ))</f>
        <v>12</v>
      </c>
      <c r="M32" s="270">
        <f t="shared" si="2"/>
        <v>1440</v>
      </c>
      <c r="N32" s="271">
        <f t="shared" si="3"/>
        <v>181193932.80000001</v>
      </c>
      <c r="O32" s="285">
        <f>HLOOKUP(A32,OverView!$B$47:$L$57,2,FALSE)</f>
        <v>600</v>
      </c>
      <c r="P32" s="269">
        <f t="shared" si="4"/>
        <v>3.3113691541883677E-6</v>
      </c>
      <c r="Q32" s="272">
        <f t="shared" si="5"/>
        <v>5.5189485903139465E-9</v>
      </c>
      <c r="R32" s="269">
        <f t="shared" si="6"/>
        <v>3.3113691541883677E-6</v>
      </c>
      <c r="S32" s="237"/>
      <c r="T32" s="128"/>
      <c r="U32" s="128"/>
    </row>
    <row r="33" spans="1:24" ht="14" thickBot="1">
      <c r="A33" s="187">
        <f t="shared" si="0"/>
        <v>7</v>
      </c>
      <c r="B33" s="278">
        <v>2</v>
      </c>
      <c r="C33" s="278">
        <v>1</v>
      </c>
      <c r="D33" s="278">
        <v>1</v>
      </c>
      <c r="E33" s="278">
        <v>2</v>
      </c>
      <c r="F33" s="278">
        <v>1</v>
      </c>
      <c r="G33" s="279">
        <f t="shared" si="1"/>
        <v>7</v>
      </c>
      <c r="H33" s="284">
        <f>IF(B33=2,'Regular Symbol'!D$48,IF(PayCombo!B33=1,'Regular Symbol'!D$33,IF(A33=0,'Regular Symbol'!D$26,'Regular Symbol'!D$61) ))</f>
        <v>4</v>
      </c>
      <c r="I33" s="284">
        <f>IF(C33=2,'Regular Symbol'!E$48,IF(PayCombo!C33=1,'Regular Symbol'!E$33,IF(B33=0,'Regular Symbol'!E$26,'Regular Symbol'!E$61) ))</f>
        <v>2</v>
      </c>
      <c r="J33" s="284">
        <f>IF(D33=2,'Regular Symbol'!F$48,IF(PayCombo!D33=1,'Regular Symbol'!F$33,IF(C33=0,'Regular Symbol'!F$26,'Regular Symbol'!F$61) ))</f>
        <v>3</v>
      </c>
      <c r="K33" s="284">
        <f>IF(E33=2,'Regular Symbol'!G$48,IF(PayCombo!E33=1,'Regular Symbol'!G$33,IF(D33=0,'Regular Symbol'!G$26,'Regular Symbol'!G$61) ))</f>
        <v>31</v>
      </c>
      <c r="L33" s="284">
        <f>IF(F33=2,'Regular Symbol'!H$48,IF(PayCombo!F33=1,'Regular Symbol'!H$33,IF(E33=0,'Regular Symbol'!H$26,'Regular Symbol'!H$61) ))</f>
        <v>8</v>
      </c>
      <c r="M33" s="270">
        <f t="shared" si="2"/>
        <v>5952</v>
      </c>
      <c r="N33" s="271">
        <f t="shared" si="3"/>
        <v>43837241.806451611</v>
      </c>
      <c r="O33" s="285">
        <f>HLOOKUP(A33,OverView!$B$47:$L$57,2,FALSE)</f>
        <v>600</v>
      </c>
      <c r="P33" s="269">
        <f t="shared" si="4"/>
        <v>1.3686992503978589E-5</v>
      </c>
      <c r="Q33" s="272">
        <f t="shared" si="5"/>
        <v>2.2811654173297649E-8</v>
      </c>
      <c r="R33" s="269">
        <f t="shared" si="6"/>
        <v>1.3686992503978589E-5</v>
      </c>
      <c r="S33" s="237"/>
      <c r="T33" s="128"/>
      <c r="U33" s="128"/>
    </row>
    <row r="34" spans="1:24" ht="14" thickBot="1">
      <c r="A34" s="187">
        <f t="shared" si="0"/>
        <v>7</v>
      </c>
      <c r="B34" s="278">
        <v>2</v>
      </c>
      <c r="C34" s="278">
        <v>1</v>
      </c>
      <c r="D34" s="278">
        <v>2</v>
      </c>
      <c r="E34" s="278">
        <v>1</v>
      </c>
      <c r="F34" s="278">
        <v>1</v>
      </c>
      <c r="G34" s="279">
        <f t="shared" si="1"/>
        <v>7</v>
      </c>
      <c r="H34" s="284">
        <f>IF(B34=2,'Regular Symbol'!D$48,IF(PayCombo!B34=1,'Regular Symbol'!D$33,IF(A34=0,'Regular Symbol'!D$26,'Regular Symbol'!D$61) ))</f>
        <v>4</v>
      </c>
      <c r="I34" s="284">
        <f>IF(C34=2,'Regular Symbol'!E$48,IF(PayCombo!C34=1,'Regular Symbol'!E$33,IF(B34=0,'Regular Symbol'!E$26,'Regular Symbol'!E$61) ))</f>
        <v>2</v>
      </c>
      <c r="J34" s="284">
        <f>IF(D34=2,'Regular Symbol'!F$48,IF(PayCombo!D34=1,'Regular Symbol'!F$33,IF(C34=0,'Regular Symbol'!F$26,'Regular Symbol'!F$61) ))</f>
        <v>19</v>
      </c>
      <c r="K34" s="284">
        <f>IF(E34=2,'Regular Symbol'!G$48,IF(PayCombo!E34=1,'Regular Symbol'!G$33,IF(D34=0,'Regular Symbol'!G$26,'Regular Symbol'!G$61) ))</f>
        <v>5</v>
      </c>
      <c r="L34" s="284">
        <f>IF(F34=2,'Regular Symbol'!H$48,IF(PayCombo!F34=1,'Regular Symbol'!H$33,IF(E34=0,'Regular Symbol'!H$26,'Regular Symbol'!H$61) ))</f>
        <v>8</v>
      </c>
      <c r="M34" s="270">
        <f t="shared" si="2"/>
        <v>6080</v>
      </c>
      <c r="N34" s="271">
        <f t="shared" si="3"/>
        <v>42914352.505263157</v>
      </c>
      <c r="O34" s="285">
        <f>HLOOKUP(A34,OverView!$B$47:$L$57,2,FALSE)</f>
        <v>600</v>
      </c>
      <c r="P34" s="269">
        <f t="shared" si="4"/>
        <v>1.3981336428795332E-5</v>
      </c>
      <c r="Q34" s="272">
        <f t="shared" si="5"/>
        <v>2.3302227381325553E-8</v>
      </c>
      <c r="R34" s="269">
        <f t="shared" si="6"/>
        <v>1.3981336428795332E-5</v>
      </c>
      <c r="S34" s="237"/>
      <c r="T34" s="128"/>
      <c r="U34" s="128"/>
    </row>
    <row r="35" spans="1:24" ht="14" thickBot="1">
      <c r="A35" s="187">
        <f t="shared" si="0"/>
        <v>7</v>
      </c>
      <c r="B35" s="278">
        <v>2</v>
      </c>
      <c r="C35" s="278">
        <v>1</v>
      </c>
      <c r="D35" s="278">
        <v>2</v>
      </c>
      <c r="E35" s="278">
        <v>2</v>
      </c>
      <c r="F35" s="278">
        <v>0</v>
      </c>
      <c r="G35" s="279">
        <f t="shared" si="1"/>
        <v>7</v>
      </c>
      <c r="H35" s="284">
        <f>IF(B35=2,'Regular Symbol'!D$48,IF(PayCombo!B35=1,'Regular Symbol'!D$33,IF(A35=0,'Regular Symbol'!D$26,'Regular Symbol'!D$61) ))</f>
        <v>4</v>
      </c>
      <c r="I35" s="284">
        <f>IF(C35=2,'Regular Symbol'!E$48,IF(PayCombo!C35=1,'Regular Symbol'!E$33,IF(B35=0,'Regular Symbol'!E$26,'Regular Symbol'!E$61) ))</f>
        <v>2</v>
      </c>
      <c r="J35" s="284">
        <f>IF(D35=2,'Regular Symbol'!F$48,IF(PayCombo!D35=1,'Regular Symbol'!F$33,IF(C35=0,'Regular Symbol'!F$26,'Regular Symbol'!F$61) ))</f>
        <v>19</v>
      </c>
      <c r="K35" s="284">
        <f>IF(E35=2,'Regular Symbol'!G$48,IF(PayCombo!E35=1,'Regular Symbol'!G$33,IF(D35=0,'Regular Symbol'!G$26,'Regular Symbol'!G$61) ))</f>
        <v>31</v>
      </c>
      <c r="L35" s="284">
        <f>IF(F35=2,'Regular Symbol'!H$48,IF(PayCombo!F35=1,'Regular Symbol'!H$33,IF(E35=0,'Regular Symbol'!H$26,'Regular Symbol'!H$61) ))</f>
        <v>172</v>
      </c>
      <c r="M35" s="270">
        <f t="shared" si="2"/>
        <v>810464</v>
      </c>
      <c r="N35" s="271">
        <f t="shared" si="3"/>
        <v>321938.12832155405</v>
      </c>
      <c r="O35" s="285">
        <f>HLOOKUP(A35,OverView!$B$47:$L$57,2,FALSE)</f>
        <v>600</v>
      </c>
      <c r="P35" s="269">
        <f t="shared" si="4"/>
        <v>1.8637121459584179E-3</v>
      </c>
      <c r="Q35" s="272">
        <f t="shared" si="5"/>
        <v>3.1061869099306964E-6</v>
      </c>
      <c r="R35" s="269">
        <f t="shared" si="6"/>
        <v>1.8637121459584179E-3</v>
      </c>
      <c r="S35" s="237"/>
      <c r="T35" s="128"/>
      <c r="U35" s="128"/>
    </row>
    <row r="36" spans="1:24" ht="14" thickBot="1">
      <c r="A36" s="187">
        <f t="shared" si="0"/>
        <v>7</v>
      </c>
      <c r="B36" s="278">
        <v>2</v>
      </c>
      <c r="C36" s="278">
        <v>2</v>
      </c>
      <c r="D36" s="278">
        <v>1</v>
      </c>
      <c r="E36" s="278">
        <v>1</v>
      </c>
      <c r="F36" s="278">
        <v>1</v>
      </c>
      <c r="G36" s="279">
        <f t="shared" si="1"/>
        <v>7</v>
      </c>
      <c r="H36" s="284">
        <f>IF(B36=2,'Regular Symbol'!D$48,IF(PayCombo!B36=1,'Regular Symbol'!D$33,IF(A36=0,'Regular Symbol'!D$26,'Regular Symbol'!D$61) ))</f>
        <v>4</v>
      </c>
      <c r="I36" s="284">
        <f>IF(C36=2,'Regular Symbol'!E$48,IF(PayCombo!C36=1,'Regular Symbol'!E$33,IF(B36=0,'Regular Symbol'!E$26,'Regular Symbol'!E$61) ))</f>
        <v>4</v>
      </c>
      <c r="J36" s="284">
        <f>IF(D36=2,'Regular Symbol'!F$48,IF(PayCombo!D36=1,'Regular Symbol'!F$33,IF(C36=0,'Regular Symbol'!F$26,'Regular Symbol'!F$61) ))</f>
        <v>3</v>
      </c>
      <c r="K36" s="284">
        <f>IF(E36=2,'Regular Symbol'!G$48,IF(PayCombo!E36=1,'Regular Symbol'!G$33,IF(D36=0,'Regular Symbol'!G$26,'Regular Symbol'!G$61) ))</f>
        <v>5</v>
      </c>
      <c r="L36" s="284">
        <f>IF(F36=2,'Regular Symbol'!H$48,IF(PayCombo!F36=1,'Regular Symbol'!H$33,IF(E36=0,'Regular Symbol'!H$26,'Regular Symbol'!H$61) ))</f>
        <v>8</v>
      </c>
      <c r="M36" s="270">
        <f t="shared" si="2"/>
        <v>1920</v>
      </c>
      <c r="N36" s="271">
        <f t="shared" si="3"/>
        <v>135895449.59999999</v>
      </c>
      <c r="O36" s="285">
        <f>HLOOKUP(A36,OverView!$B$47:$L$57,2,FALSE)</f>
        <v>600</v>
      </c>
      <c r="P36" s="269">
        <f t="shared" si="4"/>
        <v>4.4151588722511575E-6</v>
      </c>
      <c r="Q36" s="272">
        <f t="shared" si="5"/>
        <v>7.3585981204185961E-9</v>
      </c>
      <c r="R36" s="269">
        <f t="shared" si="6"/>
        <v>4.4151588722511575E-6</v>
      </c>
      <c r="S36" s="237"/>
      <c r="T36" s="128"/>
      <c r="U36" s="128"/>
    </row>
    <row r="37" spans="1:24" ht="14" thickBot="1">
      <c r="A37" s="187">
        <f t="shared" si="0"/>
        <v>7</v>
      </c>
      <c r="B37" s="278">
        <v>2</v>
      </c>
      <c r="C37" s="278">
        <v>2</v>
      </c>
      <c r="D37" s="278">
        <v>1</v>
      </c>
      <c r="E37" s="278">
        <v>2</v>
      </c>
      <c r="F37" s="278">
        <v>0</v>
      </c>
      <c r="G37" s="279">
        <f t="shared" si="1"/>
        <v>7</v>
      </c>
      <c r="H37" s="284">
        <f>IF(B37=2,'Regular Symbol'!D$48,IF(PayCombo!B37=1,'Regular Symbol'!D$33,IF(A37=0,'Regular Symbol'!D$26,'Regular Symbol'!D$61) ))</f>
        <v>4</v>
      </c>
      <c r="I37" s="284">
        <f>IF(C37=2,'Regular Symbol'!E$48,IF(PayCombo!C37=1,'Regular Symbol'!E$33,IF(B37=0,'Regular Symbol'!E$26,'Regular Symbol'!E$61) ))</f>
        <v>4</v>
      </c>
      <c r="J37" s="284">
        <f>IF(D37=2,'Regular Symbol'!F$48,IF(PayCombo!D37=1,'Regular Symbol'!F$33,IF(C37=0,'Regular Symbol'!F$26,'Regular Symbol'!F$61) ))</f>
        <v>3</v>
      </c>
      <c r="K37" s="284">
        <f>IF(E37=2,'Regular Symbol'!G$48,IF(PayCombo!E37=1,'Regular Symbol'!G$33,IF(D37=0,'Regular Symbol'!G$26,'Regular Symbol'!G$61) ))</f>
        <v>31</v>
      </c>
      <c r="L37" s="284">
        <f>IF(F37=2,'Regular Symbol'!H$48,IF(PayCombo!F37=1,'Regular Symbol'!H$33,IF(E37=0,'Regular Symbol'!H$26,'Regular Symbol'!H$61) ))</f>
        <v>172</v>
      </c>
      <c r="M37" s="270">
        <f t="shared" si="2"/>
        <v>255936</v>
      </c>
      <c r="N37" s="271">
        <f t="shared" si="3"/>
        <v>1019470.7396849212</v>
      </c>
      <c r="O37" s="285">
        <f>HLOOKUP(A37,OverView!$B$47:$L$57,2,FALSE)</f>
        <v>600</v>
      </c>
      <c r="P37" s="269">
        <f t="shared" si="4"/>
        <v>5.8854067767107933E-4</v>
      </c>
      <c r="Q37" s="272">
        <f t="shared" si="5"/>
        <v>9.8090112945179887E-7</v>
      </c>
      <c r="R37" s="269">
        <f t="shared" si="6"/>
        <v>5.8854067767107933E-4</v>
      </c>
      <c r="S37" s="237"/>
      <c r="T37" s="128"/>
      <c r="U37" s="128"/>
    </row>
    <row r="38" spans="1:24" ht="14" thickBot="1">
      <c r="A38" s="187">
        <f t="shared" si="0"/>
        <v>7</v>
      </c>
      <c r="B38" s="282">
        <v>2</v>
      </c>
      <c r="C38" s="282">
        <v>2</v>
      </c>
      <c r="D38" s="282">
        <v>2</v>
      </c>
      <c r="E38" s="282">
        <v>1</v>
      </c>
      <c r="F38" s="282">
        <v>0</v>
      </c>
      <c r="G38" s="283">
        <f t="shared" si="1"/>
        <v>7</v>
      </c>
      <c r="H38" s="284">
        <f>IF(B38=2,'Regular Symbol'!D$48,IF(PayCombo!B38=1,'Regular Symbol'!D$33,IF(A38=0,'Regular Symbol'!D$26,'Regular Symbol'!D$61) ))</f>
        <v>4</v>
      </c>
      <c r="I38" s="284">
        <f>IF(C38=2,'Regular Symbol'!E$48,IF(PayCombo!C38=1,'Regular Symbol'!E$33,IF(B38=0,'Regular Symbol'!E$26,'Regular Symbol'!E$61) ))</f>
        <v>4</v>
      </c>
      <c r="J38" s="284">
        <f>IF(D38=2,'Regular Symbol'!F$48,IF(PayCombo!D38=1,'Regular Symbol'!F$33,IF(C38=0,'Regular Symbol'!F$26,'Regular Symbol'!F$61) ))</f>
        <v>19</v>
      </c>
      <c r="K38" s="284">
        <f>IF(E38=2,'Regular Symbol'!G$48,IF(PayCombo!E38=1,'Regular Symbol'!G$33,IF(D38=0,'Regular Symbol'!G$26,'Regular Symbol'!G$61) ))</f>
        <v>5</v>
      </c>
      <c r="L38" s="284">
        <f>IF(F38=2,'Regular Symbol'!H$48,IF(PayCombo!F38=1,'Regular Symbol'!H$33,IF(E38=0,'Regular Symbol'!H$26,'Regular Symbol'!H$61) ))</f>
        <v>172</v>
      </c>
      <c r="M38" s="270">
        <f t="shared" si="2"/>
        <v>261440</v>
      </c>
      <c r="N38" s="271">
        <f t="shared" si="3"/>
        <v>998008.19779681764</v>
      </c>
      <c r="O38" s="285">
        <f>HLOOKUP(A38,OverView!$B$47:$L$57,2,FALSE)</f>
        <v>600</v>
      </c>
      <c r="P38" s="269">
        <f t="shared" si="4"/>
        <v>6.011974664381993E-4</v>
      </c>
      <c r="Q38" s="272">
        <f t="shared" si="5"/>
        <v>1.0019957773969988E-6</v>
      </c>
      <c r="R38" s="269">
        <f t="shared" si="6"/>
        <v>6.011974664381993E-4</v>
      </c>
      <c r="S38" s="289">
        <f>SUM(M25:M38)</f>
        <v>5602272</v>
      </c>
      <c r="T38" s="128"/>
      <c r="U38" s="128"/>
    </row>
    <row r="39" spans="1:24" ht="14" thickBot="1">
      <c r="A39" s="187">
        <f t="shared" si="0"/>
        <v>6</v>
      </c>
      <c r="B39" s="280">
        <v>1</v>
      </c>
      <c r="C39" s="280">
        <v>1</v>
      </c>
      <c r="D39" s="280">
        <v>1</v>
      </c>
      <c r="E39" s="280">
        <v>1</v>
      </c>
      <c r="F39" s="280">
        <v>2</v>
      </c>
      <c r="G39" s="281">
        <f t="shared" si="1"/>
        <v>6</v>
      </c>
      <c r="H39" s="284">
        <f>IF(B39=2,'Regular Symbol'!D$48,IF(PayCombo!B39=1,'Regular Symbol'!D$33,IF(A39=0,'Regular Symbol'!D$26,'Regular Symbol'!D$61) ))</f>
        <v>10</v>
      </c>
      <c r="I39" s="284">
        <f>IF(C39=2,'Regular Symbol'!E$48,IF(PayCombo!C39=1,'Regular Symbol'!E$33,IF(B39=0,'Regular Symbol'!E$26,'Regular Symbol'!E$61) ))</f>
        <v>2</v>
      </c>
      <c r="J39" s="284">
        <f>IF(D39=2,'Regular Symbol'!F$48,IF(PayCombo!D39=1,'Regular Symbol'!F$33,IF(C39=0,'Regular Symbol'!F$26,'Regular Symbol'!F$61) ))</f>
        <v>3</v>
      </c>
      <c r="K39" s="284">
        <f>IF(E39=2,'Regular Symbol'!G$48,IF(PayCombo!E39=1,'Regular Symbol'!G$33,IF(D39=0,'Regular Symbol'!G$26,'Regular Symbol'!G$61) ))</f>
        <v>5</v>
      </c>
      <c r="L39" s="284">
        <f>IF(F39=2,'Regular Symbol'!H$48,IF(PayCombo!F39=1,'Regular Symbol'!H$33,IF(E39=0,'Regular Symbol'!H$26,'Regular Symbol'!H$61) ))</f>
        <v>12</v>
      </c>
      <c r="M39" s="268">
        <f t="shared" si="2"/>
        <v>3600</v>
      </c>
      <c r="N39" s="271">
        <f t="shared" si="3"/>
        <v>72477573.120000005</v>
      </c>
      <c r="O39" s="285">
        <f>HLOOKUP(A39,OverView!$B$47:$L$57,2,FALSE)</f>
        <v>210</v>
      </c>
      <c r="P39" s="269">
        <f t="shared" si="4"/>
        <v>2.8974480099148218E-6</v>
      </c>
      <c r="Q39" s="272">
        <f t="shared" si="5"/>
        <v>1.3797371475784865E-8</v>
      </c>
      <c r="R39" s="269">
        <f t="shared" si="6"/>
        <v>2.8974480099148218E-6</v>
      </c>
      <c r="S39" s="237"/>
      <c r="T39" s="128"/>
      <c r="U39" s="128"/>
    </row>
    <row r="40" spans="1:24" ht="14" thickBot="1">
      <c r="A40" s="187">
        <f t="shared" ref="A40:A71" si="7">SUM(B40:F40)</f>
        <v>6</v>
      </c>
      <c r="B40" s="278">
        <v>1</v>
      </c>
      <c r="C40" s="278">
        <v>1</v>
      </c>
      <c r="D40" s="278">
        <v>1</v>
      </c>
      <c r="E40" s="278">
        <v>2</v>
      </c>
      <c r="F40" s="278">
        <v>1</v>
      </c>
      <c r="G40" s="279">
        <f t="shared" ref="G40:G66" si="8">SUM(B40:F40)</f>
        <v>6</v>
      </c>
      <c r="H40" s="284">
        <f>IF(B40=2,'Regular Symbol'!D$48,IF(PayCombo!B40=1,'Regular Symbol'!D$33,IF(A40=0,'Regular Symbol'!D$26,'Regular Symbol'!D$61) ))</f>
        <v>10</v>
      </c>
      <c r="I40" s="284">
        <f>IF(C40=2,'Regular Symbol'!E$48,IF(PayCombo!C40=1,'Regular Symbol'!E$33,IF(B40=0,'Regular Symbol'!E$26,'Regular Symbol'!E$61) ))</f>
        <v>2</v>
      </c>
      <c r="J40" s="284">
        <f>IF(D40=2,'Regular Symbol'!F$48,IF(PayCombo!D40=1,'Regular Symbol'!F$33,IF(C40=0,'Regular Symbol'!F$26,'Regular Symbol'!F$61) ))</f>
        <v>3</v>
      </c>
      <c r="K40" s="284">
        <f>IF(E40=2,'Regular Symbol'!G$48,IF(PayCombo!E40=1,'Regular Symbol'!G$33,IF(D40=0,'Regular Symbol'!G$26,'Regular Symbol'!G$61) ))</f>
        <v>31</v>
      </c>
      <c r="L40" s="284">
        <f>IF(F40=2,'Regular Symbol'!H$48,IF(PayCombo!F40=1,'Regular Symbol'!H$33,IF(E40=0,'Regular Symbol'!H$26,'Regular Symbol'!H$61) ))</f>
        <v>8</v>
      </c>
      <c r="M40" s="270">
        <f t="shared" ref="M40:M66" si="9">PRODUCT(H40,I40,J40,K40,L40)</f>
        <v>14880</v>
      </c>
      <c r="N40" s="271">
        <f t="shared" ref="N40:N66" si="10">$H$5/M40</f>
        <v>17534896.722580645</v>
      </c>
      <c r="O40" s="285">
        <f>HLOOKUP(A40,OverView!$B$47:$L$57,2,FALSE)</f>
        <v>210</v>
      </c>
      <c r="P40" s="269">
        <f t="shared" si="4"/>
        <v>1.1976118440981264E-5</v>
      </c>
      <c r="Q40" s="272">
        <f t="shared" ref="Q40:Q66" si="11">1/N40</f>
        <v>5.7029135433244118E-8</v>
      </c>
      <c r="R40" s="269">
        <f t="shared" si="6"/>
        <v>1.1976118440981264E-5</v>
      </c>
      <c r="S40" s="237"/>
      <c r="T40" s="128"/>
      <c r="U40" s="128"/>
    </row>
    <row r="41" spans="1:24" ht="14" thickBot="1">
      <c r="A41" s="187">
        <f t="shared" si="7"/>
        <v>6</v>
      </c>
      <c r="B41" s="278">
        <v>1</v>
      </c>
      <c r="C41" s="278">
        <v>1</v>
      </c>
      <c r="D41" s="278">
        <v>2</v>
      </c>
      <c r="E41" s="278">
        <v>1</v>
      </c>
      <c r="F41" s="278">
        <v>1</v>
      </c>
      <c r="G41" s="279">
        <f t="shared" si="8"/>
        <v>6</v>
      </c>
      <c r="H41" s="284">
        <f>IF(B41=2,'Regular Symbol'!D$48,IF(PayCombo!B41=1,'Regular Symbol'!D$33,IF(A41=0,'Regular Symbol'!D$26,'Regular Symbol'!D$61) ))</f>
        <v>10</v>
      </c>
      <c r="I41" s="284">
        <f>IF(C41=2,'Regular Symbol'!E$48,IF(PayCombo!C41=1,'Regular Symbol'!E$33,IF(B41=0,'Regular Symbol'!E$26,'Regular Symbol'!E$61) ))</f>
        <v>2</v>
      </c>
      <c r="J41" s="284">
        <f>IF(D41=2,'Regular Symbol'!F$48,IF(PayCombo!D41=1,'Regular Symbol'!F$33,IF(C41=0,'Regular Symbol'!F$26,'Regular Symbol'!F$61) ))</f>
        <v>19</v>
      </c>
      <c r="K41" s="284">
        <f>IF(E41=2,'Regular Symbol'!G$48,IF(PayCombo!E41=1,'Regular Symbol'!G$33,IF(D41=0,'Regular Symbol'!G$26,'Regular Symbol'!G$61) ))</f>
        <v>5</v>
      </c>
      <c r="L41" s="284">
        <f>IF(F41=2,'Regular Symbol'!H$48,IF(PayCombo!F41=1,'Regular Symbol'!H$33,IF(E41=0,'Regular Symbol'!H$26,'Regular Symbol'!H$61) ))</f>
        <v>8</v>
      </c>
      <c r="M41" s="270">
        <f t="shared" si="9"/>
        <v>15200</v>
      </c>
      <c r="N41" s="271">
        <f t="shared" si="10"/>
        <v>17165741.002105262</v>
      </c>
      <c r="O41" s="285">
        <f>HLOOKUP(A41,OverView!$B$47:$L$57,2,FALSE)</f>
        <v>210</v>
      </c>
      <c r="P41" s="269">
        <f t="shared" si="4"/>
        <v>1.2233669375195915E-5</v>
      </c>
      <c r="Q41" s="272">
        <f t="shared" si="11"/>
        <v>5.8255568453313885E-8</v>
      </c>
      <c r="R41" s="269">
        <f t="shared" si="6"/>
        <v>1.2233669375195915E-5</v>
      </c>
      <c r="S41" s="237"/>
      <c r="T41" s="128"/>
      <c r="U41" s="128"/>
    </row>
    <row r="42" spans="1:24" ht="14" thickBot="1">
      <c r="A42" s="187">
        <f t="shared" si="7"/>
        <v>6</v>
      </c>
      <c r="B42" s="278">
        <v>1</v>
      </c>
      <c r="C42" s="278">
        <v>1</v>
      </c>
      <c r="D42" s="278">
        <v>2</v>
      </c>
      <c r="E42" s="278">
        <v>2</v>
      </c>
      <c r="F42" s="278">
        <v>0</v>
      </c>
      <c r="G42" s="279">
        <f t="shared" si="8"/>
        <v>6</v>
      </c>
      <c r="H42" s="284">
        <f>IF(B42=2,'Regular Symbol'!D$48,IF(PayCombo!B42=1,'Regular Symbol'!D$33,IF(A42=0,'Regular Symbol'!D$26,'Regular Symbol'!D$61) ))</f>
        <v>10</v>
      </c>
      <c r="I42" s="284">
        <f>IF(C42=2,'Regular Symbol'!E$48,IF(PayCombo!C42=1,'Regular Symbol'!E$33,IF(B42=0,'Regular Symbol'!E$26,'Regular Symbol'!E$61) ))</f>
        <v>2</v>
      </c>
      <c r="J42" s="284">
        <f>IF(D42=2,'Regular Symbol'!F$48,IF(PayCombo!D42=1,'Regular Symbol'!F$33,IF(C42=0,'Regular Symbol'!F$26,'Regular Symbol'!F$61) ))</f>
        <v>19</v>
      </c>
      <c r="K42" s="284">
        <f>IF(E42=2,'Regular Symbol'!G$48,IF(PayCombo!E42=1,'Regular Symbol'!G$33,IF(D42=0,'Regular Symbol'!G$26,'Regular Symbol'!G$61) ))</f>
        <v>31</v>
      </c>
      <c r="L42" s="284">
        <f>IF(F42=2,'Regular Symbol'!H$48,IF(PayCombo!F42=1,'Regular Symbol'!H$33,IF(E42=0,'Regular Symbol'!H$26,'Regular Symbol'!H$61) ))</f>
        <v>172</v>
      </c>
      <c r="M42" s="270">
        <f t="shared" si="9"/>
        <v>2026160</v>
      </c>
      <c r="N42" s="271">
        <f t="shared" si="10"/>
        <v>128775.25132862163</v>
      </c>
      <c r="O42" s="285">
        <f>HLOOKUP(A42,OverView!$B$47:$L$57,2,FALSE)</f>
        <v>210</v>
      </c>
      <c r="P42" s="269">
        <f t="shared" si="4"/>
        <v>1.6307481277136153E-3</v>
      </c>
      <c r="Q42" s="272">
        <f t="shared" si="11"/>
        <v>7.7654672748267398E-6</v>
      </c>
      <c r="R42" s="269">
        <f t="shared" si="6"/>
        <v>1.6307481277136153E-3</v>
      </c>
      <c r="S42" s="237"/>
      <c r="T42" s="128"/>
      <c r="U42" s="128"/>
    </row>
    <row r="43" spans="1:24" ht="14" thickBot="1">
      <c r="A43" s="187">
        <f t="shared" si="7"/>
        <v>6</v>
      </c>
      <c r="B43" s="278">
        <v>1</v>
      </c>
      <c r="C43" s="278">
        <v>2</v>
      </c>
      <c r="D43" s="278">
        <v>1</v>
      </c>
      <c r="E43" s="278">
        <v>1</v>
      </c>
      <c r="F43" s="278">
        <v>1</v>
      </c>
      <c r="G43" s="279">
        <f t="shared" si="8"/>
        <v>6</v>
      </c>
      <c r="H43" s="284">
        <f>IF(B43=2,'Regular Symbol'!D$48,IF(PayCombo!B43=1,'Regular Symbol'!D$33,IF(A43=0,'Regular Symbol'!D$26,'Regular Symbol'!D$61) ))</f>
        <v>10</v>
      </c>
      <c r="I43" s="284">
        <f>IF(C43=2,'Regular Symbol'!E$48,IF(PayCombo!C43=1,'Regular Symbol'!E$33,IF(B43=0,'Regular Symbol'!E$26,'Regular Symbol'!E$61) ))</f>
        <v>4</v>
      </c>
      <c r="J43" s="284">
        <f>IF(D43=2,'Regular Symbol'!F$48,IF(PayCombo!D43=1,'Regular Symbol'!F$33,IF(C43=0,'Regular Symbol'!F$26,'Regular Symbol'!F$61) ))</f>
        <v>3</v>
      </c>
      <c r="K43" s="284">
        <f>IF(E43=2,'Regular Symbol'!G$48,IF(PayCombo!E43=1,'Regular Symbol'!G$33,IF(D43=0,'Regular Symbol'!G$26,'Regular Symbol'!G$61) ))</f>
        <v>5</v>
      </c>
      <c r="L43" s="284">
        <f>IF(F43=2,'Regular Symbol'!H$48,IF(PayCombo!F43=1,'Regular Symbol'!H$33,IF(E43=0,'Regular Symbol'!H$26,'Regular Symbol'!H$61) ))</f>
        <v>8</v>
      </c>
      <c r="M43" s="270">
        <f t="shared" si="9"/>
        <v>4800</v>
      </c>
      <c r="N43" s="271">
        <f t="shared" si="10"/>
        <v>54358179.840000004</v>
      </c>
      <c r="O43" s="285">
        <f>HLOOKUP(A43,OverView!$B$47:$L$57,2,FALSE)</f>
        <v>210</v>
      </c>
      <c r="P43" s="269">
        <f t="shared" si="4"/>
        <v>3.8632640132197624E-6</v>
      </c>
      <c r="Q43" s="272">
        <f t="shared" si="11"/>
        <v>1.8396495301046488E-8</v>
      </c>
      <c r="R43" s="269">
        <f t="shared" si="6"/>
        <v>3.8632640132197624E-6</v>
      </c>
      <c r="S43" s="237"/>
      <c r="T43" s="128"/>
      <c r="U43" s="128"/>
      <c r="V43" s="187"/>
      <c r="W43" s="187"/>
      <c r="X43" s="187"/>
    </row>
    <row r="44" spans="1:24" ht="14" thickBot="1">
      <c r="A44" s="187">
        <f t="shared" si="7"/>
        <v>6</v>
      </c>
      <c r="B44" s="278">
        <v>1</v>
      </c>
      <c r="C44" s="278">
        <v>2</v>
      </c>
      <c r="D44" s="278">
        <v>1</v>
      </c>
      <c r="E44" s="278">
        <v>2</v>
      </c>
      <c r="F44" s="278">
        <v>0</v>
      </c>
      <c r="G44" s="279">
        <f t="shared" si="8"/>
        <v>6</v>
      </c>
      <c r="H44" s="284">
        <f>IF(B44=2,'Regular Symbol'!D$48,IF(PayCombo!B44=1,'Regular Symbol'!D$33,IF(A44=0,'Regular Symbol'!D$26,'Regular Symbol'!D$61) ))</f>
        <v>10</v>
      </c>
      <c r="I44" s="284">
        <f>IF(C44=2,'Regular Symbol'!E$48,IF(PayCombo!C44=1,'Regular Symbol'!E$33,IF(B44=0,'Regular Symbol'!E$26,'Regular Symbol'!E$61) ))</f>
        <v>4</v>
      </c>
      <c r="J44" s="284">
        <f>IF(D44=2,'Regular Symbol'!F$48,IF(PayCombo!D44=1,'Regular Symbol'!F$33,IF(C44=0,'Regular Symbol'!F$26,'Regular Symbol'!F$61) ))</f>
        <v>3</v>
      </c>
      <c r="K44" s="284">
        <f>IF(E44=2,'Regular Symbol'!G$48,IF(PayCombo!E44=1,'Regular Symbol'!G$33,IF(D44=0,'Regular Symbol'!G$26,'Regular Symbol'!G$61) ))</f>
        <v>31</v>
      </c>
      <c r="L44" s="284">
        <f>IF(F44=2,'Regular Symbol'!H$48,IF(PayCombo!F44=1,'Regular Symbol'!H$33,IF(E44=0,'Regular Symbol'!H$26,'Regular Symbol'!H$61) ))</f>
        <v>172</v>
      </c>
      <c r="M44" s="270">
        <f t="shared" si="9"/>
        <v>639840</v>
      </c>
      <c r="N44" s="271">
        <f t="shared" si="10"/>
        <v>407788.29587396851</v>
      </c>
      <c r="O44" s="285">
        <f>HLOOKUP(A44,OverView!$B$47:$L$57,2,FALSE)</f>
        <v>210</v>
      </c>
      <c r="P44" s="269">
        <f t="shared" si="4"/>
        <v>5.1497309296219432E-4</v>
      </c>
      <c r="Q44" s="272">
        <f t="shared" si="11"/>
        <v>2.452252823629497E-6</v>
      </c>
      <c r="R44" s="269">
        <f t="shared" si="6"/>
        <v>5.1497309296219432E-4</v>
      </c>
      <c r="S44" s="237"/>
      <c r="T44" s="128"/>
      <c r="U44" s="128"/>
      <c r="V44" s="187"/>
      <c r="W44" s="187"/>
      <c r="X44" s="187"/>
    </row>
    <row r="45" spans="1:24" ht="14" thickBot="1">
      <c r="A45" s="187">
        <f t="shared" si="7"/>
        <v>6</v>
      </c>
      <c r="B45" s="278">
        <v>1</v>
      </c>
      <c r="C45" s="278">
        <v>2</v>
      </c>
      <c r="D45" s="278">
        <v>2</v>
      </c>
      <c r="E45" s="278">
        <v>1</v>
      </c>
      <c r="F45" s="278">
        <v>0</v>
      </c>
      <c r="G45" s="279">
        <f t="shared" si="8"/>
        <v>6</v>
      </c>
      <c r="H45" s="284">
        <f>IF(B45=2,'Regular Symbol'!D$48,IF(PayCombo!B45=1,'Regular Symbol'!D$33,IF(A45=0,'Regular Symbol'!D$26,'Regular Symbol'!D$61) ))</f>
        <v>10</v>
      </c>
      <c r="I45" s="284">
        <f>IF(C45=2,'Regular Symbol'!E$48,IF(PayCombo!C45=1,'Regular Symbol'!E$33,IF(B45=0,'Regular Symbol'!E$26,'Regular Symbol'!E$61) ))</f>
        <v>4</v>
      </c>
      <c r="J45" s="284">
        <f>IF(D45=2,'Regular Symbol'!F$48,IF(PayCombo!D45=1,'Regular Symbol'!F$33,IF(C45=0,'Regular Symbol'!F$26,'Regular Symbol'!F$61) ))</f>
        <v>19</v>
      </c>
      <c r="K45" s="284">
        <f>IF(E45=2,'Regular Symbol'!G$48,IF(PayCombo!E45=1,'Regular Symbol'!G$33,IF(D45=0,'Regular Symbol'!G$26,'Regular Symbol'!G$61) ))</f>
        <v>5</v>
      </c>
      <c r="L45" s="284">
        <f>IF(F45=2,'Regular Symbol'!H$48,IF(PayCombo!F45=1,'Regular Symbol'!H$33,IF(E45=0,'Regular Symbol'!H$26,'Regular Symbol'!H$61) ))</f>
        <v>172</v>
      </c>
      <c r="M45" s="270">
        <f t="shared" si="9"/>
        <v>653600</v>
      </c>
      <c r="N45" s="271">
        <f t="shared" si="10"/>
        <v>399203.27911872708</v>
      </c>
      <c r="O45" s="285">
        <f>HLOOKUP(A45,OverView!$B$47:$L$57,2,FALSE)</f>
        <v>210</v>
      </c>
      <c r="P45" s="269">
        <f t="shared" si="4"/>
        <v>5.2604778313342429E-4</v>
      </c>
      <c r="Q45" s="272">
        <f t="shared" si="11"/>
        <v>2.5049894434924968E-6</v>
      </c>
      <c r="R45" s="269">
        <f t="shared" si="6"/>
        <v>5.2604778313342429E-4</v>
      </c>
      <c r="S45" s="237"/>
      <c r="T45" s="128"/>
      <c r="U45" s="128"/>
      <c r="V45" s="187"/>
      <c r="W45" s="187"/>
      <c r="X45" s="187"/>
    </row>
    <row r="46" spans="1:24" ht="14" thickBot="1">
      <c r="A46" s="187">
        <f t="shared" si="7"/>
        <v>6</v>
      </c>
      <c r="B46" s="278">
        <v>2</v>
      </c>
      <c r="C46" s="278">
        <v>1</v>
      </c>
      <c r="D46" s="278">
        <v>1</v>
      </c>
      <c r="E46" s="278">
        <v>1</v>
      </c>
      <c r="F46" s="278">
        <v>1</v>
      </c>
      <c r="G46" s="279">
        <f t="shared" si="8"/>
        <v>6</v>
      </c>
      <c r="H46" s="284">
        <f>IF(B46=2,'Regular Symbol'!D$48,IF(PayCombo!B46=1,'Regular Symbol'!D$33,IF(A46=0,'Regular Symbol'!D$26,'Regular Symbol'!D$61) ))</f>
        <v>4</v>
      </c>
      <c r="I46" s="284">
        <f>IF(C46=2,'Regular Symbol'!E$48,IF(PayCombo!C46=1,'Regular Symbol'!E$33,IF(B46=0,'Regular Symbol'!E$26,'Regular Symbol'!E$61) ))</f>
        <v>2</v>
      </c>
      <c r="J46" s="284">
        <f>IF(D46=2,'Regular Symbol'!F$48,IF(PayCombo!D46=1,'Regular Symbol'!F$33,IF(C46=0,'Regular Symbol'!F$26,'Regular Symbol'!F$61) ))</f>
        <v>3</v>
      </c>
      <c r="K46" s="284">
        <f>IF(E46=2,'Regular Symbol'!G$48,IF(PayCombo!E46=1,'Regular Symbol'!G$33,IF(D46=0,'Regular Symbol'!G$26,'Regular Symbol'!G$61) ))</f>
        <v>5</v>
      </c>
      <c r="L46" s="284">
        <f>IF(F46=2,'Regular Symbol'!H$48,IF(PayCombo!F46=1,'Regular Symbol'!H$33,IF(E46=0,'Regular Symbol'!H$26,'Regular Symbol'!H$61) ))</f>
        <v>8</v>
      </c>
      <c r="M46" s="270">
        <f t="shared" si="9"/>
        <v>960</v>
      </c>
      <c r="N46" s="271">
        <f t="shared" si="10"/>
        <v>271790899.19999999</v>
      </c>
      <c r="O46" s="285">
        <f>HLOOKUP(A46,OverView!$B$47:$L$57,2,FALSE)</f>
        <v>210</v>
      </c>
      <c r="P46" s="269">
        <f t="shared" si="4"/>
        <v>7.7265280264395259E-7</v>
      </c>
      <c r="Q46" s="272">
        <f t="shared" si="11"/>
        <v>3.679299060209298E-9</v>
      </c>
      <c r="R46" s="269">
        <f t="shared" si="6"/>
        <v>7.7265280264395259E-7</v>
      </c>
      <c r="S46" s="237"/>
      <c r="T46" s="128"/>
      <c r="U46" s="128"/>
      <c r="V46" s="187"/>
      <c r="W46" s="187"/>
      <c r="X46" s="187"/>
    </row>
    <row r="47" spans="1:24" ht="14" thickBot="1">
      <c r="A47" s="187">
        <f t="shared" si="7"/>
        <v>6</v>
      </c>
      <c r="B47" s="278">
        <v>2</v>
      </c>
      <c r="C47" s="278">
        <v>1</v>
      </c>
      <c r="D47" s="278">
        <v>1</v>
      </c>
      <c r="E47" s="278">
        <v>2</v>
      </c>
      <c r="F47" s="278">
        <v>0</v>
      </c>
      <c r="G47" s="279">
        <f t="shared" si="8"/>
        <v>6</v>
      </c>
      <c r="H47" s="284">
        <f>IF(B47=2,'Regular Symbol'!D$48,IF(PayCombo!B47=1,'Regular Symbol'!D$33,IF(A47=0,'Regular Symbol'!D$26,'Regular Symbol'!D$61) ))</f>
        <v>4</v>
      </c>
      <c r="I47" s="284">
        <f>IF(C47=2,'Regular Symbol'!E$48,IF(PayCombo!C47=1,'Regular Symbol'!E$33,IF(B47=0,'Regular Symbol'!E$26,'Regular Symbol'!E$61) ))</f>
        <v>2</v>
      </c>
      <c r="J47" s="284">
        <f>IF(D47=2,'Regular Symbol'!F$48,IF(PayCombo!D47=1,'Regular Symbol'!F$33,IF(C47=0,'Regular Symbol'!F$26,'Regular Symbol'!F$61) ))</f>
        <v>3</v>
      </c>
      <c r="K47" s="284">
        <f>IF(E47=2,'Regular Symbol'!G$48,IF(PayCombo!E47=1,'Regular Symbol'!G$33,IF(D47=0,'Regular Symbol'!G$26,'Regular Symbol'!G$61) ))</f>
        <v>31</v>
      </c>
      <c r="L47" s="284">
        <f>IF(F47=2,'Regular Symbol'!H$48,IF(PayCombo!F47=1,'Regular Symbol'!H$33,IF(E47=0,'Regular Symbol'!H$26,'Regular Symbol'!H$61) ))</f>
        <v>172</v>
      </c>
      <c r="M47" s="270">
        <f t="shared" si="9"/>
        <v>127968</v>
      </c>
      <c r="N47" s="271">
        <f t="shared" si="10"/>
        <v>2038941.4793698424</v>
      </c>
      <c r="O47" s="285">
        <f>HLOOKUP(A47,OverView!$B$47:$L$57,2,FALSE)</f>
        <v>210</v>
      </c>
      <c r="P47" s="269">
        <f t="shared" si="4"/>
        <v>1.0299461859243888E-4</v>
      </c>
      <c r="Q47" s="272">
        <f t="shared" si="11"/>
        <v>4.9045056472589944E-7</v>
      </c>
      <c r="R47" s="269">
        <f t="shared" si="6"/>
        <v>1.0299461859243888E-4</v>
      </c>
      <c r="S47" s="237"/>
      <c r="T47" s="128"/>
      <c r="U47" s="128"/>
    </row>
    <row r="48" spans="1:24" ht="14" thickBot="1">
      <c r="A48" s="187">
        <f t="shared" si="7"/>
        <v>6</v>
      </c>
      <c r="B48" s="278">
        <v>2</v>
      </c>
      <c r="C48" s="278">
        <v>1</v>
      </c>
      <c r="D48" s="278">
        <v>2</v>
      </c>
      <c r="E48" s="278">
        <v>1</v>
      </c>
      <c r="F48" s="278">
        <v>0</v>
      </c>
      <c r="G48" s="279">
        <f t="shared" si="8"/>
        <v>6</v>
      </c>
      <c r="H48" s="284">
        <f>IF(B48=2,'Regular Symbol'!D$48,IF(PayCombo!B48=1,'Regular Symbol'!D$33,IF(A48=0,'Regular Symbol'!D$26,'Regular Symbol'!D$61) ))</f>
        <v>4</v>
      </c>
      <c r="I48" s="284">
        <f>IF(C48=2,'Regular Symbol'!E$48,IF(PayCombo!C48=1,'Regular Symbol'!E$33,IF(B48=0,'Regular Symbol'!E$26,'Regular Symbol'!E$61) ))</f>
        <v>2</v>
      </c>
      <c r="J48" s="284">
        <f>IF(D48=2,'Regular Symbol'!F$48,IF(PayCombo!D48=1,'Regular Symbol'!F$33,IF(C48=0,'Regular Symbol'!F$26,'Regular Symbol'!F$61) ))</f>
        <v>19</v>
      </c>
      <c r="K48" s="284">
        <f>IF(E48=2,'Regular Symbol'!G$48,IF(PayCombo!E48=1,'Regular Symbol'!G$33,IF(D48=0,'Regular Symbol'!G$26,'Regular Symbol'!G$61) ))</f>
        <v>5</v>
      </c>
      <c r="L48" s="284">
        <f>IF(F48=2,'Regular Symbol'!H$48,IF(PayCombo!F48=1,'Regular Symbol'!H$33,IF(E48=0,'Regular Symbol'!H$26,'Regular Symbol'!H$61) ))</f>
        <v>172</v>
      </c>
      <c r="M48" s="270">
        <f t="shared" si="9"/>
        <v>130720</v>
      </c>
      <c r="N48" s="271">
        <f t="shared" si="10"/>
        <v>1996016.3955936353</v>
      </c>
      <c r="O48" s="285">
        <f>HLOOKUP(A48,OverView!$B$47:$L$57,2,FALSE)</f>
        <v>210</v>
      </c>
      <c r="P48" s="269">
        <f t="shared" si="4"/>
        <v>1.0520955662668486E-4</v>
      </c>
      <c r="Q48" s="272">
        <f t="shared" si="11"/>
        <v>5.0099788869849938E-7</v>
      </c>
      <c r="R48" s="269">
        <f t="shared" si="6"/>
        <v>1.0520955662668486E-4</v>
      </c>
      <c r="S48" s="237"/>
    </row>
    <row r="49" spans="1:22" ht="14" thickBot="1">
      <c r="A49" s="187">
        <f t="shared" si="7"/>
        <v>6</v>
      </c>
      <c r="B49" s="278">
        <v>2</v>
      </c>
      <c r="C49" s="278">
        <v>2</v>
      </c>
      <c r="D49" s="278">
        <v>1</v>
      </c>
      <c r="E49" s="278">
        <v>1</v>
      </c>
      <c r="F49" s="278">
        <v>0</v>
      </c>
      <c r="G49" s="279">
        <f t="shared" si="8"/>
        <v>6</v>
      </c>
      <c r="H49" s="284">
        <f>IF(B49=2,'Regular Symbol'!D$48,IF(PayCombo!B49=1,'Regular Symbol'!D$33,IF(A49=0,'Regular Symbol'!D$26,'Regular Symbol'!D$61) ))</f>
        <v>4</v>
      </c>
      <c r="I49" s="284">
        <f>IF(C49=2,'Regular Symbol'!E$48,IF(PayCombo!C49=1,'Regular Symbol'!E$33,IF(B49=0,'Regular Symbol'!E$26,'Regular Symbol'!E$61) ))</f>
        <v>4</v>
      </c>
      <c r="J49" s="284">
        <f>IF(D49=2,'Regular Symbol'!F$48,IF(PayCombo!D49=1,'Regular Symbol'!F$33,IF(C49=0,'Regular Symbol'!F$26,'Regular Symbol'!F$61) ))</f>
        <v>3</v>
      </c>
      <c r="K49" s="284">
        <f>IF(E49=2,'Regular Symbol'!G$48,IF(PayCombo!E49=1,'Regular Symbol'!G$33,IF(D49=0,'Regular Symbol'!G$26,'Regular Symbol'!G$61) ))</f>
        <v>5</v>
      </c>
      <c r="L49" s="284">
        <f>IF(F49=2,'Regular Symbol'!H$48,IF(PayCombo!F49=1,'Regular Symbol'!H$33,IF(E49=0,'Regular Symbol'!H$26,'Regular Symbol'!H$61) ))</f>
        <v>172</v>
      </c>
      <c r="M49" s="270">
        <f t="shared" si="9"/>
        <v>41280</v>
      </c>
      <c r="N49" s="271">
        <f t="shared" si="10"/>
        <v>6320718.5860465113</v>
      </c>
      <c r="O49" s="285">
        <f>HLOOKUP(A49,OverView!$B$47:$L$57,2,FALSE)</f>
        <v>210</v>
      </c>
      <c r="P49" s="269">
        <f t="shared" si="4"/>
        <v>3.3224070513689965E-5</v>
      </c>
      <c r="Q49" s="272">
        <f t="shared" si="11"/>
        <v>1.5820985958899982E-7</v>
      </c>
      <c r="R49" s="269">
        <f t="shared" si="6"/>
        <v>3.3224070513689965E-5</v>
      </c>
      <c r="S49" s="237"/>
    </row>
    <row r="50" spans="1:22" ht="14" thickBot="1">
      <c r="A50" s="187">
        <f t="shared" si="7"/>
        <v>6</v>
      </c>
      <c r="B50" s="282">
        <v>2</v>
      </c>
      <c r="C50" s="282">
        <v>2</v>
      </c>
      <c r="D50" s="282">
        <v>2</v>
      </c>
      <c r="E50" s="282">
        <v>0</v>
      </c>
      <c r="F50" s="282">
        <v>0</v>
      </c>
      <c r="G50" s="283">
        <f t="shared" si="8"/>
        <v>6</v>
      </c>
      <c r="H50" s="284">
        <f>IF(B50=2,'Regular Symbol'!D$48,IF(PayCombo!B50=1,'Regular Symbol'!D$33,IF(A50=0,'Regular Symbol'!D$26,'Regular Symbol'!D$61) ))</f>
        <v>4</v>
      </c>
      <c r="I50" s="284">
        <f>IF(C50=2,'Regular Symbol'!E$48,IF(PayCombo!C50=1,'Regular Symbol'!E$33,IF(B50=0,'Regular Symbol'!E$26,'Regular Symbol'!E$61) ))</f>
        <v>4</v>
      </c>
      <c r="J50" s="284">
        <f>IF(D50=2,'Regular Symbol'!F$48,IF(PayCombo!D50=1,'Regular Symbol'!F$33,IF(C50=0,'Regular Symbol'!F$26,'Regular Symbol'!F$61) ))</f>
        <v>19</v>
      </c>
      <c r="K50" s="284">
        <f>IF(E50=2,'Regular Symbol'!G$48,IF(PayCombo!E50=1,'Regular Symbol'!G$33,IF(D50=0,'Regular Symbol'!G$26,'Regular Symbol'!G$61) ))</f>
        <v>156</v>
      </c>
      <c r="L50" s="284">
        <f>IF(F50=2,'Regular Symbol'!H$48,IF(PayCombo!F50=1,'Regular Symbol'!H$33,IF(E50=0,'Regular Symbol'!H$26,'Regular Symbol'!H$61) ))</f>
        <v>192</v>
      </c>
      <c r="M50" s="270">
        <f t="shared" si="9"/>
        <v>9105408</v>
      </c>
      <c r="N50" s="271">
        <f t="shared" si="10"/>
        <v>28655.417004048584</v>
      </c>
      <c r="O50" s="285">
        <f>HLOOKUP(A50,OverView!$B$47:$L$57,2,FALSE)</f>
        <v>210</v>
      </c>
      <c r="P50" s="269">
        <f t="shared" si="4"/>
        <v>7.3284573025173601E-3</v>
      </c>
      <c r="Q50" s="272">
        <f t="shared" si="11"/>
        <v>3.4897415726273144E-5</v>
      </c>
      <c r="R50" s="269">
        <f t="shared" si="6"/>
        <v>7.3284573025173601E-3</v>
      </c>
      <c r="S50" s="289">
        <f>SUM(M39:M50)</f>
        <v>12764416</v>
      </c>
      <c r="T50" s="245"/>
      <c r="U50" s="245"/>
    </row>
    <row r="51" spans="1:22" ht="14" thickBot="1">
      <c r="A51" s="187">
        <f t="shared" si="7"/>
        <v>5</v>
      </c>
      <c r="B51" s="280">
        <v>1</v>
      </c>
      <c r="C51" s="280">
        <v>1</v>
      </c>
      <c r="D51" s="280">
        <v>1</v>
      </c>
      <c r="E51" s="280">
        <v>1</v>
      </c>
      <c r="F51" s="280">
        <v>1</v>
      </c>
      <c r="G51" s="281">
        <f t="shared" si="8"/>
        <v>5</v>
      </c>
      <c r="H51" s="284">
        <f>IF(B51=2,'Regular Symbol'!D$48,IF(PayCombo!B51=1,'Regular Symbol'!D$33,IF(A51=0,'Regular Symbol'!D$26,'Regular Symbol'!D$61) ))</f>
        <v>10</v>
      </c>
      <c r="I51" s="284">
        <f>IF(C51=2,'Regular Symbol'!E$48,IF(PayCombo!C51=1,'Regular Symbol'!E$33,IF(B51=0,'Regular Symbol'!E$26,'Regular Symbol'!E$61) ))</f>
        <v>2</v>
      </c>
      <c r="J51" s="284">
        <f>IF(D51=2,'Regular Symbol'!F$48,IF(PayCombo!D51=1,'Regular Symbol'!F$33,IF(C51=0,'Regular Symbol'!F$26,'Regular Symbol'!F$61) ))</f>
        <v>3</v>
      </c>
      <c r="K51" s="284">
        <f>IF(E51=2,'Regular Symbol'!G$48,IF(PayCombo!E51=1,'Regular Symbol'!G$33,IF(D51=0,'Regular Symbol'!G$26,'Regular Symbol'!G$61) ))</f>
        <v>5</v>
      </c>
      <c r="L51" s="284">
        <f>IF(F51=2,'Regular Symbol'!H$48,IF(PayCombo!F51=1,'Regular Symbol'!H$33,IF(E51=0,'Regular Symbol'!H$26,'Regular Symbol'!H$61) ))</f>
        <v>8</v>
      </c>
      <c r="M51" s="268">
        <f t="shared" si="9"/>
        <v>2400</v>
      </c>
      <c r="N51" s="271">
        <f t="shared" si="10"/>
        <v>108716359.68000001</v>
      </c>
      <c r="O51" s="285">
        <f>HLOOKUP(A51,OverView!$B$47:$L$57,2,FALSE)</f>
        <v>75</v>
      </c>
      <c r="P51" s="269">
        <f t="shared" si="4"/>
        <v>6.8986857378924326E-7</v>
      </c>
      <c r="Q51" s="272">
        <f t="shared" si="11"/>
        <v>9.1982476505232441E-9</v>
      </c>
      <c r="R51" s="269">
        <f t="shared" si="6"/>
        <v>6.8986857378924326E-7</v>
      </c>
      <c r="S51" s="237"/>
    </row>
    <row r="52" spans="1:22" ht="14" thickBot="1">
      <c r="A52" s="187">
        <f t="shared" si="7"/>
        <v>5</v>
      </c>
      <c r="B52" s="278">
        <v>1</v>
      </c>
      <c r="C52" s="278">
        <v>1</v>
      </c>
      <c r="D52" s="278">
        <v>1</v>
      </c>
      <c r="E52" s="278">
        <v>2</v>
      </c>
      <c r="F52" s="278">
        <v>0</v>
      </c>
      <c r="G52" s="279">
        <f t="shared" si="8"/>
        <v>5</v>
      </c>
      <c r="H52" s="284">
        <f>IF(B52=2,'Regular Symbol'!D$48,IF(PayCombo!B52=1,'Regular Symbol'!D$33,IF(A52=0,'Regular Symbol'!D$26,'Regular Symbol'!D$61) ))</f>
        <v>10</v>
      </c>
      <c r="I52" s="284">
        <f>IF(C52=2,'Regular Symbol'!E$48,IF(PayCombo!C52=1,'Regular Symbol'!E$33,IF(B52=0,'Regular Symbol'!E$26,'Regular Symbol'!E$61) ))</f>
        <v>2</v>
      </c>
      <c r="J52" s="284">
        <f>IF(D52=2,'Regular Symbol'!F$48,IF(PayCombo!D52=1,'Regular Symbol'!F$33,IF(C52=0,'Regular Symbol'!F$26,'Regular Symbol'!F$61) ))</f>
        <v>3</v>
      </c>
      <c r="K52" s="284">
        <f>IF(E52=2,'Regular Symbol'!G$48,IF(PayCombo!E52=1,'Regular Symbol'!G$33,IF(D52=0,'Regular Symbol'!G$26,'Regular Symbol'!G$61) ))</f>
        <v>31</v>
      </c>
      <c r="L52" s="284">
        <f>IF(F52=2,'Regular Symbol'!H$48,IF(PayCombo!F52=1,'Regular Symbol'!H$33,IF(E52=0,'Regular Symbol'!H$26,'Regular Symbol'!H$61) ))</f>
        <v>172</v>
      </c>
      <c r="M52" s="270">
        <f t="shared" si="9"/>
        <v>319920</v>
      </c>
      <c r="N52" s="271">
        <f t="shared" si="10"/>
        <v>815576.59174793703</v>
      </c>
      <c r="O52" s="285">
        <f>HLOOKUP(A52,OverView!$B$47:$L$57,2,FALSE)</f>
        <v>75</v>
      </c>
      <c r="P52" s="269">
        <f t="shared" si="4"/>
        <v>9.1959480886106141E-5</v>
      </c>
      <c r="Q52" s="272">
        <f t="shared" si="11"/>
        <v>1.2261264118147485E-6</v>
      </c>
      <c r="R52" s="269">
        <f t="shared" si="6"/>
        <v>9.1959480886106141E-5</v>
      </c>
      <c r="S52" s="237"/>
      <c r="T52" s="220"/>
      <c r="U52" s="220"/>
      <c r="V52" s="222"/>
    </row>
    <row r="53" spans="1:22" ht="14" thickBot="1">
      <c r="A53" s="187">
        <f t="shared" si="7"/>
        <v>5</v>
      </c>
      <c r="B53" s="278">
        <v>1</v>
      </c>
      <c r="C53" s="278">
        <v>1</v>
      </c>
      <c r="D53" s="278">
        <v>2</v>
      </c>
      <c r="E53" s="278">
        <v>1</v>
      </c>
      <c r="F53" s="278">
        <v>0</v>
      </c>
      <c r="G53" s="279">
        <f t="shared" si="8"/>
        <v>5</v>
      </c>
      <c r="H53" s="284">
        <f>IF(B53=2,'Regular Symbol'!D$48,IF(PayCombo!B53=1,'Regular Symbol'!D$33,IF(A53=0,'Regular Symbol'!D$26,'Regular Symbol'!D$61) ))</f>
        <v>10</v>
      </c>
      <c r="I53" s="284">
        <f>IF(C53=2,'Regular Symbol'!E$48,IF(PayCombo!C53=1,'Regular Symbol'!E$33,IF(B53=0,'Regular Symbol'!E$26,'Regular Symbol'!E$61) ))</f>
        <v>2</v>
      </c>
      <c r="J53" s="284">
        <f>IF(D53=2,'Regular Symbol'!F$48,IF(PayCombo!D53=1,'Regular Symbol'!F$33,IF(C53=0,'Regular Symbol'!F$26,'Regular Symbol'!F$61) ))</f>
        <v>19</v>
      </c>
      <c r="K53" s="284">
        <f>IF(E53=2,'Regular Symbol'!G$48,IF(PayCombo!E53=1,'Regular Symbol'!G$33,IF(D53=0,'Regular Symbol'!G$26,'Regular Symbol'!G$61) ))</f>
        <v>5</v>
      </c>
      <c r="L53" s="284">
        <f>IF(F53=2,'Regular Symbol'!H$48,IF(PayCombo!F53=1,'Regular Symbol'!H$33,IF(E53=0,'Regular Symbol'!H$26,'Regular Symbol'!H$61) ))</f>
        <v>172</v>
      </c>
      <c r="M53" s="270">
        <f t="shared" si="9"/>
        <v>326800</v>
      </c>
      <c r="N53" s="271">
        <f t="shared" si="10"/>
        <v>798406.55823745416</v>
      </c>
      <c r="O53" s="285">
        <f>HLOOKUP(A53,OverView!$B$47:$L$57,2,FALSE)</f>
        <v>75</v>
      </c>
      <c r="P53" s="269">
        <f t="shared" si="4"/>
        <v>9.3937104130968624E-5</v>
      </c>
      <c r="Q53" s="272">
        <f t="shared" si="11"/>
        <v>1.2524947217462484E-6</v>
      </c>
      <c r="R53" s="269">
        <f t="shared" si="6"/>
        <v>9.3937104130968624E-5</v>
      </c>
      <c r="S53" s="237"/>
      <c r="T53" s="220"/>
      <c r="U53" s="220"/>
      <c r="V53" s="222"/>
    </row>
    <row r="54" spans="1:22" ht="14" thickBot="1">
      <c r="A54" s="187">
        <f t="shared" si="7"/>
        <v>5</v>
      </c>
      <c r="B54" s="278">
        <v>1</v>
      </c>
      <c r="C54" s="278">
        <v>2</v>
      </c>
      <c r="D54" s="278">
        <v>1</v>
      </c>
      <c r="E54" s="278">
        <v>1</v>
      </c>
      <c r="F54" s="278">
        <v>0</v>
      </c>
      <c r="G54" s="279">
        <f t="shared" si="8"/>
        <v>5</v>
      </c>
      <c r="H54" s="284">
        <f>IF(B54=2,'Regular Symbol'!D$48,IF(PayCombo!B54=1,'Regular Symbol'!D$33,IF(A54=0,'Regular Symbol'!D$26,'Regular Symbol'!D$61) ))</f>
        <v>10</v>
      </c>
      <c r="I54" s="284">
        <f>IF(C54=2,'Regular Symbol'!E$48,IF(PayCombo!C54=1,'Regular Symbol'!E$33,IF(B54=0,'Regular Symbol'!E$26,'Regular Symbol'!E$61) ))</f>
        <v>4</v>
      </c>
      <c r="J54" s="284">
        <f>IF(D54=2,'Regular Symbol'!F$48,IF(PayCombo!D54=1,'Regular Symbol'!F$33,IF(C54=0,'Regular Symbol'!F$26,'Regular Symbol'!F$61) ))</f>
        <v>3</v>
      </c>
      <c r="K54" s="284">
        <f>IF(E54=2,'Regular Symbol'!G$48,IF(PayCombo!E54=1,'Regular Symbol'!G$33,IF(D54=0,'Regular Symbol'!G$26,'Regular Symbol'!G$61) ))</f>
        <v>5</v>
      </c>
      <c r="L54" s="284">
        <f>IF(F54=2,'Regular Symbol'!H$48,IF(PayCombo!F54=1,'Regular Symbol'!H$33,IF(E54=0,'Regular Symbol'!H$26,'Regular Symbol'!H$61) ))</f>
        <v>172</v>
      </c>
      <c r="M54" s="270">
        <f t="shared" si="9"/>
        <v>103200</v>
      </c>
      <c r="N54" s="271">
        <f t="shared" si="10"/>
        <v>2528287.4344186047</v>
      </c>
      <c r="O54" s="285">
        <f>HLOOKUP(A54,OverView!$B$47:$L$57,2,FALSE)</f>
        <v>75</v>
      </c>
      <c r="P54" s="269">
        <f t="shared" si="4"/>
        <v>2.9664348672937462E-5</v>
      </c>
      <c r="Q54" s="272">
        <f t="shared" si="11"/>
        <v>3.955246489724995E-7</v>
      </c>
      <c r="R54" s="269">
        <f t="shared" si="6"/>
        <v>2.9664348672937462E-5</v>
      </c>
      <c r="S54" s="237"/>
      <c r="T54" s="220"/>
      <c r="U54" s="220"/>
      <c r="V54" s="222"/>
    </row>
    <row r="55" spans="1:22" ht="14" thickBot="1">
      <c r="A55" s="187">
        <f t="shared" si="7"/>
        <v>5</v>
      </c>
      <c r="B55" s="278">
        <v>1</v>
      </c>
      <c r="C55" s="278">
        <v>2</v>
      </c>
      <c r="D55" s="278">
        <v>2</v>
      </c>
      <c r="E55" s="278">
        <v>0</v>
      </c>
      <c r="F55" s="278">
        <v>0</v>
      </c>
      <c r="G55" s="279">
        <f t="shared" si="8"/>
        <v>5</v>
      </c>
      <c r="H55" s="284">
        <f>IF(B55=2,'Regular Symbol'!D$48,IF(PayCombo!B55=1,'Regular Symbol'!D$33,IF(A55=0,'Regular Symbol'!D$26,'Regular Symbol'!D$61) ))</f>
        <v>10</v>
      </c>
      <c r="I55" s="284">
        <f>IF(C55=2,'Regular Symbol'!E$48,IF(PayCombo!C55=1,'Regular Symbol'!E$33,IF(B55=0,'Regular Symbol'!E$26,'Regular Symbol'!E$61) ))</f>
        <v>4</v>
      </c>
      <c r="J55" s="284">
        <f>IF(D55=2,'Regular Symbol'!F$48,IF(PayCombo!D55=1,'Regular Symbol'!F$33,IF(C55=0,'Regular Symbol'!F$26,'Regular Symbol'!F$61) ))</f>
        <v>19</v>
      </c>
      <c r="K55" s="284">
        <f>IF(E55=2,'Regular Symbol'!G$48,IF(PayCombo!E55=1,'Regular Symbol'!G$33,IF(D55=0,'Regular Symbol'!G$26,'Regular Symbol'!G$61) ))</f>
        <v>156</v>
      </c>
      <c r="L55" s="284">
        <f>IF(F55=2,'Regular Symbol'!H$48,IF(PayCombo!F55=1,'Regular Symbol'!H$33,IF(E55=0,'Regular Symbol'!H$26,'Regular Symbol'!H$61) ))</f>
        <v>192</v>
      </c>
      <c r="M55" s="270">
        <f t="shared" si="9"/>
        <v>22763520</v>
      </c>
      <c r="N55" s="271">
        <f t="shared" si="10"/>
        <v>11462.166801619433</v>
      </c>
      <c r="O55" s="285">
        <f>HLOOKUP(A55,OverView!$B$47:$L$57,2,FALSE)</f>
        <v>75</v>
      </c>
      <c r="P55" s="269">
        <f t="shared" si="4"/>
        <v>6.5432654486762155E-3</v>
      </c>
      <c r="Q55" s="272">
        <f t="shared" si="11"/>
        <v>8.724353931568287E-5</v>
      </c>
      <c r="R55" s="269">
        <f t="shared" si="6"/>
        <v>6.5432654486762155E-3</v>
      </c>
      <c r="S55" s="237"/>
      <c r="T55" s="221"/>
      <c r="U55" s="221"/>
      <c r="V55" s="221"/>
    </row>
    <row r="56" spans="1:22" ht="14" thickBot="1">
      <c r="A56" s="187">
        <f t="shared" si="7"/>
        <v>5</v>
      </c>
      <c r="B56" s="278">
        <v>2</v>
      </c>
      <c r="C56" s="278">
        <v>1</v>
      </c>
      <c r="D56" s="278">
        <v>1</v>
      </c>
      <c r="E56" s="278">
        <v>1</v>
      </c>
      <c r="F56" s="278">
        <v>0</v>
      </c>
      <c r="G56" s="279">
        <f t="shared" si="8"/>
        <v>5</v>
      </c>
      <c r="H56" s="284">
        <f>IF(B56=2,'Regular Symbol'!D$48,IF(PayCombo!B56=1,'Regular Symbol'!D$33,IF(A56=0,'Regular Symbol'!D$26,'Regular Symbol'!D$61) ))</f>
        <v>4</v>
      </c>
      <c r="I56" s="284">
        <f>IF(C56=2,'Regular Symbol'!E$48,IF(PayCombo!C56=1,'Regular Symbol'!E$33,IF(B56=0,'Regular Symbol'!E$26,'Regular Symbol'!E$61) ))</f>
        <v>2</v>
      </c>
      <c r="J56" s="284">
        <f>IF(D56=2,'Regular Symbol'!F$48,IF(PayCombo!D56=1,'Regular Symbol'!F$33,IF(C56=0,'Regular Symbol'!F$26,'Regular Symbol'!F$61) ))</f>
        <v>3</v>
      </c>
      <c r="K56" s="284">
        <f>IF(E56=2,'Regular Symbol'!G$48,IF(PayCombo!E56=1,'Regular Symbol'!G$33,IF(D56=0,'Regular Symbol'!G$26,'Regular Symbol'!G$61) ))</f>
        <v>5</v>
      </c>
      <c r="L56" s="284">
        <f>IF(F56=2,'Regular Symbol'!H$48,IF(PayCombo!F56=1,'Regular Symbol'!H$33,IF(E56=0,'Regular Symbol'!H$26,'Regular Symbol'!H$61) ))</f>
        <v>172</v>
      </c>
      <c r="M56" s="270">
        <f t="shared" si="9"/>
        <v>20640</v>
      </c>
      <c r="N56" s="271">
        <f t="shared" si="10"/>
        <v>12641437.172093023</v>
      </c>
      <c r="O56" s="285">
        <f>HLOOKUP(A56,OverView!$B$47:$L$57,2,FALSE)</f>
        <v>75</v>
      </c>
      <c r="P56" s="269">
        <f t="shared" si="4"/>
        <v>5.9328697345874937E-6</v>
      </c>
      <c r="Q56" s="272">
        <f t="shared" si="11"/>
        <v>7.9104929794499911E-8</v>
      </c>
      <c r="R56" s="269">
        <f t="shared" si="6"/>
        <v>5.9328697345874937E-6</v>
      </c>
      <c r="S56" s="237"/>
      <c r="T56" s="220"/>
      <c r="U56" s="220"/>
      <c r="V56" s="222"/>
    </row>
    <row r="57" spans="1:22" ht="14" thickBot="1">
      <c r="A57" s="187">
        <f t="shared" si="7"/>
        <v>5</v>
      </c>
      <c r="B57" s="278">
        <v>2</v>
      </c>
      <c r="C57" s="278">
        <v>1</v>
      </c>
      <c r="D57" s="278">
        <v>2</v>
      </c>
      <c r="E57" s="278">
        <v>0</v>
      </c>
      <c r="F57" s="278">
        <v>0</v>
      </c>
      <c r="G57" s="279">
        <f t="shared" si="8"/>
        <v>5</v>
      </c>
      <c r="H57" s="284">
        <f>IF(B57=2,'Regular Symbol'!D$48,IF(PayCombo!B57=1,'Regular Symbol'!D$33,IF(A57=0,'Regular Symbol'!D$26,'Regular Symbol'!D$61) ))</f>
        <v>4</v>
      </c>
      <c r="I57" s="284">
        <f>IF(C57=2,'Regular Symbol'!E$48,IF(PayCombo!C57=1,'Regular Symbol'!E$33,IF(B57=0,'Regular Symbol'!E$26,'Regular Symbol'!E$61) ))</f>
        <v>2</v>
      </c>
      <c r="J57" s="284">
        <f>IF(D57=2,'Regular Symbol'!F$48,IF(PayCombo!D57=1,'Regular Symbol'!F$33,IF(C57=0,'Regular Symbol'!F$26,'Regular Symbol'!F$61) ))</f>
        <v>19</v>
      </c>
      <c r="K57" s="284">
        <f>IF(E57=2,'Regular Symbol'!G$48,IF(PayCombo!E57=1,'Regular Symbol'!G$33,IF(D57=0,'Regular Symbol'!G$26,'Regular Symbol'!G$61) ))</f>
        <v>156</v>
      </c>
      <c r="L57" s="284">
        <f>IF(F57=2,'Regular Symbol'!H$48,IF(PayCombo!F57=1,'Regular Symbol'!H$33,IF(E57=0,'Regular Symbol'!H$26,'Regular Symbol'!H$61) ))</f>
        <v>192</v>
      </c>
      <c r="M57" s="270">
        <f t="shared" si="9"/>
        <v>4552704</v>
      </c>
      <c r="N57" s="271">
        <f t="shared" si="10"/>
        <v>57310.834008097168</v>
      </c>
      <c r="O57" s="285">
        <f>HLOOKUP(A57,OverView!$B$47:$L$57,2,FALSE)</f>
        <v>75</v>
      </c>
      <c r="P57" s="269">
        <f t="shared" si="4"/>
        <v>1.3086530897352428E-3</v>
      </c>
      <c r="Q57" s="272">
        <f t="shared" si="11"/>
        <v>1.7448707863136572E-5</v>
      </c>
      <c r="R57" s="269">
        <f t="shared" si="6"/>
        <v>1.3086530897352428E-3</v>
      </c>
      <c r="S57" s="237"/>
      <c r="T57" s="220"/>
      <c r="U57" s="220"/>
      <c r="V57" s="222"/>
    </row>
    <row r="58" spans="1:22" ht="14" thickBot="1">
      <c r="A58" s="187">
        <f t="shared" si="7"/>
        <v>5</v>
      </c>
      <c r="B58" s="282">
        <v>2</v>
      </c>
      <c r="C58" s="282">
        <v>2</v>
      </c>
      <c r="D58" s="282">
        <v>1</v>
      </c>
      <c r="E58" s="282">
        <v>0</v>
      </c>
      <c r="F58" s="282">
        <v>0</v>
      </c>
      <c r="G58" s="283">
        <f t="shared" si="8"/>
        <v>5</v>
      </c>
      <c r="H58" s="284">
        <f>IF(B58=2,'Regular Symbol'!D$48,IF(PayCombo!B58=1,'Regular Symbol'!D$33,IF(A58=0,'Regular Symbol'!D$26,'Regular Symbol'!D$61) ))</f>
        <v>4</v>
      </c>
      <c r="I58" s="284">
        <f>IF(C58=2,'Regular Symbol'!E$48,IF(PayCombo!C58=1,'Regular Symbol'!E$33,IF(B58=0,'Regular Symbol'!E$26,'Regular Symbol'!E$61) ))</f>
        <v>4</v>
      </c>
      <c r="J58" s="284">
        <f>IF(D58=2,'Regular Symbol'!F$48,IF(PayCombo!D58=1,'Regular Symbol'!F$33,IF(C58=0,'Regular Symbol'!F$26,'Regular Symbol'!F$61) ))</f>
        <v>3</v>
      </c>
      <c r="K58" s="284">
        <f>IF(E58=2,'Regular Symbol'!G$48,IF(PayCombo!E58=1,'Regular Symbol'!G$33,IF(D58=0,'Regular Symbol'!G$26,'Regular Symbol'!G$61) ))</f>
        <v>156</v>
      </c>
      <c r="L58" s="284">
        <f>IF(F58=2,'Regular Symbol'!H$48,IF(PayCombo!F58=1,'Regular Symbol'!H$33,IF(E58=0,'Regular Symbol'!H$26,'Regular Symbol'!H$61) ))</f>
        <v>192</v>
      </c>
      <c r="M58" s="270">
        <f t="shared" si="9"/>
        <v>1437696</v>
      </c>
      <c r="N58" s="271">
        <f t="shared" si="10"/>
        <v>181484.30769230769</v>
      </c>
      <c r="O58" s="285">
        <f>HLOOKUP(A58,OverView!$B$47:$L$57,2,FALSE)</f>
        <v>75</v>
      </c>
      <c r="P58" s="269">
        <f t="shared" si="4"/>
        <v>4.1325887044270832E-4</v>
      </c>
      <c r="Q58" s="272">
        <f t="shared" si="11"/>
        <v>5.5101182725694444E-6</v>
      </c>
      <c r="R58" s="269">
        <f t="shared" si="6"/>
        <v>4.1325887044270832E-4</v>
      </c>
      <c r="S58" s="289">
        <f>SUM(M51:M58)</f>
        <v>29526880</v>
      </c>
      <c r="T58" s="220"/>
      <c r="U58" s="220"/>
      <c r="V58" s="222"/>
    </row>
    <row r="59" spans="1:22" ht="14" thickBot="1">
      <c r="A59" s="187">
        <f t="shared" si="7"/>
        <v>4</v>
      </c>
      <c r="B59" s="280">
        <v>1</v>
      </c>
      <c r="C59" s="280">
        <v>1</v>
      </c>
      <c r="D59" s="280">
        <v>1</v>
      </c>
      <c r="E59" s="280">
        <v>1</v>
      </c>
      <c r="F59" s="280">
        <v>0</v>
      </c>
      <c r="G59" s="281">
        <f t="shared" si="8"/>
        <v>4</v>
      </c>
      <c r="H59" s="284">
        <f>IF(B59=2,'Regular Symbol'!D$48,IF(PayCombo!B59=1,'Regular Symbol'!D$33,IF(A59=0,'Regular Symbol'!D$26,'Regular Symbol'!D$61) ))</f>
        <v>10</v>
      </c>
      <c r="I59" s="284">
        <f>IF(C59=2,'Regular Symbol'!E$48,IF(PayCombo!C59=1,'Regular Symbol'!E$33,IF(B59=0,'Regular Symbol'!E$26,'Regular Symbol'!E$61) ))</f>
        <v>2</v>
      </c>
      <c r="J59" s="284">
        <f>IF(D59=2,'Regular Symbol'!F$48,IF(PayCombo!D59=1,'Regular Symbol'!F$33,IF(C59=0,'Regular Symbol'!F$26,'Regular Symbol'!F$61) ))</f>
        <v>3</v>
      </c>
      <c r="K59" s="284">
        <f>IF(E59=2,'Regular Symbol'!G$48,IF(PayCombo!E59=1,'Regular Symbol'!G$33,IF(D59=0,'Regular Symbol'!G$26,'Regular Symbol'!G$61) ))</f>
        <v>5</v>
      </c>
      <c r="L59" s="284">
        <f>IF(F59=2,'Regular Symbol'!H$48,IF(PayCombo!F59=1,'Regular Symbol'!H$33,IF(E59=0,'Regular Symbol'!H$26,'Regular Symbol'!H$61) ))</f>
        <v>172</v>
      </c>
      <c r="M59" s="268">
        <f t="shared" si="9"/>
        <v>51600</v>
      </c>
      <c r="N59" s="271">
        <f t="shared" si="10"/>
        <v>5056574.8688372094</v>
      </c>
      <c r="O59" s="285">
        <f>HLOOKUP(A59,OverView!$B$47:$L$57,2,FALSE)</f>
        <v>20</v>
      </c>
      <c r="P59" s="269">
        <f t="shared" si="4"/>
        <v>3.9552464897249952E-6</v>
      </c>
      <c r="Q59" s="272">
        <f t="shared" si="11"/>
        <v>1.9776232448624975E-7</v>
      </c>
      <c r="R59" s="269">
        <f t="shared" si="6"/>
        <v>3.9552464897249952E-6</v>
      </c>
      <c r="S59" s="237"/>
      <c r="T59" s="220"/>
      <c r="U59" s="220"/>
      <c r="V59" s="222"/>
    </row>
    <row r="60" spans="1:22" ht="14" thickBot="1">
      <c r="A60" s="187">
        <f t="shared" si="7"/>
        <v>4</v>
      </c>
      <c r="B60" s="278">
        <v>1</v>
      </c>
      <c r="C60" s="278">
        <v>1</v>
      </c>
      <c r="D60" s="278">
        <v>2</v>
      </c>
      <c r="E60" s="278">
        <v>0</v>
      </c>
      <c r="F60" s="278">
        <v>0</v>
      </c>
      <c r="G60" s="279">
        <f t="shared" si="8"/>
        <v>4</v>
      </c>
      <c r="H60" s="284">
        <f>IF(B60=2,'Regular Symbol'!D$48,IF(PayCombo!B60=1,'Regular Symbol'!D$33,IF(A60=0,'Regular Symbol'!D$26,'Regular Symbol'!D$61) ))</f>
        <v>10</v>
      </c>
      <c r="I60" s="284">
        <f>IF(C60=2,'Regular Symbol'!E$48,IF(PayCombo!C60=1,'Regular Symbol'!E$33,IF(B60=0,'Regular Symbol'!E$26,'Regular Symbol'!E$61) ))</f>
        <v>2</v>
      </c>
      <c r="J60" s="284">
        <f>IF(D60=2,'Regular Symbol'!F$48,IF(PayCombo!D60=1,'Regular Symbol'!F$33,IF(C60=0,'Regular Symbol'!F$26,'Regular Symbol'!F$61) ))</f>
        <v>19</v>
      </c>
      <c r="K60" s="284">
        <f>IF(E60=2,'Regular Symbol'!G$48,IF(PayCombo!E60=1,'Regular Symbol'!G$33,IF(D60=0,'Regular Symbol'!G$26,'Regular Symbol'!G$61) ))</f>
        <v>156</v>
      </c>
      <c r="L60" s="284">
        <f>IF(F60=2,'Regular Symbol'!H$48,IF(PayCombo!F60=1,'Regular Symbol'!H$33,IF(E60=0,'Regular Symbol'!H$26,'Regular Symbol'!H$61) ))</f>
        <v>192</v>
      </c>
      <c r="M60" s="270">
        <f t="shared" si="9"/>
        <v>11381760</v>
      </c>
      <c r="N60" s="271">
        <f t="shared" si="10"/>
        <v>22924.333603238865</v>
      </c>
      <c r="O60" s="285">
        <f>HLOOKUP(A60,OverView!$B$47:$L$57,2,FALSE)</f>
        <v>20</v>
      </c>
      <c r="P60" s="269">
        <f t="shared" si="4"/>
        <v>8.7243539315682867E-4</v>
      </c>
      <c r="Q60" s="272">
        <f t="shared" si="11"/>
        <v>4.3621769657841435E-5</v>
      </c>
      <c r="R60" s="269">
        <f t="shared" si="6"/>
        <v>8.7243539315682867E-4</v>
      </c>
      <c r="S60" s="237"/>
      <c r="T60" s="220"/>
      <c r="U60" s="220"/>
      <c r="V60" s="222"/>
    </row>
    <row r="61" spans="1:22" ht="14" thickBot="1">
      <c r="A61" s="187">
        <f t="shared" si="7"/>
        <v>4</v>
      </c>
      <c r="B61" s="278">
        <v>1</v>
      </c>
      <c r="C61" s="278">
        <v>2</v>
      </c>
      <c r="D61" s="278">
        <v>1</v>
      </c>
      <c r="E61" s="278">
        <v>0</v>
      </c>
      <c r="F61" s="278">
        <v>0</v>
      </c>
      <c r="G61" s="279">
        <f t="shared" si="8"/>
        <v>4</v>
      </c>
      <c r="H61" s="284">
        <f>IF(B61=2,'Regular Symbol'!D$48,IF(PayCombo!B61=1,'Regular Symbol'!D$33,IF(A61=0,'Regular Symbol'!D$26,'Regular Symbol'!D$61) ))</f>
        <v>10</v>
      </c>
      <c r="I61" s="284">
        <f>IF(C61=2,'Regular Symbol'!E$48,IF(PayCombo!C61=1,'Regular Symbol'!E$33,IF(B61=0,'Regular Symbol'!E$26,'Regular Symbol'!E$61) ))</f>
        <v>4</v>
      </c>
      <c r="J61" s="284">
        <f>IF(D61=2,'Regular Symbol'!F$48,IF(PayCombo!D61=1,'Regular Symbol'!F$33,IF(C61=0,'Regular Symbol'!F$26,'Regular Symbol'!F$61) ))</f>
        <v>3</v>
      </c>
      <c r="K61" s="284">
        <f>IF(E61=2,'Regular Symbol'!G$48,IF(PayCombo!E61=1,'Regular Symbol'!G$33,IF(D61=0,'Regular Symbol'!G$26,'Regular Symbol'!G$61) ))</f>
        <v>156</v>
      </c>
      <c r="L61" s="284">
        <f>IF(F61=2,'Regular Symbol'!H$48,IF(PayCombo!F61=1,'Regular Symbol'!H$33,IF(E61=0,'Regular Symbol'!H$26,'Regular Symbol'!H$61) ))</f>
        <v>192</v>
      </c>
      <c r="M61" s="270">
        <f t="shared" si="9"/>
        <v>3594240</v>
      </c>
      <c r="N61" s="271">
        <f t="shared" si="10"/>
        <v>72593.723076923081</v>
      </c>
      <c r="O61" s="285">
        <f>HLOOKUP(A61,OverView!$B$47:$L$57,2,FALSE)</f>
        <v>20</v>
      </c>
      <c r="P61" s="269">
        <f t="shared" si="4"/>
        <v>2.7550591362847219E-4</v>
      </c>
      <c r="Q61" s="272">
        <f t="shared" si="11"/>
        <v>1.377529568142361E-5</v>
      </c>
      <c r="R61" s="269">
        <f t="shared" si="6"/>
        <v>2.7550591362847219E-4</v>
      </c>
      <c r="S61" s="237"/>
      <c r="T61" s="220"/>
      <c r="U61" s="220"/>
      <c r="V61" s="222"/>
    </row>
    <row r="62" spans="1:22" ht="14" thickBot="1">
      <c r="A62" s="187">
        <f t="shared" si="7"/>
        <v>4</v>
      </c>
      <c r="B62" s="278">
        <v>2</v>
      </c>
      <c r="C62" s="278">
        <v>1</v>
      </c>
      <c r="D62" s="278">
        <v>1</v>
      </c>
      <c r="E62" s="278">
        <v>0</v>
      </c>
      <c r="F62" s="278">
        <v>0</v>
      </c>
      <c r="G62" s="279">
        <f t="shared" si="8"/>
        <v>4</v>
      </c>
      <c r="H62" s="284">
        <f>IF(B62=2,'Regular Symbol'!D$48,IF(PayCombo!B62=1,'Regular Symbol'!D$33,IF(A62=0,'Regular Symbol'!D$26,'Regular Symbol'!D$61) ))</f>
        <v>4</v>
      </c>
      <c r="I62" s="284">
        <f>IF(C62=2,'Regular Symbol'!E$48,IF(PayCombo!C62=1,'Regular Symbol'!E$33,IF(B62=0,'Regular Symbol'!E$26,'Regular Symbol'!E$61) ))</f>
        <v>2</v>
      </c>
      <c r="J62" s="284">
        <f>IF(D62=2,'Regular Symbol'!F$48,IF(PayCombo!D62=1,'Regular Symbol'!F$33,IF(C62=0,'Regular Symbol'!F$26,'Regular Symbol'!F$61) ))</f>
        <v>3</v>
      </c>
      <c r="K62" s="284">
        <f>IF(E62=2,'Regular Symbol'!G$48,IF(PayCombo!E62=1,'Regular Symbol'!G$33,IF(D62=0,'Regular Symbol'!G$26,'Regular Symbol'!G$61) ))</f>
        <v>156</v>
      </c>
      <c r="L62" s="284">
        <f>IF(F62=2,'Regular Symbol'!H$48,IF(PayCombo!F62=1,'Regular Symbol'!H$33,IF(E62=0,'Regular Symbol'!H$26,'Regular Symbol'!H$61) ))</f>
        <v>192</v>
      </c>
      <c r="M62" s="270">
        <f t="shared" si="9"/>
        <v>718848</v>
      </c>
      <c r="N62" s="271">
        <f t="shared" si="10"/>
        <v>362968.61538461538</v>
      </c>
      <c r="O62" s="285">
        <f>HLOOKUP(A62,OverView!$B$47:$L$57,2,FALSE)</f>
        <v>20</v>
      </c>
      <c r="P62" s="269">
        <f t="shared" si="4"/>
        <v>5.5101182725694445E-5</v>
      </c>
      <c r="Q62" s="272">
        <f t="shared" si="11"/>
        <v>2.7550591362847222E-6</v>
      </c>
      <c r="R62" s="269">
        <f t="shared" si="6"/>
        <v>5.5101182725694445E-5</v>
      </c>
      <c r="S62" s="237"/>
      <c r="T62" s="220"/>
      <c r="U62" s="220"/>
      <c r="V62" s="222"/>
    </row>
    <row r="63" spans="1:22" ht="14" thickBot="1">
      <c r="A63" s="187">
        <f t="shared" si="7"/>
        <v>4</v>
      </c>
      <c r="B63" s="282">
        <v>2</v>
      </c>
      <c r="C63" s="282">
        <v>2</v>
      </c>
      <c r="D63" s="282">
        <v>0</v>
      </c>
      <c r="E63" s="282">
        <v>0</v>
      </c>
      <c r="F63" s="282">
        <v>0</v>
      </c>
      <c r="G63" s="283">
        <f t="shared" si="8"/>
        <v>4</v>
      </c>
      <c r="H63" s="284">
        <f>IF(B63=2,'Regular Symbol'!D$48,IF(PayCombo!B63=1,'Regular Symbol'!D$33,IF(A63=0,'Regular Symbol'!D$26,'Regular Symbol'!D$61) ))</f>
        <v>4</v>
      </c>
      <c r="I63" s="284">
        <f>IF(C63=2,'Regular Symbol'!E$48,IF(PayCombo!C63=1,'Regular Symbol'!E$33,IF(B63=0,'Regular Symbol'!E$26,'Regular Symbol'!E$61) ))</f>
        <v>4</v>
      </c>
      <c r="J63" s="284">
        <f>IF(D63=2,'Regular Symbol'!F$48,IF(PayCombo!D63=1,'Regular Symbol'!F$33,IF(C63=0,'Regular Symbol'!F$26,'Regular Symbol'!F$61) ))</f>
        <v>170</v>
      </c>
      <c r="K63" s="284">
        <f>IF(E63=2,'Regular Symbol'!G$48,IF(PayCombo!E63=1,'Regular Symbol'!G$33,IF(D63=0,'Regular Symbol'!G$26,'Regular Symbol'!G$61) ))</f>
        <v>192</v>
      </c>
      <c r="L63" s="284">
        <f>IF(F63=2,'Regular Symbol'!H$48,IF(PayCombo!F63=1,'Regular Symbol'!H$33,IF(E63=0,'Regular Symbol'!H$26,'Regular Symbol'!H$61) ))</f>
        <v>192</v>
      </c>
      <c r="M63" s="270">
        <f t="shared" si="9"/>
        <v>100270080</v>
      </c>
      <c r="N63" s="271">
        <f t="shared" si="10"/>
        <v>2602.1647058823528</v>
      </c>
      <c r="O63" s="285">
        <f>HLOOKUP(A63,OverView!$B$47:$L$57,2,FALSE)</f>
        <v>20</v>
      </c>
      <c r="P63" s="269">
        <f t="shared" si="4"/>
        <v>7.6859085648148156E-3</v>
      </c>
      <c r="Q63" s="272">
        <f t="shared" si="11"/>
        <v>3.8429542824074077E-4</v>
      </c>
      <c r="R63" s="269">
        <f t="shared" si="6"/>
        <v>7.6859085648148156E-3</v>
      </c>
      <c r="S63" s="289">
        <f>SUM(M59:M63)</f>
        <v>116016528</v>
      </c>
      <c r="T63" s="220"/>
      <c r="U63" s="220"/>
      <c r="V63" s="222"/>
    </row>
    <row r="64" spans="1:22" ht="14" thickBot="1">
      <c r="A64" s="187">
        <f t="shared" si="7"/>
        <v>3</v>
      </c>
      <c r="B64" s="280">
        <v>1</v>
      </c>
      <c r="C64" s="280">
        <v>1</v>
      </c>
      <c r="D64" s="280">
        <v>1</v>
      </c>
      <c r="E64" s="280">
        <v>0</v>
      </c>
      <c r="F64" s="280">
        <v>0</v>
      </c>
      <c r="G64" s="281">
        <f t="shared" si="8"/>
        <v>3</v>
      </c>
      <c r="H64" s="284">
        <f>IF(B64=2,'Regular Symbol'!D$48,IF(PayCombo!B64=1,'Regular Symbol'!D$33,IF(A64=0,'Regular Symbol'!D$26,'Regular Symbol'!D$61) ))</f>
        <v>10</v>
      </c>
      <c r="I64" s="284">
        <f>IF(C64=2,'Regular Symbol'!E$48,IF(PayCombo!C64=1,'Regular Symbol'!E$33,IF(B64=0,'Regular Symbol'!E$26,'Regular Symbol'!E$61) ))</f>
        <v>2</v>
      </c>
      <c r="J64" s="284">
        <f>IF(D64=2,'Regular Symbol'!F$48,IF(PayCombo!D64=1,'Regular Symbol'!F$33,IF(C64=0,'Regular Symbol'!F$26,'Regular Symbol'!F$61) ))</f>
        <v>3</v>
      </c>
      <c r="K64" s="284">
        <f>IF(E64=2,'Regular Symbol'!G$48,IF(PayCombo!E64=1,'Regular Symbol'!G$33,IF(D64=0,'Regular Symbol'!G$26,'Regular Symbol'!G$61) ))</f>
        <v>156</v>
      </c>
      <c r="L64" s="284">
        <f>IF(F64=2,'Regular Symbol'!H$48,IF(PayCombo!F64=1,'Regular Symbol'!H$33,IF(E64=0,'Regular Symbol'!H$26,'Regular Symbol'!H$61) ))</f>
        <v>192</v>
      </c>
      <c r="M64" s="268">
        <f t="shared" si="9"/>
        <v>1797120</v>
      </c>
      <c r="N64" s="271">
        <f t="shared" si="10"/>
        <v>145187.44615384616</v>
      </c>
      <c r="O64" s="285">
        <f>HLOOKUP(A64,OverView!$B$47:$L$57,2,FALSE)</f>
        <v>10</v>
      </c>
      <c r="P64" s="269">
        <f t="shared" si="4"/>
        <v>6.8876478407118048E-5</v>
      </c>
      <c r="Q64" s="272">
        <f t="shared" si="11"/>
        <v>6.8876478407118048E-6</v>
      </c>
      <c r="R64" s="269">
        <f t="shared" si="6"/>
        <v>6.8876478407118048E-5</v>
      </c>
      <c r="S64" s="237"/>
    </row>
    <row r="65" spans="1:19" ht="14" thickBot="1">
      <c r="A65" s="187">
        <f t="shared" si="7"/>
        <v>3</v>
      </c>
      <c r="B65" s="278">
        <v>1</v>
      </c>
      <c r="C65" s="278">
        <v>2</v>
      </c>
      <c r="D65" s="278">
        <v>0</v>
      </c>
      <c r="E65" s="278">
        <v>0</v>
      </c>
      <c r="F65" s="278">
        <v>0</v>
      </c>
      <c r="G65" s="279">
        <f t="shared" si="8"/>
        <v>3</v>
      </c>
      <c r="H65" s="284">
        <f>IF(B65=2,'Regular Symbol'!D$48,IF(PayCombo!B65=1,'Regular Symbol'!D$33,IF(A65=0,'Regular Symbol'!D$26,'Regular Symbol'!D$61) ))</f>
        <v>10</v>
      </c>
      <c r="I65" s="284">
        <f>IF(C65=2,'Regular Symbol'!E$48,IF(PayCombo!C65=1,'Regular Symbol'!E$33,IF(B65=0,'Regular Symbol'!E$26,'Regular Symbol'!E$61) ))</f>
        <v>4</v>
      </c>
      <c r="J65" s="284">
        <f>IF(D65=2,'Regular Symbol'!F$48,IF(PayCombo!D65=1,'Regular Symbol'!F$33,IF(C65=0,'Regular Symbol'!F$26,'Regular Symbol'!F$61) ))</f>
        <v>170</v>
      </c>
      <c r="K65" s="284">
        <f>IF(E65=2,'Regular Symbol'!G$48,IF(PayCombo!E65=1,'Regular Symbol'!G$33,IF(D65=0,'Regular Symbol'!G$26,'Regular Symbol'!G$61) ))</f>
        <v>192</v>
      </c>
      <c r="L65" s="284">
        <f>IF(F65=2,'Regular Symbol'!H$48,IF(PayCombo!F65=1,'Regular Symbol'!H$33,IF(E65=0,'Regular Symbol'!H$26,'Regular Symbol'!H$61) ))</f>
        <v>192</v>
      </c>
      <c r="M65" s="270">
        <f t="shared" si="9"/>
        <v>250675200</v>
      </c>
      <c r="N65" s="271">
        <f t="shared" si="10"/>
        <v>1040.8658823529411</v>
      </c>
      <c r="O65" s="285">
        <f>HLOOKUP(A65,OverView!$B$47:$L$57,2,FALSE)</f>
        <v>10</v>
      </c>
      <c r="P65" s="269">
        <f t="shared" si="4"/>
        <v>9.6073857060185192E-3</v>
      </c>
      <c r="Q65" s="272">
        <f t="shared" si="11"/>
        <v>9.6073857060185194E-4</v>
      </c>
      <c r="R65" s="269">
        <f t="shared" si="6"/>
        <v>9.6073857060185192E-3</v>
      </c>
      <c r="S65" s="237"/>
    </row>
    <row r="66" spans="1:19" ht="14" thickBot="1">
      <c r="A66" s="187">
        <f t="shared" si="7"/>
        <v>3</v>
      </c>
      <c r="B66" s="282">
        <v>2</v>
      </c>
      <c r="C66" s="282">
        <v>1</v>
      </c>
      <c r="D66" s="282">
        <v>0</v>
      </c>
      <c r="E66" s="282">
        <v>0</v>
      </c>
      <c r="F66" s="282">
        <v>0</v>
      </c>
      <c r="G66" s="283">
        <f t="shared" si="8"/>
        <v>3</v>
      </c>
      <c r="H66" s="284">
        <f>IF(B66=2,'Regular Symbol'!D$48,IF(PayCombo!B66=1,'Regular Symbol'!D$33,IF(A66=0,'Regular Symbol'!D$26,'Regular Symbol'!D$61) ))</f>
        <v>4</v>
      </c>
      <c r="I66" s="284">
        <f>IF(C66=2,'Regular Symbol'!E$48,IF(PayCombo!C66=1,'Regular Symbol'!E$33,IF(B66=0,'Regular Symbol'!E$26,'Regular Symbol'!E$61) ))</f>
        <v>2</v>
      </c>
      <c r="J66" s="284">
        <f>IF(D66=2,'Regular Symbol'!F$48,IF(PayCombo!D66=1,'Regular Symbol'!F$33,IF(C66=0,'Regular Symbol'!F$26,'Regular Symbol'!F$61) ))</f>
        <v>170</v>
      </c>
      <c r="K66" s="284">
        <f>IF(E66=2,'Regular Symbol'!G$48,IF(PayCombo!E66=1,'Regular Symbol'!G$33,IF(D66=0,'Regular Symbol'!G$26,'Regular Symbol'!G$61) ))</f>
        <v>192</v>
      </c>
      <c r="L66" s="284">
        <f>IF(F66=2,'Regular Symbol'!H$48,IF(PayCombo!F66=1,'Regular Symbol'!H$33,IF(E66=0,'Regular Symbol'!H$26,'Regular Symbol'!H$61) ))</f>
        <v>192</v>
      </c>
      <c r="M66" s="270">
        <f t="shared" si="9"/>
        <v>50135040</v>
      </c>
      <c r="N66" s="271">
        <f t="shared" si="10"/>
        <v>5204.3294117647056</v>
      </c>
      <c r="O66" s="285">
        <f>HLOOKUP(A66,OverView!$B$47:$L$57,2,FALSE)</f>
        <v>10</v>
      </c>
      <c r="P66" s="269">
        <f t="shared" si="4"/>
        <v>1.9214771412037039E-3</v>
      </c>
      <c r="Q66" s="272">
        <f t="shared" si="11"/>
        <v>1.9214771412037038E-4</v>
      </c>
      <c r="R66" s="269">
        <f t="shared" si="6"/>
        <v>1.9214771412037039E-3</v>
      </c>
      <c r="S66" s="289">
        <f>SUM(M64:M66)</f>
        <v>302607360</v>
      </c>
    </row>
    <row r="67" spans="1:19" ht="14" thickBot="1">
      <c r="A67" s="187" t="str">
        <f>B67</f>
        <v>M2</v>
      </c>
      <c r="B67" s="346" t="s">
        <v>148</v>
      </c>
      <c r="C67" s="346"/>
      <c r="D67" s="346"/>
      <c r="E67" s="346"/>
      <c r="F67" s="347"/>
      <c r="G67" s="314"/>
      <c r="H67" s="314"/>
      <c r="I67" s="314"/>
      <c r="J67" s="314"/>
      <c r="K67" s="314"/>
      <c r="L67" s="314"/>
      <c r="M67" s="314"/>
      <c r="N67" s="314"/>
      <c r="O67" s="314"/>
      <c r="P67" s="269">
        <f t="shared" si="4"/>
        <v>0</v>
      </c>
      <c r="Q67" s="314"/>
      <c r="R67" s="269">
        <f t="shared" si="6"/>
        <v>0</v>
      </c>
      <c r="S67" s="314"/>
    </row>
    <row r="68" spans="1:19" ht="14" thickBot="1">
      <c r="A68" s="187">
        <f t="shared" si="7"/>
        <v>10</v>
      </c>
      <c r="B68" s="282">
        <v>2</v>
      </c>
      <c r="C68" s="282">
        <v>2</v>
      </c>
      <c r="D68" s="282">
        <v>2</v>
      </c>
      <c r="E68" s="282">
        <v>2</v>
      </c>
      <c r="F68" s="282">
        <v>2</v>
      </c>
      <c r="G68" s="283">
        <f t="shared" ref="G68:G99" si="12">SUM(B68:F68)</f>
        <v>10</v>
      </c>
      <c r="H68" s="284">
        <f>IF(B68=2,'Regular Symbol'!D$49,IF(PayCombo!B68=1,'Regular Symbol'!D$34,IF(A68=0,'Regular Symbol'!D$26,'Regular Symbol'!D$62) ))</f>
        <v>6</v>
      </c>
      <c r="I68" s="284">
        <f>IF(C68=2,'Regular Symbol'!E$49,IF(PayCombo!C68=1,'Regular Symbol'!E$34,IF(B68=0,'Regular Symbol'!E$26,'Regular Symbol'!E$62) ))</f>
        <v>6</v>
      </c>
      <c r="J68" s="284">
        <f>IF(D68=2,'Regular Symbol'!F$49,IF(PayCombo!D68=1,'Regular Symbol'!F$34,IF(C68=0,'Regular Symbol'!F$26,'Regular Symbol'!F$62) ))</f>
        <v>16</v>
      </c>
      <c r="K68" s="284">
        <f>IF(E68=2,'Regular Symbol'!G$49,IF(PayCombo!E68=1,'Regular Symbol'!G$34,IF(D68=0,'Regular Symbol'!G$26,'Regular Symbol'!G$62) ))</f>
        <v>41</v>
      </c>
      <c r="L68" s="284">
        <f>IF(F68=2,'Regular Symbol'!H$49,IF(PayCombo!F68=1,'Regular Symbol'!H$34,IF(E68=0,'Regular Symbol'!H$26,'Regular Symbol'!H$62) ))</f>
        <v>13</v>
      </c>
      <c r="M68" s="270">
        <f t="shared" ref="M68:M99" si="13">PRODUCT(H68,I68,J68,K68,L68)</f>
        <v>307008</v>
      </c>
      <c r="N68" s="271">
        <f t="shared" ref="N68:N99" si="14">$H$5/M68</f>
        <v>849877.73358348967</v>
      </c>
      <c r="O68" s="285">
        <f>HLOOKUP(A68,OverView!$B$47:$L$57,3,FALSE)</f>
        <v>6000</v>
      </c>
      <c r="P68" s="269">
        <f t="shared" si="4"/>
        <v>7.0598390367296003E-3</v>
      </c>
      <c r="Q68" s="272">
        <f t="shared" ref="Q68:Q99" si="15">1/N68</f>
        <v>1.1766398394549334E-6</v>
      </c>
      <c r="R68" s="269">
        <f t="shared" si="6"/>
        <v>7.0598390367296003E-3</v>
      </c>
      <c r="S68" s="287">
        <f>SUM(M68)</f>
        <v>307008</v>
      </c>
    </row>
    <row r="69" spans="1:19" ht="14" thickBot="1">
      <c r="A69" s="187">
        <f t="shared" si="7"/>
        <v>9</v>
      </c>
      <c r="B69" s="280">
        <v>1</v>
      </c>
      <c r="C69" s="280">
        <v>2</v>
      </c>
      <c r="D69" s="280">
        <v>2</v>
      </c>
      <c r="E69" s="280">
        <v>2</v>
      </c>
      <c r="F69" s="280">
        <v>2</v>
      </c>
      <c r="G69" s="281">
        <f t="shared" si="12"/>
        <v>9</v>
      </c>
      <c r="H69" s="284">
        <f>IF(B69=2,'Regular Symbol'!D$49,IF(PayCombo!B69=1,'Regular Symbol'!D$34,IF(A69=0,'Regular Symbol'!D$26,'Regular Symbol'!D$62) ))</f>
        <v>8</v>
      </c>
      <c r="I69" s="284">
        <f>IF(C69=2,'Regular Symbol'!E$49,IF(PayCombo!C69=1,'Regular Symbol'!E$34,IF(B69=0,'Regular Symbol'!E$26,'Regular Symbol'!E$62) ))</f>
        <v>6</v>
      </c>
      <c r="J69" s="284">
        <f>IF(D69=2,'Regular Symbol'!F$49,IF(PayCombo!D69=1,'Regular Symbol'!F$34,IF(C69=0,'Regular Symbol'!F$26,'Regular Symbol'!F$62) ))</f>
        <v>16</v>
      </c>
      <c r="K69" s="284">
        <f>IF(E69=2,'Regular Symbol'!G$49,IF(PayCombo!E69=1,'Regular Symbol'!G$34,IF(D69=0,'Regular Symbol'!G$26,'Regular Symbol'!G$62) ))</f>
        <v>41</v>
      </c>
      <c r="L69" s="284">
        <f>IF(F69=2,'Regular Symbol'!H$49,IF(PayCombo!F69=1,'Regular Symbol'!H$34,IF(E69=0,'Regular Symbol'!H$26,'Regular Symbol'!H$62) ))</f>
        <v>13</v>
      </c>
      <c r="M69" s="270">
        <f t="shared" si="13"/>
        <v>409344</v>
      </c>
      <c r="N69" s="271">
        <f t="shared" si="14"/>
        <v>637408.30018761731</v>
      </c>
      <c r="O69" s="285">
        <f>HLOOKUP(A69,OverView!$B$47:$L$57,3,FALSE)</f>
        <v>1500</v>
      </c>
      <c r="P69" s="269">
        <f t="shared" si="4"/>
        <v>2.3532796789098669E-3</v>
      </c>
      <c r="Q69" s="272">
        <f t="shared" si="15"/>
        <v>1.5688531192732446E-6</v>
      </c>
      <c r="R69" s="269">
        <f t="shared" si="6"/>
        <v>2.3532796789098669E-3</v>
      </c>
      <c r="S69" s="237"/>
    </row>
    <row r="70" spans="1:19" ht="14" thickBot="1">
      <c r="A70" s="187">
        <f t="shared" si="7"/>
        <v>9</v>
      </c>
      <c r="B70" s="278">
        <v>2</v>
      </c>
      <c r="C70" s="278">
        <v>1</v>
      </c>
      <c r="D70" s="278">
        <v>2</v>
      </c>
      <c r="E70" s="278">
        <v>2</v>
      </c>
      <c r="F70" s="278">
        <v>2</v>
      </c>
      <c r="G70" s="279">
        <f t="shared" si="12"/>
        <v>9</v>
      </c>
      <c r="H70" s="284">
        <f>IF(B70=2,'Regular Symbol'!D$49,IF(PayCombo!B70=1,'Regular Symbol'!D$34,IF(A70=0,'Regular Symbol'!D$26,'Regular Symbol'!D$62) ))</f>
        <v>6</v>
      </c>
      <c r="I70" s="284">
        <f>IF(C70=2,'Regular Symbol'!E$49,IF(PayCombo!C70=1,'Regular Symbol'!E$34,IF(B70=0,'Regular Symbol'!E$26,'Regular Symbol'!E$62) ))</f>
        <v>4</v>
      </c>
      <c r="J70" s="284">
        <f>IF(D70=2,'Regular Symbol'!F$49,IF(PayCombo!D70=1,'Regular Symbol'!F$34,IF(C70=0,'Regular Symbol'!F$26,'Regular Symbol'!F$62) ))</f>
        <v>16</v>
      </c>
      <c r="K70" s="284">
        <f>IF(E70=2,'Regular Symbol'!G$49,IF(PayCombo!E70=1,'Regular Symbol'!G$34,IF(D70=0,'Regular Symbol'!G$26,'Regular Symbol'!G$62) ))</f>
        <v>41</v>
      </c>
      <c r="L70" s="284">
        <f>IF(F70=2,'Regular Symbol'!H$49,IF(PayCombo!F70=1,'Regular Symbol'!H$34,IF(E70=0,'Regular Symbol'!H$26,'Regular Symbol'!H$62) ))</f>
        <v>13</v>
      </c>
      <c r="M70" s="270">
        <f t="shared" si="13"/>
        <v>204672</v>
      </c>
      <c r="N70" s="271">
        <f t="shared" si="14"/>
        <v>1274816.6003752346</v>
      </c>
      <c r="O70" s="285">
        <f>HLOOKUP(A70,OverView!$B$47:$L$57,3,FALSE)</f>
        <v>1500</v>
      </c>
      <c r="P70" s="269">
        <f t="shared" si="4"/>
        <v>1.1766398394549335E-3</v>
      </c>
      <c r="Q70" s="272">
        <f t="shared" si="15"/>
        <v>7.8442655963662229E-7</v>
      </c>
      <c r="R70" s="269">
        <f t="shared" si="6"/>
        <v>1.1766398394549335E-3</v>
      </c>
      <c r="S70" s="237"/>
    </row>
    <row r="71" spans="1:19" ht="14" thickBot="1">
      <c r="A71" s="187">
        <f t="shared" si="7"/>
        <v>9</v>
      </c>
      <c r="B71" s="278">
        <v>2</v>
      </c>
      <c r="C71" s="278">
        <v>2</v>
      </c>
      <c r="D71" s="278">
        <v>1</v>
      </c>
      <c r="E71" s="278">
        <v>2</v>
      </c>
      <c r="F71" s="278">
        <v>2</v>
      </c>
      <c r="G71" s="279">
        <f t="shared" si="12"/>
        <v>9</v>
      </c>
      <c r="H71" s="284">
        <f>IF(B71=2,'Regular Symbol'!D$49,IF(PayCombo!B71=1,'Regular Symbol'!D$34,IF(A71=0,'Regular Symbol'!D$26,'Regular Symbol'!D$62) ))</f>
        <v>6</v>
      </c>
      <c r="I71" s="284">
        <f>IF(C71=2,'Regular Symbol'!E$49,IF(PayCombo!C71=1,'Regular Symbol'!E$34,IF(B71=0,'Regular Symbol'!E$26,'Regular Symbol'!E$62) ))</f>
        <v>6</v>
      </c>
      <c r="J71" s="284">
        <f>IF(D71=2,'Regular Symbol'!F$49,IF(PayCombo!D71=1,'Regular Symbol'!F$34,IF(C71=0,'Regular Symbol'!F$26,'Regular Symbol'!F$62) ))</f>
        <v>3</v>
      </c>
      <c r="K71" s="284">
        <f>IF(E71=2,'Regular Symbol'!G$49,IF(PayCombo!E71=1,'Regular Symbol'!G$34,IF(D71=0,'Regular Symbol'!G$26,'Regular Symbol'!G$62) ))</f>
        <v>41</v>
      </c>
      <c r="L71" s="284">
        <f>IF(F71=2,'Regular Symbol'!H$49,IF(PayCombo!F71=1,'Regular Symbol'!H$34,IF(E71=0,'Regular Symbol'!H$26,'Regular Symbol'!H$62) ))</f>
        <v>13</v>
      </c>
      <c r="M71" s="270">
        <f t="shared" si="13"/>
        <v>57564</v>
      </c>
      <c r="N71" s="271">
        <f t="shared" si="14"/>
        <v>4532681.2457786119</v>
      </c>
      <c r="O71" s="285">
        <f>HLOOKUP(A71,OverView!$B$47:$L$57,3,FALSE)</f>
        <v>1500</v>
      </c>
      <c r="P71" s="269">
        <f t="shared" si="4"/>
        <v>3.3092995484670001E-4</v>
      </c>
      <c r="Q71" s="272">
        <f t="shared" si="15"/>
        <v>2.2061996989780002E-7</v>
      </c>
      <c r="R71" s="269">
        <f t="shared" si="6"/>
        <v>3.3092995484670001E-4</v>
      </c>
      <c r="S71" s="237"/>
    </row>
    <row r="72" spans="1:19" ht="14" thickBot="1">
      <c r="A72" s="187">
        <f t="shared" ref="A72:A103" si="16">SUM(B72:F72)</f>
        <v>9</v>
      </c>
      <c r="B72" s="278">
        <v>2</v>
      </c>
      <c r="C72" s="278">
        <v>2</v>
      </c>
      <c r="D72" s="278">
        <v>2</v>
      </c>
      <c r="E72" s="278">
        <v>1</v>
      </c>
      <c r="F72" s="278">
        <v>2</v>
      </c>
      <c r="G72" s="279">
        <f t="shared" si="12"/>
        <v>9</v>
      </c>
      <c r="H72" s="284">
        <f>IF(B72=2,'Regular Symbol'!D$49,IF(PayCombo!B72=1,'Regular Symbol'!D$34,IF(A72=0,'Regular Symbol'!D$26,'Regular Symbol'!D$62) ))</f>
        <v>6</v>
      </c>
      <c r="I72" s="284">
        <f>IF(C72=2,'Regular Symbol'!E$49,IF(PayCombo!C72=1,'Regular Symbol'!E$34,IF(B72=0,'Regular Symbol'!E$26,'Regular Symbol'!E$62) ))</f>
        <v>6</v>
      </c>
      <c r="J72" s="284">
        <f>IF(D72=2,'Regular Symbol'!F$49,IF(PayCombo!D72=1,'Regular Symbol'!F$34,IF(C72=0,'Regular Symbol'!F$26,'Regular Symbol'!F$62) ))</f>
        <v>16</v>
      </c>
      <c r="K72" s="284">
        <f>IF(E72=2,'Regular Symbol'!G$49,IF(PayCombo!E72=1,'Regular Symbol'!G$34,IF(D72=0,'Regular Symbol'!G$26,'Regular Symbol'!G$62) ))</f>
        <v>5</v>
      </c>
      <c r="L72" s="284">
        <f>IF(F72=2,'Regular Symbol'!H$49,IF(PayCombo!F72=1,'Regular Symbol'!H$34,IF(E72=0,'Regular Symbol'!H$26,'Regular Symbol'!H$62) ))</f>
        <v>13</v>
      </c>
      <c r="M72" s="270">
        <f t="shared" si="13"/>
        <v>37440</v>
      </c>
      <c r="N72" s="271">
        <f t="shared" si="14"/>
        <v>6968997.4153846158</v>
      </c>
      <c r="O72" s="285">
        <f>HLOOKUP(A72,OverView!$B$47:$L$57,3,FALSE)</f>
        <v>1500</v>
      </c>
      <c r="P72" s="269">
        <f t="shared" ref="P72:P135" si="17">R72/$H$3</f>
        <v>2.1523899502224394E-4</v>
      </c>
      <c r="Q72" s="272">
        <f t="shared" si="15"/>
        <v>1.4349266334816262E-7</v>
      </c>
      <c r="R72" s="269">
        <f t="shared" ref="R72:R135" si="18">O72*Q72</f>
        <v>2.1523899502224394E-4</v>
      </c>
      <c r="S72" s="237"/>
    </row>
    <row r="73" spans="1:19" ht="14" thickBot="1">
      <c r="A73" s="187">
        <f t="shared" si="16"/>
        <v>9</v>
      </c>
      <c r="B73" s="282">
        <v>2</v>
      </c>
      <c r="C73" s="282">
        <v>2</v>
      </c>
      <c r="D73" s="282">
        <v>2</v>
      </c>
      <c r="E73" s="282">
        <v>2</v>
      </c>
      <c r="F73" s="282">
        <v>1</v>
      </c>
      <c r="G73" s="283">
        <f t="shared" si="12"/>
        <v>9</v>
      </c>
      <c r="H73" s="284">
        <f>IF(B73=2,'Regular Symbol'!D$49,IF(PayCombo!B73=1,'Regular Symbol'!D$34,IF(A73=0,'Regular Symbol'!D$26,'Regular Symbol'!D$62) ))</f>
        <v>6</v>
      </c>
      <c r="I73" s="284">
        <f>IF(C73=2,'Regular Symbol'!E$49,IF(PayCombo!C73=1,'Regular Symbol'!E$34,IF(B73=0,'Regular Symbol'!E$26,'Regular Symbol'!E$62) ))</f>
        <v>6</v>
      </c>
      <c r="J73" s="284">
        <f>IF(D73=2,'Regular Symbol'!F$49,IF(PayCombo!D73=1,'Regular Symbol'!F$34,IF(C73=0,'Regular Symbol'!F$26,'Regular Symbol'!F$62) ))</f>
        <v>16</v>
      </c>
      <c r="K73" s="284">
        <f>IF(E73=2,'Regular Symbol'!G$49,IF(PayCombo!E73=1,'Regular Symbol'!G$34,IF(D73=0,'Regular Symbol'!G$26,'Regular Symbol'!G$62) ))</f>
        <v>41</v>
      </c>
      <c r="L73" s="284">
        <f>IF(F73=2,'Regular Symbol'!H$49,IF(PayCombo!F73=1,'Regular Symbol'!H$34,IF(E73=0,'Regular Symbol'!H$26,'Regular Symbol'!H$62) ))</f>
        <v>6</v>
      </c>
      <c r="M73" s="270">
        <f t="shared" si="13"/>
        <v>141696</v>
      </c>
      <c r="N73" s="271">
        <f t="shared" si="14"/>
        <v>1841401.756097561</v>
      </c>
      <c r="O73" s="285">
        <f>HLOOKUP(A73,OverView!$B$47:$L$57,3,FALSE)</f>
        <v>1500</v>
      </c>
      <c r="P73" s="269">
        <f t="shared" si="17"/>
        <v>8.1459681193033851E-4</v>
      </c>
      <c r="Q73" s="272">
        <f t="shared" si="15"/>
        <v>5.4306454128689234E-7</v>
      </c>
      <c r="R73" s="269">
        <f t="shared" si="18"/>
        <v>8.1459681193033851E-4</v>
      </c>
      <c r="S73" s="288">
        <f>SUM(M69:M73)</f>
        <v>850716</v>
      </c>
    </row>
    <row r="74" spans="1:19" ht="14" thickBot="1">
      <c r="A74" s="187">
        <f t="shared" si="16"/>
        <v>8</v>
      </c>
      <c r="B74" s="280">
        <v>1</v>
      </c>
      <c r="C74" s="280">
        <v>1</v>
      </c>
      <c r="D74" s="280">
        <v>2</v>
      </c>
      <c r="E74" s="280">
        <v>2</v>
      </c>
      <c r="F74" s="280">
        <v>2</v>
      </c>
      <c r="G74" s="281">
        <f t="shared" si="12"/>
        <v>8</v>
      </c>
      <c r="H74" s="284">
        <f>IF(B74=2,'Regular Symbol'!D$49,IF(PayCombo!B74=1,'Regular Symbol'!D$34,IF(A74=0,'Regular Symbol'!D$26,'Regular Symbol'!D$62) ))</f>
        <v>8</v>
      </c>
      <c r="I74" s="284">
        <f>IF(C74=2,'Regular Symbol'!E$49,IF(PayCombo!C74=1,'Regular Symbol'!E$34,IF(B74=0,'Regular Symbol'!E$26,'Regular Symbol'!E$62) ))</f>
        <v>4</v>
      </c>
      <c r="J74" s="284">
        <f>IF(D74=2,'Regular Symbol'!F$49,IF(PayCombo!D74=1,'Regular Symbol'!F$34,IF(C74=0,'Regular Symbol'!F$26,'Regular Symbol'!F$62) ))</f>
        <v>16</v>
      </c>
      <c r="K74" s="284">
        <f>IF(E74=2,'Regular Symbol'!G$49,IF(PayCombo!E74=1,'Regular Symbol'!G$34,IF(D74=0,'Regular Symbol'!G$26,'Regular Symbol'!G$62) ))</f>
        <v>41</v>
      </c>
      <c r="L74" s="284">
        <f>IF(F74=2,'Regular Symbol'!H$49,IF(PayCombo!F74=1,'Regular Symbol'!H$34,IF(E74=0,'Regular Symbol'!H$26,'Regular Symbol'!H$62) ))</f>
        <v>13</v>
      </c>
      <c r="M74" s="268">
        <f t="shared" si="13"/>
        <v>272896</v>
      </c>
      <c r="N74" s="271">
        <f t="shared" si="14"/>
        <v>956112.45028142584</v>
      </c>
      <c r="O74" s="285">
        <f>HLOOKUP(A74,OverView!$B$47:$L$57,3,FALSE)</f>
        <v>900</v>
      </c>
      <c r="P74" s="269">
        <f t="shared" si="17"/>
        <v>9.4131187156394679E-4</v>
      </c>
      <c r="Q74" s="272">
        <f t="shared" si="15"/>
        <v>1.0459020795154965E-6</v>
      </c>
      <c r="R74" s="269">
        <f t="shared" si="18"/>
        <v>9.4131187156394679E-4</v>
      </c>
      <c r="S74" s="237"/>
    </row>
    <row r="75" spans="1:19" ht="14" thickBot="1">
      <c r="A75" s="187">
        <f t="shared" si="16"/>
        <v>8</v>
      </c>
      <c r="B75" s="278">
        <v>1</v>
      </c>
      <c r="C75" s="278">
        <v>2</v>
      </c>
      <c r="D75" s="278">
        <v>1</v>
      </c>
      <c r="E75" s="278">
        <v>2</v>
      </c>
      <c r="F75" s="278">
        <v>2</v>
      </c>
      <c r="G75" s="279">
        <f t="shared" si="12"/>
        <v>8</v>
      </c>
      <c r="H75" s="284">
        <f>IF(B75=2,'Regular Symbol'!D$49,IF(PayCombo!B75=1,'Regular Symbol'!D$34,IF(A75=0,'Regular Symbol'!D$26,'Regular Symbol'!D$62) ))</f>
        <v>8</v>
      </c>
      <c r="I75" s="284">
        <f>IF(C75=2,'Regular Symbol'!E$49,IF(PayCombo!C75=1,'Regular Symbol'!E$34,IF(B75=0,'Regular Symbol'!E$26,'Regular Symbol'!E$62) ))</f>
        <v>6</v>
      </c>
      <c r="J75" s="284">
        <f>IF(D75=2,'Regular Symbol'!F$49,IF(PayCombo!D75=1,'Regular Symbol'!F$34,IF(C75=0,'Regular Symbol'!F$26,'Regular Symbol'!F$62) ))</f>
        <v>3</v>
      </c>
      <c r="K75" s="284">
        <f>IF(E75=2,'Regular Symbol'!G$49,IF(PayCombo!E75=1,'Regular Symbol'!G$34,IF(D75=0,'Regular Symbol'!G$26,'Regular Symbol'!G$62) ))</f>
        <v>41</v>
      </c>
      <c r="L75" s="284">
        <f>IF(F75=2,'Regular Symbol'!H$49,IF(PayCombo!F75=1,'Regular Symbol'!H$34,IF(E75=0,'Regular Symbol'!H$26,'Regular Symbol'!H$62) ))</f>
        <v>13</v>
      </c>
      <c r="M75" s="270">
        <f t="shared" si="13"/>
        <v>76752</v>
      </c>
      <c r="N75" s="271">
        <f t="shared" si="14"/>
        <v>3399510.9343339587</v>
      </c>
      <c r="O75" s="285">
        <f>HLOOKUP(A75,OverView!$B$47:$L$57,3,FALSE)</f>
        <v>900</v>
      </c>
      <c r="P75" s="269">
        <f t="shared" si="17"/>
        <v>2.6474396387736004E-4</v>
      </c>
      <c r="Q75" s="272">
        <f t="shared" si="15"/>
        <v>2.9415995986373336E-7</v>
      </c>
      <c r="R75" s="269">
        <f t="shared" si="18"/>
        <v>2.6474396387736004E-4</v>
      </c>
      <c r="S75" s="237"/>
    </row>
    <row r="76" spans="1:19" ht="14" thickBot="1">
      <c r="A76" s="187">
        <f t="shared" si="16"/>
        <v>8</v>
      </c>
      <c r="B76" s="278">
        <v>1</v>
      </c>
      <c r="C76" s="278">
        <v>2</v>
      </c>
      <c r="D76" s="278">
        <v>2</v>
      </c>
      <c r="E76" s="278">
        <v>1</v>
      </c>
      <c r="F76" s="278">
        <v>2</v>
      </c>
      <c r="G76" s="279">
        <f t="shared" si="12"/>
        <v>8</v>
      </c>
      <c r="H76" s="284">
        <f>IF(B76=2,'Regular Symbol'!D$49,IF(PayCombo!B76=1,'Regular Symbol'!D$34,IF(A76=0,'Regular Symbol'!D$26,'Regular Symbol'!D$62) ))</f>
        <v>8</v>
      </c>
      <c r="I76" s="284">
        <f>IF(C76=2,'Regular Symbol'!E$49,IF(PayCombo!C76=1,'Regular Symbol'!E$34,IF(B76=0,'Regular Symbol'!E$26,'Regular Symbol'!E$62) ))</f>
        <v>6</v>
      </c>
      <c r="J76" s="284">
        <f>IF(D76=2,'Regular Symbol'!F$49,IF(PayCombo!D76=1,'Regular Symbol'!F$34,IF(C76=0,'Regular Symbol'!F$26,'Regular Symbol'!F$62) ))</f>
        <v>16</v>
      </c>
      <c r="K76" s="284">
        <f>IF(E76=2,'Regular Symbol'!G$49,IF(PayCombo!E76=1,'Regular Symbol'!G$34,IF(D76=0,'Regular Symbol'!G$26,'Regular Symbol'!G$62) ))</f>
        <v>5</v>
      </c>
      <c r="L76" s="284">
        <f>IF(F76=2,'Regular Symbol'!H$49,IF(PayCombo!F76=1,'Regular Symbol'!H$34,IF(E76=0,'Regular Symbol'!H$26,'Regular Symbol'!H$62) ))</f>
        <v>13</v>
      </c>
      <c r="M76" s="270">
        <f t="shared" si="13"/>
        <v>49920</v>
      </c>
      <c r="N76" s="271">
        <f t="shared" si="14"/>
        <v>5226748.0615384616</v>
      </c>
      <c r="O76" s="285">
        <f>HLOOKUP(A76,OverView!$B$47:$L$57,3,FALSE)</f>
        <v>900</v>
      </c>
      <c r="P76" s="269">
        <f t="shared" si="17"/>
        <v>1.7219119601779515E-4</v>
      </c>
      <c r="Q76" s="272">
        <f t="shared" si="15"/>
        <v>1.9132355113088349E-7</v>
      </c>
      <c r="R76" s="269">
        <f t="shared" si="18"/>
        <v>1.7219119601779515E-4</v>
      </c>
      <c r="S76" s="237"/>
    </row>
    <row r="77" spans="1:19" ht="14" thickBot="1">
      <c r="A77" s="187">
        <f t="shared" si="16"/>
        <v>8</v>
      </c>
      <c r="B77" s="278">
        <v>1</v>
      </c>
      <c r="C77" s="278">
        <v>2</v>
      </c>
      <c r="D77" s="278">
        <v>2</v>
      </c>
      <c r="E77" s="278">
        <v>2</v>
      </c>
      <c r="F77" s="278">
        <v>1</v>
      </c>
      <c r="G77" s="279">
        <f t="shared" si="12"/>
        <v>8</v>
      </c>
      <c r="H77" s="284">
        <f>IF(B77=2,'Regular Symbol'!D$49,IF(PayCombo!B77=1,'Regular Symbol'!D$34,IF(A77=0,'Regular Symbol'!D$26,'Regular Symbol'!D$62) ))</f>
        <v>8</v>
      </c>
      <c r="I77" s="284">
        <f>IF(C77=2,'Regular Symbol'!E$49,IF(PayCombo!C77=1,'Regular Symbol'!E$34,IF(B77=0,'Regular Symbol'!E$26,'Regular Symbol'!E$62) ))</f>
        <v>6</v>
      </c>
      <c r="J77" s="284">
        <f>IF(D77=2,'Regular Symbol'!F$49,IF(PayCombo!D77=1,'Regular Symbol'!F$34,IF(C77=0,'Regular Symbol'!F$26,'Regular Symbol'!F$62) ))</f>
        <v>16</v>
      </c>
      <c r="K77" s="284">
        <f>IF(E77=2,'Regular Symbol'!G$49,IF(PayCombo!E77=1,'Regular Symbol'!G$34,IF(D77=0,'Regular Symbol'!G$26,'Regular Symbol'!G$62) ))</f>
        <v>41</v>
      </c>
      <c r="L77" s="284">
        <f>IF(F77=2,'Regular Symbol'!H$49,IF(PayCombo!F77=1,'Regular Symbol'!H$34,IF(E77=0,'Regular Symbol'!H$26,'Regular Symbol'!H$62) ))</f>
        <v>6</v>
      </c>
      <c r="M77" s="270">
        <f t="shared" si="13"/>
        <v>188928</v>
      </c>
      <c r="N77" s="271">
        <f t="shared" si="14"/>
        <v>1381051.3170731708</v>
      </c>
      <c r="O77" s="285">
        <f>HLOOKUP(A77,OverView!$B$47:$L$57,3,FALSE)</f>
        <v>900</v>
      </c>
      <c r="P77" s="269">
        <f t="shared" si="17"/>
        <v>6.5167744954427076E-4</v>
      </c>
      <c r="Q77" s="272">
        <f t="shared" si="15"/>
        <v>7.2408605504918975E-7</v>
      </c>
      <c r="R77" s="269">
        <f t="shared" si="18"/>
        <v>6.5167744954427076E-4</v>
      </c>
      <c r="S77" s="237"/>
    </row>
    <row r="78" spans="1:19" ht="14" thickBot="1">
      <c r="A78" s="187">
        <f t="shared" si="16"/>
        <v>8</v>
      </c>
      <c r="B78" s="278">
        <v>2</v>
      </c>
      <c r="C78" s="278">
        <v>1</v>
      </c>
      <c r="D78" s="278">
        <v>1</v>
      </c>
      <c r="E78" s="278">
        <v>2</v>
      </c>
      <c r="F78" s="278">
        <v>2</v>
      </c>
      <c r="G78" s="279">
        <f t="shared" si="12"/>
        <v>8</v>
      </c>
      <c r="H78" s="284">
        <f>IF(B78=2,'Regular Symbol'!D$49,IF(PayCombo!B78=1,'Regular Symbol'!D$34,IF(A78=0,'Regular Symbol'!D$26,'Regular Symbol'!D$62) ))</f>
        <v>6</v>
      </c>
      <c r="I78" s="284">
        <f>IF(C78=2,'Regular Symbol'!E$49,IF(PayCombo!C78=1,'Regular Symbol'!E$34,IF(B78=0,'Regular Symbol'!E$26,'Regular Symbol'!E$62) ))</f>
        <v>4</v>
      </c>
      <c r="J78" s="284">
        <f>IF(D78=2,'Regular Symbol'!F$49,IF(PayCombo!D78=1,'Regular Symbol'!F$34,IF(C78=0,'Regular Symbol'!F$26,'Regular Symbol'!F$62) ))</f>
        <v>3</v>
      </c>
      <c r="K78" s="284">
        <f>IF(E78=2,'Regular Symbol'!G$49,IF(PayCombo!E78=1,'Regular Symbol'!G$34,IF(D78=0,'Regular Symbol'!G$26,'Regular Symbol'!G$62) ))</f>
        <v>41</v>
      </c>
      <c r="L78" s="284">
        <f>IF(F78=2,'Regular Symbol'!H$49,IF(PayCombo!F78=1,'Regular Symbol'!H$34,IF(E78=0,'Regular Symbol'!H$26,'Regular Symbol'!H$62) ))</f>
        <v>13</v>
      </c>
      <c r="M78" s="270">
        <f t="shared" si="13"/>
        <v>38376</v>
      </c>
      <c r="N78" s="271">
        <f t="shared" si="14"/>
        <v>6799021.8686679173</v>
      </c>
      <c r="O78" s="285">
        <f>HLOOKUP(A78,OverView!$B$47:$L$57,3,FALSE)</f>
        <v>900</v>
      </c>
      <c r="P78" s="269">
        <f t="shared" si="17"/>
        <v>1.3237198193868002E-4</v>
      </c>
      <c r="Q78" s="272">
        <f t="shared" si="15"/>
        <v>1.4707997993186668E-7</v>
      </c>
      <c r="R78" s="269">
        <f t="shared" si="18"/>
        <v>1.3237198193868002E-4</v>
      </c>
      <c r="S78" s="237"/>
    </row>
    <row r="79" spans="1:19" ht="14" thickBot="1">
      <c r="A79" s="187">
        <f t="shared" si="16"/>
        <v>8</v>
      </c>
      <c r="B79" s="278">
        <v>2</v>
      </c>
      <c r="C79" s="278">
        <v>1</v>
      </c>
      <c r="D79" s="278">
        <v>2</v>
      </c>
      <c r="E79" s="278">
        <v>1</v>
      </c>
      <c r="F79" s="278">
        <v>2</v>
      </c>
      <c r="G79" s="279">
        <f t="shared" si="12"/>
        <v>8</v>
      </c>
      <c r="H79" s="284">
        <f>IF(B79=2,'Regular Symbol'!D$49,IF(PayCombo!B79=1,'Regular Symbol'!D$34,IF(A79=0,'Regular Symbol'!D$26,'Regular Symbol'!D$62) ))</f>
        <v>6</v>
      </c>
      <c r="I79" s="284">
        <f>IF(C79=2,'Regular Symbol'!E$49,IF(PayCombo!C79=1,'Regular Symbol'!E$34,IF(B79=0,'Regular Symbol'!E$26,'Regular Symbol'!E$62) ))</f>
        <v>4</v>
      </c>
      <c r="J79" s="284">
        <f>IF(D79=2,'Regular Symbol'!F$49,IF(PayCombo!D79=1,'Regular Symbol'!F$34,IF(C79=0,'Regular Symbol'!F$26,'Regular Symbol'!F$62) ))</f>
        <v>16</v>
      </c>
      <c r="K79" s="284">
        <f>IF(E79=2,'Regular Symbol'!G$49,IF(PayCombo!E79=1,'Regular Symbol'!G$34,IF(D79=0,'Regular Symbol'!G$26,'Regular Symbol'!G$62) ))</f>
        <v>5</v>
      </c>
      <c r="L79" s="284">
        <f>IF(F79=2,'Regular Symbol'!H$49,IF(PayCombo!F79=1,'Regular Symbol'!H$34,IF(E79=0,'Regular Symbol'!H$26,'Regular Symbol'!H$62) ))</f>
        <v>13</v>
      </c>
      <c r="M79" s="270">
        <f t="shared" si="13"/>
        <v>24960</v>
      </c>
      <c r="N79" s="271">
        <f t="shared" si="14"/>
        <v>10453496.123076923</v>
      </c>
      <c r="O79" s="285">
        <f>HLOOKUP(A79,OverView!$B$47:$L$57,3,FALSE)</f>
        <v>900</v>
      </c>
      <c r="P79" s="269">
        <f t="shared" si="17"/>
        <v>8.6095598008897577E-5</v>
      </c>
      <c r="Q79" s="272">
        <f t="shared" si="15"/>
        <v>9.5661775565441745E-8</v>
      </c>
      <c r="R79" s="269">
        <f t="shared" si="18"/>
        <v>8.6095598008897577E-5</v>
      </c>
      <c r="S79" s="237"/>
    </row>
    <row r="80" spans="1:19" ht="14" thickBot="1">
      <c r="A80" s="187">
        <f t="shared" si="16"/>
        <v>8</v>
      </c>
      <c r="B80" s="278">
        <v>2</v>
      </c>
      <c r="C80" s="278">
        <v>1</v>
      </c>
      <c r="D80" s="278">
        <v>2</v>
      </c>
      <c r="E80" s="278">
        <v>2</v>
      </c>
      <c r="F80" s="278">
        <v>1</v>
      </c>
      <c r="G80" s="279">
        <f t="shared" si="12"/>
        <v>8</v>
      </c>
      <c r="H80" s="284">
        <f>IF(B80=2,'Regular Symbol'!D$49,IF(PayCombo!B80=1,'Regular Symbol'!D$34,IF(A80=0,'Regular Symbol'!D$26,'Regular Symbol'!D$62) ))</f>
        <v>6</v>
      </c>
      <c r="I80" s="284">
        <f>IF(C80=2,'Regular Symbol'!E$49,IF(PayCombo!C80=1,'Regular Symbol'!E$34,IF(B80=0,'Regular Symbol'!E$26,'Regular Symbol'!E$62) ))</f>
        <v>4</v>
      </c>
      <c r="J80" s="284">
        <f>IF(D80=2,'Regular Symbol'!F$49,IF(PayCombo!D80=1,'Regular Symbol'!F$34,IF(C80=0,'Regular Symbol'!F$26,'Regular Symbol'!F$62) ))</f>
        <v>16</v>
      </c>
      <c r="K80" s="284">
        <f>IF(E80=2,'Regular Symbol'!G$49,IF(PayCombo!E80=1,'Regular Symbol'!G$34,IF(D80=0,'Regular Symbol'!G$26,'Regular Symbol'!G$62) ))</f>
        <v>41</v>
      </c>
      <c r="L80" s="284">
        <f>IF(F80=2,'Regular Symbol'!H$49,IF(PayCombo!F80=1,'Regular Symbol'!H$34,IF(E80=0,'Regular Symbol'!H$26,'Regular Symbol'!H$62) ))</f>
        <v>6</v>
      </c>
      <c r="M80" s="270">
        <f t="shared" si="13"/>
        <v>94464</v>
      </c>
      <c r="N80" s="271">
        <f t="shared" si="14"/>
        <v>2762102.6341463416</v>
      </c>
      <c r="O80" s="285">
        <f>HLOOKUP(A80,OverView!$B$47:$L$57,3,FALSE)</f>
        <v>900</v>
      </c>
      <c r="P80" s="269">
        <f t="shared" si="17"/>
        <v>3.2583872477213538E-4</v>
      </c>
      <c r="Q80" s="272">
        <f t="shared" si="15"/>
        <v>3.6204302752459487E-7</v>
      </c>
      <c r="R80" s="269">
        <f t="shared" si="18"/>
        <v>3.2583872477213538E-4</v>
      </c>
      <c r="S80" s="237"/>
    </row>
    <row r="81" spans="1:19" ht="14" thickBot="1">
      <c r="A81" s="187">
        <f t="shared" si="16"/>
        <v>8</v>
      </c>
      <c r="B81" s="278">
        <v>2</v>
      </c>
      <c r="C81" s="278">
        <v>2</v>
      </c>
      <c r="D81" s="278">
        <v>1</v>
      </c>
      <c r="E81" s="278">
        <v>1</v>
      </c>
      <c r="F81" s="278">
        <v>2</v>
      </c>
      <c r="G81" s="279">
        <f t="shared" si="12"/>
        <v>8</v>
      </c>
      <c r="H81" s="284">
        <f>IF(B81=2,'Regular Symbol'!D$49,IF(PayCombo!B81=1,'Regular Symbol'!D$34,IF(A81=0,'Regular Symbol'!D$26,'Regular Symbol'!D$62) ))</f>
        <v>6</v>
      </c>
      <c r="I81" s="284">
        <f>IF(C81=2,'Regular Symbol'!E$49,IF(PayCombo!C81=1,'Regular Symbol'!E$34,IF(B81=0,'Regular Symbol'!E$26,'Regular Symbol'!E$62) ))</f>
        <v>6</v>
      </c>
      <c r="J81" s="284">
        <f>IF(D81=2,'Regular Symbol'!F$49,IF(PayCombo!D81=1,'Regular Symbol'!F$34,IF(C81=0,'Regular Symbol'!F$26,'Regular Symbol'!F$62) ))</f>
        <v>3</v>
      </c>
      <c r="K81" s="284">
        <f>IF(E81=2,'Regular Symbol'!G$49,IF(PayCombo!E81=1,'Regular Symbol'!G$34,IF(D81=0,'Regular Symbol'!G$26,'Regular Symbol'!G$62) ))</f>
        <v>5</v>
      </c>
      <c r="L81" s="284">
        <f>IF(F81=2,'Regular Symbol'!H$49,IF(PayCombo!F81=1,'Regular Symbol'!H$34,IF(E81=0,'Regular Symbol'!H$26,'Regular Symbol'!H$62) ))</f>
        <v>13</v>
      </c>
      <c r="M81" s="270">
        <f t="shared" si="13"/>
        <v>7020</v>
      </c>
      <c r="N81" s="271">
        <f t="shared" si="14"/>
        <v>37167986.215384617</v>
      </c>
      <c r="O81" s="285">
        <f>HLOOKUP(A81,OverView!$B$47:$L$57,3,FALSE)</f>
        <v>900</v>
      </c>
      <c r="P81" s="269">
        <f t="shared" si="17"/>
        <v>2.4214386940002438E-5</v>
      </c>
      <c r="Q81" s="272">
        <f t="shared" si="15"/>
        <v>2.6904874377780488E-8</v>
      </c>
      <c r="R81" s="269">
        <f t="shared" si="18"/>
        <v>2.4214386940002438E-5</v>
      </c>
      <c r="S81" s="237"/>
    </row>
    <row r="82" spans="1:19" ht="14" thickBot="1">
      <c r="A82" s="187">
        <f t="shared" si="16"/>
        <v>8</v>
      </c>
      <c r="B82" s="278">
        <v>2</v>
      </c>
      <c r="C82" s="278">
        <v>2</v>
      </c>
      <c r="D82" s="278">
        <v>1</v>
      </c>
      <c r="E82" s="278">
        <v>2</v>
      </c>
      <c r="F82" s="278">
        <v>1</v>
      </c>
      <c r="G82" s="279">
        <f t="shared" si="12"/>
        <v>8</v>
      </c>
      <c r="H82" s="284">
        <f>IF(B82=2,'Regular Symbol'!D$49,IF(PayCombo!B82=1,'Regular Symbol'!D$34,IF(A82=0,'Regular Symbol'!D$26,'Regular Symbol'!D$62) ))</f>
        <v>6</v>
      </c>
      <c r="I82" s="284">
        <f>IF(C82=2,'Regular Symbol'!E$49,IF(PayCombo!C82=1,'Regular Symbol'!E$34,IF(B82=0,'Regular Symbol'!E$26,'Regular Symbol'!E$62) ))</f>
        <v>6</v>
      </c>
      <c r="J82" s="284">
        <f>IF(D82=2,'Regular Symbol'!F$49,IF(PayCombo!D82=1,'Regular Symbol'!F$34,IF(C82=0,'Regular Symbol'!F$26,'Regular Symbol'!F$62) ))</f>
        <v>3</v>
      </c>
      <c r="K82" s="284">
        <f>IF(E82=2,'Regular Symbol'!G$49,IF(PayCombo!E82=1,'Regular Symbol'!G$34,IF(D82=0,'Regular Symbol'!G$26,'Regular Symbol'!G$62) ))</f>
        <v>41</v>
      </c>
      <c r="L82" s="284">
        <f>IF(F82=2,'Regular Symbol'!H$49,IF(PayCombo!F82=1,'Regular Symbol'!H$34,IF(E82=0,'Regular Symbol'!H$26,'Regular Symbol'!H$62) ))</f>
        <v>6</v>
      </c>
      <c r="M82" s="270">
        <f t="shared" si="13"/>
        <v>26568</v>
      </c>
      <c r="N82" s="271">
        <f t="shared" si="14"/>
        <v>9820809.3658536579</v>
      </c>
      <c r="O82" s="285">
        <f>HLOOKUP(A82,OverView!$B$47:$L$57,3,FALSE)</f>
        <v>900</v>
      </c>
      <c r="P82" s="269">
        <f t="shared" si="17"/>
        <v>9.1642141342163099E-5</v>
      </c>
      <c r="Q82" s="272">
        <f t="shared" si="15"/>
        <v>1.0182460149129233E-7</v>
      </c>
      <c r="R82" s="269">
        <f t="shared" si="18"/>
        <v>9.1642141342163099E-5</v>
      </c>
      <c r="S82" s="237"/>
    </row>
    <row r="83" spans="1:19" ht="14" thickBot="1">
      <c r="A83" s="187">
        <f t="shared" si="16"/>
        <v>8</v>
      </c>
      <c r="B83" s="278">
        <v>2</v>
      </c>
      <c r="C83" s="278">
        <v>2</v>
      </c>
      <c r="D83" s="278">
        <v>2</v>
      </c>
      <c r="E83" s="278">
        <v>1</v>
      </c>
      <c r="F83" s="278">
        <v>1</v>
      </c>
      <c r="G83" s="279">
        <f t="shared" si="12"/>
        <v>8</v>
      </c>
      <c r="H83" s="284">
        <f>IF(B83=2,'Regular Symbol'!D$49,IF(PayCombo!B83=1,'Regular Symbol'!D$34,IF(A83=0,'Regular Symbol'!D$26,'Regular Symbol'!D$62) ))</f>
        <v>6</v>
      </c>
      <c r="I83" s="284">
        <f>IF(C83=2,'Regular Symbol'!E$49,IF(PayCombo!C83=1,'Regular Symbol'!E$34,IF(B83=0,'Regular Symbol'!E$26,'Regular Symbol'!E$62) ))</f>
        <v>6</v>
      </c>
      <c r="J83" s="284">
        <f>IF(D83=2,'Regular Symbol'!F$49,IF(PayCombo!D83=1,'Regular Symbol'!F$34,IF(C83=0,'Regular Symbol'!F$26,'Regular Symbol'!F$62) ))</f>
        <v>16</v>
      </c>
      <c r="K83" s="284">
        <f>IF(E83=2,'Regular Symbol'!G$49,IF(PayCombo!E83=1,'Regular Symbol'!G$34,IF(D83=0,'Regular Symbol'!G$26,'Regular Symbol'!G$62) ))</f>
        <v>5</v>
      </c>
      <c r="L83" s="284">
        <f>IF(F83=2,'Regular Symbol'!H$49,IF(PayCombo!F83=1,'Regular Symbol'!H$34,IF(E83=0,'Regular Symbol'!H$26,'Regular Symbol'!H$62) ))</f>
        <v>6</v>
      </c>
      <c r="M83" s="270">
        <f t="shared" si="13"/>
        <v>17280</v>
      </c>
      <c r="N83" s="271">
        <f t="shared" si="14"/>
        <v>15099494.4</v>
      </c>
      <c r="O83" s="285">
        <f>HLOOKUP(A83,OverView!$B$47:$L$57,3,FALSE)</f>
        <v>900</v>
      </c>
      <c r="P83" s="269">
        <f t="shared" si="17"/>
        <v>5.9604644775390625E-5</v>
      </c>
      <c r="Q83" s="272">
        <f t="shared" si="15"/>
        <v>6.6227383083767364E-8</v>
      </c>
      <c r="R83" s="269">
        <f t="shared" si="18"/>
        <v>5.9604644775390625E-5</v>
      </c>
      <c r="S83" s="237"/>
    </row>
    <row r="84" spans="1:19" ht="14" thickBot="1">
      <c r="A84" s="187">
        <f t="shared" si="16"/>
        <v>8</v>
      </c>
      <c r="B84" s="282">
        <v>2</v>
      </c>
      <c r="C84" s="282">
        <v>2</v>
      </c>
      <c r="D84" s="282">
        <v>2</v>
      </c>
      <c r="E84" s="282">
        <v>2</v>
      </c>
      <c r="F84" s="282">
        <v>0</v>
      </c>
      <c r="G84" s="283">
        <f t="shared" si="12"/>
        <v>8</v>
      </c>
      <c r="H84" s="284">
        <f>IF(B84=2,'Regular Symbol'!D$49,IF(PayCombo!B84=1,'Regular Symbol'!D$34,IF(A84=0,'Regular Symbol'!D$26,'Regular Symbol'!D$62) ))</f>
        <v>6</v>
      </c>
      <c r="I84" s="284">
        <f>IF(C84=2,'Regular Symbol'!E$49,IF(PayCombo!C84=1,'Regular Symbol'!E$34,IF(B84=0,'Regular Symbol'!E$26,'Regular Symbol'!E$62) ))</f>
        <v>6</v>
      </c>
      <c r="J84" s="284">
        <f>IF(D84=2,'Regular Symbol'!F$49,IF(PayCombo!D84=1,'Regular Symbol'!F$34,IF(C84=0,'Regular Symbol'!F$26,'Regular Symbol'!F$62) ))</f>
        <v>16</v>
      </c>
      <c r="K84" s="284">
        <f>IF(E84=2,'Regular Symbol'!G$49,IF(PayCombo!E84=1,'Regular Symbol'!G$34,IF(D84=0,'Regular Symbol'!G$26,'Regular Symbol'!G$62) ))</f>
        <v>41</v>
      </c>
      <c r="L84" s="284">
        <f>IF(F84=2,'Regular Symbol'!H$49,IF(PayCombo!F84=1,'Regular Symbol'!H$34,IF(E84=0,'Regular Symbol'!H$26,'Regular Symbol'!H$62) ))</f>
        <v>173</v>
      </c>
      <c r="M84" s="270">
        <f t="shared" si="13"/>
        <v>4085568</v>
      </c>
      <c r="N84" s="271">
        <f t="shared" si="14"/>
        <v>63863.644720146622</v>
      </c>
      <c r="O84" s="285">
        <f>HLOOKUP(A84,OverView!$B$47:$L$57,3,FALSE)</f>
        <v>900</v>
      </c>
      <c r="P84" s="269">
        <f t="shared" si="17"/>
        <v>1.4092524846394856E-2</v>
      </c>
      <c r="Q84" s="272">
        <f t="shared" si="15"/>
        <v>1.5658360940438729E-5</v>
      </c>
      <c r="R84" s="269">
        <f t="shared" si="18"/>
        <v>1.4092524846394856E-2</v>
      </c>
      <c r="S84" s="289">
        <f>SUM(M74:M84)</f>
        <v>4882732</v>
      </c>
    </row>
    <row r="85" spans="1:19" ht="14" thickBot="1">
      <c r="A85" s="187">
        <f t="shared" si="16"/>
        <v>7</v>
      </c>
      <c r="B85" s="280">
        <v>1</v>
      </c>
      <c r="C85" s="280">
        <v>1</v>
      </c>
      <c r="D85" s="280">
        <v>1</v>
      </c>
      <c r="E85" s="280">
        <v>2</v>
      </c>
      <c r="F85" s="280">
        <v>2</v>
      </c>
      <c r="G85" s="281">
        <f t="shared" si="12"/>
        <v>7</v>
      </c>
      <c r="H85" s="284">
        <f>IF(B85=2,'Regular Symbol'!D$49,IF(PayCombo!B85=1,'Regular Symbol'!D$34,IF(A85=0,'Regular Symbol'!D$26,'Regular Symbol'!D$62) ))</f>
        <v>8</v>
      </c>
      <c r="I85" s="284">
        <f>IF(C85=2,'Regular Symbol'!E$49,IF(PayCombo!C85=1,'Regular Symbol'!E$34,IF(B85=0,'Regular Symbol'!E$26,'Regular Symbol'!E$62) ))</f>
        <v>4</v>
      </c>
      <c r="J85" s="284">
        <f>IF(D85=2,'Regular Symbol'!F$49,IF(PayCombo!D85=1,'Regular Symbol'!F$34,IF(C85=0,'Regular Symbol'!F$26,'Regular Symbol'!F$62) ))</f>
        <v>3</v>
      </c>
      <c r="K85" s="284">
        <f>IF(E85=2,'Regular Symbol'!G$49,IF(PayCombo!E85=1,'Regular Symbol'!G$34,IF(D85=0,'Regular Symbol'!G$26,'Regular Symbol'!G$62) ))</f>
        <v>41</v>
      </c>
      <c r="L85" s="284">
        <f>IF(F85=2,'Regular Symbol'!H$49,IF(PayCombo!F85=1,'Regular Symbol'!H$34,IF(E85=0,'Regular Symbol'!H$26,'Regular Symbol'!H$62) ))</f>
        <v>13</v>
      </c>
      <c r="M85" s="268">
        <f t="shared" si="13"/>
        <v>51168</v>
      </c>
      <c r="N85" s="271">
        <f t="shared" si="14"/>
        <v>5099266.4015009385</v>
      </c>
      <c r="O85" s="285">
        <f>HLOOKUP(A85,OverView!$B$47:$L$57,3,FALSE)</f>
        <v>450</v>
      </c>
      <c r="P85" s="269">
        <f t="shared" si="17"/>
        <v>8.8247987959120001E-5</v>
      </c>
      <c r="Q85" s="272">
        <f t="shared" si="15"/>
        <v>1.9610663990915557E-7</v>
      </c>
      <c r="R85" s="269">
        <f t="shared" si="18"/>
        <v>8.8247987959120001E-5</v>
      </c>
      <c r="S85" s="237"/>
    </row>
    <row r="86" spans="1:19" ht="14" thickBot="1">
      <c r="A86" s="187">
        <f t="shared" si="16"/>
        <v>7</v>
      </c>
      <c r="B86" s="278">
        <v>1</v>
      </c>
      <c r="C86" s="278">
        <v>1</v>
      </c>
      <c r="D86" s="278">
        <v>2</v>
      </c>
      <c r="E86" s="278">
        <v>1</v>
      </c>
      <c r="F86" s="278">
        <v>2</v>
      </c>
      <c r="G86" s="279">
        <f t="shared" si="12"/>
        <v>7</v>
      </c>
      <c r="H86" s="284">
        <f>IF(B86=2,'Regular Symbol'!D$49,IF(PayCombo!B86=1,'Regular Symbol'!D$34,IF(A86=0,'Regular Symbol'!D$26,'Regular Symbol'!D$62) ))</f>
        <v>8</v>
      </c>
      <c r="I86" s="284">
        <f>IF(C86=2,'Regular Symbol'!E$49,IF(PayCombo!C86=1,'Regular Symbol'!E$34,IF(B86=0,'Regular Symbol'!E$26,'Regular Symbol'!E$62) ))</f>
        <v>4</v>
      </c>
      <c r="J86" s="284">
        <f>IF(D86=2,'Regular Symbol'!F$49,IF(PayCombo!D86=1,'Regular Symbol'!F$34,IF(C86=0,'Regular Symbol'!F$26,'Regular Symbol'!F$62) ))</f>
        <v>16</v>
      </c>
      <c r="K86" s="284">
        <f>IF(E86=2,'Regular Symbol'!G$49,IF(PayCombo!E86=1,'Regular Symbol'!G$34,IF(D86=0,'Regular Symbol'!G$26,'Regular Symbol'!G$62) ))</f>
        <v>5</v>
      </c>
      <c r="L86" s="284">
        <f>IF(F86=2,'Regular Symbol'!H$49,IF(PayCombo!F86=1,'Regular Symbol'!H$34,IF(E86=0,'Regular Symbol'!H$26,'Regular Symbol'!H$62) ))</f>
        <v>13</v>
      </c>
      <c r="M86" s="270">
        <f t="shared" si="13"/>
        <v>33280</v>
      </c>
      <c r="N86" s="271">
        <f t="shared" si="14"/>
        <v>7840122.0923076924</v>
      </c>
      <c r="O86" s="285">
        <f>HLOOKUP(A86,OverView!$B$47:$L$57,3,FALSE)</f>
        <v>450</v>
      </c>
      <c r="P86" s="269">
        <f t="shared" si="17"/>
        <v>5.7397065339265045E-5</v>
      </c>
      <c r="Q86" s="272">
        <f t="shared" si="15"/>
        <v>1.2754903408725566E-7</v>
      </c>
      <c r="R86" s="269">
        <f t="shared" si="18"/>
        <v>5.7397065339265045E-5</v>
      </c>
      <c r="S86" s="237"/>
    </row>
    <row r="87" spans="1:19" ht="14" thickBot="1">
      <c r="A87" s="187">
        <f t="shared" si="16"/>
        <v>7</v>
      </c>
      <c r="B87" s="278">
        <v>1</v>
      </c>
      <c r="C87" s="278">
        <v>1</v>
      </c>
      <c r="D87" s="278">
        <v>2</v>
      </c>
      <c r="E87" s="278">
        <v>2</v>
      </c>
      <c r="F87" s="278">
        <v>1</v>
      </c>
      <c r="G87" s="279">
        <f t="shared" si="12"/>
        <v>7</v>
      </c>
      <c r="H87" s="284">
        <f>IF(B87=2,'Regular Symbol'!D$49,IF(PayCombo!B87=1,'Regular Symbol'!D$34,IF(A87=0,'Regular Symbol'!D$26,'Regular Symbol'!D$62) ))</f>
        <v>8</v>
      </c>
      <c r="I87" s="284">
        <f>IF(C87=2,'Regular Symbol'!E$49,IF(PayCombo!C87=1,'Regular Symbol'!E$34,IF(B87=0,'Regular Symbol'!E$26,'Regular Symbol'!E$62) ))</f>
        <v>4</v>
      </c>
      <c r="J87" s="284">
        <f>IF(D87=2,'Regular Symbol'!F$49,IF(PayCombo!D87=1,'Regular Symbol'!F$34,IF(C87=0,'Regular Symbol'!F$26,'Regular Symbol'!F$62) ))</f>
        <v>16</v>
      </c>
      <c r="K87" s="284">
        <f>IF(E87=2,'Regular Symbol'!G$49,IF(PayCombo!E87=1,'Regular Symbol'!G$34,IF(D87=0,'Regular Symbol'!G$26,'Regular Symbol'!G$62) ))</f>
        <v>41</v>
      </c>
      <c r="L87" s="284">
        <f>IF(F87=2,'Regular Symbol'!H$49,IF(PayCombo!F87=1,'Regular Symbol'!H$34,IF(E87=0,'Regular Symbol'!H$26,'Regular Symbol'!H$62) ))</f>
        <v>6</v>
      </c>
      <c r="M87" s="270">
        <f t="shared" si="13"/>
        <v>125952</v>
      </c>
      <c r="N87" s="271">
        <f t="shared" si="14"/>
        <v>2071576.9756097561</v>
      </c>
      <c r="O87" s="285">
        <f>HLOOKUP(A87,OverView!$B$47:$L$57,3,FALSE)</f>
        <v>450</v>
      </c>
      <c r="P87" s="269">
        <f t="shared" si="17"/>
        <v>2.1722581651475697E-4</v>
      </c>
      <c r="Q87" s="272">
        <f t="shared" si="15"/>
        <v>4.827240366994599E-7</v>
      </c>
      <c r="R87" s="269">
        <f t="shared" si="18"/>
        <v>2.1722581651475697E-4</v>
      </c>
      <c r="S87" s="237"/>
    </row>
    <row r="88" spans="1:19" ht="14" thickBot="1">
      <c r="A88" s="187">
        <f t="shared" si="16"/>
        <v>7</v>
      </c>
      <c r="B88" s="278">
        <v>1</v>
      </c>
      <c r="C88" s="278">
        <v>2</v>
      </c>
      <c r="D88" s="278">
        <v>1</v>
      </c>
      <c r="E88" s="278">
        <v>1</v>
      </c>
      <c r="F88" s="278">
        <v>2</v>
      </c>
      <c r="G88" s="279">
        <f t="shared" si="12"/>
        <v>7</v>
      </c>
      <c r="H88" s="284">
        <f>IF(B88=2,'Regular Symbol'!D$49,IF(PayCombo!B88=1,'Regular Symbol'!D$34,IF(A88=0,'Regular Symbol'!D$26,'Regular Symbol'!D$62) ))</f>
        <v>8</v>
      </c>
      <c r="I88" s="284">
        <f>IF(C88=2,'Regular Symbol'!E$49,IF(PayCombo!C88=1,'Regular Symbol'!E$34,IF(B88=0,'Regular Symbol'!E$26,'Regular Symbol'!E$62) ))</f>
        <v>6</v>
      </c>
      <c r="J88" s="284">
        <f>IF(D88=2,'Regular Symbol'!F$49,IF(PayCombo!D88=1,'Regular Symbol'!F$34,IF(C88=0,'Regular Symbol'!F$26,'Regular Symbol'!F$62) ))</f>
        <v>3</v>
      </c>
      <c r="K88" s="284">
        <f>IF(E88=2,'Regular Symbol'!G$49,IF(PayCombo!E88=1,'Regular Symbol'!G$34,IF(D88=0,'Regular Symbol'!G$26,'Regular Symbol'!G$62) ))</f>
        <v>5</v>
      </c>
      <c r="L88" s="284">
        <f>IF(F88=2,'Regular Symbol'!H$49,IF(PayCombo!F88=1,'Regular Symbol'!H$34,IF(E88=0,'Regular Symbol'!H$26,'Regular Symbol'!H$62) ))</f>
        <v>13</v>
      </c>
      <c r="M88" s="270">
        <f t="shared" si="13"/>
        <v>9360</v>
      </c>
      <c r="N88" s="271">
        <f t="shared" si="14"/>
        <v>27875989.661538463</v>
      </c>
      <c r="O88" s="285">
        <f>HLOOKUP(A88,OverView!$B$47:$L$57,3,FALSE)</f>
        <v>450</v>
      </c>
      <c r="P88" s="269">
        <f t="shared" si="17"/>
        <v>1.6142924626668293E-5</v>
      </c>
      <c r="Q88" s="272">
        <f t="shared" si="15"/>
        <v>3.5873165837040654E-8</v>
      </c>
      <c r="R88" s="269">
        <f t="shared" si="18"/>
        <v>1.6142924626668293E-5</v>
      </c>
      <c r="S88" s="237"/>
    </row>
    <row r="89" spans="1:19" ht="14" thickBot="1">
      <c r="A89" s="187">
        <f t="shared" si="16"/>
        <v>7</v>
      </c>
      <c r="B89" s="278">
        <v>1</v>
      </c>
      <c r="C89" s="278">
        <v>2</v>
      </c>
      <c r="D89" s="278">
        <v>1</v>
      </c>
      <c r="E89" s="278">
        <v>2</v>
      </c>
      <c r="F89" s="278">
        <v>1</v>
      </c>
      <c r="G89" s="279">
        <f t="shared" si="12"/>
        <v>7</v>
      </c>
      <c r="H89" s="284">
        <f>IF(B89=2,'Regular Symbol'!D$49,IF(PayCombo!B89=1,'Regular Symbol'!D$34,IF(A89=0,'Regular Symbol'!D$26,'Regular Symbol'!D$62) ))</f>
        <v>8</v>
      </c>
      <c r="I89" s="284">
        <f>IF(C89=2,'Regular Symbol'!E$49,IF(PayCombo!C89=1,'Regular Symbol'!E$34,IF(B89=0,'Regular Symbol'!E$26,'Regular Symbol'!E$62) ))</f>
        <v>6</v>
      </c>
      <c r="J89" s="284">
        <f>IF(D89=2,'Regular Symbol'!F$49,IF(PayCombo!D89=1,'Regular Symbol'!F$34,IF(C89=0,'Regular Symbol'!F$26,'Regular Symbol'!F$62) ))</f>
        <v>3</v>
      </c>
      <c r="K89" s="284">
        <f>IF(E89=2,'Regular Symbol'!G$49,IF(PayCombo!E89=1,'Regular Symbol'!G$34,IF(D89=0,'Regular Symbol'!G$26,'Regular Symbol'!G$62) ))</f>
        <v>41</v>
      </c>
      <c r="L89" s="284">
        <f>IF(F89=2,'Regular Symbol'!H$49,IF(PayCombo!F89=1,'Regular Symbol'!H$34,IF(E89=0,'Regular Symbol'!H$26,'Regular Symbol'!H$62) ))</f>
        <v>6</v>
      </c>
      <c r="M89" s="270">
        <f t="shared" si="13"/>
        <v>35424</v>
      </c>
      <c r="N89" s="271">
        <f t="shared" si="14"/>
        <v>7365607.0243902439</v>
      </c>
      <c r="O89" s="285">
        <f>HLOOKUP(A89,OverView!$B$47:$L$57,3,FALSE)</f>
        <v>450</v>
      </c>
      <c r="P89" s="269">
        <f t="shared" si="17"/>
        <v>6.1094760894775391E-5</v>
      </c>
      <c r="Q89" s="272">
        <f t="shared" si="15"/>
        <v>1.3576613532172308E-7</v>
      </c>
      <c r="R89" s="269">
        <f t="shared" si="18"/>
        <v>6.1094760894775391E-5</v>
      </c>
      <c r="S89" s="237"/>
    </row>
    <row r="90" spans="1:19" ht="14" thickBot="1">
      <c r="A90" s="187">
        <f t="shared" si="16"/>
        <v>7</v>
      </c>
      <c r="B90" s="278">
        <v>1</v>
      </c>
      <c r="C90" s="278">
        <v>2</v>
      </c>
      <c r="D90" s="278">
        <v>2</v>
      </c>
      <c r="E90" s="278">
        <v>1</v>
      </c>
      <c r="F90" s="278">
        <v>1</v>
      </c>
      <c r="G90" s="279">
        <f t="shared" si="12"/>
        <v>7</v>
      </c>
      <c r="H90" s="284">
        <f>IF(B90=2,'Regular Symbol'!D$49,IF(PayCombo!B90=1,'Regular Symbol'!D$34,IF(A90=0,'Regular Symbol'!D$26,'Regular Symbol'!D$62) ))</f>
        <v>8</v>
      </c>
      <c r="I90" s="284">
        <f>IF(C90=2,'Regular Symbol'!E$49,IF(PayCombo!C90=1,'Regular Symbol'!E$34,IF(B90=0,'Regular Symbol'!E$26,'Regular Symbol'!E$62) ))</f>
        <v>6</v>
      </c>
      <c r="J90" s="284">
        <f>IF(D90=2,'Regular Symbol'!F$49,IF(PayCombo!D90=1,'Regular Symbol'!F$34,IF(C90=0,'Regular Symbol'!F$26,'Regular Symbol'!F$62) ))</f>
        <v>16</v>
      </c>
      <c r="K90" s="284">
        <f>IF(E90=2,'Regular Symbol'!G$49,IF(PayCombo!E90=1,'Regular Symbol'!G$34,IF(D90=0,'Regular Symbol'!G$26,'Regular Symbol'!G$62) ))</f>
        <v>5</v>
      </c>
      <c r="L90" s="284">
        <f>IF(F90=2,'Regular Symbol'!H$49,IF(PayCombo!F90=1,'Regular Symbol'!H$34,IF(E90=0,'Regular Symbol'!H$26,'Regular Symbol'!H$62) ))</f>
        <v>6</v>
      </c>
      <c r="M90" s="270">
        <f t="shared" si="13"/>
        <v>23040</v>
      </c>
      <c r="N90" s="271">
        <f t="shared" si="14"/>
        <v>11324620.800000001</v>
      </c>
      <c r="O90" s="285">
        <f>HLOOKUP(A90,OverView!$B$47:$L$57,3,FALSE)</f>
        <v>450</v>
      </c>
      <c r="P90" s="269">
        <f t="shared" si="17"/>
        <v>3.9736429850260414E-5</v>
      </c>
      <c r="Q90" s="272">
        <f t="shared" si="15"/>
        <v>8.8303177445023143E-8</v>
      </c>
      <c r="R90" s="269">
        <f t="shared" si="18"/>
        <v>3.9736429850260414E-5</v>
      </c>
      <c r="S90" s="237"/>
    </row>
    <row r="91" spans="1:19" ht="14" thickBot="1">
      <c r="A91" s="187">
        <f t="shared" si="16"/>
        <v>7</v>
      </c>
      <c r="B91" s="278">
        <v>1</v>
      </c>
      <c r="C91" s="278">
        <v>2</v>
      </c>
      <c r="D91" s="278">
        <v>2</v>
      </c>
      <c r="E91" s="278">
        <v>2</v>
      </c>
      <c r="F91" s="278">
        <v>0</v>
      </c>
      <c r="G91" s="279">
        <f t="shared" si="12"/>
        <v>7</v>
      </c>
      <c r="H91" s="284">
        <f>IF(B91=2,'Regular Symbol'!D$49,IF(PayCombo!B91=1,'Regular Symbol'!D$34,IF(A91=0,'Regular Symbol'!D$26,'Regular Symbol'!D$62) ))</f>
        <v>8</v>
      </c>
      <c r="I91" s="284">
        <f>IF(C91=2,'Regular Symbol'!E$49,IF(PayCombo!C91=1,'Regular Symbol'!E$34,IF(B91=0,'Regular Symbol'!E$26,'Regular Symbol'!E$62) ))</f>
        <v>6</v>
      </c>
      <c r="J91" s="284">
        <f>IF(D91=2,'Regular Symbol'!F$49,IF(PayCombo!D91=1,'Regular Symbol'!F$34,IF(C91=0,'Regular Symbol'!F$26,'Regular Symbol'!F$62) ))</f>
        <v>16</v>
      </c>
      <c r="K91" s="284">
        <f>IF(E91=2,'Regular Symbol'!G$49,IF(PayCombo!E91=1,'Regular Symbol'!G$34,IF(D91=0,'Regular Symbol'!G$26,'Regular Symbol'!G$62) ))</f>
        <v>41</v>
      </c>
      <c r="L91" s="284">
        <f>IF(F91=2,'Regular Symbol'!H$49,IF(PayCombo!F91=1,'Regular Symbol'!H$34,IF(E91=0,'Regular Symbol'!H$26,'Regular Symbol'!H$62) ))</f>
        <v>173</v>
      </c>
      <c r="M91" s="270">
        <f t="shared" si="13"/>
        <v>5447424</v>
      </c>
      <c r="N91" s="271">
        <f t="shared" si="14"/>
        <v>47897.73354010997</v>
      </c>
      <c r="O91" s="285">
        <f>HLOOKUP(A91,OverView!$B$47:$L$57,3,FALSE)</f>
        <v>450</v>
      </c>
      <c r="P91" s="269">
        <f t="shared" si="17"/>
        <v>9.3950165642632377E-3</v>
      </c>
      <c r="Q91" s="272">
        <f t="shared" si="15"/>
        <v>2.0877814587251639E-5</v>
      </c>
      <c r="R91" s="269">
        <f t="shared" si="18"/>
        <v>9.3950165642632377E-3</v>
      </c>
      <c r="S91" s="237"/>
    </row>
    <row r="92" spans="1:19" ht="14" thickBot="1">
      <c r="A92" s="187">
        <f t="shared" si="16"/>
        <v>7</v>
      </c>
      <c r="B92" s="278">
        <v>2</v>
      </c>
      <c r="C92" s="278">
        <v>1</v>
      </c>
      <c r="D92" s="278">
        <v>1</v>
      </c>
      <c r="E92" s="278">
        <v>1</v>
      </c>
      <c r="F92" s="278">
        <v>2</v>
      </c>
      <c r="G92" s="279">
        <f t="shared" si="12"/>
        <v>7</v>
      </c>
      <c r="H92" s="284">
        <f>IF(B92=2,'Regular Symbol'!D$49,IF(PayCombo!B92=1,'Regular Symbol'!D$34,IF(A92=0,'Regular Symbol'!D$26,'Regular Symbol'!D$62) ))</f>
        <v>6</v>
      </c>
      <c r="I92" s="284">
        <f>IF(C92=2,'Regular Symbol'!E$49,IF(PayCombo!C92=1,'Regular Symbol'!E$34,IF(B92=0,'Regular Symbol'!E$26,'Regular Symbol'!E$62) ))</f>
        <v>4</v>
      </c>
      <c r="J92" s="284">
        <f>IF(D92=2,'Regular Symbol'!F$49,IF(PayCombo!D92=1,'Regular Symbol'!F$34,IF(C92=0,'Regular Symbol'!F$26,'Regular Symbol'!F$62) ))</f>
        <v>3</v>
      </c>
      <c r="K92" s="284">
        <f>IF(E92=2,'Regular Symbol'!G$49,IF(PayCombo!E92=1,'Regular Symbol'!G$34,IF(D92=0,'Regular Symbol'!G$26,'Regular Symbol'!G$62) ))</f>
        <v>5</v>
      </c>
      <c r="L92" s="284">
        <f>IF(F92=2,'Regular Symbol'!H$49,IF(PayCombo!F92=1,'Regular Symbol'!H$34,IF(E92=0,'Regular Symbol'!H$26,'Regular Symbol'!H$62) ))</f>
        <v>13</v>
      </c>
      <c r="M92" s="270">
        <f t="shared" si="13"/>
        <v>4680</v>
      </c>
      <c r="N92" s="271">
        <f t="shared" si="14"/>
        <v>55751979.323076926</v>
      </c>
      <c r="O92" s="285">
        <f>HLOOKUP(A92,OverView!$B$47:$L$57,3,FALSE)</f>
        <v>450</v>
      </c>
      <c r="P92" s="269">
        <f t="shared" si="17"/>
        <v>8.0714623133341466E-6</v>
      </c>
      <c r="Q92" s="272">
        <f t="shared" si="15"/>
        <v>1.7936582918520327E-8</v>
      </c>
      <c r="R92" s="269">
        <f t="shared" si="18"/>
        <v>8.0714623133341466E-6</v>
      </c>
      <c r="S92" s="237"/>
    </row>
    <row r="93" spans="1:19" ht="14" thickBot="1">
      <c r="A93" s="187">
        <f t="shared" si="16"/>
        <v>7</v>
      </c>
      <c r="B93" s="278">
        <v>2</v>
      </c>
      <c r="C93" s="278">
        <v>1</v>
      </c>
      <c r="D93" s="278">
        <v>1</v>
      </c>
      <c r="E93" s="278">
        <v>2</v>
      </c>
      <c r="F93" s="278">
        <v>1</v>
      </c>
      <c r="G93" s="279">
        <f t="shared" si="12"/>
        <v>7</v>
      </c>
      <c r="H93" s="284">
        <f>IF(B93=2,'Regular Symbol'!D$49,IF(PayCombo!B93=1,'Regular Symbol'!D$34,IF(A93=0,'Regular Symbol'!D$26,'Regular Symbol'!D$62) ))</f>
        <v>6</v>
      </c>
      <c r="I93" s="284">
        <f>IF(C93=2,'Regular Symbol'!E$49,IF(PayCombo!C93=1,'Regular Symbol'!E$34,IF(B93=0,'Regular Symbol'!E$26,'Regular Symbol'!E$62) ))</f>
        <v>4</v>
      </c>
      <c r="J93" s="284">
        <f>IF(D93=2,'Regular Symbol'!F$49,IF(PayCombo!D93=1,'Regular Symbol'!F$34,IF(C93=0,'Regular Symbol'!F$26,'Regular Symbol'!F$62) ))</f>
        <v>3</v>
      </c>
      <c r="K93" s="284">
        <f>IF(E93=2,'Regular Symbol'!G$49,IF(PayCombo!E93=1,'Regular Symbol'!G$34,IF(D93=0,'Regular Symbol'!G$26,'Regular Symbol'!G$62) ))</f>
        <v>41</v>
      </c>
      <c r="L93" s="284">
        <f>IF(F93=2,'Regular Symbol'!H$49,IF(PayCombo!F93=1,'Regular Symbol'!H$34,IF(E93=0,'Regular Symbol'!H$26,'Regular Symbol'!H$62) ))</f>
        <v>6</v>
      </c>
      <c r="M93" s="270">
        <f t="shared" si="13"/>
        <v>17712</v>
      </c>
      <c r="N93" s="271">
        <f t="shared" si="14"/>
        <v>14731214.048780488</v>
      </c>
      <c r="O93" s="285">
        <f>HLOOKUP(A93,OverView!$B$47:$L$57,3,FALSE)</f>
        <v>450</v>
      </c>
      <c r="P93" s="269">
        <f t="shared" si="17"/>
        <v>3.0547380447387695E-5</v>
      </c>
      <c r="Q93" s="272">
        <f t="shared" si="15"/>
        <v>6.7883067660861542E-8</v>
      </c>
      <c r="R93" s="269">
        <f t="shared" si="18"/>
        <v>3.0547380447387695E-5</v>
      </c>
      <c r="S93" s="237"/>
    </row>
    <row r="94" spans="1:19" ht="14" thickBot="1">
      <c r="A94" s="187">
        <f t="shared" si="16"/>
        <v>7</v>
      </c>
      <c r="B94" s="278">
        <v>2</v>
      </c>
      <c r="C94" s="278">
        <v>1</v>
      </c>
      <c r="D94" s="278">
        <v>2</v>
      </c>
      <c r="E94" s="278">
        <v>1</v>
      </c>
      <c r="F94" s="278">
        <v>1</v>
      </c>
      <c r="G94" s="279">
        <f t="shared" si="12"/>
        <v>7</v>
      </c>
      <c r="H94" s="284">
        <f>IF(B94=2,'Regular Symbol'!D$49,IF(PayCombo!B94=1,'Regular Symbol'!D$34,IF(A94=0,'Regular Symbol'!D$26,'Regular Symbol'!D$62) ))</f>
        <v>6</v>
      </c>
      <c r="I94" s="284">
        <f>IF(C94=2,'Regular Symbol'!E$49,IF(PayCombo!C94=1,'Regular Symbol'!E$34,IF(B94=0,'Regular Symbol'!E$26,'Regular Symbol'!E$62) ))</f>
        <v>4</v>
      </c>
      <c r="J94" s="284">
        <f>IF(D94=2,'Regular Symbol'!F$49,IF(PayCombo!D94=1,'Regular Symbol'!F$34,IF(C94=0,'Regular Symbol'!F$26,'Regular Symbol'!F$62) ))</f>
        <v>16</v>
      </c>
      <c r="K94" s="284">
        <f>IF(E94=2,'Regular Symbol'!G$49,IF(PayCombo!E94=1,'Regular Symbol'!G$34,IF(D94=0,'Regular Symbol'!G$26,'Regular Symbol'!G$62) ))</f>
        <v>5</v>
      </c>
      <c r="L94" s="284">
        <f>IF(F94=2,'Regular Symbol'!H$49,IF(PayCombo!F94=1,'Regular Symbol'!H$34,IF(E94=0,'Regular Symbol'!H$26,'Regular Symbol'!H$62) ))</f>
        <v>6</v>
      </c>
      <c r="M94" s="270">
        <f t="shared" si="13"/>
        <v>11520</v>
      </c>
      <c r="N94" s="271">
        <f t="shared" si="14"/>
        <v>22649241.600000001</v>
      </c>
      <c r="O94" s="285">
        <f>HLOOKUP(A94,OverView!$B$47:$L$57,3,FALSE)</f>
        <v>450</v>
      </c>
      <c r="P94" s="269">
        <f t="shared" si="17"/>
        <v>1.9868214925130207E-5</v>
      </c>
      <c r="Q94" s="272">
        <f t="shared" si="15"/>
        <v>4.4151588722511572E-8</v>
      </c>
      <c r="R94" s="269">
        <f t="shared" si="18"/>
        <v>1.9868214925130207E-5</v>
      </c>
      <c r="S94" s="237"/>
    </row>
    <row r="95" spans="1:19" ht="14" thickBot="1">
      <c r="A95" s="187">
        <f t="shared" si="16"/>
        <v>7</v>
      </c>
      <c r="B95" s="278">
        <v>2</v>
      </c>
      <c r="C95" s="278">
        <v>1</v>
      </c>
      <c r="D95" s="278">
        <v>2</v>
      </c>
      <c r="E95" s="278">
        <v>2</v>
      </c>
      <c r="F95" s="278">
        <v>0</v>
      </c>
      <c r="G95" s="279">
        <f t="shared" si="12"/>
        <v>7</v>
      </c>
      <c r="H95" s="284">
        <f>IF(B95=2,'Regular Symbol'!D$49,IF(PayCombo!B95=1,'Regular Symbol'!D$34,IF(A95=0,'Regular Symbol'!D$26,'Regular Symbol'!D$62) ))</f>
        <v>6</v>
      </c>
      <c r="I95" s="284">
        <f>IF(C95=2,'Regular Symbol'!E$49,IF(PayCombo!C95=1,'Regular Symbol'!E$34,IF(B95=0,'Regular Symbol'!E$26,'Regular Symbol'!E$62) ))</f>
        <v>4</v>
      </c>
      <c r="J95" s="284">
        <f>IF(D95=2,'Regular Symbol'!F$49,IF(PayCombo!D95=1,'Regular Symbol'!F$34,IF(C95=0,'Regular Symbol'!F$26,'Regular Symbol'!F$62) ))</f>
        <v>16</v>
      </c>
      <c r="K95" s="284">
        <f>IF(E95=2,'Regular Symbol'!G$49,IF(PayCombo!E95=1,'Regular Symbol'!G$34,IF(D95=0,'Regular Symbol'!G$26,'Regular Symbol'!G$62) ))</f>
        <v>41</v>
      </c>
      <c r="L95" s="284">
        <f>IF(F95=2,'Regular Symbol'!H$49,IF(PayCombo!F95=1,'Regular Symbol'!H$34,IF(E95=0,'Regular Symbol'!H$26,'Regular Symbol'!H$62) ))</f>
        <v>173</v>
      </c>
      <c r="M95" s="270">
        <f t="shared" si="13"/>
        <v>2723712</v>
      </c>
      <c r="N95" s="271">
        <f t="shared" si="14"/>
        <v>95795.46708021994</v>
      </c>
      <c r="O95" s="285">
        <f>HLOOKUP(A95,OverView!$B$47:$L$57,3,FALSE)</f>
        <v>450</v>
      </c>
      <c r="P95" s="269">
        <f t="shared" si="17"/>
        <v>4.6975082821316188E-3</v>
      </c>
      <c r="Q95" s="272">
        <f t="shared" si="15"/>
        <v>1.0438907293625819E-5</v>
      </c>
      <c r="R95" s="269">
        <f t="shared" si="18"/>
        <v>4.6975082821316188E-3</v>
      </c>
      <c r="S95" s="237"/>
    </row>
    <row r="96" spans="1:19" ht="14" thickBot="1">
      <c r="A96" s="187">
        <f t="shared" si="16"/>
        <v>7</v>
      </c>
      <c r="B96" s="278">
        <v>2</v>
      </c>
      <c r="C96" s="278">
        <v>2</v>
      </c>
      <c r="D96" s="278">
        <v>1</v>
      </c>
      <c r="E96" s="278">
        <v>1</v>
      </c>
      <c r="F96" s="278">
        <v>1</v>
      </c>
      <c r="G96" s="279">
        <f t="shared" si="12"/>
        <v>7</v>
      </c>
      <c r="H96" s="284">
        <f>IF(B96=2,'Regular Symbol'!D$49,IF(PayCombo!B96=1,'Regular Symbol'!D$34,IF(A96=0,'Regular Symbol'!D$26,'Regular Symbol'!D$62) ))</f>
        <v>6</v>
      </c>
      <c r="I96" s="284">
        <f>IF(C96=2,'Regular Symbol'!E$49,IF(PayCombo!C96=1,'Regular Symbol'!E$34,IF(B96=0,'Regular Symbol'!E$26,'Regular Symbol'!E$62) ))</f>
        <v>6</v>
      </c>
      <c r="J96" s="284">
        <f>IF(D96=2,'Regular Symbol'!F$49,IF(PayCombo!D96=1,'Regular Symbol'!F$34,IF(C96=0,'Regular Symbol'!F$26,'Regular Symbol'!F$62) ))</f>
        <v>3</v>
      </c>
      <c r="K96" s="284">
        <f>IF(E96=2,'Regular Symbol'!G$49,IF(PayCombo!E96=1,'Regular Symbol'!G$34,IF(D96=0,'Regular Symbol'!G$26,'Regular Symbol'!G$62) ))</f>
        <v>5</v>
      </c>
      <c r="L96" s="284">
        <f>IF(F96=2,'Regular Symbol'!H$49,IF(PayCombo!F96=1,'Regular Symbol'!H$34,IF(E96=0,'Regular Symbol'!H$26,'Regular Symbol'!H$62) ))</f>
        <v>6</v>
      </c>
      <c r="M96" s="270">
        <f t="shared" si="13"/>
        <v>3240</v>
      </c>
      <c r="N96" s="271">
        <f t="shared" si="14"/>
        <v>80530636.799999997</v>
      </c>
      <c r="O96" s="285">
        <f>HLOOKUP(A96,OverView!$B$47:$L$57,3,FALSE)</f>
        <v>450</v>
      </c>
      <c r="P96" s="269">
        <f t="shared" si="17"/>
        <v>5.5879354476928711E-6</v>
      </c>
      <c r="Q96" s="272">
        <f t="shared" si="15"/>
        <v>1.2417634328206381E-8</v>
      </c>
      <c r="R96" s="269">
        <f t="shared" si="18"/>
        <v>5.5879354476928711E-6</v>
      </c>
      <c r="S96" s="237"/>
    </row>
    <row r="97" spans="1:19" ht="14" thickBot="1">
      <c r="A97" s="187">
        <f t="shared" si="16"/>
        <v>7</v>
      </c>
      <c r="B97" s="278">
        <v>2</v>
      </c>
      <c r="C97" s="278">
        <v>2</v>
      </c>
      <c r="D97" s="278">
        <v>1</v>
      </c>
      <c r="E97" s="278">
        <v>2</v>
      </c>
      <c r="F97" s="278">
        <v>0</v>
      </c>
      <c r="G97" s="279">
        <f t="shared" si="12"/>
        <v>7</v>
      </c>
      <c r="H97" s="284">
        <f>IF(B97=2,'Regular Symbol'!D$49,IF(PayCombo!B97=1,'Regular Symbol'!D$34,IF(A97=0,'Regular Symbol'!D$26,'Regular Symbol'!D$62) ))</f>
        <v>6</v>
      </c>
      <c r="I97" s="284">
        <f>IF(C97=2,'Regular Symbol'!E$49,IF(PayCombo!C97=1,'Regular Symbol'!E$34,IF(B97=0,'Regular Symbol'!E$26,'Regular Symbol'!E$62) ))</f>
        <v>6</v>
      </c>
      <c r="J97" s="284">
        <f>IF(D97=2,'Regular Symbol'!F$49,IF(PayCombo!D97=1,'Regular Symbol'!F$34,IF(C97=0,'Regular Symbol'!F$26,'Regular Symbol'!F$62) ))</f>
        <v>3</v>
      </c>
      <c r="K97" s="284">
        <f>IF(E97=2,'Regular Symbol'!G$49,IF(PayCombo!E97=1,'Regular Symbol'!G$34,IF(D97=0,'Regular Symbol'!G$26,'Regular Symbol'!G$62) ))</f>
        <v>41</v>
      </c>
      <c r="L97" s="284">
        <f>IF(F97=2,'Regular Symbol'!H$49,IF(PayCombo!F97=1,'Regular Symbol'!H$34,IF(E97=0,'Regular Symbol'!H$26,'Regular Symbol'!H$62) ))</f>
        <v>173</v>
      </c>
      <c r="M97" s="270">
        <f t="shared" si="13"/>
        <v>766044</v>
      </c>
      <c r="N97" s="271">
        <f t="shared" si="14"/>
        <v>340606.10517411534</v>
      </c>
      <c r="O97" s="285">
        <f>HLOOKUP(A97,OverView!$B$47:$L$57,3,FALSE)</f>
        <v>450</v>
      </c>
      <c r="P97" s="269">
        <f t="shared" si="17"/>
        <v>1.3211742043495178E-3</v>
      </c>
      <c r="Q97" s="272">
        <f t="shared" si="15"/>
        <v>2.9359426763322617E-6</v>
      </c>
      <c r="R97" s="269">
        <f t="shared" si="18"/>
        <v>1.3211742043495178E-3</v>
      </c>
      <c r="S97" s="237"/>
    </row>
    <row r="98" spans="1:19" ht="14" thickBot="1">
      <c r="A98" s="187">
        <f t="shared" si="16"/>
        <v>7</v>
      </c>
      <c r="B98" s="282">
        <v>2</v>
      </c>
      <c r="C98" s="282">
        <v>2</v>
      </c>
      <c r="D98" s="282">
        <v>2</v>
      </c>
      <c r="E98" s="282">
        <v>1</v>
      </c>
      <c r="F98" s="282">
        <v>0</v>
      </c>
      <c r="G98" s="283">
        <f t="shared" si="12"/>
        <v>7</v>
      </c>
      <c r="H98" s="284">
        <f>IF(B98=2,'Regular Symbol'!D$49,IF(PayCombo!B98=1,'Regular Symbol'!D$34,IF(A98=0,'Regular Symbol'!D$26,'Regular Symbol'!D$62) ))</f>
        <v>6</v>
      </c>
      <c r="I98" s="284">
        <f>IF(C98=2,'Regular Symbol'!E$49,IF(PayCombo!C98=1,'Regular Symbol'!E$34,IF(B98=0,'Regular Symbol'!E$26,'Regular Symbol'!E$62) ))</f>
        <v>6</v>
      </c>
      <c r="J98" s="284">
        <f>IF(D98=2,'Regular Symbol'!F$49,IF(PayCombo!D98=1,'Regular Symbol'!F$34,IF(C98=0,'Regular Symbol'!F$26,'Regular Symbol'!F$62) ))</f>
        <v>16</v>
      </c>
      <c r="K98" s="284">
        <f>IF(E98=2,'Regular Symbol'!G$49,IF(PayCombo!E98=1,'Regular Symbol'!G$34,IF(D98=0,'Regular Symbol'!G$26,'Regular Symbol'!G$62) ))</f>
        <v>5</v>
      </c>
      <c r="L98" s="284">
        <f>IF(F98=2,'Regular Symbol'!H$49,IF(PayCombo!F98=1,'Regular Symbol'!H$34,IF(E98=0,'Regular Symbol'!H$26,'Regular Symbol'!H$62) ))</f>
        <v>173</v>
      </c>
      <c r="M98" s="270">
        <f t="shared" si="13"/>
        <v>498240</v>
      </c>
      <c r="N98" s="271">
        <f t="shared" si="14"/>
        <v>523681.88670520228</v>
      </c>
      <c r="O98" s="285">
        <f>HLOOKUP(A98,OverView!$B$47:$L$57,3,FALSE)</f>
        <v>450</v>
      </c>
      <c r="P98" s="269">
        <f t="shared" si="17"/>
        <v>8.5930029551188158E-4</v>
      </c>
      <c r="Q98" s="272">
        <f t="shared" si="15"/>
        <v>1.9095562122486256E-6</v>
      </c>
      <c r="R98" s="269">
        <f t="shared" si="18"/>
        <v>8.5930029551188158E-4</v>
      </c>
      <c r="S98" s="289">
        <f>SUM(M85:M98)</f>
        <v>9750796</v>
      </c>
    </row>
    <row r="99" spans="1:19" ht="14" thickBot="1">
      <c r="A99" s="187">
        <f t="shared" si="16"/>
        <v>6</v>
      </c>
      <c r="B99" s="280">
        <v>1</v>
      </c>
      <c r="C99" s="280">
        <v>1</v>
      </c>
      <c r="D99" s="280">
        <v>1</v>
      </c>
      <c r="E99" s="280">
        <v>1</v>
      </c>
      <c r="F99" s="280">
        <v>2</v>
      </c>
      <c r="G99" s="281">
        <f t="shared" si="12"/>
        <v>6</v>
      </c>
      <c r="H99" s="284">
        <f>IF(B99=2,'Regular Symbol'!D$49,IF(PayCombo!B99=1,'Regular Symbol'!D$34,IF(A99=0,'Regular Symbol'!D$26,'Regular Symbol'!D$62) ))</f>
        <v>8</v>
      </c>
      <c r="I99" s="284">
        <f>IF(C99=2,'Regular Symbol'!E$49,IF(PayCombo!C99=1,'Regular Symbol'!E$34,IF(B99=0,'Regular Symbol'!E$26,'Regular Symbol'!E$62) ))</f>
        <v>4</v>
      </c>
      <c r="J99" s="284">
        <f>IF(D99=2,'Regular Symbol'!F$49,IF(PayCombo!D99=1,'Regular Symbol'!F$34,IF(C99=0,'Regular Symbol'!F$26,'Regular Symbol'!F$62) ))</f>
        <v>3</v>
      </c>
      <c r="K99" s="284">
        <f>IF(E99=2,'Regular Symbol'!G$49,IF(PayCombo!E99=1,'Regular Symbol'!G$34,IF(D99=0,'Regular Symbol'!G$26,'Regular Symbol'!G$62) ))</f>
        <v>5</v>
      </c>
      <c r="L99" s="284">
        <f>IF(F99=2,'Regular Symbol'!H$49,IF(PayCombo!F99=1,'Regular Symbol'!H$34,IF(E99=0,'Regular Symbol'!H$26,'Regular Symbol'!H$62) ))</f>
        <v>13</v>
      </c>
      <c r="M99" s="268">
        <f t="shared" si="13"/>
        <v>6240</v>
      </c>
      <c r="N99" s="271">
        <f t="shared" si="14"/>
        <v>41813984.492307693</v>
      </c>
      <c r="O99" s="285">
        <f>HLOOKUP(A99,OverView!$B$47:$L$57,3,FALSE)</f>
        <v>180</v>
      </c>
      <c r="P99" s="269">
        <f t="shared" si="17"/>
        <v>4.3047799004448788E-6</v>
      </c>
      <c r="Q99" s="272">
        <f t="shared" si="15"/>
        <v>2.3915443891360436E-8</v>
      </c>
      <c r="R99" s="269">
        <f t="shared" si="18"/>
        <v>4.3047799004448788E-6</v>
      </c>
      <c r="S99" s="237"/>
    </row>
    <row r="100" spans="1:19" ht="14" thickBot="1">
      <c r="A100" s="187">
        <f t="shared" si="16"/>
        <v>6</v>
      </c>
      <c r="B100" s="278">
        <v>1</v>
      </c>
      <c r="C100" s="278">
        <v>1</v>
      </c>
      <c r="D100" s="278">
        <v>1</v>
      </c>
      <c r="E100" s="278">
        <v>2</v>
      </c>
      <c r="F100" s="278">
        <v>1</v>
      </c>
      <c r="G100" s="279">
        <f t="shared" ref="G100:G126" si="19">SUM(B100:F100)</f>
        <v>6</v>
      </c>
      <c r="H100" s="284">
        <f>IF(B100=2,'Regular Symbol'!D$49,IF(PayCombo!B100=1,'Regular Symbol'!D$34,IF(A100=0,'Regular Symbol'!D$26,'Regular Symbol'!D$62) ))</f>
        <v>8</v>
      </c>
      <c r="I100" s="284">
        <f>IF(C100=2,'Regular Symbol'!E$49,IF(PayCombo!C100=1,'Regular Symbol'!E$34,IF(B100=0,'Regular Symbol'!E$26,'Regular Symbol'!E$62) ))</f>
        <v>4</v>
      </c>
      <c r="J100" s="284">
        <f>IF(D100=2,'Regular Symbol'!F$49,IF(PayCombo!D100=1,'Regular Symbol'!F$34,IF(C100=0,'Regular Symbol'!F$26,'Regular Symbol'!F$62) ))</f>
        <v>3</v>
      </c>
      <c r="K100" s="284">
        <f>IF(E100=2,'Regular Symbol'!G$49,IF(PayCombo!E100=1,'Regular Symbol'!G$34,IF(D100=0,'Regular Symbol'!G$26,'Regular Symbol'!G$62) ))</f>
        <v>41</v>
      </c>
      <c r="L100" s="284">
        <f>IF(F100=2,'Regular Symbol'!H$49,IF(PayCombo!F100=1,'Regular Symbol'!H$34,IF(E100=0,'Regular Symbol'!H$26,'Regular Symbol'!H$62) ))</f>
        <v>6</v>
      </c>
      <c r="M100" s="270">
        <f t="shared" ref="M100:M126" si="20">PRODUCT(H100,I100,J100,K100,L100)</f>
        <v>23616</v>
      </c>
      <c r="N100" s="271">
        <f t="shared" ref="N100:N126" si="21">$H$5/M100</f>
        <v>11048410.536585366</v>
      </c>
      <c r="O100" s="285">
        <f>HLOOKUP(A100,OverView!$B$47:$L$57,3,FALSE)</f>
        <v>180</v>
      </c>
      <c r="P100" s="269">
        <f t="shared" si="17"/>
        <v>1.629193623860677E-5</v>
      </c>
      <c r="Q100" s="272">
        <f t="shared" ref="Q100:Q126" si="22">1/N100</f>
        <v>9.0510756881148719E-8</v>
      </c>
      <c r="R100" s="269">
        <f t="shared" si="18"/>
        <v>1.629193623860677E-5</v>
      </c>
      <c r="S100" s="237"/>
    </row>
    <row r="101" spans="1:19" ht="14" thickBot="1">
      <c r="A101" s="187">
        <f t="shared" si="16"/>
        <v>6</v>
      </c>
      <c r="B101" s="278">
        <v>1</v>
      </c>
      <c r="C101" s="278">
        <v>1</v>
      </c>
      <c r="D101" s="278">
        <v>2</v>
      </c>
      <c r="E101" s="278">
        <v>1</v>
      </c>
      <c r="F101" s="278">
        <v>1</v>
      </c>
      <c r="G101" s="279">
        <f t="shared" si="19"/>
        <v>6</v>
      </c>
      <c r="H101" s="284">
        <f>IF(B101=2,'Regular Symbol'!D$49,IF(PayCombo!B101=1,'Regular Symbol'!D$34,IF(A101=0,'Regular Symbol'!D$26,'Regular Symbol'!D$62) ))</f>
        <v>8</v>
      </c>
      <c r="I101" s="284">
        <f>IF(C101=2,'Regular Symbol'!E$49,IF(PayCombo!C101=1,'Regular Symbol'!E$34,IF(B101=0,'Regular Symbol'!E$26,'Regular Symbol'!E$62) ))</f>
        <v>4</v>
      </c>
      <c r="J101" s="284">
        <f>IF(D101=2,'Regular Symbol'!F$49,IF(PayCombo!D101=1,'Regular Symbol'!F$34,IF(C101=0,'Regular Symbol'!F$26,'Regular Symbol'!F$62) ))</f>
        <v>16</v>
      </c>
      <c r="K101" s="284">
        <f>IF(E101=2,'Regular Symbol'!G$49,IF(PayCombo!E101=1,'Regular Symbol'!G$34,IF(D101=0,'Regular Symbol'!G$26,'Regular Symbol'!G$62) ))</f>
        <v>5</v>
      </c>
      <c r="L101" s="284">
        <f>IF(F101=2,'Regular Symbol'!H$49,IF(PayCombo!F101=1,'Regular Symbol'!H$34,IF(E101=0,'Regular Symbol'!H$26,'Regular Symbol'!H$62) ))</f>
        <v>6</v>
      </c>
      <c r="M101" s="270">
        <f t="shared" si="20"/>
        <v>15360</v>
      </c>
      <c r="N101" s="271">
        <f t="shared" si="21"/>
        <v>16986931.199999999</v>
      </c>
      <c r="O101" s="285">
        <f>HLOOKUP(A101,OverView!$B$47:$L$57,3,FALSE)</f>
        <v>180</v>
      </c>
      <c r="P101" s="269">
        <f t="shared" si="17"/>
        <v>1.0596381293402779E-5</v>
      </c>
      <c r="Q101" s="272">
        <f t="shared" si="22"/>
        <v>5.8868784963348769E-8</v>
      </c>
      <c r="R101" s="269">
        <f t="shared" si="18"/>
        <v>1.0596381293402779E-5</v>
      </c>
      <c r="S101" s="237"/>
    </row>
    <row r="102" spans="1:19" ht="14" thickBot="1">
      <c r="A102" s="187">
        <f t="shared" si="16"/>
        <v>6</v>
      </c>
      <c r="B102" s="278">
        <v>1</v>
      </c>
      <c r="C102" s="278">
        <v>1</v>
      </c>
      <c r="D102" s="278">
        <v>2</v>
      </c>
      <c r="E102" s="278">
        <v>2</v>
      </c>
      <c r="F102" s="278">
        <v>0</v>
      </c>
      <c r="G102" s="279">
        <f t="shared" si="19"/>
        <v>6</v>
      </c>
      <c r="H102" s="284">
        <f>IF(B102=2,'Regular Symbol'!D$49,IF(PayCombo!B102=1,'Regular Symbol'!D$34,IF(A102=0,'Regular Symbol'!D$26,'Regular Symbol'!D$62) ))</f>
        <v>8</v>
      </c>
      <c r="I102" s="284">
        <f>IF(C102=2,'Regular Symbol'!E$49,IF(PayCombo!C102=1,'Regular Symbol'!E$34,IF(B102=0,'Regular Symbol'!E$26,'Regular Symbol'!E$62) ))</f>
        <v>4</v>
      </c>
      <c r="J102" s="284">
        <f>IF(D102=2,'Regular Symbol'!F$49,IF(PayCombo!D102=1,'Regular Symbol'!F$34,IF(C102=0,'Regular Symbol'!F$26,'Regular Symbol'!F$62) ))</f>
        <v>16</v>
      </c>
      <c r="K102" s="284">
        <f>IF(E102=2,'Regular Symbol'!G$49,IF(PayCombo!E102=1,'Regular Symbol'!G$34,IF(D102=0,'Regular Symbol'!G$26,'Regular Symbol'!G$62) ))</f>
        <v>41</v>
      </c>
      <c r="L102" s="284">
        <f>IF(F102=2,'Regular Symbol'!H$49,IF(PayCombo!F102=1,'Regular Symbol'!H$34,IF(E102=0,'Regular Symbol'!H$26,'Regular Symbol'!H$62) ))</f>
        <v>173</v>
      </c>
      <c r="M102" s="270">
        <f t="shared" si="20"/>
        <v>3631616</v>
      </c>
      <c r="N102" s="271">
        <f t="shared" si="21"/>
        <v>71846.600310164955</v>
      </c>
      <c r="O102" s="285">
        <f>HLOOKUP(A102,OverView!$B$47:$L$57,3,FALSE)</f>
        <v>180</v>
      </c>
      <c r="P102" s="269">
        <f t="shared" si="17"/>
        <v>2.5053377504701967E-3</v>
      </c>
      <c r="Q102" s="272">
        <f t="shared" si="22"/>
        <v>1.391854305816776E-5</v>
      </c>
      <c r="R102" s="269">
        <f t="shared" si="18"/>
        <v>2.5053377504701967E-3</v>
      </c>
      <c r="S102" s="237"/>
    </row>
    <row r="103" spans="1:19" ht="14" thickBot="1">
      <c r="A103" s="187">
        <f t="shared" si="16"/>
        <v>6</v>
      </c>
      <c r="B103" s="278">
        <v>1</v>
      </c>
      <c r="C103" s="278">
        <v>2</v>
      </c>
      <c r="D103" s="278">
        <v>1</v>
      </c>
      <c r="E103" s="278">
        <v>1</v>
      </c>
      <c r="F103" s="278">
        <v>1</v>
      </c>
      <c r="G103" s="279">
        <f t="shared" si="19"/>
        <v>6</v>
      </c>
      <c r="H103" s="284">
        <f>IF(B103=2,'Regular Symbol'!D$49,IF(PayCombo!B103=1,'Regular Symbol'!D$34,IF(A103=0,'Regular Symbol'!D$26,'Regular Symbol'!D$62) ))</f>
        <v>8</v>
      </c>
      <c r="I103" s="284">
        <f>IF(C103=2,'Regular Symbol'!E$49,IF(PayCombo!C103=1,'Regular Symbol'!E$34,IF(B103=0,'Regular Symbol'!E$26,'Regular Symbol'!E$62) ))</f>
        <v>6</v>
      </c>
      <c r="J103" s="284">
        <f>IF(D103=2,'Regular Symbol'!F$49,IF(PayCombo!D103=1,'Regular Symbol'!F$34,IF(C103=0,'Regular Symbol'!F$26,'Regular Symbol'!F$62) ))</f>
        <v>3</v>
      </c>
      <c r="K103" s="284">
        <f>IF(E103=2,'Regular Symbol'!G$49,IF(PayCombo!E103=1,'Regular Symbol'!G$34,IF(D103=0,'Regular Symbol'!G$26,'Regular Symbol'!G$62) ))</f>
        <v>5</v>
      </c>
      <c r="L103" s="284">
        <f>IF(F103=2,'Regular Symbol'!H$49,IF(PayCombo!F103=1,'Regular Symbol'!H$34,IF(E103=0,'Regular Symbol'!H$26,'Regular Symbol'!H$62) ))</f>
        <v>6</v>
      </c>
      <c r="M103" s="270">
        <f t="shared" si="20"/>
        <v>4320</v>
      </c>
      <c r="N103" s="271">
        <f t="shared" si="21"/>
        <v>60397977.600000001</v>
      </c>
      <c r="O103" s="285">
        <f>HLOOKUP(A103,OverView!$B$47:$L$57,3,FALSE)</f>
        <v>180</v>
      </c>
      <c r="P103" s="269">
        <f t="shared" si="17"/>
        <v>2.9802322387695312E-6</v>
      </c>
      <c r="Q103" s="272">
        <f t="shared" si="22"/>
        <v>1.6556845770941841E-8</v>
      </c>
      <c r="R103" s="269">
        <f t="shared" si="18"/>
        <v>2.9802322387695312E-6</v>
      </c>
      <c r="S103" s="237"/>
    </row>
    <row r="104" spans="1:19" ht="14" thickBot="1">
      <c r="A104" s="187">
        <f t="shared" ref="A104:A126" si="23">SUM(B104:F104)</f>
        <v>6</v>
      </c>
      <c r="B104" s="278">
        <v>1</v>
      </c>
      <c r="C104" s="278">
        <v>2</v>
      </c>
      <c r="D104" s="278">
        <v>1</v>
      </c>
      <c r="E104" s="278">
        <v>2</v>
      </c>
      <c r="F104" s="278">
        <v>0</v>
      </c>
      <c r="G104" s="279">
        <f t="shared" si="19"/>
        <v>6</v>
      </c>
      <c r="H104" s="284">
        <f>IF(B104=2,'Regular Symbol'!D$49,IF(PayCombo!B104=1,'Regular Symbol'!D$34,IF(A104=0,'Regular Symbol'!D$26,'Regular Symbol'!D$62) ))</f>
        <v>8</v>
      </c>
      <c r="I104" s="284">
        <f>IF(C104=2,'Regular Symbol'!E$49,IF(PayCombo!C104=1,'Regular Symbol'!E$34,IF(B104=0,'Regular Symbol'!E$26,'Regular Symbol'!E$62) ))</f>
        <v>6</v>
      </c>
      <c r="J104" s="284">
        <f>IF(D104=2,'Regular Symbol'!F$49,IF(PayCombo!D104=1,'Regular Symbol'!F$34,IF(C104=0,'Regular Symbol'!F$26,'Regular Symbol'!F$62) ))</f>
        <v>3</v>
      </c>
      <c r="K104" s="284">
        <f>IF(E104=2,'Regular Symbol'!G$49,IF(PayCombo!E104=1,'Regular Symbol'!G$34,IF(D104=0,'Regular Symbol'!G$26,'Regular Symbol'!G$62) ))</f>
        <v>41</v>
      </c>
      <c r="L104" s="284">
        <f>IF(F104=2,'Regular Symbol'!H$49,IF(PayCombo!F104=1,'Regular Symbol'!H$34,IF(E104=0,'Regular Symbol'!H$26,'Regular Symbol'!H$62) ))</f>
        <v>173</v>
      </c>
      <c r="M104" s="270">
        <f t="shared" si="20"/>
        <v>1021392</v>
      </c>
      <c r="N104" s="271">
        <f t="shared" si="21"/>
        <v>255454.57888058649</v>
      </c>
      <c r="O104" s="285">
        <f>HLOOKUP(A104,OverView!$B$47:$L$57,3,FALSE)</f>
        <v>180</v>
      </c>
      <c r="P104" s="269">
        <f t="shared" si="17"/>
        <v>7.046262423197428E-4</v>
      </c>
      <c r="Q104" s="272">
        <f t="shared" si="22"/>
        <v>3.9145902351096823E-6</v>
      </c>
      <c r="R104" s="269">
        <f t="shared" si="18"/>
        <v>7.046262423197428E-4</v>
      </c>
      <c r="S104" s="237"/>
    </row>
    <row r="105" spans="1:19" ht="14" thickBot="1">
      <c r="A105" s="187">
        <f t="shared" si="23"/>
        <v>6</v>
      </c>
      <c r="B105" s="278">
        <v>1</v>
      </c>
      <c r="C105" s="278">
        <v>2</v>
      </c>
      <c r="D105" s="278">
        <v>2</v>
      </c>
      <c r="E105" s="278">
        <v>1</v>
      </c>
      <c r="F105" s="278">
        <v>0</v>
      </c>
      <c r="G105" s="279">
        <f t="shared" si="19"/>
        <v>6</v>
      </c>
      <c r="H105" s="284">
        <f>IF(B105=2,'Regular Symbol'!D$49,IF(PayCombo!B105=1,'Regular Symbol'!D$34,IF(A105=0,'Regular Symbol'!D$26,'Regular Symbol'!D$62) ))</f>
        <v>8</v>
      </c>
      <c r="I105" s="284">
        <f>IF(C105=2,'Regular Symbol'!E$49,IF(PayCombo!C105=1,'Regular Symbol'!E$34,IF(B105=0,'Regular Symbol'!E$26,'Regular Symbol'!E$62) ))</f>
        <v>6</v>
      </c>
      <c r="J105" s="284">
        <f>IF(D105=2,'Regular Symbol'!F$49,IF(PayCombo!D105=1,'Regular Symbol'!F$34,IF(C105=0,'Regular Symbol'!F$26,'Regular Symbol'!F$62) ))</f>
        <v>16</v>
      </c>
      <c r="K105" s="284">
        <f>IF(E105=2,'Regular Symbol'!G$49,IF(PayCombo!E105=1,'Regular Symbol'!G$34,IF(D105=0,'Regular Symbol'!G$26,'Regular Symbol'!G$62) ))</f>
        <v>5</v>
      </c>
      <c r="L105" s="284">
        <f>IF(F105=2,'Regular Symbol'!H$49,IF(PayCombo!F105=1,'Regular Symbol'!H$34,IF(E105=0,'Regular Symbol'!H$26,'Regular Symbol'!H$62) ))</f>
        <v>173</v>
      </c>
      <c r="M105" s="270">
        <f t="shared" si="20"/>
        <v>664320</v>
      </c>
      <c r="N105" s="271">
        <f t="shared" si="21"/>
        <v>392761.41502890171</v>
      </c>
      <c r="O105" s="285">
        <f>HLOOKUP(A105,OverView!$B$47:$L$57,3,FALSE)</f>
        <v>180</v>
      </c>
      <c r="P105" s="269">
        <f t="shared" si="17"/>
        <v>4.5829349093967013E-4</v>
      </c>
      <c r="Q105" s="272">
        <f t="shared" si="22"/>
        <v>2.5460749496648342E-6</v>
      </c>
      <c r="R105" s="269">
        <f t="shared" si="18"/>
        <v>4.5829349093967013E-4</v>
      </c>
      <c r="S105" s="237"/>
    </row>
    <row r="106" spans="1:19" ht="14" thickBot="1">
      <c r="A106" s="187">
        <f t="shared" si="23"/>
        <v>6</v>
      </c>
      <c r="B106" s="278">
        <v>2</v>
      </c>
      <c r="C106" s="278">
        <v>1</v>
      </c>
      <c r="D106" s="278">
        <v>1</v>
      </c>
      <c r="E106" s="278">
        <v>1</v>
      </c>
      <c r="F106" s="278">
        <v>1</v>
      </c>
      <c r="G106" s="279">
        <f t="shared" si="19"/>
        <v>6</v>
      </c>
      <c r="H106" s="284">
        <f>IF(B106=2,'Regular Symbol'!D$49,IF(PayCombo!B106=1,'Regular Symbol'!D$34,IF(A106=0,'Regular Symbol'!D$26,'Regular Symbol'!D$62) ))</f>
        <v>6</v>
      </c>
      <c r="I106" s="284">
        <f>IF(C106=2,'Regular Symbol'!E$49,IF(PayCombo!C106=1,'Regular Symbol'!E$34,IF(B106=0,'Regular Symbol'!E$26,'Regular Symbol'!E$62) ))</f>
        <v>4</v>
      </c>
      <c r="J106" s="284">
        <f>IF(D106=2,'Regular Symbol'!F$49,IF(PayCombo!D106=1,'Regular Symbol'!F$34,IF(C106=0,'Regular Symbol'!F$26,'Regular Symbol'!F$62) ))</f>
        <v>3</v>
      </c>
      <c r="K106" s="284">
        <f>IF(E106=2,'Regular Symbol'!G$49,IF(PayCombo!E106=1,'Regular Symbol'!G$34,IF(D106=0,'Regular Symbol'!G$26,'Regular Symbol'!G$62) ))</f>
        <v>5</v>
      </c>
      <c r="L106" s="284">
        <f>IF(F106=2,'Regular Symbol'!H$49,IF(PayCombo!F106=1,'Regular Symbol'!H$34,IF(E106=0,'Regular Symbol'!H$26,'Regular Symbol'!H$62) ))</f>
        <v>6</v>
      </c>
      <c r="M106" s="270">
        <f t="shared" si="20"/>
        <v>2160</v>
      </c>
      <c r="N106" s="271">
        <f t="shared" si="21"/>
        <v>120795955.2</v>
      </c>
      <c r="O106" s="285">
        <f>HLOOKUP(A106,OverView!$B$47:$L$57,3,FALSE)</f>
        <v>180</v>
      </c>
      <c r="P106" s="269">
        <f t="shared" si="17"/>
        <v>1.4901161193847656E-6</v>
      </c>
      <c r="Q106" s="272">
        <f t="shared" si="22"/>
        <v>8.2784228854709205E-9</v>
      </c>
      <c r="R106" s="269">
        <f t="shared" si="18"/>
        <v>1.4901161193847656E-6</v>
      </c>
      <c r="S106" s="237"/>
    </row>
    <row r="107" spans="1:19" ht="14" thickBot="1">
      <c r="A107" s="187">
        <f t="shared" si="23"/>
        <v>6</v>
      </c>
      <c r="B107" s="278">
        <v>2</v>
      </c>
      <c r="C107" s="278">
        <v>1</v>
      </c>
      <c r="D107" s="278">
        <v>1</v>
      </c>
      <c r="E107" s="278">
        <v>2</v>
      </c>
      <c r="F107" s="278">
        <v>0</v>
      </c>
      <c r="G107" s="279">
        <f t="shared" si="19"/>
        <v>6</v>
      </c>
      <c r="H107" s="284">
        <f>IF(B107=2,'Regular Symbol'!D$49,IF(PayCombo!B107=1,'Regular Symbol'!D$34,IF(A107=0,'Regular Symbol'!D$26,'Regular Symbol'!D$62) ))</f>
        <v>6</v>
      </c>
      <c r="I107" s="284">
        <f>IF(C107=2,'Regular Symbol'!E$49,IF(PayCombo!C107=1,'Regular Symbol'!E$34,IF(B107=0,'Regular Symbol'!E$26,'Regular Symbol'!E$62) ))</f>
        <v>4</v>
      </c>
      <c r="J107" s="284">
        <f>IF(D107=2,'Regular Symbol'!F$49,IF(PayCombo!D107=1,'Regular Symbol'!F$34,IF(C107=0,'Regular Symbol'!F$26,'Regular Symbol'!F$62) ))</f>
        <v>3</v>
      </c>
      <c r="K107" s="284">
        <f>IF(E107=2,'Regular Symbol'!G$49,IF(PayCombo!E107=1,'Regular Symbol'!G$34,IF(D107=0,'Regular Symbol'!G$26,'Regular Symbol'!G$62) ))</f>
        <v>41</v>
      </c>
      <c r="L107" s="284">
        <f>IF(F107=2,'Regular Symbol'!H$49,IF(PayCombo!F107=1,'Regular Symbol'!H$34,IF(E107=0,'Regular Symbol'!H$26,'Regular Symbol'!H$62) ))</f>
        <v>173</v>
      </c>
      <c r="M107" s="270">
        <f t="shared" si="20"/>
        <v>510696</v>
      </c>
      <c r="N107" s="271">
        <f t="shared" si="21"/>
        <v>510909.15776117297</v>
      </c>
      <c r="O107" s="285">
        <f>HLOOKUP(A107,OverView!$B$47:$L$57,3,FALSE)</f>
        <v>180</v>
      </c>
      <c r="P107" s="269">
        <f t="shared" si="17"/>
        <v>3.523131211598714E-4</v>
      </c>
      <c r="Q107" s="272">
        <f t="shared" si="22"/>
        <v>1.9572951175548412E-6</v>
      </c>
      <c r="R107" s="269">
        <f t="shared" si="18"/>
        <v>3.523131211598714E-4</v>
      </c>
      <c r="S107" s="237"/>
    </row>
    <row r="108" spans="1:19" ht="14" thickBot="1">
      <c r="A108" s="187">
        <f t="shared" si="23"/>
        <v>6</v>
      </c>
      <c r="B108" s="278">
        <v>2</v>
      </c>
      <c r="C108" s="278">
        <v>1</v>
      </c>
      <c r="D108" s="278">
        <v>2</v>
      </c>
      <c r="E108" s="278">
        <v>1</v>
      </c>
      <c r="F108" s="278">
        <v>0</v>
      </c>
      <c r="G108" s="279">
        <f t="shared" si="19"/>
        <v>6</v>
      </c>
      <c r="H108" s="284">
        <f>IF(B108=2,'Regular Symbol'!D$49,IF(PayCombo!B108=1,'Regular Symbol'!D$34,IF(A108=0,'Regular Symbol'!D$26,'Regular Symbol'!D$62) ))</f>
        <v>6</v>
      </c>
      <c r="I108" s="284">
        <f>IF(C108=2,'Regular Symbol'!E$49,IF(PayCombo!C108=1,'Regular Symbol'!E$34,IF(B108=0,'Regular Symbol'!E$26,'Regular Symbol'!E$62) ))</f>
        <v>4</v>
      </c>
      <c r="J108" s="284">
        <f>IF(D108=2,'Regular Symbol'!F$49,IF(PayCombo!D108=1,'Regular Symbol'!F$34,IF(C108=0,'Regular Symbol'!F$26,'Regular Symbol'!F$62) ))</f>
        <v>16</v>
      </c>
      <c r="K108" s="284">
        <f>IF(E108=2,'Regular Symbol'!G$49,IF(PayCombo!E108=1,'Regular Symbol'!G$34,IF(D108=0,'Regular Symbol'!G$26,'Regular Symbol'!G$62) ))</f>
        <v>5</v>
      </c>
      <c r="L108" s="284">
        <f>IF(F108=2,'Regular Symbol'!H$49,IF(PayCombo!F108=1,'Regular Symbol'!H$34,IF(E108=0,'Regular Symbol'!H$26,'Regular Symbol'!H$62) ))</f>
        <v>173</v>
      </c>
      <c r="M108" s="270">
        <f t="shared" si="20"/>
        <v>332160</v>
      </c>
      <c r="N108" s="271">
        <f t="shared" si="21"/>
        <v>785522.83005780343</v>
      </c>
      <c r="O108" s="285">
        <f>HLOOKUP(A108,OverView!$B$47:$L$57,3,FALSE)</f>
        <v>180</v>
      </c>
      <c r="P108" s="269">
        <f t="shared" si="17"/>
        <v>2.2914674546983506E-4</v>
      </c>
      <c r="Q108" s="272">
        <f t="shared" si="22"/>
        <v>1.2730374748324171E-6</v>
      </c>
      <c r="R108" s="269">
        <f t="shared" si="18"/>
        <v>2.2914674546983506E-4</v>
      </c>
      <c r="S108" s="237"/>
    </row>
    <row r="109" spans="1:19" ht="14" thickBot="1">
      <c r="A109" s="187">
        <f t="shared" si="23"/>
        <v>6</v>
      </c>
      <c r="B109" s="278">
        <v>2</v>
      </c>
      <c r="C109" s="278">
        <v>2</v>
      </c>
      <c r="D109" s="278">
        <v>1</v>
      </c>
      <c r="E109" s="278">
        <v>1</v>
      </c>
      <c r="F109" s="278">
        <v>0</v>
      </c>
      <c r="G109" s="279">
        <f t="shared" si="19"/>
        <v>6</v>
      </c>
      <c r="H109" s="284">
        <f>IF(B109=2,'Regular Symbol'!D$49,IF(PayCombo!B109=1,'Regular Symbol'!D$34,IF(A109=0,'Regular Symbol'!D$26,'Regular Symbol'!D$62) ))</f>
        <v>6</v>
      </c>
      <c r="I109" s="284">
        <f>IF(C109=2,'Regular Symbol'!E$49,IF(PayCombo!C109=1,'Regular Symbol'!E$34,IF(B109=0,'Regular Symbol'!E$26,'Regular Symbol'!E$62) ))</f>
        <v>6</v>
      </c>
      <c r="J109" s="284">
        <f>IF(D109=2,'Regular Symbol'!F$49,IF(PayCombo!D109=1,'Regular Symbol'!F$34,IF(C109=0,'Regular Symbol'!F$26,'Regular Symbol'!F$62) ))</f>
        <v>3</v>
      </c>
      <c r="K109" s="284">
        <f>IF(E109=2,'Regular Symbol'!G$49,IF(PayCombo!E109=1,'Regular Symbol'!G$34,IF(D109=0,'Regular Symbol'!G$26,'Regular Symbol'!G$62) ))</f>
        <v>5</v>
      </c>
      <c r="L109" s="284">
        <f>IF(F109=2,'Regular Symbol'!H$49,IF(PayCombo!F109=1,'Regular Symbol'!H$34,IF(E109=0,'Regular Symbol'!H$26,'Regular Symbol'!H$62) ))</f>
        <v>173</v>
      </c>
      <c r="M109" s="270">
        <f t="shared" si="20"/>
        <v>93420</v>
      </c>
      <c r="N109" s="271">
        <f t="shared" si="21"/>
        <v>2792970.0624277457</v>
      </c>
      <c r="O109" s="285">
        <f>HLOOKUP(A109,OverView!$B$47:$L$57,3,FALSE)</f>
        <v>180</v>
      </c>
      <c r="P109" s="269">
        <f t="shared" si="17"/>
        <v>6.4447522163391113E-5</v>
      </c>
      <c r="Q109" s="272">
        <f t="shared" si="22"/>
        <v>3.5804178979661731E-7</v>
      </c>
      <c r="R109" s="269">
        <f t="shared" si="18"/>
        <v>6.4447522163391113E-5</v>
      </c>
      <c r="S109" s="237"/>
    </row>
    <row r="110" spans="1:19" ht="14" thickBot="1">
      <c r="A110" s="187">
        <f t="shared" si="23"/>
        <v>6</v>
      </c>
      <c r="B110" s="282">
        <v>2</v>
      </c>
      <c r="C110" s="282">
        <v>2</v>
      </c>
      <c r="D110" s="282">
        <v>2</v>
      </c>
      <c r="E110" s="282">
        <v>0</v>
      </c>
      <c r="F110" s="282">
        <v>0</v>
      </c>
      <c r="G110" s="283">
        <f t="shared" si="19"/>
        <v>6</v>
      </c>
      <c r="H110" s="284">
        <f>IF(B110=2,'Regular Symbol'!D$49,IF(PayCombo!B110=1,'Regular Symbol'!D$34,IF(A110=0,'Regular Symbol'!D$26,'Regular Symbol'!D$62) ))</f>
        <v>6</v>
      </c>
      <c r="I110" s="284">
        <f>IF(C110=2,'Regular Symbol'!E$49,IF(PayCombo!C110=1,'Regular Symbol'!E$34,IF(B110=0,'Regular Symbol'!E$26,'Regular Symbol'!E$62) ))</f>
        <v>6</v>
      </c>
      <c r="J110" s="284">
        <f>IF(D110=2,'Regular Symbol'!F$49,IF(PayCombo!D110=1,'Regular Symbol'!F$34,IF(C110=0,'Regular Symbol'!F$26,'Regular Symbol'!F$62) ))</f>
        <v>16</v>
      </c>
      <c r="K110" s="284">
        <f>IF(E110=2,'Regular Symbol'!G$49,IF(PayCombo!E110=1,'Regular Symbol'!G$34,IF(D110=0,'Regular Symbol'!G$26,'Regular Symbol'!G$62) ))</f>
        <v>146</v>
      </c>
      <c r="L110" s="284">
        <f>IF(F110=2,'Regular Symbol'!H$49,IF(PayCombo!F110=1,'Regular Symbol'!H$34,IF(E110=0,'Regular Symbol'!H$26,'Regular Symbol'!H$62) ))</f>
        <v>192</v>
      </c>
      <c r="M110" s="270">
        <f t="shared" si="20"/>
        <v>16146432</v>
      </c>
      <c r="N110" s="271">
        <f t="shared" si="21"/>
        <v>16159.561643835616</v>
      </c>
      <c r="O110" s="285">
        <f>HLOOKUP(A110,OverView!$B$47:$L$57,3,FALSE)</f>
        <v>180</v>
      </c>
      <c r="P110" s="269">
        <f t="shared" si="17"/>
        <v>1.1138916015625E-2</v>
      </c>
      <c r="Q110" s="272">
        <f t="shared" si="22"/>
        <v>6.1882866753472219E-5</v>
      </c>
      <c r="R110" s="269">
        <f t="shared" si="18"/>
        <v>1.1138916015625E-2</v>
      </c>
      <c r="S110" s="289">
        <f>SUM(M99:M110)</f>
        <v>22451732</v>
      </c>
    </row>
    <row r="111" spans="1:19" ht="14" thickBot="1">
      <c r="A111" s="187">
        <f t="shared" si="23"/>
        <v>5</v>
      </c>
      <c r="B111" s="280">
        <v>1</v>
      </c>
      <c r="C111" s="280">
        <v>1</v>
      </c>
      <c r="D111" s="280">
        <v>1</v>
      </c>
      <c r="E111" s="280">
        <v>1</v>
      </c>
      <c r="F111" s="280">
        <v>1</v>
      </c>
      <c r="G111" s="281">
        <f t="shared" si="19"/>
        <v>5</v>
      </c>
      <c r="H111" s="284">
        <f>IF(B111=2,'Regular Symbol'!D$49,IF(PayCombo!B111=1,'Regular Symbol'!D$34,IF(A111=0,'Regular Symbol'!D$26,'Regular Symbol'!D$62) ))</f>
        <v>8</v>
      </c>
      <c r="I111" s="284">
        <f>IF(C111=2,'Regular Symbol'!E$49,IF(PayCombo!C111=1,'Regular Symbol'!E$34,IF(B111=0,'Regular Symbol'!E$26,'Regular Symbol'!E$62) ))</f>
        <v>4</v>
      </c>
      <c r="J111" s="284">
        <f>IF(D111=2,'Regular Symbol'!F$49,IF(PayCombo!D111=1,'Regular Symbol'!F$34,IF(C111=0,'Regular Symbol'!F$26,'Regular Symbol'!F$62) ))</f>
        <v>3</v>
      </c>
      <c r="K111" s="284">
        <f>IF(E111=2,'Regular Symbol'!G$49,IF(PayCombo!E111=1,'Regular Symbol'!G$34,IF(D111=0,'Regular Symbol'!G$26,'Regular Symbol'!G$62) ))</f>
        <v>5</v>
      </c>
      <c r="L111" s="284">
        <f>IF(F111=2,'Regular Symbol'!H$49,IF(PayCombo!F111=1,'Regular Symbol'!H$34,IF(E111=0,'Regular Symbol'!H$26,'Regular Symbol'!H$62) ))</f>
        <v>6</v>
      </c>
      <c r="M111" s="268">
        <f t="shared" si="20"/>
        <v>2880</v>
      </c>
      <c r="N111" s="271">
        <f t="shared" si="21"/>
        <v>90596966.400000006</v>
      </c>
      <c r="O111" s="285">
        <f>HLOOKUP(A111,OverView!$B$47:$L$57,3,FALSE)</f>
        <v>50</v>
      </c>
      <c r="P111" s="269">
        <f t="shared" si="17"/>
        <v>5.5189485903139469E-7</v>
      </c>
      <c r="Q111" s="272">
        <f t="shared" si="22"/>
        <v>1.1037897180627893E-8</v>
      </c>
      <c r="R111" s="269">
        <f t="shared" si="18"/>
        <v>5.5189485903139469E-7</v>
      </c>
      <c r="S111" s="237"/>
    </row>
    <row r="112" spans="1:19" ht="14" thickBot="1">
      <c r="A112" s="187">
        <f t="shared" si="23"/>
        <v>5</v>
      </c>
      <c r="B112" s="278">
        <v>1</v>
      </c>
      <c r="C112" s="278">
        <v>1</v>
      </c>
      <c r="D112" s="278">
        <v>1</v>
      </c>
      <c r="E112" s="278">
        <v>2</v>
      </c>
      <c r="F112" s="278">
        <v>0</v>
      </c>
      <c r="G112" s="279">
        <f t="shared" si="19"/>
        <v>5</v>
      </c>
      <c r="H112" s="284">
        <f>IF(B112=2,'Regular Symbol'!D$49,IF(PayCombo!B112=1,'Regular Symbol'!D$34,IF(A112=0,'Regular Symbol'!D$26,'Regular Symbol'!D$62) ))</f>
        <v>8</v>
      </c>
      <c r="I112" s="284">
        <f>IF(C112=2,'Regular Symbol'!E$49,IF(PayCombo!C112=1,'Regular Symbol'!E$34,IF(B112=0,'Regular Symbol'!E$26,'Regular Symbol'!E$62) ))</f>
        <v>4</v>
      </c>
      <c r="J112" s="284">
        <f>IF(D112=2,'Regular Symbol'!F$49,IF(PayCombo!D112=1,'Regular Symbol'!F$34,IF(C112=0,'Regular Symbol'!F$26,'Regular Symbol'!F$62) ))</f>
        <v>3</v>
      </c>
      <c r="K112" s="284">
        <f>IF(E112=2,'Regular Symbol'!G$49,IF(PayCombo!E112=1,'Regular Symbol'!G$34,IF(D112=0,'Regular Symbol'!G$26,'Regular Symbol'!G$62) ))</f>
        <v>41</v>
      </c>
      <c r="L112" s="284">
        <f>IF(F112=2,'Regular Symbol'!H$49,IF(PayCombo!F112=1,'Regular Symbol'!H$34,IF(E112=0,'Regular Symbol'!H$26,'Regular Symbol'!H$62) ))</f>
        <v>173</v>
      </c>
      <c r="M112" s="270">
        <f t="shared" si="20"/>
        <v>680928</v>
      </c>
      <c r="N112" s="271">
        <f t="shared" si="21"/>
        <v>383181.86832087976</v>
      </c>
      <c r="O112" s="285">
        <f>HLOOKUP(A112,OverView!$B$47:$L$57,3,FALSE)</f>
        <v>50</v>
      </c>
      <c r="P112" s="269">
        <f t="shared" si="17"/>
        <v>1.3048634117032276E-4</v>
      </c>
      <c r="Q112" s="272">
        <f t="shared" si="22"/>
        <v>2.6097268234064549E-6</v>
      </c>
      <c r="R112" s="269">
        <f t="shared" si="18"/>
        <v>1.3048634117032276E-4</v>
      </c>
      <c r="S112" s="237"/>
    </row>
    <row r="113" spans="1:19" ht="14" thickBot="1">
      <c r="A113" s="187">
        <f t="shared" si="23"/>
        <v>5</v>
      </c>
      <c r="B113" s="278">
        <v>1</v>
      </c>
      <c r="C113" s="278">
        <v>1</v>
      </c>
      <c r="D113" s="278">
        <v>2</v>
      </c>
      <c r="E113" s="278">
        <v>1</v>
      </c>
      <c r="F113" s="278">
        <v>0</v>
      </c>
      <c r="G113" s="279">
        <f t="shared" si="19"/>
        <v>5</v>
      </c>
      <c r="H113" s="284">
        <f>IF(B113=2,'Regular Symbol'!D$49,IF(PayCombo!B113=1,'Regular Symbol'!D$34,IF(A113=0,'Regular Symbol'!D$26,'Regular Symbol'!D$62) ))</f>
        <v>8</v>
      </c>
      <c r="I113" s="284">
        <f>IF(C113=2,'Regular Symbol'!E$49,IF(PayCombo!C113=1,'Regular Symbol'!E$34,IF(B113=0,'Regular Symbol'!E$26,'Regular Symbol'!E$62) ))</f>
        <v>4</v>
      </c>
      <c r="J113" s="284">
        <f>IF(D113=2,'Regular Symbol'!F$49,IF(PayCombo!D113=1,'Regular Symbol'!F$34,IF(C113=0,'Regular Symbol'!F$26,'Regular Symbol'!F$62) ))</f>
        <v>16</v>
      </c>
      <c r="K113" s="284">
        <f>IF(E113=2,'Regular Symbol'!G$49,IF(PayCombo!E113=1,'Regular Symbol'!G$34,IF(D113=0,'Regular Symbol'!G$26,'Regular Symbol'!G$62) ))</f>
        <v>5</v>
      </c>
      <c r="L113" s="284">
        <f>IF(F113=2,'Regular Symbol'!H$49,IF(PayCombo!F113=1,'Regular Symbol'!H$34,IF(E113=0,'Regular Symbol'!H$26,'Regular Symbol'!H$62) ))</f>
        <v>173</v>
      </c>
      <c r="M113" s="270">
        <f t="shared" si="20"/>
        <v>442880</v>
      </c>
      <c r="N113" s="271">
        <f t="shared" si="21"/>
        <v>589142.12254335266</v>
      </c>
      <c r="O113" s="285">
        <f>HLOOKUP(A113,OverView!$B$47:$L$57,3,FALSE)</f>
        <v>50</v>
      </c>
      <c r="P113" s="269">
        <f t="shared" si="17"/>
        <v>8.4869164988827793E-5</v>
      </c>
      <c r="Q113" s="272">
        <f t="shared" si="22"/>
        <v>1.6973832997765559E-6</v>
      </c>
      <c r="R113" s="269">
        <f t="shared" si="18"/>
        <v>8.4869164988827793E-5</v>
      </c>
      <c r="S113" s="237"/>
    </row>
    <row r="114" spans="1:19" ht="14" thickBot="1">
      <c r="A114" s="187">
        <f t="shared" si="23"/>
        <v>5</v>
      </c>
      <c r="B114" s="278">
        <v>1</v>
      </c>
      <c r="C114" s="278">
        <v>2</v>
      </c>
      <c r="D114" s="278">
        <v>1</v>
      </c>
      <c r="E114" s="278">
        <v>1</v>
      </c>
      <c r="F114" s="278">
        <v>0</v>
      </c>
      <c r="G114" s="279">
        <f t="shared" si="19"/>
        <v>5</v>
      </c>
      <c r="H114" s="284">
        <f>IF(B114=2,'Regular Symbol'!D$49,IF(PayCombo!B114=1,'Regular Symbol'!D$34,IF(A114=0,'Regular Symbol'!D$26,'Regular Symbol'!D$62) ))</f>
        <v>8</v>
      </c>
      <c r="I114" s="284">
        <f>IF(C114=2,'Regular Symbol'!E$49,IF(PayCombo!C114=1,'Regular Symbol'!E$34,IF(B114=0,'Regular Symbol'!E$26,'Regular Symbol'!E$62) ))</f>
        <v>6</v>
      </c>
      <c r="J114" s="284">
        <f>IF(D114=2,'Regular Symbol'!F$49,IF(PayCombo!D114=1,'Regular Symbol'!F$34,IF(C114=0,'Regular Symbol'!F$26,'Regular Symbol'!F$62) ))</f>
        <v>3</v>
      </c>
      <c r="K114" s="284">
        <f>IF(E114=2,'Regular Symbol'!G$49,IF(PayCombo!E114=1,'Regular Symbol'!G$34,IF(D114=0,'Regular Symbol'!G$26,'Regular Symbol'!G$62) ))</f>
        <v>5</v>
      </c>
      <c r="L114" s="284">
        <f>IF(F114=2,'Regular Symbol'!H$49,IF(PayCombo!F114=1,'Regular Symbol'!H$34,IF(E114=0,'Regular Symbol'!H$26,'Regular Symbol'!H$62) ))</f>
        <v>173</v>
      </c>
      <c r="M114" s="270">
        <f t="shared" si="20"/>
        <v>124560</v>
      </c>
      <c r="N114" s="271">
        <f t="shared" si="21"/>
        <v>2094727.5468208091</v>
      </c>
      <c r="O114" s="285">
        <f>HLOOKUP(A114,OverView!$B$47:$L$57,3,FALSE)</f>
        <v>50</v>
      </c>
      <c r="P114" s="269">
        <f t="shared" si="17"/>
        <v>2.3869452653107821E-5</v>
      </c>
      <c r="Q114" s="272">
        <f t="shared" si="22"/>
        <v>4.7738905306215641E-7</v>
      </c>
      <c r="R114" s="269">
        <f t="shared" si="18"/>
        <v>2.3869452653107821E-5</v>
      </c>
      <c r="S114" s="237"/>
    </row>
    <row r="115" spans="1:19" ht="14" thickBot="1">
      <c r="A115" s="187">
        <f t="shared" si="23"/>
        <v>5</v>
      </c>
      <c r="B115" s="278">
        <v>1</v>
      </c>
      <c r="C115" s="278">
        <v>2</v>
      </c>
      <c r="D115" s="278">
        <v>2</v>
      </c>
      <c r="E115" s="278">
        <v>0</v>
      </c>
      <c r="F115" s="278">
        <v>0</v>
      </c>
      <c r="G115" s="279">
        <f t="shared" si="19"/>
        <v>5</v>
      </c>
      <c r="H115" s="284">
        <f>IF(B115=2,'Regular Symbol'!D$49,IF(PayCombo!B115=1,'Regular Symbol'!D$34,IF(A115=0,'Regular Symbol'!D$26,'Regular Symbol'!D$62) ))</f>
        <v>8</v>
      </c>
      <c r="I115" s="284">
        <f>IF(C115=2,'Regular Symbol'!E$49,IF(PayCombo!C115=1,'Regular Symbol'!E$34,IF(B115=0,'Regular Symbol'!E$26,'Regular Symbol'!E$62) ))</f>
        <v>6</v>
      </c>
      <c r="J115" s="284">
        <f>IF(D115=2,'Regular Symbol'!F$49,IF(PayCombo!D115=1,'Regular Symbol'!F$34,IF(C115=0,'Regular Symbol'!F$26,'Regular Symbol'!F$62) ))</f>
        <v>16</v>
      </c>
      <c r="K115" s="284">
        <f>IF(E115=2,'Regular Symbol'!G$49,IF(PayCombo!E115=1,'Regular Symbol'!G$34,IF(D115=0,'Regular Symbol'!G$26,'Regular Symbol'!G$62) ))</f>
        <v>146</v>
      </c>
      <c r="L115" s="284">
        <f>IF(F115=2,'Regular Symbol'!H$49,IF(PayCombo!F115=1,'Regular Symbol'!H$34,IF(E115=0,'Regular Symbol'!H$26,'Regular Symbol'!H$62) ))</f>
        <v>192</v>
      </c>
      <c r="M115" s="270">
        <f t="shared" si="20"/>
        <v>21528576</v>
      </c>
      <c r="N115" s="271">
        <f t="shared" si="21"/>
        <v>12119.671232876712</v>
      </c>
      <c r="O115" s="285">
        <f>HLOOKUP(A115,OverView!$B$47:$L$57,3,FALSE)</f>
        <v>50</v>
      </c>
      <c r="P115" s="269">
        <f t="shared" si="17"/>
        <v>4.1255244502314816E-3</v>
      </c>
      <c r="Q115" s="272">
        <f t="shared" si="22"/>
        <v>8.251048900462963E-5</v>
      </c>
      <c r="R115" s="269">
        <f t="shared" si="18"/>
        <v>4.1255244502314816E-3</v>
      </c>
      <c r="S115" s="237"/>
    </row>
    <row r="116" spans="1:19" ht="14" thickBot="1">
      <c r="A116" s="187">
        <f t="shared" si="23"/>
        <v>5</v>
      </c>
      <c r="B116" s="278">
        <v>2</v>
      </c>
      <c r="C116" s="278">
        <v>1</v>
      </c>
      <c r="D116" s="278">
        <v>1</v>
      </c>
      <c r="E116" s="278">
        <v>1</v>
      </c>
      <c r="F116" s="278">
        <v>0</v>
      </c>
      <c r="G116" s="279">
        <f t="shared" si="19"/>
        <v>5</v>
      </c>
      <c r="H116" s="284">
        <f>IF(B116=2,'Regular Symbol'!D$49,IF(PayCombo!B116=1,'Regular Symbol'!D$34,IF(A116=0,'Regular Symbol'!D$26,'Regular Symbol'!D$62) ))</f>
        <v>6</v>
      </c>
      <c r="I116" s="284">
        <f>IF(C116=2,'Regular Symbol'!E$49,IF(PayCombo!C116=1,'Regular Symbol'!E$34,IF(B116=0,'Regular Symbol'!E$26,'Regular Symbol'!E$62) ))</f>
        <v>4</v>
      </c>
      <c r="J116" s="284">
        <f>IF(D116=2,'Regular Symbol'!F$49,IF(PayCombo!D116=1,'Regular Symbol'!F$34,IF(C116=0,'Regular Symbol'!F$26,'Regular Symbol'!F$62) ))</f>
        <v>3</v>
      </c>
      <c r="K116" s="284">
        <f>IF(E116=2,'Regular Symbol'!G$49,IF(PayCombo!E116=1,'Regular Symbol'!G$34,IF(D116=0,'Regular Symbol'!G$26,'Regular Symbol'!G$62) ))</f>
        <v>5</v>
      </c>
      <c r="L116" s="284">
        <f>IF(F116=2,'Regular Symbol'!H$49,IF(PayCombo!F116=1,'Regular Symbol'!H$34,IF(E116=0,'Regular Symbol'!H$26,'Regular Symbol'!H$62) ))</f>
        <v>173</v>
      </c>
      <c r="M116" s="270">
        <f t="shared" si="20"/>
        <v>62280</v>
      </c>
      <c r="N116" s="271">
        <f t="shared" si="21"/>
        <v>4189455.0936416183</v>
      </c>
      <c r="O116" s="285">
        <f>HLOOKUP(A116,OverView!$B$47:$L$57,3,FALSE)</f>
        <v>50</v>
      </c>
      <c r="P116" s="269">
        <f t="shared" si="17"/>
        <v>1.1934726326553911E-5</v>
      </c>
      <c r="Q116" s="272">
        <f t="shared" si="22"/>
        <v>2.3869452653107821E-7</v>
      </c>
      <c r="R116" s="269">
        <f t="shared" si="18"/>
        <v>1.1934726326553911E-5</v>
      </c>
      <c r="S116" s="237"/>
    </row>
    <row r="117" spans="1:19" ht="14" thickBot="1">
      <c r="A117" s="187">
        <f t="shared" si="23"/>
        <v>5</v>
      </c>
      <c r="B117" s="278">
        <v>2</v>
      </c>
      <c r="C117" s="278">
        <v>1</v>
      </c>
      <c r="D117" s="278">
        <v>2</v>
      </c>
      <c r="E117" s="278">
        <v>0</v>
      </c>
      <c r="F117" s="278">
        <v>0</v>
      </c>
      <c r="G117" s="279">
        <f t="shared" si="19"/>
        <v>5</v>
      </c>
      <c r="H117" s="284">
        <f>IF(B117=2,'Regular Symbol'!D$49,IF(PayCombo!B117=1,'Regular Symbol'!D$34,IF(A117=0,'Regular Symbol'!D$26,'Regular Symbol'!D$62) ))</f>
        <v>6</v>
      </c>
      <c r="I117" s="284">
        <f>IF(C117=2,'Regular Symbol'!E$49,IF(PayCombo!C117=1,'Regular Symbol'!E$34,IF(B117=0,'Regular Symbol'!E$26,'Regular Symbol'!E$62) ))</f>
        <v>4</v>
      </c>
      <c r="J117" s="284">
        <f>IF(D117=2,'Regular Symbol'!F$49,IF(PayCombo!D117=1,'Regular Symbol'!F$34,IF(C117=0,'Regular Symbol'!F$26,'Regular Symbol'!F$62) ))</f>
        <v>16</v>
      </c>
      <c r="K117" s="284">
        <f>IF(E117=2,'Regular Symbol'!G$49,IF(PayCombo!E117=1,'Regular Symbol'!G$34,IF(D117=0,'Regular Symbol'!G$26,'Regular Symbol'!G$62) ))</f>
        <v>146</v>
      </c>
      <c r="L117" s="284">
        <f>IF(F117=2,'Regular Symbol'!H$49,IF(PayCombo!F117=1,'Regular Symbol'!H$34,IF(E117=0,'Regular Symbol'!H$26,'Regular Symbol'!H$62) ))</f>
        <v>192</v>
      </c>
      <c r="M117" s="270">
        <f t="shared" si="20"/>
        <v>10764288</v>
      </c>
      <c r="N117" s="271">
        <f t="shared" si="21"/>
        <v>24239.342465753423</v>
      </c>
      <c r="O117" s="285">
        <f>HLOOKUP(A117,OverView!$B$47:$L$57,3,FALSE)</f>
        <v>50</v>
      </c>
      <c r="P117" s="269">
        <f t="shared" si="17"/>
        <v>2.0627622251157408E-3</v>
      </c>
      <c r="Q117" s="272">
        <f t="shared" si="22"/>
        <v>4.1255244502314815E-5</v>
      </c>
      <c r="R117" s="269">
        <f t="shared" si="18"/>
        <v>2.0627622251157408E-3</v>
      </c>
      <c r="S117" s="237"/>
    </row>
    <row r="118" spans="1:19" ht="14" thickBot="1">
      <c r="A118" s="187">
        <f t="shared" si="23"/>
        <v>5</v>
      </c>
      <c r="B118" s="282">
        <v>2</v>
      </c>
      <c r="C118" s="282">
        <v>2</v>
      </c>
      <c r="D118" s="282">
        <v>1</v>
      </c>
      <c r="E118" s="282">
        <v>0</v>
      </c>
      <c r="F118" s="282">
        <v>0</v>
      </c>
      <c r="G118" s="283">
        <f t="shared" si="19"/>
        <v>5</v>
      </c>
      <c r="H118" s="284">
        <f>IF(B118=2,'Regular Symbol'!D$49,IF(PayCombo!B118=1,'Regular Symbol'!D$34,IF(A118=0,'Regular Symbol'!D$26,'Regular Symbol'!D$62) ))</f>
        <v>6</v>
      </c>
      <c r="I118" s="284">
        <f>IF(C118=2,'Regular Symbol'!E$49,IF(PayCombo!C118=1,'Regular Symbol'!E$34,IF(B118=0,'Regular Symbol'!E$26,'Regular Symbol'!E$62) ))</f>
        <v>6</v>
      </c>
      <c r="J118" s="284">
        <f>IF(D118=2,'Regular Symbol'!F$49,IF(PayCombo!D118=1,'Regular Symbol'!F$34,IF(C118=0,'Regular Symbol'!F$26,'Regular Symbol'!F$62) ))</f>
        <v>3</v>
      </c>
      <c r="K118" s="284">
        <f>IF(E118=2,'Regular Symbol'!G$49,IF(PayCombo!E118=1,'Regular Symbol'!G$34,IF(D118=0,'Regular Symbol'!G$26,'Regular Symbol'!G$62) ))</f>
        <v>146</v>
      </c>
      <c r="L118" s="284">
        <f>IF(F118=2,'Regular Symbol'!H$49,IF(PayCombo!F118=1,'Regular Symbol'!H$34,IF(E118=0,'Regular Symbol'!H$26,'Regular Symbol'!H$62) ))</f>
        <v>192</v>
      </c>
      <c r="M118" s="270">
        <f t="shared" si="20"/>
        <v>3027456</v>
      </c>
      <c r="N118" s="271">
        <f t="shared" si="21"/>
        <v>86184.328767123283</v>
      </c>
      <c r="O118" s="285">
        <f>HLOOKUP(A118,OverView!$B$47:$L$57,3,FALSE)</f>
        <v>50</v>
      </c>
      <c r="P118" s="269">
        <f t="shared" si="17"/>
        <v>5.8015187581380212E-4</v>
      </c>
      <c r="Q118" s="272">
        <f t="shared" si="22"/>
        <v>1.1603037516276043E-5</v>
      </c>
      <c r="R118" s="269">
        <f t="shared" si="18"/>
        <v>5.8015187581380212E-4</v>
      </c>
      <c r="S118" s="289">
        <f>SUM(M111:M118)</f>
        <v>36633848</v>
      </c>
    </row>
    <row r="119" spans="1:19" ht="14" thickBot="1">
      <c r="A119" s="187">
        <f t="shared" si="23"/>
        <v>4</v>
      </c>
      <c r="B119" s="280">
        <v>1</v>
      </c>
      <c r="C119" s="280">
        <v>1</v>
      </c>
      <c r="D119" s="280">
        <v>1</v>
      </c>
      <c r="E119" s="280">
        <v>1</v>
      </c>
      <c r="F119" s="280">
        <v>0</v>
      </c>
      <c r="G119" s="281">
        <f t="shared" si="19"/>
        <v>4</v>
      </c>
      <c r="H119" s="284">
        <f>IF(B119=2,'Regular Symbol'!D$49,IF(PayCombo!B119=1,'Regular Symbol'!D$34,IF(A119=0,'Regular Symbol'!D$26,'Regular Symbol'!D$62) ))</f>
        <v>8</v>
      </c>
      <c r="I119" s="284">
        <f>IF(C119=2,'Regular Symbol'!E$49,IF(PayCombo!C119=1,'Regular Symbol'!E$34,IF(B119=0,'Regular Symbol'!E$26,'Regular Symbol'!E$62) ))</f>
        <v>4</v>
      </c>
      <c r="J119" s="284">
        <f>IF(D119=2,'Regular Symbol'!F$49,IF(PayCombo!D119=1,'Regular Symbol'!F$34,IF(C119=0,'Regular Symbol'!F$26,'Regular Symbol'!F$62) ))</f>
        <v>3</v>
      </c>
      <c r="K119" s="284">
        <f>IF(E119=2,'Regular Symbol'!G$49,IF(PayCombo!E119=1,'Regular Symbol'!G$34,IF(D119=0,'Regular Symbol'!G$26,'Regular Symbol'!G$62) ))</f>
        <v>5</v>
      </c>
      <c r="L119" s="284">
        <f>IF(F119=2,'Regular Symbol'!H$49,IF(PayCombo!F119=1,'Regular Symbol'!H$34,IF(E119=0,'Regular Symbol'!H$26,'Regular Symbol'!H$62) ))</f>
        <v>173</v>
      </c>
      <c r="M119" s="268">
        <f t="shared" si="20"/>
        <v>83040</v>
      </c>
      <c r="N119" s="271">
        <f t="shared" si="21"/>
        <v>3142091.3202312137</v>
      </c>
      <c r="O119" s="285">
        <f>HLOOKUP(A119,OverView!$B$47:$L$57,3,FALSE)</f>
        <v>15</v>
      </c>
      <c r="P119" s="269">
        <f t="shared" si="17"/>
        <v>4.7738905306215641E-6</v>
      </c>
      <c r="Q119" s="272">
        <f t="shared" si="22"/>
        <v>3.1825936870810427E-7</v>
      </c>
      <c r="R119" s="269">
        <f t="shared" si="18"/>
        <v>4.7738905306215641E-6</v>
      </c>
      <c r="S119" s="237"/>
    </row>
    <row r="120" spans="1:19" ht="14" thickBot="1">
      <c r="A120" s="187">
        <f t="shared" si="23"/>
        <v>4</v>
      </c>
      <c r="B120" s="278">
        <v>1</v>
      </c>
      <c r="C120" s="278">
        <v>1</v>
      </c>
      <c r="D120" s="278">
        <v>2</v>
      </c>
      <c r="E120" s="278">
        <v>0</v>
      </c>
      <c r="F120" s="278">
        <v>0</v>
      </c>
      <c r="G120" s="279">
        <f t="shared" si="19"/>
        <v>4</v>
      </c>
      <c r="H120" s="284">
        <f>IF(B120=2,'Regular Symbol'!D$49,IF(PayCombo!B120=1,'Regular Symbol'!D$34,IF(A120=0,'Regular Symbol'!D$26,'Regular Symbol'!D$62) ))</f>
        <v>8</v>
      </c>
      <c r="I120" s="284">
        <f>IF(C120=2,'Regular Symbol'!E$49,IF(PayCombo!C120=1,'Regular Symbol'!E$34,IF(B120=0,'Regular Symbol'!E$26,'Regular Symbol'!E$62) ))</f>
        <v>4</v>
      </c>
      <c r="J120" s="284">
        <f>IF(D120=2,'Regular Symbol'!F$49,IF(PayCombo!D120=1,'Regular Symbol'!F$34,IF(C120=0,'Regular Symbol'!F$26,'Regular Symbol'!F$62) ))</f>
        <v>16</v>
      </c>
      <c r="K120" s="284">
        <f>IF(E120=2,'Regular Symbol'!G$49,IF(PayCombo!E120=1,'Regular Symbol'!G$34,IF(D120=0,'Regular Symbol'!G$26,'Regular Symbol'!G$62) ))</f>
        <v>146</v>
      </c>
      <c r="L120" s="284">
        <f>IF(F120=2,'Regular Symbol'!H$49,IF(PayCombo!F120=1,'Regular Symbol'!H$34,IF(E120=0,'Regular Symbol'!H$26,'Regular Symbol'!H$62) ))</f>
        <v>192</v>
      </c>
      <c r="M120" s="270">
        <f t="shared" si="20"/>
        <v>14352384</v>
      </c>
      <c r="N120" s="271">
        <f t="shared" si="21"/>
        <v>18179.506849315068</v>
      </c>
      <c r="O120" s="285">
        <f>HLOOKUP(A120,OverView!$B$47:$L$57,3,FALSE)</f>
        <v>15</v>
      </c>
      <c r="P120" s="269">
        <f t="shared" si="17"/>
        <v>8.2510489004629633E-4</v>
      </c>
      <c r="Q120" s="272">
        <f t="shared" si="22"/>
        <v>5.5006992669753087E-5</v>
      </c>
      <c r="R120" s="269">
        <f t="shared" si="18"/>
        <v>8.2510489004629633E-4</v>
      </c>
      <c r="S120" s="237"/>
    </row>
    <row r="121" spans="1:19" ht="14" thickBot="1">
      <c r="A121" s="187">
        <f t="shared" si="23"/>
        <v>4</v>
      </c>
      <c r="B121" s="278">
        <v>1</v>
      </c>
      <c r="C121" s="278">
        <v>2</v>
      </c>
      <c r="D121" s="278">
        <v>1</v>
      </c>
      <c r="E121" s="278">
        <v>0</v>
      </c>
      <c r="F121" s="278">
        <v>0</v>
      </c>
      <c r="G121" s="279">
        <f t="shared" si="19"/>
        <v>4</v>
      </c>
      <c r="H121" s="284">
        <f>IF(B121=2,'Regular Symbol'!D$49,IF(PayCombo!B121=1,'Regular Symbol'!D$34,IF(A121=0,'Regular Symbol'!D$26,'Regular Symbol'!D$62) ))</f>
        <v>8</v>
      </c>
      <c r="I121" s="284">
        <f>IF(C121=2,'Regular Symbol'!E$49,IF(PayCombo!C121=1,'Regular Symbol'!E$34,IF(B121=0,'Regular Symbol'!E$26,'Regular Symbol'!E$62) ))</f>
        <v>6</v>
      </c>
      <c r="J121" s="284">
        <f>IF(D121=2,'Regular Symbol'!F$49,IF(PayCombo!D121=1,'Regular Symbol'!F$34,IF(C121=0,'Regular Symbol'!F$26,'Regular Symbol'!F$62) ))</f>
        <v>3</v>
      </c>
      <c r="K121" s="284">
        <f>IF(E121=2,'Regular Symbol'!G$49,IF(PayCombo!E121=1,'Regular Symbol'!G$34,IF(D121=0,'Regular Symbol'!G$26,'Regular Symbol'!G$62) ))</f>
        <v>146</v>
      </c>
      <c r="L121" s="284">
        <f>IF(F121=2,'Regular Symbol'!H$49,IF(PayCombo!F121=1,'Regular Symbol'!H$34,IF(E121=0,'Regular Symbol'!H$26,'Regular Symbol'!H$62) ))</f>
        <v>192</v>
      </c>
      <c r="M121" s="270">
        <f t="shared" si="20"/>
        <v>4036608</v>
      </c>
      <c r="N121" s="271">
        <f t="shared" si="21"/>
        <v>64638.246575342462</v>
      </c>
      <c r="O121" s="285">
        <f>HLOOKUP(A121,OverView!$B$47:$L$57,3,FALSE)</f>
        <v>15</v>
      </c>
      <c r="P121" s="269">
        <f t="shared" si="17"/>
        <v>2.3206075032552082E-4</v>
      </c>
      <c r="Q121" s="272">
        <f t="shared" si="22"/>
        <v>1.5470716688368055E-5</v>
      </c>
      <c r="R121" s="269">
        <f t="shared" si="18"/>
        <v>2.3206075032552082E-4</v>
      </c>
      <c r="S121" s="237"/>
    </row>
    <row r="122" spans="1:19" ht="14" thickBot="1">
      <c r="A122" s="187">
        <f t="shared" si="23"/>
        <v>4</v>
      </c>
      <c r="B122" s="278">
        <v>2</v>
      </c>
      <c r="C122" s="278">
        <v>1</v>
      </c>
      <c r="D122" s="278">
        <v>1</v>
      </c>
      <c r="E122" s="278">
        <v>0</v>
      </c>
      <c r="F122" s="278">
        <v>0</v>
      </c>
      <c r="G122" s="279">
        <f t="shared" si="19"/>
        <v>4</v>
      </c>
      <c r="H122" s="284">
        <f>IF(B122=2,'Regular Symbol'!D$49,IF(PayCombo!B122=1,'Regular Symbol'!D$34,IF(A122=0,'Regular Symbol'!D$26,'Regular Symbol'!D$62) ))</f>
        <v>6</v>
      </c>
      <c r="I122" s="284">
        <f>IF(C122=2,'Regular Symbol'!E$49,IF(PayCombo!C122=1,'Regular Symbol'!E$34,IF(B122=0,'Regular Symbol'!E$26,'Regular Symbol'!E$62) ))</f>
        <v>4</v>
      </c>
      <c r="J122" s="284">
        <f>IF(D122=2,'Regular Symbol'!F$49,IF(PayCombo!D122=1,'Regular Symbol'!F$34,IF(C122=0,'Regular Symbol'!F$26,'Regular Symbol'!F$62) ))</f>
        <v>3</v>
      </c>
      <c r="K122" s="284">
        <f>IF(E122=2,'Regular Symbol'!G$49,IF(PayCombo!E122=1,'Regular Symbol'!G$34,IF(D122=0,'Regular Symbol'!G$26,'Regular Symbol'!G$62) ))</f>
        <v>146</v>
      </c>
      <c r="L122" s="284">
        <f>IF(F122=2,'Regular Symbol'!H$49,IF(PayCombo!F122=1,'Regular Symbol'!H$34,IF(E122=0,'Regular Symbol'!H$26,'Regular Symbol'!H$62) ))</f>
        <v>192</v>
      </c>
      <c r="M122" s="270">
        <f t="shared" si="20"/>
        <v>2018304</v>
      </c>
      <c r="N122" s="271">
        <f t="shared" si="21"/>
        <v>129276.49315068492</v>
      </c>
      <c r="O122" s="285">
        <f>HLOOKUP(A122,OverView!$B$47:$L$57,3,FALSE)</f>
        <v>15</v>
      </c>
      <c r="P122" s="269">
        <f t="shared" si="17"/>
        <v>1.1603037516276041E-4</v>
      </c>
      <c r="Q122" s="272">
        <f t="shared" si="22"/>
        <v>7.7353583441840274E-6</v>
      </c>
      <c r="R122" s="269">
        <f t="shared" si="18"/>
        <v>1.1603037516276041E-4</v>
      </c>
      <c r="S122" s="237"/>
    </row>
    <row r="123" spans="1:19" ht="14" thickBot="1">
      <c r="A123" s="187">
        <f t="shared" si="23"/>
        <v>4</v>
      </c>
      <c r="B123" s="282">
        <v>2</v>
      </c>
      <c r="C123" s="282">
        <v>2</v>
      </c>
      <c r="D123" s="282">
        <v>0</v>
      </c>
      <c r="E123" s="282">
        <v>0</v>
      </c>
      <c r="F123" s="282">
        <v>0</v>
      </c>
      <c r="G123" s="283">
        <f t="shared" si="19"/>
        <v>4</v>
      </c>
      <c r="H123" s="284">
        <f>IF(B123=2,'Regular Symbol'!D$49,IF(PayCombo!B123=1,'Regular Symbol'!D$34,IF(A123=0,'Regular Symbol'!D$26,'Regular Symbol'!D$62) ))</f>
        <v>6</v>
      </c>
      <c r="I123" s="284">
        <f>IF(C123=2,'Regular Symbol'!E$49,IF(PayCombo!C123=1,'Regular Symbol'!E$34,IF(B123=0,'Regular Symbol'!E$26,'Regular Symbol'!E$62) ))</f>
        <v>6</v>
      </c>
      <c r="J123" s="284">
        <f>IF(D123=2,'Regular Symbol'!F$49,IF(PayCombo!D123=1,'Regular Symbol'!F$34,IF(C123=0,'Regular Symbol'!F$26,'Regular Symbol'!F$62) ))</f>
        <v>173</v>
      </c>
      <c r="K123" s="284">
        <f>IF(E123=2,'Regular Symbol'!G$49,IF(PayCombo!E123=1,'Regular Symbol'!G$34,IF(D123=0,'Regular Symbol'!G$26,'Regular Symbol'!G$62) ))</f>
        <v>192</v>
      </c>
      <c r="L123" s="284">
        <f>IF(F123=2,'Regular Symbol'!H$49,IF(PayCombo!F123=1,'Regular Symbol'!H$34,IF(E123=0,'Regular Symbol'!H$26,'Regular Symbol'!H$62) ))</f>
        <v>192</v>
      </c>
      <c r="M123" s="270">
        <f t="shared" si="20"/>
        <v>229588992</v>
      </c>
      <c r="N123" s="271">
        <f t="shared" si="21"/>
        <v>1136.4624277456646</v>
      </c>
      <c r="O123" s="285">
        <f>HLOOKUP(A123,OverView!$B$47:$L$57,3,FALSE)</f>
        <v>15</v>
      </c>
      <c r="P123" s="269">
        <f t="shared" si="17"/>
        <v>1.3198852539062502E-2</v>
      </c>
      <c r="Q123" s="272">
        <f t="shared" si="22"/>
        <v>8.7992350260416674E-4</v>
      </c>
      <c r="R123" s="269">
        <f t="shared" si="18"/>
        <v>1.3198852539062502E-2</v>
      </c>
      <c r="S123" s="289">
        <f>SUM(M119:M123)</f>
        <v>250079328</v>
      </c>
    </row>
    <row r="124" spans="1:19" ht="14" thickBot="1">
      <c r="A124" s="187">
        <f t="shared" si="23"/>
        <v>3</v>
      </c>
      <c r="B124" s="280">
        <v>1</v>
      </c>
      <c r="C124" s="280">
        <v>1</v>
      </c>
      <c r="D124" s="280">
        <v>1</v>
      </c>
      <c r="E124" s="280">
        <v>0</v>
      </c>
      <c r="F124" s="280">
        <v>0</v>
      </c>
      <c r="G124" s="281">
        <f t="shared" si="19"/>
        <v>3</v>
      </c>
      <c r="H124" s="284">
        <f>IF(B124=2,'Regular Symbol'!D$49,IF(PayCombo!B124=1,'Regular Symbol'!D$34,IF(A124=0,'Regular Symbol'!D$26,'Regular Symbol'!D$62) ))</f>
        <v>8</v>
      </c>
      <c r="I124" s="284">
        <f>IF(C124=2,'Regular Symbol'!E$49,IF(PayCombo!C124=1,'Regular Symbol'!E$34,IF(B124=0,'Regular Symbol'!E$26,'Regular Symbol'!E$62) ))</f>
        <v>4</v>
      </c>
      <c r="J124" s="284">
        <f>IF(D124=2,'Regular Symbol'!F$49,IF(PayCombo!D124=1,'Regular Symbol'!F$34,IF(C124=0,'Regular Symbol'!F$26,'Regular Symbol'!F$62) ))</f>
        <v>3</v>
      </c>
      <c r="K124" s="284">
        <f>IF(E124=2,'Regular Symbol'!G$49,IF(PayCombo!E124=1,'Regular Symbol'!G$34,IF(D124=0,'Regular Symbol'!G$26,'Regular Symbol'!G$62) ))</f>
        <v>146</v>
      </c>
      <c r="L124" s="284">
        <f>IF(F124=2,'Regular Symbol'!H$49,IF(PayCombo!F124=1,'Regular Symbol'!H$34,IF(E124=0,'Regular Symbol'!H$26,'Regular Symbol'!H$62) ))</f>
        <v>192</v>
      </c>
      <c r="M124" s="268">
        <f t="shared" si="20"/>
        <v>2691072</v>
      </c>
      <c r="N124" s="271">
        <f t="shared" si="21"/>
        <v>96957.369863013693</v>
      </c>
      <c r="O124" s="285">
        <f>HLOOKUP(A124,OverView!$B$47:$L$57,3,FALSE)</f>
        <v>8</v>
      </c>
      <c r="P124" s="269">
        <f t="shared" si="17"/>
        <v>8.251048900462963E-5</v>
      </c>
      <c r="Q124" s="272">
        <f t="shared" si="22"/>
        <v>1.0313811125578704E-5</v>
      </c>
      <c r="R124" s="269">
        <f t="shared" si="18"/>
        <v>8.251048900462963E-5</v>
      </c>
      <c r="S124" s="237"/>
    </row>
    <row r="125" spans="1:19" ht="14" thickBot="1">
      <c r="A125" s="187">
        <f t="shared" si="23"/>
        <v>3</v>
      </c>
      <c r="B125" s="278">
        <v>1</v>
      </c>
      <c r="C125" s="278">
        <v>2</v>
      </c>
      <c r="D125" s="278">
        <v>0</v>
      </c>
      <c r="E125" s="278">
        <v>0</v>
      </c>
      <c r="F125" s="278">
        <v>0</v>
      </c>
      <c r="G125" s="279">
        <f t="shared" si="19"/>
        <v>3</v>
      </c>
      <c r="H125" s="284">
        <f>IF(B125=2,'Regular Symbol'!D$49,IF(PayCombo!B125=1,'Regular Symbol'!D$34,IF(A125=0,'Regular Symbol'!D$26,'Regular Symbol'!D$62) ))</f>
        <v>8</v>
      </c>
      <c r="I125" s="284">
        <f>IF(C125=2,'Regular Symbol'!E$49,IF(PayCombo!C125=1,'Regular Symbol'!E$34,IF(B125=0,'Regular Symbol'!E$26,'Regular Symbol'!E$62) ))</f>
        <v>6</v>
      </c>
      <c r="J125" s="284">
        <f>IF(D125=2,'Regular Symbol'!F$49,IF(PayCombo!D125=1,'Regular Symbol'!F$34,IF(C125=0,'Regular Symbol'!F$26,'Regular Symbol'!F$62) ))</f>
        <v>173</v>
      </c>
      <c r="K125" s="284">
        <f>IF(E125=2,'Regular Symbol'!G$49,IF(PayCombo!E125=1,'Regular Symbol'!G$34,IF(D125=0,'Regular Symbol'!G$26,'Regular Symbol'!G$62) ))</f>
        <v>192</v>
      </c>
      <c r="L125" s="284">
        <f>IF(F125=2,'Regular Symbol'!H$49,IF(PayCombo!F125=1,'Regular Symbol'!H$34,IF(E125=0,'Regular Symbol'!H$26,'Regular Symbol'!H$62) ))</f>
        <v>192</v>
      </c>
      <c r="M125" s="270">
        <f t="shared" si="20"/>
        <v>306118656</v>
      </c>
      <c r="N125" s="271">
        <f t="shared" si="21"/>
        <v>852.34682080924858</v>
      </c>
      <c r="O125" s="285">
        <f>HLOOKUP(A125,OverView!$B$47:$L$57,3,FALSE)</f>
        <v>8</v>
      </c>
      <c r="P125" s="269">
        <f t="shared" si="17"/>
        <v>9.3858506944444441E-3</v>
      </c>
      <c r="Q125" s="272">
        <f t="shared" si="22"/>
        <v>1.1732313368055555E-3</v>
      </c>
      <c r="R125" s="269">
        <f t="shared" si="18"/>
        <v>9.3858506944444441E-3</v>
      </c>
      <c r="S125" s="237"/>
    </row>
    <row r="126" spans="1:19" ht="14" thickBot="1">
      <c r="A126" s="187">
        <f t="shared" si="23"/>
        <v>3</v>
      </c>
      <c r="B126" s="282">
        <v>2</v>
      </c>
      <c r="C126" s="282">
        <v>1</v>
      </c>
      <c r="D126" s="282">
        <v>0</v>
      </c>
      <c r="E126" s="282">
        <v>0</v>
      </c>
      <c r="F126" s="282">
        <v>0</v>
      </c>
      <c r="G126" s="283">
        <f t="shared" si="19"/>
        <v>3</v>
      </c>
      <c r="H126" s="284">
        <f>IF(B126=2,'Regular Symbol'!D$49,IF(PayCombo!B126=1,'Regular Symbol'!D$34,IF(A126=0,'Regular Symbol'!D$26,'Regular Symbol'!D$62) ))</f>
        <v>6</v>
      </c>
      <c r="I126" s="284">
        <f>IF(C126=2,'Regular Symbol'!E$49,IF(PayCombo!C126=1,'Regular Symbol'!E$34,IF(B126=0,'Regular Symbol'!E$26,'Regular Symbol'!E$62) ))</f>
        <v>4</v>
      </c>
      <c r="J126" s="284">
        <f>IF(D126=2,'Regular Symbol'!F$49,IF(PayCombo!D126=1,'Regular Symbol'!F$34,IF(C126=0,'Regular Symbol'!F$26,'Regular Symbol'!F$62) ))</f>
        <v>173</v>
      </c>
      <c r="K126" s="284">
        <f>IF(E126=2,'Regular Symbol'!G$49,IF(PayCombo!E126=1,'Regular Symbol'!G$34,IF(D126=0,'Regular Symbol'!G$26,'Regular Symbol'!G$62) ))</f>
        <v>192</v>
      </c>
      <c r="L126" s="284">
        <f>IF(F126=2,'Regular Symbol'!H$49,IF(PayCombo!F126=1,'Regular Symbol'!H$34,IF(E126=0,'Regular Symbol'!H$26,'Regular Symbol'!H$62) ))</f>
        <v>192</v>
      </c>
      <c r="M126" s="270">
        <f t="shared" si="20"/>
        <v>153059328</v>
      </c>
      <c r="N126" s="271">
        <f t="shared" si="21"/>
        <v>1704.6936416184972</v>
      </c>
      <c r="O126" s="285">
        <f>HLOOKUP(A126,OverView!$B$47:$L$57,3,FALSE)</f>
        <v>8</v>
      </c>
      <c r="P126" s="269">
        <f t="shared" si="17"/>
        <v>4.692925347222222E-3</v>
      </c>
      <c r="Q126" s="272">
        <f t="shared" si="22"/>
        <v>5.8661566840277775E-4</v>
      </c>
      <c r="R126" s="269">
        <f t="shared" si="18"/>
        <v>4.692925347222222E-3</v>
      </c>
      <c r="S126" s="289">
        <f>SUM(M124:M126)</f>
        <v>461869056</v>
      </c>
    </row>
    <row r="127" spans="1:19" ht="14" thickBot="1">
      <c r="A127" s="187" t="str">
        <f>B127</f>
        <v>M3</v>
      </c>
      <c r="B127" s="346" t="s">
        <v>149</v>
      </c>
      <c r="C127" s="346"/>
      <c r="D127" s="346"/>
      <c r="E127" s="346"/>
      <c r="F127" s="347"/>
      <c r="G127" s="176"/>
      <c r="H127" s="176"/>
      <c r="I127" s="176"/>
      <c r="J127" s="176"/>
      <c r="K127" s="176"/>
      <c r="L127" s="176"/>
      <c r="M127" s="176"/>
      <c r="N127" s="176"/>
      <c r="O127" s="176"/>
      <c r="P127" s="269">
        <f t="shared" si="17"/>
        <v>0</v>
      </c>
      <c r="Q127" s="176"/>
      <c r="R127" s="269">
        <f t="shared" si="18"/>
        <v>0</v>
      </c>
      <c r="S127" s="176"/>
    </row>
    <row r="128" spans="1:19" ht="14" thickBot="1">
      <c r="A128" s="187">
        <f t="shared" ref="A128:A159" si="24">SUM(B128:F128)</f>
        <v>10</v>
      </c>
      <c r="B128" s="282">
        <v>2</v>
      </c>
      <c r="C128" s="282">
        <v>2</v>
      </c>
      <c r="D128" s="282">
        <v>2</v>
      </c>
      <c r="E128" s="282">
        <v>2</v>
      </c>
      <c r="F128" s="282">
        <v>2</v>
      </c>
      <c r="G128" s="283">
        <f t="shared" ref="G128:G159" si="25">SUM(B128:F128)</f>
        <v>10</v>
      </c>
      <c r="H128" s="284">
        <f>IF(B128=2,'Regular Symbol'!D$50,IF(PayCombo!B128=1,'Regular Symbol'!D$35,IF(A128=0,'Regular Symbol'!D$26,'Regular Symbol'!D$63) ))</f>
        <v>5</v>
      </c>
      <c r="I128" s="284">
        <f>IF(C128=2,'Regular Symbol'!E$50,IF(PayCombo!C128=1,'Regular Symbol'!E$35,IF(B128=0,'Regular Symbol'!E$26,'Regular Symbol'!E$63) ))</f>
        <v>16</v>
      </c>
      <c r="J128" s="284">
        <f>IF(D128=2,'Regular Symbol'!F$50,IF(PayCombo!D128=1,'Regular Symbol'!F$35,IF(C128=0,'Regular Symbol'!F$26,'Regular Symbol'!F$63) ))</f>
        <v>13</v>
      </c>
      <c r="K128" s="284">
        <f>IF(E128=2,'Regular Symbol'!G$50,IF(PayCombo!E128=1,'Regular Symbol'!G$35,IF(D128=0,'Regular Symbol'!G$26,'Regular Symbol'!G$63) ))</f>
        <v>39</v>
      </c>
      <c r="L128" s="284">
        <f>IF(F128=2,'Regular Symbol'!H$50,IF(PayCombo!F128=1,'Regular Symbol'!H$35,IF(E128=0,'Regular Symbol'!H$26,'Regular Symbol'!H$63) ))</f>
        <v>18</v>
      </c>
      <c r="M128" s="270">
        <f t="shared" ref="M128:M159" si="26">PRODUCT(H128,I128,J128,K128,L128)</f>
        <v>730080</v>
      </c>
      <c r="N128" s="271">
        <f t="shared" ref="N128:N159" si="27">$H$5/M128</f>
        <v>357384.48284023668</v>
      </c>
      <c r="O128" s="285">
        <f>HLOOKUP(A128,OverView!$B$47:$L$57,4,FALSE)</f>
        <v>3000</v>
      </c>
      <c r="P128" s="269">
        <f t="shared" si="17"/>
        <v>8.3943208058675136E-3</v>
      </c>
      <c r="Q128" s="272">
        <f t="shared" ref="Q128:Q159" si="28">1/N128</f>
        <v>2.7981069352891709E-6</v>
      </c>
      <c r="R128" s="269">
        <f t="shared" si="18"/>
        <v>8.3943208058675136E-3</v>
      </c>
      <c r="S128" s="287">
        <f>SUM(M128)</f>
        <v>730080</v>
      </c>
    </row>
    <row r="129" spans="1:19" ht="14" thickBot="1">
      <c r="A129" s="187">
        <f t="shared" si="24"/>
        <v>9</v>
      </c>
      <c r="B129" s="280">
        <v>1</v>
      </c>
      <c r="C129" s="280">
        <v>2</v>
      </c>
      <c r="D129" s="280">
        <v>2</v>
      </c>
      <c r="E129" s="280">
        <v>2</v>
      </c>
      <c r="F129" s="280">
        <v>2</v>
      </c>
      <c r="G129" s="281">
        <f t="shared" si="25"/>
        <v>9</v>
      </c>
      <c r="H129" s="284">
        <f>IF(B129=2,'Regular Symbol'!D$50,IF(PayCombo!B129=1,'Regular Symbol'!D$35,IF(A129=0,'Regular Symbol'!D$26,'Regular Symbol'!D$63) ))</f>
        <v>8</v>
      </c>
      <c r="I129" s="284">
        <f>IF(C129=2,'Regular Symbol'!E$50,IF(PayCombo!C129=1,'Regular Symbol'!E$35,IF(B129=0,'Regular Symbol'!E$26,'Regular Symbol'!E$63) ))</f>
        <v>16</v>
      </c>
      <c r="J129" s="284">
        <f>IF(D129=2,'Regular Symbol'!F$50,IF(PayCombo!D129=1,'Regular Symbol'!F$35,IF(C129=0,'Regular Symbol'!F$26,'Regular Symbol'!F$63) ))</f>
        <v>13</v>
      </c>
      <c r="K129" s="284">
        <f>IF(E129=2,'Regular Symbol'!G$50,IF(PayCombo!E129=1,'Regular Symbol'!G$35,IF(D129=0,'Regular Symbol'!G$26,'Regular Symbol'!G$63) ))</f>
        <v>39</v>
      </c>
      <c r="L129" s="284">
        <f>IF(F129=2,'Regular Symbol'!H$50,IF(PayCombo!F129=1,'Regular Symbol'!H$35,IF(E129=0,'Regular Symbol'!H$26,'Regular Symbol'!H$63) ))</f>
        <v>18</v>
      </c>
      <c r="M129" s="270">
        <f t="shared" si="26"/>
        <v>1168128</v>
      </c>
      <c r="N129" s="271">
        <f t="shared" si="27"/>
        <v>223365.30177514793</v>
      </c>
      <c r="O129" s="285">
        <f>HLOOKUP(A129,OverView!$B$47:$L$57,4,FALSE)</f>
        <v>900</v>
      </c>
      <c r="P129" s="269">
        <f t="shared" si="17"/>
        <v>4.0292739868164062E-3</v>
      </c>
      <c r="Q129" s="272">
        <f t="shared" si="28"/>
        <v>4.4769710964626738E-6</v>
      </c>
      <c r="R129" s="269">
        <f t="shared" si="18"/>
        <v>4.0292739868164062E-3</v>
      </c>
      <c r="S129" s="237"/>
    </row>
    <row r="130" spans="1:19" ht="14" thickBot="1">
      <c r="A130" s="187">
        <f t="shared" si="24"/>
        <v>9</v>
      </c>
      <c r="B130" s="278">
        <v>2</v>
      </c>
      <c r="C130" s="278">
        <v>1</v>
      </c>
      <c r="D130" s="278">
        <v>2</v>
      </c>
      <c r="E130" s="278">
        <v>2</v>
      </c>
      <c r="F130" s="278">
        <v>2</v>
      </c>
      <c r="G130" s="279">
        <f t="shared" si="25"/>
        <v>9</v>
      </c>
      <c r="H130" s="284">
        <f>IF(B130=2,'Regular Symbol'!D$50,IF(PayCombo!B130=1,'Regular Symbol'!D$35,IF(A130=0,'Regular Symbol'!D$26,'Regular Symbol'!D$63) ))</f>
        <v>5</v>
      </c>
      <c r="I130" s="284">
        <f>IF(C130=2,'Regular Symbol'!E$50,IF(PayCombo!C130=1,'Regular Symbol'!E$35,IF(B130=0,'Regular Symbol'!E$26,'Regular Symbol'!E$63) ))</f>
        <v>7</v>
      </c>
      <c r="J130" s="284">
        <f>IF(D130=2,'Regular Symbol'!F$50,IF(PayCombo!D130=1,'Regular Symbol'!F$35,IF(C130=0,'Regular Symbol'!F$26,'Regular Symbol'!F$63) ))</f>
        <v>13</v>
      </c>
      <c r="K130" s="284">
        <f>IF(E130=2,'Regular Symbol'!G$50,IF(PayCombo!E130=1,'Regular Symbol'!G$35,IF(D130=0,'Regular Symbol'!G$26,'Regular Symbol'!G$63) ))</f>
        <v>39</v>
      </c>
      <c r="L130" s="284">
        <f>IF(F130=2,'Regular Symbol'!H$50,IF(PayCombo!F130=1,'Regular Symbol'!H$35,IF(E130=0,'Regular Symbol'!H$26,'Regular Symbol'!H$63) ))</f>
        <v>18</v>
      </c>
      <c r="M130" s="270">
        <f t="shared" si="26"/>
        <v>319410</v>
      </c>
      <c r="N130" s="271">
        <f t="shared" si="27"/>
        <v>816878.81792054104</v>
      </c>
      <c r="O130" s="285">
        <f>HLOOKUP(A130,OverView!$B$47:$L$57,4,FALSE)</f>
        <v>900</v>
      </c>
      <c r="P130" s="269">
        <f t="shared" si="17"/>
        <v>1.1017546057701111E-3</v>
      </c>
      <c r="Q130" s="272">
        <f t="shared" si="28"/>
        <v>1.2241717841890122E-6</v>
      </c>
      <c r="R130" s="269">
        <f t="shared" si="18"/>
        <v>1.1017546057701111E-3</v>
      </c>
      <c r="S130" s="237"/>
    </row>
    <row r="131" spans="1:19" ht="14" thickBot="1">
      <c r="A131" s="187">
        <f t="shared" si="24"/>
        <v>9</v>
      </c>
      <c r="B131" s="278">
        <v>2</v>
      </c>
      <c r="C131" s="278">
        <v>2</v>
      </c>
      <c r="D131" s="278">
        <v>1</v>
      </c>
      <c r="E131" s="278">
        <v>2</v>
      </c>
      <c r="F131" s="278">
        <v>2</v>
      </c>
      <c r="G131" s="279">
        <f t="shared" si="25"/>
        <v>9</v>
      </c>
      <c r="H131" s="284">
        <f>IF(B131=2,'Regular Symbol'!D$50,IF(PayCombo!B131=1,'Regular Symbol'!D$35,IF(A131=0,'Regular Symbol'!D$26,'Regular Symbol'!D$63) ))</f>
        <v>5</v>
      </c>
      <c r="I131" s="284">
        <f>IF(C131=2,'Regular Symbol'!E$50,IF(PayCombo!C131=1,'Regular Symbol'!E$35,IF(B131=0,'Regular Symbol'!E$26,'Regular Symbol'!E$63) ))</f>
        <v>16</v>
      </c>
      <c r="J131" s="284">
        <f>IF(D131=2,'Regular Symbol'!F$50,IF(PayCombo!D131=1,'Regular Symbol'!F$35,IF(C131=0,'Regular Symbol'!F$26,'Regular Symbol'!F$63) ))</f>
        <v>3</v>
      </c>
      <c r="K131" s="284">
        <f>IF(E131=2,'Regular Symbol'!G$50,IF(PayCombo!E131=1,'Regular Symbol'!G$35,IF(D131=0,'Regular Symbol'!G$26,'Regular Symbol'!G$63) ))</f>
        <v>39</v>
      </c>
      <c r="L131" s="284">
        <f>IF(F131=2,'Regular Symbol'!H$50,IF(PayCombo!F131=1,'Regular Symbol'!H$35,IF(E131=0,'Regular Symbol'!H$26,'Regular Symbol'!H$63) ))</f>
        <v>18</v>
      </c>
      <c r="M131" s="270">
        <f t="shared" si="26"/>
        <v>168480</v>
      </c>
      <c r="N131" s="271">
        <f t="shared" si="27"/>
        <v>1548666.0923076924</v>
      </c>
      <c r="O131" s="285">
        <f>HLOOKUP(A131,OverView!$B$47:$L$57,4,FALSE)</f>
        <v>900</v>
      </c>
      <c r="P131" s="269">
        <f t="shared" si="17"/>
        <v>5.8114528656005849E-4</v>
      </c>
      <c r="Q131" s="272">
        <f t="shared" si="28"/>
        <v>6.457169850667317E-7</v>
      </c>
      <c r="R131" s="269">
        <f t="shared" si="18"/>
        <v>5.8114528656005849E-4</v>
      </c>
      <c r="S131" s="237"/>
    </row>
    <row r="132" spans="1:19" ht="14" thickBot="1">
      <c r="A132" s="187">
        <f t="shared" si="24"/>
        <v>9</v>
      </c>
      <c r="B132" s="278">
        <v>2</v>
      </c>
      <c r="C132" s="278">
        <v>2</v>
      </c>
      <c r="D132" s="278">
        <v>2</v>
      </c>
      <c r="E132" s="278">
        <v>1</v>
      </c>
      <c r="F132" s="278">
        <v>2</v>
      </c>
      <c r="G132" s="279">
        <f t="shared" si="25"/>
        <v>9</v>
      </c>
      <c r="H132" s="284">
        <f>IF(B132=2,'Regular Symbol'!D$50,IF(PayCombo!B132=1,'Regular Symbol'!D$35,IF(A132=0,'Regular Symbol'!D$26,'Regular Symbol'!D$63) ))</f>
        <v>5</v>
      </c>
      <c r="I132" s="284">
        <f>IF(C132=2,'Regular Symbol'!E$50,IF(PayCombo!C132=1,'Regular Symbol'!E$35,IF(B132=0,'Regular Symbol'!E$26,'Regular Symbol'!E$63) ))</f>
        <v>16</v>
      </c>
      <c r="J132" s="284">
        <f>IF(D132=2,'Regular Symbol'!F$50,IF(PayCombo!D132=1,'Regular Symbol'!F$35,IF(C132=0,'Regular Symbol'!F$26,'Regular Symbol'!F$63) ))</f>
        <v>13</v>
      </c>
      <c r="K132" s="284">
        <f>IF(E132=2,'Regular Symbol'!G$50,IF(PayCombo!E132=1,'Regular Symbol'!G$35,IF(D132=0,'Regular Symbol'!G$26,'Regular Symbol'!G$63) ))</f>
        <v>5</v>
      </c>
      <c r="L132" s="284">
        <f>IF(F132=2,'Regular Symbol'!H$50,IF(PayCombo!F132=1,'Regular Symbol'!H$35,IF(E132=0,'Regular Symbol'!H$26,'Regular Symbol'!H$63) ))</f>
        <v>18</v>
      </c>
      <c r="M132" s="270">
        <f t="shared" si="26"/>
        <v>93600</v>
      </c>
      <c r="N132" s="271">
        <f t="shared" si="27"/>
        <v>2787598.9661538461</v>
      </c>
      <c r="O132" s="285">
        <f>HLOOKUP(A132,OverView!$B$47:$L$57,4,FALSE)</f>
        <v>900</v>
      </c>
      <c r="P132" s="269">
        <f t="shared" si="17"/>
        <v>3.2285849253336585E-4</v>
      </c>
      <c r="Q132" s="272">
        <f t="shared" si="28"/>
        <v>3.5873165837040652E-7</v>
      </c>
      <c r="R132" s="269">
        <f t="shared" si="18"/>
        <v>3.2285849253336585E-4</v>
      </c>
      <c r="S132" s="237"/>
    </row>
    <row r="133" spans="1:19" ht="14" thickBot="1">
      <c r="A133" s="187">
        <f t="shared" si="24"/>
        <v>9</v>
      </c>
      <c r="B133" s="282">
        <v>2</v>
      </c>
      <c r="C133" s="282">
        <v>2</v>
      </c>
      <c r="D133" s="282">
        <v>2</v>
      </c>
      <c r="E133" s="282">
        <v>2</v>
      </c>
      <c r="F133" s="282">
        <v>1</v>
      </c>
      <c r="G133" s="283">
        <f t="shared" si="25"/>
        <v>9</v>
      </c>
      <c r="H133" s="284">
        <f>IF(B133=2,'Regular Symbol'!D$50,IF(PayCombo!B133=1,'Regular Symbol'!D$35,IF(A133=0,'Regular Symbol'!D$26,'Regular Symbol'!D$63) ))</f>
        <v>5</v>
      </c>
      <c r="I133" s="284">
        <f>IF(C133=2,'Regular Symbol'!E$50,IF(PayCombo!C133=1,'Regular Symbol'!E$35,IF(B133=0,'Regular Symbol'!E$26,'Regular Symbol'!E$63) ))</f>
        <v>16</v>
      </c>
      <c r="J133" s="284">
        <f>IF(D133=2,'Regular Symbol'!F$50,IF(PayCombo!D133=1,'Regular Symbol'!F$35,IF(C133=0,'Regular Symbol'!F$26,'Regular Symbol'!F$63) ))</f>
        <v>13</v>
      </c>
      <c r="K133" s="284">
        <f>IF(E133=2,'Regular Symbol'!G$50,IF(PayCombo!E133=1,'Regular Symbol'!G$35,IF(D133=0,'Regular Symbol'!G$26,'Regular Symbol'!G$63) ))</f>
        <v>39</v>
      </c>
      <c r="L133" s="284">
        <f>IF(F133=2,'Regular Symbol'!H$50,IF(PayCombo!F133=1,'Regular Symbol'!H$35,IF(E133=0,'Regular Symbol'!H$26,'Regular Symbol'!H$63) ))</f>
        <v>5</v>
      </c>
      <c r="M133" s="270">
        <f t="shared" si="26"/>
        <v>202800</v>
      </c>
      <c r="N133" s="271">
        <f t="shared" si="27"/>
        <v>1286584.138224852</v>
      </c>
      <c r="O133" s="285">
        <f>HLOOKUP(A133,OverView!$B$47:$L$57,4,FALSE)</f>
        <v>900</v>
      </c>
      <c r="P133" s="269">
        <f t="shared" si="17"/>
        <v>6.9952673382229276E-4</v>
      </c>
      <c r="Q133" s="272">
        <f t="shared" si="28"/>
        <v>7.7725192646921417E-7</v>
      </c>
      <c r="R133" s="269">
        <f t="shared" si="18"/>
        <v>6.9952673382229276E-4</v>
      </c>
      <c r="S133" s="288">
        <f>SUM(M129:M133)</f>
        <v>1952418</v>
      </c>
    </row>
    <row r="134" spans="1:19" ht="14" thickBot="1">
      <c r="A134" s="187">
        <f t="shared" si="24"/>
        <v>8</v>
      </c>
      <c r="B134" s="280">
        <v>1</v>
      </c>
      <c r="C134" s="280">
        <v>1</v>
      </c>
      <c r="D134" s="280">
        <v>2</v>
      </c>
      <c r="E134" s="280">
        <v>2</v>
      </c>
      <c r="F134" s="280">
        <v>2</v>
      </c>
      <c r="G134" s="281">
        <f t="shared" si="25"/>
        <v>8</v>
      </c>
      <c r="H134" s="284">
        <f>IF(B134=2,'Regular Symbol'!D$50,IF(PayCombo!B134=1,'Regular Symbol'!D$35,IF(A134=0,'Regular Symbol'!D$26,'Regular Symbol'!D$63) ))</f>
        <v>8</v>
      </c>
      <c r="I134" s="284">
        <f>IF(C134=2,'Regular Symbol'!E$50,IF(PayCombo!C134=1,'Regular Symbol'!E$35,IF(B134=0,'Regular Symbol'!E$26,'Regular Symbol'!E$63) ))</f>
        <v>7</v>
      </c>
      <c r="J134" s="284">
        <f>IF(D134=2,'Regular Symbol'!F$50,IF(PayCombo!D134=1,'Regular Symbol'!F$35,IF(C134=0,'Regular Symbol'!F$26,'Regular Symbol'!F$63) ))</f>
        <v>13</v>
      </c>
      <c r="K134" s="284">
        <f>IF(E134=2,'Regular Symbol'!G$50,IF(PayCombo!E134=1,'Regular Symbol'!G$35,IF(D134=0,'Regular Symbol'!G$26,'Regular Symbol'!G$63) ))</f>
        <v>39</v>
      </c>
      <c r="L134" s="284">
        <f>IF(F134=2,'Regular Symbol'!H$50,IF(PayCombo!F134=1,'Regular Symbol'!H$35,IF(E134=0,'Regular Symbol'!H$26,'Regular Symbol'!H$63) ))</f>
        <v>18</v>
      </c>
      <c r="M134" s="268">
        <f t="shared" si="26"/>
        <v>511056</v>
      </c>
      <c r="N134" s="271">
        <f t="shared" si="27"/>
        <v>510549.26120033814</v>
      </c>
      <c r="O134" s="285">
        <f>HLOOKUP(A134,OverView!$B$47:$L$57,4,FALSE)</f>
        <v>600</v>
      </c>
      <c r="P134" s="269">
        <f t="shared" si="17"/>
        <v>1.1752049128214517E-3</v>
      </c>
      <c r="Q134" s="272">
        <f t="shared" si="28"/>
        <v>1.9586748547024195E-6</v>
      </c>
      <c r="R134" s="269">
        <f t="shared" si="18"/>
        <v>1.1752049128214517E-3</v>
      </c>
      <c r="S134" s="237"/>
    </row>
    <row r="135" spans="1:19" ht="14" thickBot="1">
      <c r="A135" s="187">
        <f t="shared" si="24"/>
        <v>8</v>
      </c>
      <c r="B135" s="278">
        <v>1</v>
      </c>
      <c r="C135" s="278">
        <v>2</v>
      </c>
      <c r="D135" s="278">
        <v>1</v>
      </c>
      <c r="E135" s="278">
        <v>2</v>
      </c>
      <c r="F135" s="278">
        <v>2</v>
      </c>
      <c r="G135" s="279">
        <f t="shared" si="25"/>
        <v>8</v>
      </c>
      <c r="H135" s="284">
        <f>IF(B135=2,'Regular Symbol'!D$50,IF(PayCombo!B135=1,'Regular Symbol'!D$35,IF(A135=0,'Regular Symbol'!D$26,'Regular Symbol'!D$63) ))</f>
        <v>8</v>
      </c>
      <c r="I135" s="284">
        <f>IF(C135=2,'Regular Symbol'!E$50,IF(PayCombo!C135=1,'Regular Symbol'!E$35,IF(B135=0,'Regular Symbol'!E$26,'Regular Symbol'!E$63) ))</f>
        <v>16</v>
      </c>
      <c r="J135" s="284">
        <f>IF(D135=2,'Regular Symbol'!F$50,IF(PayCombo!D135=1,'Regular Symbol'!F$35,IF(C135=0,'Regular Symbol'!F$26,'Regular Symbol'!F$63) ))</f>
        <v>3</v>
      </c>
      <c r="K135" s="284">
        <f>IF(E135=2,'Regular Symbol'!G$50,IF(PayCombo!E135=1,'Regular Symbol'!G$35,IF(D135=0,'Regular Symbol'!G$26,'Regular Symbol'!G$63) ))</f>
        <v>39</v>
      </c>
      <c r="L135" s="284">
        <f>IF(F135=2,'Regular Symbol'!H$50,IF(PayCombo!F135=1,'Regular Symbol'!H$35,IF(E135=0,'Regular Symbol'!H$26,'Regular Symbol'!H$63) ))</f>
        <v>18</v>
      </c>
      <c r="M135" s="270">
        <f t="shared" si="26"/>
        <v>269568</v>
      </c>
      <c r="N135" s="271">
        <f t="shared" si="27"/>
        <v>967916.30769230775</v>
      </c>
      <c r="O135" s="285">
        <f>HLOOKUP(A135,OverView!$B$47:$L$57,4,FALSE)</f>
        <v>600</v>
      </c>
      <c r="P135" s="269">
        <f t="shared" si="17"/>
        <v>6.198883056640625E-4</v>
      </c>
      <c r="Q135" s="272">
        <f t="shared" si="28"/>
        <v>1.0331471761067708E-6</v>
      </c>
      <c r="R135" s="269">
        <f t="shared" si="18"/>
        <v>6.198883056640625E-4</v>
      </c>
      <c r="S135" s="237"/>
    </row>
    <row r="136" spans="1:19" ht="14" thickBot="1">
      <c r="A136" s="187">
        <f t="shared" si="24"/>
        <v>8</v>
      </c>
      <c r="B136" s="278">
        <v>1</v>
      </c>
      <c r="C136" s="278">
        <v>2</v>
      </c>
      <c r="D136" s="278">
        <v>2</v>
      </c>
      <c r="E136" s="278">
        <v>1</v>
      </c>
      <c r="F136" s="278">
        <v>2</v>
      </c>
      <c r="G136" s="279">
        <f t="shared" si="25"/>
        <v>8</v>
      </c>
      <c r="H136" s="284">
        <f>IF(B136=2,'Regular Symbol'!D$50,IF(PayCombo!B136=1,'Regular Symbol'!D$35,IF(A136=0,'Regular Symbol'!D$26,'Regular Symbol'!D$63) ))</f>
        <v>8</v>
      </c>
      <c r="I136" s="284">
        <f>IF(C136=2,'Regular Symbol'!E$50,IF(PayCombo!C136=1,'Regular Symbol'!E$35,IF(B136=0,'Regular Symbol'!E$26,'Regular Symbol'!E$63) ))</f>
        <v>16</v>
      </c>
      <c r="J136" s="284">
        <f>IF(D136=2,'Regular Symbol'!F$50,IF(PayCombo!D136=1,'Regular Symbol'!F$35,IF(C136=0,'Regular Symbol'!F$26,'Regular Symbol'!F$63) ))</f>
        <v>13</v>
      </c>
      <c r="K136" s="284">
        <f>IF(E136=2,'Regular Symbol'!G$50,IF(PayCombo!E136=1,'Regular Symbol'!G$35,IF(D136=0,'Regular Symbol'!G$26,'Regular Symbol'!G$63) ))</f>
        <v>5</v>
      </c>
      <c r="L136" s="284">
        <f>IF(F136=2,'Regular Symbol'!H$50,IF(PayCombo!F136=1,'Regular Symbol'!H$35,IF(E136=0,'Regular Symbol'!H$26,'Regular Symbol'!H$63) ))</f>
        <v>18</v>
      </c>
      <c r="M136" s="270">
        <f t="shared" si="26"/>
        <v>149760</v>
      </c>
      <c r="N136" s="271">
        <f t="shared" si="27"/>
        <v>1742249.3538461539</v>
      </c>
      <c r="O136" s="285">
        <f>HLOOKUP(A136,OverView!$B$47:$L$57,4,FALSE)</f>
        <v>600</v>
      </c>
      <c r="P136" s="269">
        <f t="shared" ref="P136:P199" si="29">R136/$H$3</f>
        <v>3.4438239203559031E-4</v>
      </c>
      <c r="Q136" s="272">
        <f t="shared" si="28"/>
        <v>5.7397065339265047E-7</v>
      </c>
      <c r="R136" s="269">
        <f t="shared" ref="R136:R199" si="30">O136*Q136</f>
        <v>3.4438239203559031E-4</v>
      </c>
      <c r="S136" s="237"/>
    </row>
    <row r="137" spans="1:19" ht="14" thickBot="1">
      <c r="A137" s="187">
        <f t="shared" si="24"/>
        <v>8</v>
      </c>
      <c r="B137" s="278">
        <v>1</v>
      </c>
      <c r="C137" s="278">
        <v>2</v>
      </c>
      <c r="D137" s="278">
        <v>2</v>
      </c>
      <c r="E137" s="278">
        <v>2</v>
      </c>
      <c r="F137" s="278">
        <v>1</v>
      </c>
      <c r="G137" s="279">
        <f t="shared" si="25"/>
        <v>8</v>
      </c>
      <c r="H137" s="284">
        <f>IF(B137=2,'Regular Symbol'!D$50,IF(PayCombo!B137=1,'Regular Symbol'!D$35,IF(A137=0,'Regular Symbol'!D$26,'Regular Symbol'!D$63) ))</f>
        <v>8</v>
      </c>
      <c r="I137" s="284">
        <f>IF(C137=2,'Regular Symbol'!E$50,IF(PayCombo!C137=1,'Regular Symbol'!E$35,IF(B137=0,'Regular Symbol'!E$26,'Regular Symbol'!E$63) ))</f>
        <v>16</v>
      </c>
      <c r="J137" s="284">
        <f>IF(D137=2,'Regular Symbol'!F$50,IF(PayCombo!D137=1,'Regular Symbol'!F$35,IF(C137=0,'Regular Symbol'!F$26,'Regular Symbol'!F$63) ))</f>
        <v>13</v>
      </c>
      <c r="K137" s="284">
        <f>IF(E137=2,'Regular Symbol'!G$50,IF(PayCombo!E137=1,'Regular Symbol'!G$35,IF(D137=0,'Regular Symbol'!G$26,'Regular Symbol'!G$63) ))</f>
        <v>39</v>
      </c>
      <c r="L137" s="284">
        <f>IF(F137=2,'Regular Symbol'!H$50,IF(PayCombo!F137=1,'Regular Symbol'!H$35,IF(E137=0,'Regular Symbol'!H$26,'Regular Symbol'!H$63) ))</f>
        <v>5</v>
      </c>
      <c r="M137" s="270">
        <f t="shared" si="26"/>
        <v>324480</v>
      </c>
      <c r="N137" s="271">
        <f t="shared" si="27"/>
        <v>804115.08639053255</v>
      </c>
      <c r="O137" s="285">
        <f>HLOOKUP(A137,OverView!$B$47:$L$57,4,FALSE)</f>
        <v>600</v>
      </c>
      <c r="P137" s="269">
        <f t="shared" si="29"/>
        <v>7.4616184941044559E-4</v>
      </c>
      <c r="Q137" s="272">
        <f t="shared" si="28"/>
        <v>1.2436030823507426E-6</v>
      </c>
      <c r="R137" s="269">
        <f t="shared" si="30"/>
        <v>7.4616184941044559E-4</v>
      </c>
      <c r="S137" s="237"/>
    </row>
    <row r="138" spans="1:19" ht="14" thickBot="1">
      <c r="A138" s="187">
        <f t="shared" si="24"/>
        <v>8</v>
      </c>
      <c r="B138" s="278">
        <v>2</v>
      </c>
      <c r="C138" s="278">
        <v>1</v>
      </c>
      <c r="D138" s="278">
        <v>1</v>
      </c>
      <c r="E138" s="278">
        <v>2</v>
      </c>
      <c r="F138" s="278">
        <v>2</v>
      </c>
      <c r="G138" s="279">
        <f t="shared" si="25"/>
        <v>8</v>
      </c>
      <c r="H138" s="284">
        <f>IF(B138=2,'Regular Symbol'!D$50,IF(PayCombo!B138=1,'Regular Symbol'!D$35,IF(A138=0,'Regular Symbol'!D$26,'Regular Symbol'!D$63) ))</f>
        <v>5</v>
      </c>
      <c r="I138" s="284">
        <f>IF(C138=2,'Regular Symbol'!E$50,IF(PayCombo!C138=1,'Regular Symbol'!E$35,IF(B138=0,'Regular Symbol'!E$26,'Regular Symbol'!E$63) ))</f>
        <v>7</v>
      </c>
      <c r="J138" s="284">
        <f>IF(D138=2,'Regular Symbol'!F$50,IF(PayCombo!D138=1,'Regular Symbol'!F$35,IF(C138=0,'Regular Symbol'!F$26,'Regular Symbol'!F$63) ))</f>
        <v>3</v>
      </c>
      <c r="K138" s="284">
        <f>IF(E138=2,'Regular Symbol'!G$50,IF(PayCombo!E138=1,'Regular Symbol'!G$35,IF(D138=0,'Regular Symbol'!G$26,'Regular Symbol'!G$63) ))</f>
        <v>39</v>
      </c>
      <c r="L138" s="284">
        <f>IF(F138=2,'Regular Symbol'!H$50,IF(PayCombo!F138=1,'Regular Symbol'!H$35,IF(E138=0,'Regular Symbol'!H$26,'Regular Symbol'!H$63) ))</f>
        <v>18</v>
      </c>
      <c r="M138" s="270">
        <f t="shared" si="26"/>
        <v>73710</v>
      </c>
      <c r="N138" s="271">
        <f t="shared" si="27"/>
        <v>3539808.210989011</v>
      </c>
      <c r="O138" s="285">
        <f>HLOOKUP(A138,OverView!$B$47:$L$57,4,FALSE)</f>
        <v>600</v>
      </c>
      <c r="P138" s="269">
        <f t="shared" si="29"/>
        <v>1.6950070858001709E-4</v>
      </c>
      <c r="Q138" s="272">
        <f t="shared" si="28"/>
        <v>2.8250118096669513E-7</v>
      </c>
      <c r="R138" s="269">
        <f t="shared" si="30"/>
        <v>1.6950070858001709E-4</v>
      </c>
      <c r="S138" s="237"/>
    </row>
    <row r="139" spans="1:19" ht="14" thickBot="1">
      <c r="A139" s="187">
        <f t="shared" si="24"/>
        <v>8</v>
      </c>
      <c r="B139" s="278">
        <v>2</v>
      </c>
      <c r="C139" s="278">
        <v>1</v>
      </c>
      <c r="D139" s="278">
        <v>2</v>
      </c>
      <c r="E139" s="278">
        <v>1</v>
      </c>
      <c r="F139" s="278">
        <v>2</v>
      </c>
      <c r="G139" s="279">
        <f t="shared" si="25"/>
        <v>8</v>
      </c>
      <c r="H139" s="284">
        <f>IF(B139=2,'Regular Symbol'!D$50,IF(PayCombo!B139=1,'Regular Symbol'!D$35,IF(A139=0,'Regular Symbol'!D$26,'Regular Symbol'!D$63) ))</f>
        <v>5</v>
      </c>
      <c r="I139" s="284">
        <f>IF(C139=2,'Regular Symbol'!E$50,IF(PayCombo!C139=1,'Regular Symbol'!E$35,IF(B139=0,'Regular Symbol'!E$26,'Regular Symbol'!E$63) ))</f>
        <v>7</v>
      </c>
      <c r="J139" s="284">
        <f>IF(D139=2,'Regular Symbol'!F$50,IF(PayCombo!D139=1,'Regular Symbol'!F$35,IF(C139=0,'Regular Symbol'!F$26,'Regular Symbol'!F$63) ))</f>
        <v>13</v>
      </c>
      <c r="K139" s="284">
        <f>IF(E139=2,'Regular Symbol'!G$50,IF(PayCombo!E139=1,'Regular Symbol'!G$35,IF(D139=0,'Regular Symbol'!G$26,'Regular Symbol'!G$63) ))</f>
        <v>5</v>
      </c>
      <c r="L139" s="284">
        <f>IF(F139=2,'Regular Symbol'!H$50,IF(PayCombo!F139=1,'Regular Symbol'!H$35,IF(E139=0,'Regular Symbol'!H$26,'Regular Symbol'!H$63) ))</f>
        <v>18</v>
      </c>
      <c r="M139" s="270">
        <f t="shared" si="26"/>
        <v>40950</v>
      </c>
      <c r="N139" s="271">
        <f t="shared" si="27"/>
        <v>6371654.7797802202</v>
      </c>
      <c r="O139" s="285">
        <f>HLOOKUP(A139,OverView!$B$47:$L$57,4,FALSE)</f>
        <v>600</v>
      </c>
      <c r="P139" s="269">
        <f t="shared" si="29"/>
        <v>9.4167060322231715E-5</v>
      </c>
      <c r="Q139" s="272">
        <f t="shared" si="28"/>
        <v>1.5694510053705285E-7</v>
      </c>
      <c r="R139" s="269">
        <f t="shared" si="30"/>
        <v>9.4167060322231715E-5</v>
      </c>
      <c r="S139" s="237"/>
    </row>
    <row r="140" spans="1:19" ht="14" thickBot="1">
      <c r="A140" s="187">
        <f t="shared" si="24"/>
        <v>8</v>
      </c>
      <c r="B140" s="278">
        <v>2</v>
      </c>
      <c r="C140" s="278">
        <v>1</v>
      </c>
      <c r="D140" s="278">
        <v>2</v>
      </c>
      <c r="E140" s="278">
        <v>2</v>
      </c>
      <c r="F140" s="278">
        <v>1</v>
      </c>
      <c r="G140" s="279">
        <f t="shared" si="25"/>
        <v>8</v>
      </c>
      <c r="H140" s="284">
        <f>IF(B140=2,'Regular Symbol'!D$50,IF(PayCombo!B140=1,'Regular Symbol'!D$35,IF(A140=0,'Regular Symbol'!D$26,'Regular Symbol'!D$63) ))</f>
        <v>5</v>
      </c>
      <c r="I140" s="284">
        <f>IF(C140=2,'Regular Symbol'!E$50,IF(PayCombo!C140=1,'Regular Symbol'!E$35,IF(B140=0,'Regular Symbol'!E$26,'Regular Symbol'!E$63) ))</f>
        <v>7</v>
      </c>
      <c r="J140" s="284">
        <f>IF(D140=2,'Regular Symbol'!F$50,IF(PayCombo!D140=1,'Regular Symbol'!F$35,IF(C140=0,'Regular Symbol'!F$26,'Regular Symbol'!F$63) ))</f>
        <v>13</v>
      </c>
      <c r="K140" s="284">
        <f>IF(E140=2,'Regular Symbol'!G$50,IF(PayCombo!E140=1,'Regular Symbol'!G$35,IF(D140=0,'Regular Symbol'!G$26,'Regular Symbol'!G$63) ))</f>
        <v>39</v>
      </c>
      <c r="L140" s="284">
        <f>IF(F140=2,'Regular Symbol'!H$50,IF(PayCombo!F140=1,'Regular Symbol'!H$35,IF(E140=0,'Regular Symbol'!H$26,'Regular Symbol'!H$63) ))</f>
        <v>5</v>
      </c>
      <c r="M140" s="270">
        <f t="shared" si="26"/>
        <v>88725</v>
      </c>
      <c r="N140" s="271">
        <f t="shared" si="27"/>
        <v>2940763.7445139475</v>
      </c>
      <c r="O140" s="285">
        <f>HLOOKUP(A140,OverView!$B$47:$L$57,4,FALSE)</f>
        <v>600</v>
      </c>
      <c r="P140" s="269">
        <f t="shared" si="29"/>
        <v>2.0402863069816872E-4</v>
      </c>
      <c r="Q140" s="272">
        <f t="shared" si="28"/>
        <v>3.4004771783028118E-7</v>
      </c>
      <c r="R140" s="269">
        <f t="shared" si="30"/>
        <v>2.0402863069816872E-4</v>
      </c>
      <c r="S140" s="237"/>
    </row>
    <row r="141" spans="1:19" ht="14" thickBot="1">
      <c r="A141" s="187">
        <f t="shared" si="24"/>
        <v>8</v>
      </c>
      <c r="B141" s="278">
        <v>2</v>
      </c>
      <c r="C141" s="278">
        <v>2</v>
      </c>
      <c r="D141" s="278">
        <v>1</v>
      </c>
      <c r="E141" s="278">
        <v>1</v>
      </c>
      <c r="F141" s="278">
        <v>2</v>
      </c>
      <c r="G141" s="279">
        <f t="shared" si="25"/>
        <v>8</v>
      </c>
      <c r="H141" s="284">
        <f>IF(B141=2,'Regular Symbol'!D$50,IF(PayCombo!B141=1,'Regular Symbol'!D$35,IF(A141=0,'Regular Symbol'!D$26,'Regular Symbol'!D$63) ))</f>
        <v>5</v>
      </c>
      <c r="I141" s="284">
        <f>IF(C141=2,'Regular Symbol'!E$50,IF(PayCombo!C141=1,'Regular Symbol'!E$35,IF(B141=0,'Regular Symbol'!E$26,'Regular Symbol'!E$63) ))</f>
        <v>16</v>
      </c>
      <c r="J141" s="284">
        <f>IF(D141=2,'Regular Symbol'!F$50,IF(PayCombo!D141=1,'Regular Symbol'!F$35,IF(C141=0,'Regular Symbol'!F$26,'Regular Symbol'!F$63) ))</f>
        <v>3</v>
      </c>
      <c r="K141" s="284">
        <f>IF(E141=2,'Regular Symbol'!G$50,IF(PayCombo!E141=1,'Regular Symbol'!G$35,IF(D141=0,'Regular Symbol'!G$26,'Regular Symbol'!G$63) ))</f>
        <v>5</v>
      </c>
      <c r="L141" s="284">
        <f>IF(F141=2,'Regular Symbol'!H$50,IF(PayCombo!F141=1,'Regular Symbol'!H$35,IF(E141=0,'Regular Symbol'!H$26,'Regular Symbol'!H$63) ))</f>
        <v>18</v>
      </c>
      <c r="M141" s="270">
        <f t="shared" si="26"/>
        <v>21600</v>
      </c>
      <c r="N141" s="271">
        <f t="shared" si="27"/>
        <v>12079595.52</v>
      </c>
      <c r="O141" s="285">
        <f>HLOOKUP(A141,OverView!$B$47:$L$57,4,FALSE)</f>
        <v>600</v>
      </c>
      <c r="P141" s="269">
        <f t="shared" si="29"/>
        <v>4.9670537312825516E-5</v>
      </c>
      <c r="Q141" s="272">
        <f t="shared" si="28"/>
        <v>8.2784228854709198E-8</v>
      </c>
      <c r="R141" s="269">
        <f t="shared" si="30"/>
        <v>4.9670537312825516E-5</v>
      </c>
      <c r="S141" s="237"/>
    </row>
    <row r="142" spans="1:19" ht="14" thickBot="1">
      <c r="A142" s="187">
        <f t="shared" si="24"/>
        <v>8</v>
      </c>
      <c r="B142" s="278">
        <v>2</v>
      </c>
      <c r="C142" s="278">
        <v>2</v>
      </c>
      <c r="D142" s="278">
        <v>1</v>
      </c>
      <c r="E142" s="278">
        <v>2</v>
      </c>
      <c r="F142" s="278">
        <v>1</v>
      </c>
      <c r="G142" s="279">
        <f t="shared" si="25"/>
        <v>8</v>
      </c>
      <c r="H142" s="284">
        <f>IF(B142=2,'Regular Symbol'!D$50,IF(PayCombo!B142=1,'Regular Symbol'!D$35,IF(A142=0,'Regular Symbol'!D$26,'Regular Symbol'!D$63) ))</f>
        <v>5</v>
      </c>
      <c r="I142" s="284">
        <f>IF(C142=2,'Regular Symbol'!E$50,IF(PayCombo!C142=1,'Regular Symbol'!E$35,IF(B142=0,'Regular Symbol'!E$26,'Regular Symbol'!E$63) ))</f>
        <v>16</v>
      </c>
      <c r="J142" s="284">
        <f>IF(D142=2,'Regular Symbol'!F$50,IF(PayCombo!D142=1,'Regular Symbol'!F$35,IF(C142=0,'Regular Symbol'!F$26,'Regular Symbol'!F$63) ))</f>
        <v>3</v>
      </c>
      <c r="K142" s="284">
        <f>IF(E142=2,'Regular Symbol'!G$50,IF(PayCombo!E142=1,'Regular Symbol'!G$35,IF(D142=0,'Regular Symbol'!G$26,'Regular Symbol'!G$63) ))</f>
        <v>39</v>
      </c>
      <c r="L142" s="284">
        <f>IF(F142=2,'Regular Symbol'!H$50,IF(PayCombo!F142=1,'Regular Symbol'!H$35,IF(E142=0,'Regular Symbol'!H$26,'Regular Symbol'!H$63) ))</f>
        <v>5</v>
      </c>
      <c r="M142" s="270">
        <f t="shared" si="26"/>
        <v>46800</v>
      </c>
      <c r="N142" s="271">
        <f t="shared" si="27"/>
        <v>5575197.9323076922</v>
      </c>
      <c r="O142" s="285">
        <f>HLOOKUP(A142,OverView!$B$47:$L$57,4,FALSE)</f>
        <v>600</v>
      </c>
      <c r="P142" s="269">
        <f t="shared" si="29"/>
        <v>1.0761949751112195E-4</v>
      </c>
      <c r="Q142" s="272">
        <f t="shared" si="28"/>
        <v>1.7936582918520326E-7</v>
      </c>
      <c r="R142" s="269">
        <f t="shared" si="30"/>
        <v>1.0761949751112195E-4</v>
      </c>
      <c r="S142" s="237"/>
    </row>
    <row r="143" spans="1:19" ht="14" thickBot="1">
      <c r="A143" s="187">
        <f t="shared" si="24"/>
        <v>8</v>
      </c>
      <c r="B143" s="278">
        <v>2</v>
      </c>
      <c r="C143" s="278">
        <v>2</v>
      </c>
      <c r="D143" s="278">
        <v>2</v>
      </c>
      <c r="E143" s="278">
        <v>1</v>
      </c>
      <c r="F143" s="278">
        <v>1</v>
      </c>
      <c r="G143" s="279">
        <f t="shared" si="25"/>
        <v>8</v>
      </c>
      <c r="H143" s="284">
        <f>IF(B143=2,'Regular Symbol'!D$50,IF(PayCombo!B143=1,'Regular Symbol'!D$35,IF(A143=0,'Regular Symbol'!D$26,'Regular Symbol'!D$63) ))</f>
        <v>5</v>
      </c>
      <c r="I143" s="284">
        <f>IF(C143=2,'Regular Symbol'!E$50,IF(PayCombo!C143=1,'Regular Symbol'!E$35,IF(B143=0,'Regular Symbol'!E$26,'Regular Symbol'!E$63) ))</f>
        <v>16</v>
      </c>
      <c r="J143" s="284">
        <f>IF(D143=2,'Regular Symbol'!F$50,IF(PayCombo!D143=1,'Regular Symbol'!F$35,IF(C143=0,'Regular Symbol'!F$26,'Regular Symbol'!F$63) ))</f>
        <v>13</v>
      </c>
      <c r="K143" s="284">
        <f>IF(E143=2,'Regular Symbol'!G$50,IF(PayCombo!E143=1,'Regular Symbol'!G$35,IF(D143=0,'Regular Symbol'!G$26,'Regular Symbol'!G$63) ))</f>
        <v>5</v>
      </c>
      <c r="L143" s="284">
        <f>IF(F143=2,'Regular Symbol'!H$50,IF(PayCombo!F143=1,'Regular Symbol'!H$35,IF(E143=0,'Regular Symbol'!H$26,'Regular Symbol'!H$63) ))</f>
        <v>5</v>
      </c>
      <c r="M143" s="270">
        <f t="shared" si="26"/>
        <v>26000</v>
      </c>
      <c r="N143" s="271">
        <f t="shared" si="27"/>
        <v>10035356.278153846</v>
      </c>
      <c r="O143" s="285">
        <f>HLOOKUP(A143,OverView!$B$47:$L$57,4,FALSE)</f>
        <v>600</v>
      </c>
      <c r="P143" s="269">
        <f t="shared" si="29"/>
        <v>5.9788609728401094E-5</v>
      </c>
      <c r="Q143" s="272">
        <f t="shared" si="28"/>
        <v>9.9647682880668485E-8</v>
      </c>
      <c r="R143" s="269">
        <f t="shared" si="30"/>
        <v>5.9788609728401094E-5</v>
      </c>
      <c r="S143" s="237"/>
    </row>
    <row r="144" spans="1:19" ht="14" thickBot="1">
      <c r="A144" s="187">
        <f t="shared" si="24"/>
        <v>8</v>
      </c>
      <c r="B144" s="282">
        <v>2</v>
      </c>
      <c r="C144" s="282">
        <v>2</v>
      </c>
      <c r="D144" s="282">
        <v>2</v>
      </c>
      <c r="E144" s="282">
        <v>2</v>
      </c>
      <c r="F144" s="282">
        <v>0</v>
      </c>
      <c r="G144" s="283">
        <f t="shared" si="25"/>
        <v>8</v>
      </c>
      <c r="H144" s="284">
        <f>IF(B144=2,'Regular Symbol'!D$50,IF(PayCombo!B144=1,'Regular Symbol'!D$35,IF(A144=0,'Regular Symbol'!D$26,'Regular Symbol'!D$63) ))</f>
        <v>5</v>
      </c>
      <c r="I144" s="284">
        <f>IF(C144=2,'Regular Symbol'!E$50,IF(PayCombo!C144=1,'Regular Symbol'!E$35,IF(B144=0,'Regular Symbol'!E$26,'Regular Symbol'!E$63) ))</f>
        <v>16</v>
      </c>
      <c r="J144" s="284">
        <f>IF(D144=2,'Regular Symbol'!F$50,IF(PayCombo!D144=1,'Regular Symbol'!F$35,IF(C144=0,'Regular Symbol'!F$26,'Regular Symbol'!F$63) ))</f>
        <v>13</v>
      </c>
      <c r="K144" s="284">
        <f>IF(E144=2,'Regular Symbol'!G$50,IF(PayCombo!E144=1,'Regular Symbol'!G$35,IF(D144=0,'Regular Symbol'!G$26,'Regular Symbol'!G$63) ))</f>
        <v>39</v>
      </c>
      <c r="L144" s="284">
        <f>IF(F144=2,'Regular Symbol'!H$50,IF(PayCombo!F144=1,'Regular Symbol'!H$35,IF(E144=0,'Regular Symbol'!H$26,'Regular Symbol'!H$63) ))</f>
        <v>169</v>
      </c>
      <c r="M144" s="270">
        <f t="shared" si="26"/>
        <v>6854640</v>
      </c>
      <c r="N144" s="271">
        <f t="shared" si="27"/>
        <v>38064.619474108047</v>
      </c>
      <c r="O144" s="285">
        <f>HLOOKUP(A144,OverView!$B$47:$L$57,4,FALSE)</f>
        <v>600</v>
      </c>
      <c r="P144" s="269">
        <f t="shared" si="29"/>
        <v>1.5762669068795664E-2</v>
      </c>
      <c r="Q144" s="272">
        <f t="shared" si="28"/>
        <v>2.6271115114659439E-5</v>
      </c>
      <c r="R144" s="269">
        <f t="shared" si="30"/>
        <v>1.5762669068795664E-2</v>
      </c>
      <c r="S144" s="289">
        <f>SUM(M134:M144)</f>
        <v>8407289</v>
      </c>
    </row>
    <row r="145" spans="1:19" ht="14" thickBot="1">
      <c r="A145" s="187">
        <f t="shared" si="24"/>
        <v>7</v>
      </c>
      <c r="B145" s="280">
        <v>1</v>
      </c>
      <c r="C145" s="280">
        <v>1</v>
      </c>
      <c r="D145" s="280">
        <v>1</v>
      </c>
      <c r="E145" s="280">
        <v>2</v>
      </c>
      <c r="F145" s="280">
        <v>2</v>
      </c>
      <c r="G145" s="281">
        <f t="shared" si="25"/>
        <v>7</v>
      </c>
      <c r="H145" s="284">
        <f>IF(B145=2,'Regular Symbol'!D$50,IF(PayCombo!B145=1,'Regular Symbol'!D$35,IF(A145=0,'Regular Symbol'!D$26,'Regular Symbol'!D$63) ))</f>
        <v>8</v>
      </c>
      <c r="I145" s="284">
        <f>IF(C145=2,'Regular Symbol'!E$50,IF(PayCombo!C145=1,'Regular Symbol'!E$35,IF(B145=0,'Regular Symbol'!E$26,'Regular Symbol'!E$63) ))</f>
        <v>7</v>
      </c>
      <c r="J145" s="284">
        <f>IF(D145=2,'Regular Symbol'!F$50,IF(PayCombo!D145=1,'Regular Symbol'!F$35,IF(C145=0,'Regular Symbol'!F$26,'Regular Symbol'!F$63) ))</f>
        <v>3</v>
      </c>
      <c r="K145" s="284">
        <f>IF(E145=2,'Regular Symbol'!G$50,IF(PayCombo!E145=1,'Regular Symbol'!G$35,IF(D145=0,'Regular Symbol'!G$26,'Regular Symbol'!G$63) ))</f>
        <v>39</v>
      </c>
      <c r="L145" s="284">
        <f>IF(F145=2,'Regular Symbol'!H$50,IF(PayCombo!F145=1,'Regular Symbol'!H$35,IF(E145=0,'Regular Symbol'!H$26,'Regular Symbol'!H$63) ))</f>
        <v>18</v>
      </c>
      <c r="M145" s="268">
        <f t="shared" si="26"/>
        <v>117936</v>
      </c>
      <c r="N145" s="271">
        <f t="shared" si="27"/>
        <v>2212380.1318681319</v>
      </c>
      <c r="O145" s="285">
        <f>HLOOKUP(A145,OverView!$B$47:$L$57,4,FALSE)</f>
        <v>360</v>
      </c>
      <c r="P145" s="269">
        <f t="shared" si="29"/>
        <v>1.6272068023681641E-4</v>
      </c>
      <c r="Q145" s="272">
        <f t="shared" si="28"/>
        <v>4.5200188954671222E-7</v>
      </c>
      <c r="R145" s="269">
        <f t="shared" si="30"/>
        <v>1.6272068023681641E-4</v>
      </c>
      <c r="S145" s="237"/>
    </row>
    <row r="146" spans="1:19" ht="14" thickBot="1">
      <c r="A146" s="187">
        <f t="shared" si="24"/>
        <v>7</v>
      </c>
      <c r="B146" s="278">
        <v>1</v>
      </c>
      <c r="C146" s="278">
        <v>1</v>
      </c>
      <c r="D146" s="278">
        <v>2</v>
      </c>
      <c r="E146" s="278">
        <v>1</v>
      </c>
      <c r="F146" s="278">
        <v>2</v>
      </c>
      <c r="G146" s="279">
        <f t="shared" si="25"/>
        <v>7</v>
      </c>
      <c r="H146" s="284">
        <f>IF(B146=2,'Regular Symbol'!D$50,IF(PayCombo!B146=1,'Regular Symbol'!D$35,IF(A146=0,'Regular Symbol'!D$26,'Regular Symbol'!D$63) ))</f>
        <v>8</v>
      </c>
      <c r="I146" s="284">
        <f>IF(C146=2,'Regular Symbol'!E$50,IF(PayCombo!C146=1,'Regular Symbol'!E$35,IF(B146=0,'Regular Symbol'!E$26,'Regular Symbol'!E$63) ))</f>
        <v>7</v>
      </c>
      <c r="J146" s="284">
        <f>IF(D146=2,'Regular Symbol'!F$50,IF(PayCombo!D146=1,'Regular Symbol'!F$35,IF(C146=0,'Regular Symbol'!F$26,'Regular Symbol'!F$63) ))</f>
        <v>13</v>
      </c>
      <c r="K146" s="284">
        <f>IF(E146=2,'Regular Symbol'!G$50,IF(PayCombo!E146=1,'Regular Symbol'!G$35,IF(D146=0,'Regular Symbol'!G$26,'Regular Symbol'!G$63) ))</f>
        <v>5</v>
      </c>
      <c r="L146" s="284">
        <f>IF(F146=2,'Regular Symbol'!H$50,IF(PayCombo!F146=1,'Regular Symbol'!H$35,IF(E146=0,'Regular Symbol'!H$26,'Regular Symbol'!H$63) ))</f>
        <v>18</v>
      </c>
      <c r="M146" s="270">
        <f t="shared" si="26"/>
        <v>65520</v>
      </c>
      <c r="N146" s="271">
        <f t="shared" si="27"/>
        <v>3982284.2373626372</v>
      </c>
      <c r="O146" s="285">
        <f>HLOOKUP(A146,OverView!$B$47:$L$57,4,FALSE)</f>
        <v>360</v>
      </c>
      <c r="P146" s="269">
        <f t="shared" si="29"/>
        <v>9.0400377909342439E-5</v>
      </c>
      <c r="Q146" s="272">
        <f t="shared" si="28"/>
        <v>2.5111216085928457E-7</v>
      </c>
      <c r="R146" s="269">
        <f t="shared" si="30"/>
        <v>9.0400377909342439E-5</v>
      </c>
      <c r="S146" s="237"/>
    </row>
    <row r="147" spans="1:19" ht="14" thickBot="1">
      <c r="A147" s="187">
        <f t="shared" si="24"/>
        <v>7</v>
      </c>
      <c r="B147" s="278">
        <v>1</v>
      </c>
      <c r="C147" s="278">
        <v>1</v>
      </c>
      <c r="D147" s="278">
        <v>2</v>
      </c>
      <c r="E147" s="278">
        <v>2</v>
      </c>
      <c r="F147" s="278">
        <v>1</v>
      </c>
      <c r="G147" s="279">
        <f t="shared" si="25"/>
        <v>7</v>
      </c>
      <c r="H147" s="284">
        <f>IF(B147=2,'Regular Symbol'!D$50,IF(PayCombo!B147=1,'Regular Symbol'!D$35,IF(A147=0,'Regular Symbol'!D$26,'Regular Symbol'!D$63) ))</f>
        <v>8</v>
      </c>
      <c r="I147" s="284">
        <f>IF(C147=2,'Regular Symbol'!E$50,IF(PayCombo!C147=1,'Regular Symbol'!E$35,IF(B147=0,'Regular Symbol'!E$26,'Regular Symbol'!E$63) ))</f>
        <v>7</v>
      </c>
      <c r="J147" s="284">
        <f>IF(D147=2,'Regular Symbol'!F$50,IF(PayCombo!D147=1,'Regular Symbol'!F$35,IF(C147=0,'Regular Symbol'!F$26,'Regular Symbol'!F$63) ))</f>
        <v>13</v>
      </c>
      <c r="K147" s="284">
        <f>IF(E147=2,'Regular Symbol'!G$50,IF(PayCombo!E147=1,'Regular Symbol'!G$35,IF(D147=0,'Regular Symbol'!G$26,'Regular Symbol'!G$63) ))</f>
        <v>39</v>
      </c>
      <c r="L147" s="284">
        <f>IF(F147=2,'Regular Symbol'!H$50,IF(PayCombo!F147=1,'Regular Symbol'!H$35,IF(E147=0,'Regular Symbol'!H$26,'Regular Symbol'!H$63) ))</f>
        <v>5</v>
      </c>
      <c r="M147" s="270">
        <f t="shared" si="26"/>
        <v>141960</v>
      </c>
      <c r="N147" s="271">
        <f t="shared" si="27"/>
        <v>1837977.3403212172</v>
      </c>
      <c r="O147" s="285">
        <f>HLOOKUP(A147,OverView!$B$47:$L$57,4,FALSE)</f>
        <v>360</v>
      </c>
      <c r="P147" s="269">
        <f t="shared" si="29"/>
        <v>1.9586748547024198E-4</v>
      </c>
      <c r="Q147" s="272">
        <f t="shared" si="28"/>
        <v>5.4407634852844996E-7</v>
      </c>
      <c r="R147" s="269">
        <f t="shared" si="30"/>
        <v>1.9586748547024198E-4</v>
      </c>
      <c r="S147" s="237"/>
    </row>
    <row r="148" spans="1:19" ht="14" thickBot="1">
      <c r="A148" s="187">
        <f t="shared" si="24"/>
        <v>7</v>
      </c>
      <c r="B148" s="278">
        <v>1</v>
      </c>
      <c r="C148" s="278">
        <v>2</v>
      </c>
      <c r="D148" s="278">
        <v>1</v>
      </c>
      <c r="E148" s="278">
        <v>1</v>
      </c>
      <c r="F148" s="278">
        <v>2</v>
      </c>
      <c r="G148" s="279">
        <f t="shared" si="25"/>
        <v>7</v>
      </c>
      <c r="H148" s="284">
        <f>IF(B148=2,'Regular Symbol'!D$50,IF(PayCombo!B148=1,'Regular Symbol'!D$35,IF(A148=0,'Regular Symbol'!D$26,'Regular Symbol'!D$63) ))</f>
        <v>8</v>
      </c>
      <c r="I148" s="284">
        <f>IF(C148=2,'Regular Symbol'!E$50,IF(PayCombo!C148=1,'Regular Symbol'!E$35,IF(B148=0,'Regular Symbol'!E$26,'Regular Symbol'!E$63) ))</f>
        <v>16</v>
      </c>
      <c r="J148" s="284">
        <f>IF(D148=2,'Regular Symbol'!F$50,IF(PayCombo!D148=1,'Regular Symbol'!F$35,IF(C148=0,'Regular Symbol'!F$26,'Regular Symbol'!F$63) ))</f>
        <v>3</v>
      </c>
      <c r="K148" s="284">
        <f>IF(E148=2,'Regular Symbol'!G$50,IF(PayCombo!E148=1,'Regular Symbol'!G$35,IF(D148=0,'Regular Symbol'!G$26,'Regular Symbol'!G$63) ))</f>
        <v>5</v>
      </c>
      <c r="L148" s="284">
        <f>IF(F148=2,'Regular Symbol'!H$50,IF(PayCombo!F148=1,'Regular Symbol'!H$35,IF(E148=0,'Regular Symbol'!H$26,'Regular Symbol'!H$63) ))</f>
        <v>18</v>
      </c>
      <c r="M148" s="270">
        <f t="shared" si="26"/>
        <v>34560</v>
      </c>
      <c r="N148" s="271">
        <f t="shared" si="27"/>
        <v>7549747.2000000002</v>
      </c>
      <c r="O148" s="285">
        <f>HLOOKUP(A148,OverView!$B$47:$L$57,4,FALSE)</f>
        <v>360</v>
      </c>
      <c r="P148" s="269">
        <f t="shared" si="29"/>
        <v>4.76837158203125E-5</v>
      </c>
      <c r="Q148" s="272">
        <f t="shared" si="28"/>
        <v>1.3245476616753473E-7</v>
      </c>
      <c r="R148" s="269">
        <f t="shared" si="30"/>
        <v>4.76837158203125E-5</v>
      </c>
      <c r="S148" s="237"/>
    </row>
    <row r="149" spans="1:19" ht="14" thickBot="1">
      <c r="A149" s="187">
        <f t="shared" si="24"/>
        <v>7</v>
      </c>
      <c r="B149" s="278">
        <v>1</v>
      </c>
      <c r="C149" s="278">
        <v>2</v>
      </c>
      <c r="D149" s="278">
        <v>1</v>
      </c>
      <c r="E149" s="278">
        <v>2</v>
      </c>
      <c r="F149" s="278">
        <v>1</v>
      </c>
      <c r="G149" s="279">
        <f t="shared" si="25"/>
        <v>7</v>
      </c>
      <c r="H149" s="284">
        <f>IF(B149=2,'Regular Symbol'!D$50,IF(PayCombo!B149=1,'Regular Symbol'!D$35,IF(A149=0,'Regular Symbol'!D$26,'Regular Symbol'!D$63) ))</f>
        <v>8</v>
      </c>
      <c r="I149" s="284">
        <f>IF(C149=2,'Regular Symbol'!E$50,IF(PayCombo!C149=1,'Regular Symbol'!E$35,IF(B149=0,'Regular Symbol'!E$26,'Regular Symbol'!E$63) ))</f>
        <v>16</v>
      </c>
      <c r="J149" s="284">
        <f>IF(D149=2,'Regular Symbol'!F$50,IF(PayCombo!D149=1,'Regular Symbol'!F$35,IF(C149=0,'Regular Symbol'!F$26,'Regular Symbol'!F$63) ))</f>
        <v>3</v>
      </c>
      <c r="K149" s="284">
        <f>IF(E149=2,'Regular Symbol'!G$50,IF(PayCombo!E149=1,'Regular Symbol'!G$35,IF(D149=0,'Regular Symbol'!G$26,'Regular Symbol'!G$63) ))</f>
        <v>39</v>
      </c>
      <c r="L149" s="284">
        <f>IF(F149=2,'Regular Symbol'!H$50,IF(PayCombo!F149=1,'Regular Symbol'!H$35,IF(E149=0,'Regular Symbol'!H$26,'Regular Symbol'!H$63) ))</f>
        <v>5</v>
      </c>
      <c r="M149" s="270">
        <f t="shared" si="26"/>
        <v>74880</v>
      </c>
      <c r="N149" s="271">
        <f t="shared" si="27"/>
        <v>3484498.7076923079</v>
      </c>
      <c r="O149" s="285">
        <f>HLOOKUP(A149,OverView!$B$47:$L$57,4,FALSE)</f>
        <v>360</v>
      </c>
      <c r="P149" s="269">
        <f t="shared" si="29"/>
        <v>1.0331471761067708E-4</v>
      </c>
      <c r="Q149" s="272">
        <f t="shared" si="28"/>
        <v>2.8698532669632524E-7</v>
      </c>
      <c r="R149" s="269">
        <f t="shared" si="30"/>
        <v>1.0331471761067708E-4</v>
      </c>
      <c r="S149" s="237"/>
    </row>
    <row r="150" spans="1:19" ht="14" thickBot="1">
      <c r="A150" s="187">
        <f t="shared" si="24"/>
        <v>7</v>
      </c>
      <c r="B150" s="278">
        <v>1</v>
      </c>
      <c r="C150" s="278">
        <v>2</v>
      </c>
      <c r="D150" s="278">
        <v>2</v>
      </c>
      <c r="E150" s="278">
        <v>1</v>
      </c>
      <c r="F150" s="278">
        <v>1</v>
      </c>
      <c r="G150" s="279">
        <f t="shared" si="25"/>
        <v>7</v>
      </c>
      <c r="H150" s="284">
        <f>IF(B150=2,'Regular Symbol'!D$50,IF(PayCombo!B150=1,'Regular Symbol'!D$35,IF(A150=0,'Regular Symbol'!D$26,'Regular Symbol'!D$63) ))</f>
        <v>8</v>
      </c>
      <c r="I150" s="284">
        <f>IF(C150=2,'Regular Symbol'!E$50,IF(PayCombo!C150=1,'Regular Symbol'!E$35,IF(B150=0,'Regular Symbol'!E$26,'Regular Symbol'!E$63) ))</f>
        <v>16</v>
      </c>
      <c r="J150" s="284">
        <f>IF(D150=2,'Regular Symbol'!F$50,IF(PayCombo!D150=1,'Regular Symbol'!F$35,IF(C150=0,'Regular Symbol'!F$26,'Regular Symbol'!F$63) ))</f>
        <v>13</v>
      </c>
      <c r="K150" s="284">
        <f>IF(E150=2,'Regular Symbol'!G$50,IF(PayCombo!E150=1,'Regular Symbol'!G$35,IF(D150=0,'Regular Symbol'!G$26,'Regular Symbol'!G$63) ))</f>
        <v>5</v>
      </c>
      <c r="L150" s="284">
        <f>IF(F150=2,'Regular Symbol'!H$50,IF(PayCombo!F150=1,'Regular Symbol'!H$35,IF(E150=0,'Regular Symbol'!H$26,'Regular Symbol'!H$63) ))</f>
        <v>5</v>
      </c>
      <c r="M150" s="270">
        <f t="shared" si="26"/>
        <v>41600</v>
      </c>
      <c r="N150" s="271">
        <f t="shared" si="27"/>
        <v>6272097.6738461535</v>
      </c>
      <c r="O150" s="285">
        <f>HLOOKUP(A150,OverView!$B$47:$L$57,4,FALSE)</f>
        <v>360</v>
      </c>
      <c r="P150" s="269">
        <f t="shared" si="29"/>
        <v>5.7397065339265045E-5</v>
      </c>
      <c r="Q150" s="272">
        <f t="shared" si="28"/>
        <v>1.5943629260906958E-7</v>
      </c>
      <c r="R150" s="269">
        <f t="shared" si="30"/>
        <v>5.7397065339265045E-5</v>
      </c>
      <c r="S150" s="237"/>
    </row>
    <row r="151" spans="1:19" ht="14" thickBot="1">
      <c r="A151" s="187">
        <f t="shared" si="24"/>
        <v>7</v>
      </c>
      <c r="B151" s="278">
        <v>1</v>
      </c>
      <c r="C151" s="278">
        <v>2</v>
      </c>
      <c r="D151" s="278">
        <v>2</v>
      </c>
      <c r="E151" s="278">
        <v>2</v>
      </c>
      <c r="F151" s="278">
        <v>0</v>
      </c>
      <c r="G151" s="279">
        <f t="shared" si="25"/>
        <v>7</v>
      </c>
      <c r="H151" s="284">
        <f>IF(B151=2,'Regular Symbol'!D$50,IF(PayCombo!B151=1,'Regular Symbol'!D$35,IF(A151=0,'Regular Symbol'!D$26,'Regular Symbol'!D$63) ))</f>
        <v>8</v>
      </c>
      <c r="I151" s="284">
        <f>IF(C151=2,'Regular Symbol'!E$50,IF(PayCombo!C151=1,'Regular Symbol'!E$35,IF(B151=0,'Regular Symbol'!E$26,'Regular Symbol'!E$63) ))</f>
        <v>16</v>
      </c>
      <c r="J151" s="284">
        <f>IF(D151=2,'Regular Symbol'!F$50,IF(PayCombo!D151=1,'Regular Symbol'!F$35,IF(C151=0,'Regular Symbol'!F$26,'Regular Symbol'!F$63) ))</f>
        <v>13</v>
      </c>
      <c r="K151" s="284">
        <f>IF(E151=2,'Regular Symbol'!G$50,IF(PayCombo!E151=1,'Regular Symbol'!G$35,IF(D151=0,'Regular Symbol'!G$26,'Regular Symbol'!G$63) ))</f>
        <v>39</v>
      </c>
      <c r="L151" s="284">
        <f>IF(F151=2,'Regular Symbol'!H$50,IF(PayCombo!F151=1,'Regular Symbol'!H$35,IF(E151=0,'Regular Symbol'!H$26,'Regular Symbol'!H$63) ))</f>
        <v>169</v>
      </c>
      <c r="M151" s="270">
        <f t="shared" si="26"/>
        <v>10967424</v>
      </c>
      <c r="N151" s="271">
        <f t="shared" si="27"/>
        <v>23790.387171317532</v>
      </c>
      <c r="O151" s="285">
        <f>HLOOKUP(A151,OverView!$B$47:$L$57,4,FALSE)</f>
        <v>360</v>
      </c>
      <c r="P151" s="269">
        <f t="shared" si="29"/>
        <v>1.5132162306043835E-2</v>
      </c>
      <c r="Q151" s="272">
        <f t="shared" si="28"/>
        <v>4.2033784183455099E-5</v>
      </c>
      <c r="R151" s="269">
        <f t="shared" si="30"/>
        <v>1.5132162306043835E-2</v>
      </c>
      <c r="S151" s="237"/>
    </row>
    <row r="152" spans="1:19" ht="14" thickBot="1">
      <c r="A152" s="187">
        <f t="shared" si="24"/>
        <v>7</v>
      </c>
      <c r="B152" s="278">
        <v>2</v>
      </c>
      <c r="C152" s="278">
        <v>1</v>
      </c>
      <c r="D152" s="278">
        <v>1</v>
      </c>
      <c r="E152" s="278">
        <v>1</v>
      </c>
      <c r="F152" s="278">
        <v>2</v>
      </c>
      <c r="G152" s="279">
        <f t="shared" si="25"/>
        <v>7</v>
      </c>
      <c r="H152" s="284">
        <f>IF(B152=2,'Regular Symbol'!D$50,IF(PayCombo!B152=1,'Regular Symbol'!D$35,IF(A152=0,'Regular Symbol'!D$26,'Regular Symbol'!D$63) ))</f>
        <v>5</v>
      </c>
      <c r="I152" s="284">
        <f>IF(C152=2,'Regular Symbol'!E$50,IF(PayCombo!C152=1,'Regular Symbol'!E$35,IF(B152=0,'Regular Symbol'!E$26,'Regular Symbol'!E$63) ))</f>
        <v>7</v>
      </c>
      <c r="J152" s="284">
        <f>IF(D152=2,'Regular Symbol'!F$50,IF(PayCombo!D152=1,'Regular Symbol'!F$35,IF(C152=0,'Regular Symbol'!F$26,'Regular Symbol'!F$63) ))</f>
        <v>3</v>
      </c>
      <c r="K152" s="284">
        <f>IF(E152=2,'Regular Symbol'!G$50,IF(PayCombo!E152=1,'Regular Symbol'!G$35,IF(D152=0,'Regular Symbol'!G$26,'Regular Symbol'!G$63) ))</f>
        <v>5</v>
      </c>
      <c r="L152" s="284">
        <f>IF(F152=2,'Regular Symbol'!H$50,IF(PayCombo!F152=1,'Regular Symbol'!H$35,IF(E152=0,'Regular Symbol'!H$26,'Regular Symbol'!H$63) ))</f>
        <v>18</v>
      </c>
      <c r="M152" s="270">
        <f t="shared" si="26"/>
        <v>9450</v>
      </c>
      <c r="N152" s="271">
        <f t="shared" si="27"/>
        <v>27610504.045714285</v>
      </c>
      <c r="O152" s="285">
        <f>HLOOKUP(A152,OverView!$B$47:$L$57,4,FALSE)</f>
        <v>360</v>
      </c>
      <c r="P152" s="269">
        <f t="shared" si="29"/>
        <v>1.3038516044616701E-5</v>
      </c>
      <c r="Q152" s="272">
        <f t="shared" si="28"/>
        <v>3.6218100123935279E-8</v>
      </c>
      <c r="R152" s="269">
        <f t="shared" si="30"/>
        <v>1.3038516044616701E-5</v>
      </c>
      <c r="S152" s="237"/>
    </row>
    <row r="153" spans="1:19" ht="14" thickBot="1">
      <c r="A153" s="187">
        <f t="shared" si="24"/>
        <v>7</v>
      </c>
      <c r="B153" s="278">
        <v>2</v>
      </c>
      <c r="C153" s="278">
        <v>1</v>
      </c>
      <c r="D153" s="278">
        <v>1</v>
      </c>
      <c r="E153" s="278">
        <v>2</v>
      </c>
      <c r="F153" s="278">
        <v>1</v>
      </c>
      <c r="G153" s="279">
        <f t="shared" si="25"/>
        <v>7</v>
      </c>
      <c r="H153" s="284">
        <f>IF(B153=2,'Regular Symbol'!D$50,IF(PayCombo!B153=1,'Regular Symbol'!D$35,IF(A153=0,'Regular Symbol'!D$26,'Regular Symbol'!D$63) ))</f>
        <v>5</v>
      </c>
      <c r="I153" s="284">
        <f>IF(C153=2,'Regular Symbol'!E$50,IF(PayCombo!C153=1,'Regular Symbol'!E$35,IF(B153=0,'Regular Symbol'!E$26,'Regular Symbol'!E$63) ))</f>
        <v>7</v>
      </c>
      <c r="J153" s="284">
        <f>IF(D153=2,'Regular Symbol'!F$50,IF(PayCombo!D153=1,'Regular Symbol'!F$35,IF(C153=0,'Regular Symbol'!F$26,'Regular Symbol'!F$63) ))</f>
        <v>3</v>
      </c>
      <c r="K153" s="284">
        <f>IF(E153=2,'Regular Symbol'!G$50,IF(PayCombo!E153=1,'Regular Symbol'!G$35,IF(D153=0,'Regular Symbol'!G$26,'Regular Symbol'!G$63) ))</f>
        <v>39</v>
      </c>
      <c r="L153" s="284">
        <f>IF(F153=2,'Regular Symbol'!H$50,IF(PayCombo!F153=1,'Regular Symbol'!H$35,IF(E153=0,'Regular Symbol'!H$26,'Regular Symbol'!H$63) ))</f>
        <v>5</v>
      </c>
      <c r="M153" s="270">
        <f t="shared" si="26"/>
        <v>20475</v>
      </c>
      <c r="N153" s="271">
        <f t="shared" si="27"/>
        <v>12743309.55956044</v>
      </c>
      <c r="O153" s="285">
        <f>HLOOKUP(A153,OverView!$B$47:$L$57,4,FALSE)</f>
        <v>360</v>
      </c>
      <c r="P153" s="269">
        <f t="shared" si="29"/>
        <v>2.8250118096669514E-5</v>
      </c>
      <c r="Q153" s="272">
        <f t="shared" si="28"/>
        <v>7.8472550268526424E-8</v>
      </c>
      <c r="R153" s="269">
        <f t="shared" si="30"/>
        <v>2.8250118096669514E-5</v>
      </c>
      <c r="S153" s="237"/>
    </row>
    <row r="154" spans="1:19" ht="14" thickBot="1">
      <c r="A154" s="187">
        <f t="shared" si="24"/>
        <v>7</v>
      </c>
      <c r="B154" s="278">
        <v>2</v>
      </c>
      <c r="C154" s="278">
        <v>1</v>
      </c>
      <c r="D154" s="278">
        <v>2</v>
      </c>
      <c r="E154" s="278">
        <v>1</v>
      </c>
      <c r="F154" s="278">
        <v>1</v>
      </c>
      <c r="G154" s="279">
        <f t="shared" si="25"/>
        <v>7</v>
      </c>
      <c r="H154" s="284">
        <f>IF(B154=2,'Regular Symbol'!D$50,IF(PayCombo!B154=1,'Regular Symbol'!D$35,IF(A154=0,'Regular Symbol'!D$26,'Regular Symbol'!D$63) ))</f>
        <v>5</v>
      </c>
      <c r="I154" s="284">
        <f>IF(C154=2,'Regular Symbol'!E$50,IF(PayCombo!C154=1,'Regular Symbol'!E$35,IF(B154=0,'Regular Symbol'!E$26,'Regular Symbol'!E$63) ))</f>
        <v>7</v>
      </c>
      <c r="J154" s="284">
        <f>IF(D154=2,'Regular Symbol'!F$50,IF(PayCombo!D154=1,'Regular Symbol'!F$35,IF(C154=0,'Regular Symbol'!F$26,'Regular Symbol'!F$63) ))</f>
        <v>13</v>
      </c>
      <c r="K154" s="284">
        <f>IF(E154=2,'Regular Symbol'!G$50,IF(PayCombo!E154=1,'Regular Symbol'!G$35,IF(D154=0,'Regular Symbol'!G$26,'Regular Symbol'!G$63) ))</f>
        <v>5</v>
      </c>
      <c r="L154" s="284">
        <f>IF(F154=2,'Regular Symbol'!H$50,IF(PayCombo!F154=1,'Regular Symbol'!H$35,IF(E154=0,'Regular Symbol'!H$26,'Regular Symbol'!H$63) ))</f>
        <v>5</v>
      </c>
      <c r="M154" s="270">
        <f t="shared" si="26"/>
        <v>11375</v>
      </c>
      <c r="N154" s="271">
        <f t="shared" si="27"/>
        <v>22937957.20720879</v>
      </c>
      <c r="O154" s="285">
        <f>HLOOKUP(A154,OverView!$B$47:$L$57,4,FALSE)</f>
        <v>360</v>
      </c>
      <c r="P154" s="269">
        <f t="shared" si="29"/>
        <v>1.5694510053705288E-5</v>
      </c>
      <c r="Q154" s="272">
        <f t="shared" si="28"/>
        <v>4.3595861260292464E-8</v>
      </c>
      <c r="R154" s="269">
        <f t="shared" si="30"/>
        <v>1.5694510053705288E-5</v>
      </c>
      <c r="S154" s="237"/>
    </row>
    <row r="155" spans="1:19" ht="14" thickBot="1">
      <c r="A155" s="187">
        <f t="shared" si="24"/>
        <v>7</v>
      </c>
      <c r="B155" s="278">
        <v>2</v>
      </c>
      <c r="C155" s="278">
        <v>1</v>
      </c>
      <c r="D155" s="278">
        <v>2</v>
      </c>
      <c r="E155" s="278">
        <v>2</v>
      </c>
      <c r="F155" s="278">
        <v>0</v>
      </c>
      <c r="G155" s="279">
        <f t="shared" si="25"/>
        <v>7</v>
      </c>
      <c r="H155" s="284">
        <f>IF(B155=2,'Regular Symbol'!D$50,IF(PayCombo!B155=1,'Regular Symbol'!D$35,IF(A155=0,'Regular Symbol'!D$26,'Regular Symbol'!D$63) ))</f>
        <v>5</v>
      </c>
      <c r="I155" s="284">
        <f>IF(C155=2,'Regular Symbol'!E$50,IF(PayCombo!C155=1,'Regular Symbol'!E$35,IF(B155=0,'Regular Symbol'!E$26,'Regular Symbol'!E$63) ))</f>
        <v>7</v>
      </c>
      <c r="J155" s="284">
        <f>IF(D155=2,'Regular Symbol'!F$50,IF(PayCombo!D155=1,'Regular Symbol'!F$35,IF(C155=0,'Regular Symbol'!F$26,'Regular Symbol'!F$63) ))</f>
        <v>13</v>
      </c>
      <c r="K155" s="284">
        <f>IF(E155=2,'Regular Symbol'!G$50,IF(PayCombo!E155=1,'Regular Symbol'!G$35,IF(D155=0,'Regular Symbol'!G$26,'Regular Symbol'!G$63) ))</f>
        <v>39</v>
      </c>
      <c r="L155" s="284">
        <f>IF(F155=2,'Regular Symbol'!H$50,IF(PayCombo!F155=1,'Regular Symbol'!H$35,IF(E155=0,'Regular Symbol'!H$26,'Regular Symbol'!H$63) ))</f>
        <v>169</v>
      </c>
      <c r="M155" s="270">
        <f t="shared" si="26"/>
        <v>2998905</v>
      </c>
      <c r="N155" s="271">
        <f t="shared" si="27"/>
        <v>87004.844512246971</v>
      </c>
      <c r="O155" s="285">
        <f>HLOOKUP(A155,OverView!$B$47:$L$57,4,FALSE)</f>
        <v>360</v>
      </c>
      <c r="P155" s="269">
        <f t="shared" si="29"/>
        <v>4.1377006305588614E-3</v>
      </c>
      <c r="Q155" s="272">
        <f t="shared" si="28"/>
        <v>1.1493612862663504E-5</v>
      </c>
      <c r="R155" s="269">
        <f t="shared" si="30"/>
        <v>4.1377006305588614E-3</v>
      </c>
      <c r="S155" s="237"/>
    </row>
    <row r="156" spans="1:19" ht="14" thickBot="1">
      <c r="A156" s="187">
        <f t="shared" si="24"/>
        <v>7</v>
      </c>
      <c r="B156" s="278">
        <v>2</v>
      </c>
      <c r="C156" s="278">
        <v>2</v>
      </c>
      <c r="D156" s="278">
        <v>1</v>
      </c>
      <c r="E156" s="278">
        <v>1</v>
      </c>
      <c r="F156" s="278">
        <v>1</v>
      </c>
      <c r="G156" s="279">
        <f t="shared" si="25"/>
        <v>7</v>
      </c>
      <c r="H156" s="284">
        <f>IF(B156=2,'Regular Symbol'!D$50,IF(PayCombo!B156=1,'Regular Symbol'!D$35,IF(A156=0,'Regular Symbol'!D$26,'Regular Symbol'!D$63) ))</f>
        <v>5</v>
      </c>
      <c r="I156" s="284">
        <f>IF(C156=2,'Regular Symbol'!E$50,IF(PayCombo!C156=1,'Regular Symbol'!E$35,IF(B156=0,'Regular Symbol'!E$26,'Regular Symbol'!E$63) ))</f>
        <v>16</v>
      </c>
      <c r="J156" s="284">
        <f>IF(D156=2,'Regular Symbol'!F$50,IF(PayCombo!D156=1,'Regular Symbol'!F$35,IF(C156=0,'Regular Symbol'!F$26,'Regular Symbol'!F$63) ))</f>
        <v>3</v>
      </c>
      <c r="K156" s="284">
        <f>IF(E156=2,'Regular Symbol'!G$50,IF(PayCombo!E156=1,'Regular Symbol'!G$35,IF(D156=0,'Regular Symbol'!G$26,'Regular Symbol'!G$63) ))</f>
        <v>5</v>
      </c>
      <c r="L156" s="284">
        <f>IF(F156=2,'Regular Symbol'!H$50,IF(PayCombo!F156=1,'Regular Symbol'!H$35,IF(E156=0,'Regular Symbol'!H$26,'Regular Symbol'!H$63) ))</f>
        <v>5</v>
      </c>
      <c r="M156" s="270">
        <f t="shared" si="26"/>
        <v>6000</v>
      </c>
      <c r="N156" s="271">
        <f t="shared" si="27"/>
        <v>43486543.872000001</v>
      </c>
      <c r="O156" s="285">
        <f>HLOOKUP(A156,OverView!$B$47:$L$57,4,FALSE)</f>
        <v>360</v>
      </c>
      <c r="P156" s="269">
        <f t="shared" si="29"/>
        <v>8.27842288547092E-6</v>
      </c>
      <c r="Q156" s="272">
        <f t="shared" si="28"/>
        <v>2.2995619126308111E-8</v>
      </c>
      <c r="R156" s="269">
        <f t="shared" si="30"/>
        <v>8.27842288547092E-6</v>
      </c>
      <c r="S156" s="237"/>
    </row>
    <row r="157" spans="1:19" ht="14" thickBot="1">
      <c r="A157" s="187">
        <f t="shared" si="24"/>
        <v>7</v>
      </c>
      <c r="B157" s="278">
        <v>2</v>
      </c>
      <c r="C157" s="278">
        <v>2</v>
      </c>
      <c r="D157" s="278">
        <v>1</v>
      </c>
      <c r="E157" s="278">
        <v>2</v>
      </c>
      <c r="F157" s="278">
        <v>0</v>
      </c>
      <c r="G157" s="279">
        <f t="shared" si="25"/>
        <v>7</v>
      </c>
      <c r="H157" s="284">
        <f>IF(B157=2,'Regular Symbol'!D$50,IF(PayCombo!B157=1,'Regular Symbol'!D$35,IF(A157=0,'Regular Symbol'!D$26,'Regular Symbol'!D$63) ))</f>
        <v>5</v>
      </c>
      <c r="I157" s="284">
        <f>IF(C157=2,'Regular Symbol'!E$50,IF(PayCombo!C157=1,'Regular Symbol'!E$35,IF(B157=0,'Regular Symbol'!E$26,'Regular Symbol'!E$63) ))</f>
        <v>16</v>
      </c>
      <c r="J157" s="284">
        <f>IF(D157=2,'Regular Symbol'!F$50,IF(PayCombo!D157=1,'Regular Symbol'!F$35,IF(C157=0,'Regular Symbol'!F$26,'Regular Symbol'!F$63) ))</f>
        <v>3</v>
      </c>
      <c r="K157" s="284">
        <f>IF(E157=2,'Regular Symbol'!G$50,IF(PayCombo!E157=1,'Regular Symbol'!G$35,IF(D157=0,'Regular Symbol'!G$26,'Regular Symbol'!G$63) ))</f>
        <v>39</v>
      </c>
      <c r="L157" s="284">
        <f>IF(F157=2,'Regular Symbol'!H$50,IF(PayCombo!F157=1,'Regular Symbol'!H$35,IF(E157=0,'Regular Symbol'!H$26,'Regular Symbol'!H$63) ))</f>
        <v>169</v>
      </c>
      <c r="M157" s="270">
        <f t="shared" si="26"/>
        <v>1581840</v>
      </c>
      <c r="N157" s="271">
        <f t="shared" si="27"/>
        <v>164946.68438780154</v>
      </c>
      <c r="O157" s="285">
        <f>HLOOKUP(A157,OverView!$B$47:$L$57,4,FALSE)</f>
        <v>360</v>
      </c>
      <c r="P157" s="269">
        <f t="shared" si="29"/>
        <v>2.1825234095255537E-3</v>
      </c>
      <c r="Q157" s="272">
        <f t="shared" si="28"/>
        <v>6.0625650264598713E-6</v>
      </c>
      <c r="R157" s="269">
        <f t="shared" si="30"/>
        <v>2.1825234095255537E-3</v>
      </c>
      <c r="S157" s="237"/>
    </row>
    <row r="158" spans="1:19" ht="14" thickBot="1">
      <c r="A158" s="187">
        <f t="shared" si="24"/>
        <v>7</v>
      </c>
      <c r="B158" s="282">
        <v>2</v>
      </c>
      <c r="C158" s="282">
        <v>2</v>
      </c>
      <c r="D158" s="282">
        <v>2</v>
      </c>
      <c r="E158" s="282">
        <v>1</v>
      </c>
      <c r="F158" s="282">
        <v>0</v>
      </c>
      <c r="G158" s="283">
        <f t="shared" si="25"/>
        <v>7</v>
      </c>
      <c r="H158" s="284">
        <f>IF(B158=2,'Regular Symbol'!D$50,IF(PayCombo!B158=1,'Regular Symbol'!D$35,IF(A158=0,'Regular Symbol'!D$26,'Regular Symbol'!D$63) ))</f>
        <v>5</v>
      </c>
      <c r="I158" s="284">
        <f>IF(C158=2,'Regular Symbol'!E$50,IF(PayCombo!C158=1,'Regular Symbol'!E$35,IF(B158=0,'Regular Symbol'!E$26,'Regular Symbol'!E$63) ))</f>
        <v>16</v>
      </c>
      <c r="J158" s="284">
        <f>IF(D158=2,'Regular Symbol'!F$50,IF(PayCombo!D158=1,'Regular Symbol'!F$35,IF(C158=0,'Regular Symbol'!F$26,'Regular Symbol'!F$63) ))</f>
        <v>13</v>
      </c>
      <c r="K158" s="284">
        <f>IF(E158=2,'Regular Symbol'!G$50,IF(PayCombo!E158=1,'Regular Symbol'!G$35,IF(D158=0,'Regular Symbol'!G$26,'Regular Symbol'!G$63) ))</f>
        <v>5</v>
      </c>
      <c r="L158" s="284">
        <f>IF(F158=2,'Regular Symbol'!H$50,IF(PayCombo!F158=1,'Regular Symbol'!H$35,IF(E158=0,'Regular Symbol'!H$26,'Regular Symbol'!H$63) ))</f>
        <v>169</v>
      </c>
      <c r="M158" s="270">
        <f t="shared" si="26"/>
        <v>878800</v>
      </c>
      <c r="N158" s="271">
        <f t="shared" si="27"/>
        <v>296904.03189804277</v>
      </c>
      <c r="O158" s="285">
        <f>HLOOKUP(A158,OverView!$B$47:$L$57,4,FALSE)</f>
        <v>360</v>
      </c>
      <c r="P158" s="269">
        <f t="shared" si="29"/>
        <v>1.212513005291974E-3</v>
      </c>
      <c r="Q158" s="272">
        <f t="shared" si="28"/>
        <v>3.3680916813665948E-6</v>
      </c>
      <c r="R158" s="269">
        <f t="shared" si="30"/>
        <v>1.212513005291974E-3</v>
      </c>
      <c r="S158" s="289">
        <f>SUM(M145:M158)</f>
        <v>16950725</v>
      </c>
    </row>
    <row r="159" spans="1:19" ht="14" thickBot="1">
      <c r="A159" s="187">
        <f t="shared" si="24"/>
        <v>6</v>
      </c>
      <c r="B159" s="280">
        <v>1</v>
      </c>
      <c r="C159" s="280">
        <v>1</v>
      </c>
      <c r="D159" s="280">
        <v>1</v>
      </c>
      <c r="E159" s="280">
        <v>1</v>
      </c>
      <c r="F159" s="280">
        <v>2</v>
      </c>
      <c r="G159" s="281">
        <f t="shared" si="25"/>
        <v>6</v>
      </c>
      <c r="H159" s="284">
        <f>IF(B159=2,'Regular Symbol'!D$50,IF(PayCombo!B159=1,'Regular Symbol'!D$35,IF(A159=0,'Regular Symbol'!D$26,'Regular Symbol'!D$63) ))</f>
        <v>8</v>
      </c>
      <c r="I159" s="284">
        <f>IF(C159=2,'Regular Symbol'!E$50,IF(PayCombo!C159=1,'Regular Symbol'!E$35,IF(B159=0,'Regular Symbol'!E$26,'Regular Symbol'!E$63) ))</f>
        <v>7</v>
      </c>
      <c r="J159" s="284">
        <f>IF(D159=2,'Regular Symbol'!F$50,IF(PayCombo!D159=1,'Regular Symbol'!F$35,IF(C159=0,'Regular Symbol'!F$26,'Regular Symbol'!F$63) ))</f>
        <v>3</v>
      </c>
      <c r="K159" s="284">
        <f>IF(E159=2,'Regular Symbol'!G$50,IF(PayCombo!E159=1,'Regular Symbol'!G$35,IF(D159=0,'Regular Symbol'!G$26,'Regular Symbol'!G$63) ))</f>
        <v>5</v>
      </c>
      <c r="L159" s="284">
        <f>IF(F159=2,'Regular Symbol'!H$50,IF(PayCombo!F159=1,'Regular Symbol'!H$35,IF(E159=0,'Regular Symbol'!H$26,'Regular Symbol'!H$63) ))</f>
        <v>18</v>
      </c>
      <c r="M159" s="268">
        <f t="shared" si="26"/>
        <v>15120</v>
      </c>
      <c r="N159" s="271">
        <f t="shared" si="27"/>
        <v>17256565.028571427</v>
      </c>
      <c r="O159" s="285">
        <f>HLOOKUP(A159,OverView!$B$47:$L$57,4,FALSE)</f>
        <v>150</v>
      </c>
      <c r="P159" s="269">
        <f t="shared" si="29"/>
        <v>8.6923440297444667E-6</v>
      </c>
      <c r="Q159" s="272">
        <f t="shared" si="28"/>
        <v>5.7948960198296447E-8</v>
      </c>
      <c r="R159" s="269">
        <f t="shared" si="30"/>
        <v>8.6923440297444667E-6</v>
      </c>
      <c r="S159" s="237"/>
    </row>
    <row r="160" spans="1:19" ht="14" thickBot="1">
      <c r="A160" s="187">
        <f t="shared" ref="A160:A186" si="31">SUM(B160:F160)</f>
        <v>6</v>
      </c>
      <c r="B160" s="278">
        <v>1</v>
      </c>
      <c r="C160" s="278">
        <v>1</v>
      </c>
      <c r="D160" s="278">
        <v>1</v>
      </c>
      <c r="E160" s="278">
        <v>2</v>
      </c>
      <c r="F160" s="278">
        <v>1</v>
      </c>
      <c r="G160" s="279">
        <f t="shared" ref="G160:G186" si="32">SUM(B160:F160)</f>
        <v>6</v>
      </c>
      <c r="H160" s="284">
        <f>IF(B160=2,'Regular Symbol'!D$50,IF(PayCombo!B160=1,'Regular Symbol'!D$35,IF(A160=0,'Regular Symbol'!D$26,'Regular Symbol'!D$63) ))</f>
        <v>8</v>
      </c>
      <c r="I160" s="284">
        <f>IF(C160=2,'Regular Symbol'!E$50,IF(PayCombo!C160=1,'Regular Symbol'!E$35,IF(B160=0,'Regular Symbol'!E$26,'Regular Symbol'!E$63) ))</f>
        <v>7</v>
      </c>
      <c r="J160" s="284">
        <f>IF(D160=2,'Regular Symbol'!F$50,IF(PayCombo!D160=1,'Regular Symbol'!F$35,IF(C160=0,'Regular Symbol'!F$26,'Regular Symbol'!F$63) ))</f>
        <v>3</v>
      </c>
      <c r="K160" s="284">
        <f>IF(E160=2,'Regular Symbol'!G$50,IF(PayCombo!E160=1,'Regular Symbol'!G$35,IF(D160=0,'Regular Symbol'!G$26,'Regular Symbol'!G$63) ))</f>
        <v>39</v>
      </c>
      <c r="L160" s="284">
        <f>IF(F160=2,'Regular Symbol'!H$50,IF(PayCombo!F160=1,'Regular Symbol'!H$35,IF(E160=0,'Regular Symbol'!H$26,'Regular Symbol'!H$63) ))</f>
        <v>5</v>
      </c>
      <c r="M160" s="270">
        <f t="shared" ref="M160:M186" si="33">PRODUCT(H160,I160,J160,K160,L160)</f>
        <v>32760</v>
      </c>
      <c r="N160" s="271">
        <f t="shared" ref="N160:N186" si="34">$H$5/M160</f>
        <v>7964568.4747252744</v>
      </c>
      <c r="O160" s="285">
        <f>HLOOKUP(A160,OverView!$B$47:$L$57,4,FALSE)</f>
        <v>150</v>
      </c>
      <c r="P160" s="269">
        <f t="shared" si="29"/>
        <v>1.8833412064446344E-5</v>
      </c>
      <c r="Q160" s="272">
        <f t="shared" ref="Q160:Q186" si="35">1/N160</f>
        <v>1.2555608042964228E-7</v>
      </c>
      <c r="R160" s="269">
        <f t="shared" si="30"/>
        <v>1.8833412064446344E-5</v>
      </c>
      <c r="S160" s="237"/>
    </row>
    <row r="161" spans="1:19" ht="14" thickBot="1">
      <c r="A161" s="187">
        <f t="shared" si="31"/>
        <v>6</v>
      </c>
      <c r="B161" s="278">
        <v>1</v>
      </c>
      <c r="C161" s="278">
        <v>1</v>
      </c>
      <c r="D161" s="278">
        <v>2</v>
      </c>
      <c r="E161" s="278">
        <v>1</v>
      </c>
      <c r="F161" s="278">
        <v>1</v>
      </c>
      <c r="G161" s="279">
        <f t="shared" si="32"/>
        <v>6</v>
      </c>
      <c r="H161" s="284">
        <f>IF(B161=2,'Regular Symbol'!D$50,IF(PayCombo!B161=1,'Regular Symbol'!D$35,IF(A161=0,'Regular Symbol'!D$26,'Regular Symbol'!D$63) ))</f>
        <v>8</v>
      </c>
      <c r="I161" s="284">
        <f>IF(C161=2,'Regular Symbol'!E$50,IF(PayCombo!C161=1,'Regular Symbol'!E$35,IF(B161=0,'Regular Symbol'!E$26,'Regular Symbol'!E$63) ))</f>
        <v>7</v>
      </c>
      <c r="J161" s="284">
        <f>IF(D161=2,'Regular Symbol'!F$50,IF(PayCombo!D161=1,'Regular Symbol'!F$35,IF(C161=0,'Regular Symbol'!F$26,'Regular Symbol'!F$63) ))</f>
        <v>13</v>
      </c>
      <c r="K161" s="284">
        <f>IF(E161=2,'Regular Symbol'!G$50,IF(PayCombo!E161=1,'Regular Symbol'!G$35,IF(D161=0,'Regular Symbol'!G$26,'Regular Symbol'!G$63) ))</f>
        <v>5</v>
      </c>
      <c r="L161" s="284">
        <f>IF(F161=2,'Regular Symbol'!H$50,IF(PayCombo!F161=1,'Regular Symbol'!H$35,IF(E161=0,'Regular Symbol'!H$26,'Regular Symbol'!H$63) ))</f>
        <v>5</v>
      </c>
      <c r="M161" s="270">
        <f t="shared" si="33"/>
        <v>18200</v>
      </c>
      <c r="N161" s="271">
        <f t="shared" si="34"/>
        <v>14336223.254505495</v>
      </c>
      <c r="O161" s="285">
        <f>HLOOKUP(A161,OverView!$B$47:$L$57,4,FALSE)</f>
        <v>150</v>
      </c>
      <c r="P161" s="269">
        <f t="shared" si="29"/>
        <v>1.0463006702470189E-5</v>
      </c>
      <c r="Q161" s="272">
        <f t="shared" si="35"/>
        <v>6.9753378016467933E-8</v>
      </c>
      <c r="R161" s="269">
        <f t="shared" si="30"/>
        <v>1.0463006702470189E-5</v>
      </c>
      <c r="S161" s="237"/>
    </row>
    <row r="162" spans="1:19" ht="14" thickBot="1">
      <c r="A162" s="187">
        <f t="shared" si="31"/>
        <v>6</v>
      </c>
      <c r="B162" s="278">
        <v>1</v>
      </c>
      <c r="C162" s="278">
        <v>1</v>
      </c>
      <c r="D162" s="278">
        <v>2</v>
      </c>
      <c r="E162" s="278">
        <v>2</v>
      </c>
      <c r="F162" s="278">
        <v>0</v>
      </c>
      <c r="G162" s="279">
        <f t="shared" si="32"/>
        <v>6</v>
      </c>
      <c r="H162" s="284">
        <f>IF(B162=2,'Regular Symbol'!D$50,IF(PayCombo!B162=1,'Regular Symbol'!D$35,IF(A162=0,'Regular Symbol'!D$26,'Regular Symbol'!D$63) ))</f>
        <v>8</v>
      </c>
      <c r="I162" s="284">
        <f>IF(C162=2,'Regular Symbol'!E$50,IF(PayCombo!C162=1,'Regular Symbol'!E$35,IF(B162=0,'Regular Symbol'!E$26,'Regular Symbol'!E$63) ))</f>
        <v>7</v>
      </c>
      <c r="J162" s="284">
        <f>IF(D162=2,'Regular Symbol'!F$50,IF(PayCombo!D162=1,'Regular Symbol'!F$35,IF(C162=0,'Regular Symbol'!F$26,'Regular Symbol'!F$63) ))</f>
        <v>13</v>
      </c>
      <c r="K162" s="284">
        <f>IF(E162=2,'Regular Symbol'!G$50,IF(PayCombo!E162=1,'Regular Symbol'!G$35,IF(D162=0,'Regular Symbol'!G$26,'Regular Symbol'!G$63) ))</f>
        <v>39</v>
      </c>
      <c r="L162" s="284">
        <f>IF(F162=2,'Regular Symbol'!H$50,IF(PayCombo!F162=1,'Regular Symbol'!H$35,IF(E162=0,'Regular Symbol'!H$26,'Regular Symbol'!H$63) ))</f>
        <v>169</v>
      </c>
      <c r="M162" s="270">
        <f t="shared" si="33"/>
        <v>4798248</v>
      </c>
      <c r="N162" s="271">
        <f t="shared" si="34"/>
        <v>54378.027820154355</v>
      </c>
      <c r="O162" s="285">
        <f>HLOOKUP(A162,OverView!$B$47:$L$57,4,FALSE)</f>
        <v>150</v>
      </c>
      <c r="P162" s="269">
        <f t="shared" si="29"/>
        <v>2.758467087039241E-3</v>
      </c>
      <c r="Q162" s="272">
        <f t="shared" si="35"/>
        <v>1.8389780580261608E-5</v>
      </c>
      <c r="R162" s="269">
        <f t="shared" si="30"/>
        <v>2.758467087039241E-3</v>
      </c>
      <c r="S162" s="237"/>
    </row>
    <row r="163" spans="1:19" ht="14" thickBot="1">
      <c r="A163" s="187">
        <f t="shared" si="31"/>
        <v>6</v>
      </c>
      <c r="B163" s="278">
        <v>1</v>
      </c>
      <c r="C163" s="278">
        <v>2</v>
      </c>
      <c r="D163" s="278">
        <v>1</v>
      </c>
      <c r="E163" s="278">
        <v>1</v>
      </c>
      <c r="F163" s="278">
        <v>1</v>
      </c>
      <c r="G163" s="279">
        <f t="shared" si="32"/>
        <v>6</v>
      </c>
      <c r="H163" s="284">
        <f>IF(B163=2,'Regular Symbol'!D$50,IF(PayCombo!B163=1,'Regular Symbol'!D$35,IF(A163=0,'Regular Symbol'!D$26,'Regular Symbol'!D$63) ))</f>
        <v>8</v>
      </c>
      <c r="I163" s="284">
        <f>IF(C163=2,'Regular Symbol'!E$50,IF(PayCombo!C163=1,'Regular Symbol'!E$35,IF(B163=0,'Regular Symbol'!E$26,'Regular Symbol'!E$63) ))</f>
        <v>16</v>
      </c>
      <c r="J163" s="284">
        <f>IF(D163=2,'Regular Symbol'!F$50,IF(PayCombo!D163=1,'Regular Symbol'!F$35,IF(C163=0,'Regular Symbol'!F$26,'Regular Symbol'!F$63) ))</f>
        <v>3</v>
      </c>
      <c r="K163" s="284">
        <f>IF(E163=2,'Regular Symbol'!G$50,IF(PayCombo!E163=1,'Regular Symbol'!G$35,IF(D163=0,'Regular Symbol'!G$26,'Regular Symbol'!G$63) ))</f>
        <v>5</v>
      </c>
      <c r="L163" s="284">
        <f>IF(F163=2,'Regular Symbol'!H$50,IF(PayCombo!F163=1,'Regular Symbol'!H$35,IF(E163=0,'Regular Symbol'!H$26,'Regular Symbol'!H$63) ))</f>
        <v>5</v>
      </c>
      <c r="M163" s="270">
        <f t="shared" si="33"/>
        <v>9600</v>
      </c>
      <c r="N163" s="271">
        <f t="shared" si="34"/>
        <v>27179089.920000002</v>
      </c>
      <c r="O163" s="285">
        <f>HLOOKUP(A163,OverView!$B$47:$L$57,4,FALSE)</f>
        <v>150</v>
      </c>
      <c r="P163" s="269">
        <f t="shared" si="29"/>
        <v>5.5189485903139461E-6</v>
      </c>
      <c r="Q163" s="272">
        <f t="shared" si="35"/>
        <v>3.6792990602092976E-8</v>
      </c>
      <c r="R163" s="269">
        <f t="shared" si="30"/>
        <v>5.5189485903139461E-6</v>
      </c>
      <c r="S163" s="237"/>
    </row>
    <row r="164" spans="1:19" ht="14" thickBot="1">
      <c r="A164" s="187">
        <f t="shared" si="31"/>
        <v>6</v>
      </c>
      <c r="B164" s="278">
        <v>1</v>
      </c>
      <c r="C164" s="278">
        <v>2</v>
      </c>
      <c r="D164" s="278">
        <v>1</v>
      </c>
      <c r="E164" s="278">
        <v>2</v>
      </c>
      <c r="F164" s="278">
        <v>0</v>
      </c>
      <c r="G164" s="279">
        <f t="shared" si="32"/>
        <v>6</v>
      </c>
      <c r="H164" s="284">
        <f>IF(B164=2,'Regular Symbol'!D$50,IF(PayCombo!B164=1,'Regular Symbol'!D$35,IF(A164=0,'Regular Symbol'!D$26,'Regular Symbol'!D$63) ))</f>
        <v>8</v>
      </c>
      <c r="I164" s="284">
        <f>IF(C164=2,'Regular Symbol'!E$50,IF(PayCombo!C164=1,'Regular Symbol'!E$35,IF(B164=0,'Regular Symbol'!E$26,'Regular Symbol'!E$63) ))</f>
        <v>16</v>
      </c>
      <c r="J164" s="284">
        <f>IF(D164=2,'Regular Symbol'!F$50,IF(PayCombo!D164=1,'Regular Symbol'!F$35,IF(C164=0,'Regular Symbol'!F$26,'Regular Symbol'!F$63) ))</f>
        <v>3</v>
      </c>
      <c r="K164" s="284">
        <f>IF(E164=2,'Regular Symbol'!G$50,IF(PayCombo!E164=1,'Regular Symbol'!G$35,IF(D164=0,'Regular Symbol'!G$26,'Regular Symbol'!G$63) ))</f>
        <v>39</v>
      </c>
      <c r="L164" s="284">
        <f>IF(F164=2,'Regular Symbol'!H$50,IF(PayCombo!F164=1,'Regular Symbol'!H$35,IF(E164=0,'Regular Symbol'!H$26,'Regular Symbol'!H$63) ))</f>
        <v>169</v>
      </c>
      <c r="M164" s="270">
        <f t="shared" si="33"/>
        <v>2530944</v>
      </c>
      <c r="N164" s="271">
        <f t="shared" si="34"/>
        <v>103091.67774237596</v>
      </c>
      <c r="O164" s="285">
        <f>HLOOKUP(A164,OverView!$B$47:$L$57,4,FALSE)</f>
        <v>150</v>
      </c>
      <c r="P164" s="269">
        <f t="shared" si="29"/>
        <v>1.4550156063503688E-3</v>
      </c>
      <c r="Q164" s="272">
        <f t="shared" si="35"/>
        <v>9.7001040423357924E-6</v>
      </c>
      <c r="R164" s="269">
        <f t="shared" si="30"/>
        <v>1.4550156063503688E-3</v>
      </c>
      <c r="S164" s="237"/>
    </row>
    <row r="165" spans="1:19" ht="14" thickBot="1">
      <c r="A165" s="187">
        <f t="shared" si="31"/>
        <v>6</v>
      </c>
      <c r="B165" s="278">
        <v>1</v>
      </c>
      <c r="C165" s="278">
        <v>2</v>
      </c>
      <c r="D165" s="278">
        <v>2</v>
      </c>
      <c r="E165" s="278">
        <v>1</v>
      </c>
      <c r="F165" s="278">
        <v>0</v>
      </c>
      <c r="G165" s="279">
        <f t="shared" si="32"/>
        <v>6</v>
      </c>
      <c r="H165" s="284">
        <f>IF(B165=2,'Regular Symbol'!D$50,IF(PayCombo!B165=1,'Regular Symbol'!D$35,IF(A165=0,'Regular Symbol'!D$26,'Regular Symbol'!D$63) ))</f>
        <v>8</v>
      </c>
      <c r="I165" s="284">
        <f>IF(C165=2,'Regular Symbol'!E$50,IF(PayCombo!C165=1,'Regular Symbol'!E$35,IF(B165=0,'Regular Symbol'!E$26,'Regular Symbol'!E$63) ))</f>
        <v>16</v>
      </c>
      <c r="J165" s="284">
        <f>IF(D165=2,'Regular Symbol'!F$50,IF(PayCombo!D165=1,'Regular Symbol'!F$35,IF(C165=0,'Regular Symbol'!F$26,'Regular Symbol'!F$63) ))</f>
        <v>13</v>
      </c>
      <c r="K165" s="284">
        <f>IF(E165=2,'Regular Symbol'!G$50,IF(PayCombo!E165=1,'Regular Symbol'!G$35,IF(D165=0,'Regular Symbol'!G$26,'Regular Symbol'!G$63) ))</f>
        <v>5</v>
      </c>
      <c r="L165" s="284">
        <f>IF(F165=2,'Regular Symbol'!H$50,IF(PayCombo!F165=1,'Regular Symbol'!H$35,IF(E165=0,'Regular Symbol'!H$26,'Regular Symbol'!H$63) ))</f>
        <v>169</v>
      </c>
      <c r="M165" s="270">
        <f t="shared" si="33"/>
        <v>1406080</v>
      </c>
      <c r="N165" s="271">
        <f t="shared" si="34"/>
        <v>185565.01993627675</v>
      </c>
      <c r="O165" s="285">
        <f>HLOOKUP(A165,OverView!$B$47:$L$57,4,FALSE)</f>
        <v>150</v>
      </c>
      <c r="P165" s="269">
        <f t="shared" si="29"/>
        <v>8.0834200352798268E-4</v>
      </c>
      <c r="Q165" s="272">
        <f t="shared" si="35"/>
        <v>5.3889466901865513E-6</v>
      </c>
      <c r="R165" s="269">
        <f t="shared" si="30"/>
        <v>8.0834200352798268E-4</v>
      </c>
      <c r="S165" s="237"/>
    </row>
    <row r="166" spans="1:19" ht="14" thickBot="1">
      <c r="A166" s="187">
        <f t="shared" si="31"/>
        <v>6</v>
      </c>
      <c r="B166" s="278">
        <v>2</v>
      </c>
      <c r="C166" s="278">
        <v>1</v>
      </c>
      <c r="D166" s="278">
        <v>1</v>
      </c>
      <c r="E166" s="278">
        <v>1</v>
      </c>
      <c r="F166" s="278">
        <v>1</v>
      </c>
      <c r="G166" s="279">
        <f t="shared" si="32"/>
        <v>6</v>
      </c>
      <c r="H166" s="284">
        <f>IF(B166=2,'Regular Symbol'!D$50,IF(PayCombo!B166=1,'Regular Symbol'!D$35,IF(A166=0,'Regular Symbol'!D$26,'Regular Symbol'!D$63) ))</f>
        <v>5</v>
      </c>
      <c r="I166" s="284">
        <f>IF(C166=2,'Regular Symbol'!E$50,IF(PayCombo!C166=1,'Regular Symbol'!E$35,IF(B166=0,'Regular Symbol'!E$26,'Regular Symbol'!E$63) ))</f>
        <v>7</v>
      </c>
      <c r="J166" s="284">
        <f>IF(D166=2,'Regular Symbol'!F$50,IF(PayCombo!D166=1,'Regular Symbol'!F$35,IF(C166=0,'Regular Symbol'!F$26,'Regular Symbol'!F$63) ))</f>
        <v>3</v>
      </c>
      <c r="K166" s="284">
        <f>IF(E166=2,'Regular Symbol'!G$50,IF(PayCombo!E166=1,'Regular Symbol'!G$35,IF(D166=0,'Regular Symbol'!G$26,'Regular Symbol'!G$63) ))</f>
        <v>5</v>
      </c>
      <c r="L166" s="284">
        <f>IF(F166=2,'Regular Symbol'!H$50,IF(PayCombo!F166=1,'Regular Symbol'!H$35,IF(E166=0,'Regular Symbol'!H$26,'Regular Symbol'!H$63) ))</f>
        <v>5</v>
      </c>
      <c r="M166" s="270">
        <f t="shared" si="33"/>
        <v>2625</v>
      </c>
      <c r="N166" s="271">
        <f t="shared" si="34"/>
        <v>99397814.564571425</v>
      </c>
      <c r="O166" s="285">
        <f>HLOOKUP(A166,OverView!$B$47:$L$57,4,FALSE)</f>
        <v>150</v>
      </c>
      <c r="P166" s="269">
        <f t="shared" si="29"/>
        <v>1.5090875051639699E-6</v>
      </c>
      <c r="Q166" s="272">
        <f t="shared" si="35"/>
        <v>1.00605833677598E-8</v>
      </c>
      <c r="R166" s="269">
        <f t="shared" si="30"/>
        <v>1.5090875051639699E-6</v>
      </c>
      <c r="S166" s="237"/>
    </row>
    <row r="167" spans="1:19" ht="14" thickBot="1">
      <c r="A167" s="187">
        <f t="shared" si="31"/>
        <v>6</v>
      </c>
      <c r="B167" s="278">
        <v>2</v>
      </c>
      <c r="C167" s="278">
        <v>1</v>
      </c>
      <c r="D167" s="278">
        <v>1</v>
      </c>
      <c r="E167" s="278">
        <v>2</v>
      </c>
      <c r="F167" s="278">
        <v>0</v>
      </c>
      <c r="G167" s="279">
        <f t="shared" si="32"/>
        <v>6</v>
      </c>
      <c r="H167" s="284">
        <f>IF(B167=2,'Regular Symbol'!D$50,IF(PayCombo!B167=1,'Regular Symbol'!D$35,IF(A167=0,'Regular Symbol'!D$26,'Regular Symbol'!D$63) ))</f>
        <v>5</v>
      </c>
      <c r="I167" s="284">
        <f>IF(C167=2,'Regular Symbol'!E$50,IF(PayCombo!C167=1,'Regular Symbol'!E$35,IF(B167=0,'Regular Symbol'!E$26,'Regular Symbol'!E$63) ))</f>
        <v>7</v>
      </c>
      <c r="J167" s="284">
        <f>IF(D167=2,'Regular Symbol'!F$50,IF(PayCombo!D167=1,'Regular Symbol'!F$35,IF(C167=0,'Regular Symbol'!F$26,'Regular Symbol'!F$63) ))</f>
        <v>3</v>
      </c>
      <c r="K167" s="284">
        <f>IF(E167=2,'Regular Symbol'!G$50,IF(PayCombo!E167=1,'Regular Symbol'!G$35,IF(D167=0,'Regular Symbol'!G$26,'Regular Symbol'!G$63) ))</f>
        <v>39</v>
      </c>
      <c r="L167" s="284">
        <f>IF(F167=2,'Regular Symbol'!H$50,IF(PayCombo!F167=1,'Regular Symbol'!H$35,IF(E167=0,'Regular Symbol'!H$26,'Regular Symbol'!H$63) ))</f>
        <v>169</v>
      </c>
      <c r="M167" s="270">
        <f t="shared" si="33"/>
        <v>692055</v>
      </c>
      <c r="N167" s="271">
        <f t="shared" si="34"/>
        <v>377020.99288640352</v>
      </c>
      <c r="O167" s="285">
        <f>HLOOKUP(A167,OverView!$B$47:$L$57,4,FALSE)</f>
        <v>150</v>
      </c>
      <c r="P167" s="269">
        <f t="shared" si="29"/>
        <v>3.97855829861429E-4</v>
      </c>
      <c r="Q167" s="272">
        <f t="shared" si="35"/>
        <v>2.6523721990761934E-6</v>
      </c>
      <c r="R167" s="269">
        <f t="shared" si="30"/>
        <v>3.97855829861429E-4</v>
      </c>
      <c r="S167" s="237"/>
    </row>
    <row r="168" spans="1:19" ht="14" thickBot="1">
      <c r="A168" s="187">
        <f t="shared" si="31"/>
        <v>6</v>
      </c>
      <c r="B168" s="278">
        <v>2</v>
      </c>
      <c r="C168" s="278">
        <v>1</v>
      </c>
      <c r="D168" s="278">
        <v>2</v>
      </c>
      <c r="E168" s="278">
        <v>1</v>
      </c>
      <c r="F168" s="278">
        <v>0</v>
      </c>
      <c r="G168" s="279">
        <f t="shared" si="32"/>
        <v>6</v>
      </c>
      <c r="H168" s="284">
        <f>IF(B168=2,'Regular Symbol'!D$50,IF(PayCombo!B168=1,'Regular Symbol'!D$35,IF(A168=0,'Regular Symbol'!D$26,'Regular Symbol'!D$63) ))</f>
        <v>5</v>
      </c>
      <c r="I168" s="284">
        <f>IF(C168=2,'Regular Symbol'!E$50,IF(PayCombo!C168=1,'Regular Symbol'!E$35,IF(B168=0,'Regular Symbol'!E$26,'Regular Symbol'!E$63) ))</f>
        <v>7</v>
      </c>
      <c r="J168" s="284">
        <f>IF(D168=2,'Regular Symbol'!F$50,IF(PayCombo!D168=1,'Regular Symbol'!F$35,IF(C168=0,'Regular Symbol'!F$26,'Regular Symbol'!F$63) ))</f>
        <v>13</v>
      </c>
      <c r="K168" s="284">
        <f>IF(E168=2,'Regular Symbol'!G$50,IF(PayCombo!E168=1,'Regular Symbol'!G$35,IF(D168=0,'Regular Symbol'!G$26,'Regular Symbol'!G$63) ))</f>
        <v>5</v>
      </c>
      <c r="L168" s="284">
        <f>IF(F168=2,'Regular Symbol'!H$50,IF(PayCombo!F168=1,'Regular Symbol'!H$35,IF(E168=0,'Regular Symbol'!H$26,'Regular Symbol'!H$63) ))</f>
        <v>169</v>
      </c>
      <c r="M168" s="270">
        <f t="shared" si="33"/>
        <v>384475</v>
      </c>
      <c r="N168" s="271">
        <f t="shared" si="34"/>
        <v>678637.78719552641</v>
      </c>
      <c r="O168" s="285">
        <f>HLOOKUP(A168,OverView!$B$47:$L$57,4,FALSE)</f>
        <v>150</v>
      </c>
      <c r="P168" s="269">
        <f t="shared" si="29"/>
        <v>2.2103101658968278E-4</v>
      </c>
      <c r="Q168" s="272">
        <f t="shared" si="35"/>
        <v>1.4735401105978852E-6</v>
      </c>
      <c r="R168" s="269">
        <f t="shared" si="30"/>
        <v>2.2103101658968278E-4</v>
      </c>
      <c r="S168" s="237"/>
    </row>
    <row r="169" spans="1:19" ht="14" thickBot="1">
      <c r="A169" s="187">
        <f t="shared" si="31"/>
        <v>6</v>
      </c>
      <c r="B169" s="278">
        <v>2</v>
      </c>
      <c r="C169" s="278">
        <v>2</v>
      </c>
      <c r="D169" s="278">
        <v>1</v>
      </c>
      <c r="E169" s="278">
        <v>1</v>
      </c>
      <c r="F169" s="278">
        <v>0</v>
      </c>
      <c r="G169" s="279">
        <f t="shared" si="32"/>
        <v>6</v>
      </c>
      <c r="H169" s="284">
        <f>IF(B169=2,'Regular Symbol'!D$50,IF(PayCombo!B169=1,'Regular Symbol'!D$35,IF(A169=0,'Regular Symbol'!D$26,'Regular Symbol'!D$63) ))</f>
        <v>5</v>
      </c>
      <c r="I169" s="284">
        <f>IF(C169=2,'Regular Symbol'!E$50,IF(PayCombo!C169=1,'Regular Symbol'!E$35,IF(B169=0,'Regular Symbol'!E$26,'Regular Symbol'!E$63) ))</f>
        <v>16</v>
      </c>
      <c r="J169" s="284">
        <f>IF(D169=2,'Regular Symbol'!F$50,IF(PayCombo!D169=1,'Regular Symbol'!F$35,IF(C169=0,'Regular Symbol'!F$26,'Regular Symbol'!F$63) ))</f>
        <v>3</v>
      </c>
      <c r="K169" s="284">
        <f>IF(E169=2,'Regular Symbol'!G$50,IF(PayCombo!E169=1,'Regular Symbol'!G$35,IF(D169=0,'Regular Symbol'!G$26,'Regular Symbol'!G$63) ))</f>
        <v>5</v>
      </c>
      <c r="L169" s="284">
        <f>IF(F169=2,'Regular Symbol'!H$50,IF(PayCombo!F169=1,'Regular Symbol'!H$35,IF(E169=0,'Regular Symbol'!H$26,'Regular Symbol'!H$63) ))</f>
        <v>169</v>
      </c>
      <c r="M169" s="270">
        <f t="shared" si="33"/>
        <v>202800</v>
      </c>
      <c r="N169" s="271">
        <f t="shared" si="34"/>
        <v>1286584.138224852</v>
      </c>
      <c r="O169" s="285">
        <f>HLOOKUP(A169,OverView!$B$47:$L$57,4,FALSE)</f>
        <v>150</v>
      </c>
      <c r="P169" s="269">
        <f t="shared" si="29"/>
        <v>1.1658778897038212E-4</v>
      </c>
      <c r="Q169" s="272">
        <f t="shared" si="35"/>
        <v>7.7725192646921417E-7</v>
      </c>
      <c r="R169" s="269">
        <f t="shared" si="30"/>
        <v>1.1658778897038212E-4</v>
      </c>
      <c r="S169" s="237"/>
    </row>
    <row r="170" spans="1:19" ht="14" thickBot="1">
      <c r="A170" s="187">
        <f t="shared" si="31"/>
        <v>6</v>
      </c>
      <c r="B170" s="282">
        <v>2</v>
      </c>
      <c r="C170" s="282">
        <v>2</v>
      </c>
      <c r="D170" s="282">
        <v>2</v>
      </c>
      <c r="E170" s="282">
        <v>0</v>
      </c>
      <c r="F170" s="282">
        <v>0</v>
      </c>
      <c r="G170" s="283">
        <f t="shared" si="32"/>
        <v>6</v>
      </c>
      <c r="H170" s="284">
        <f>IF(B170=2,'Regular Symbol'!D$50,IF(PayCombo!B170=1,'Regular Symbol'!D$35,IF(A170=0,'Regular Symbol'!D$26,'Regular Symbol'!D$63) ))</f>
        <v>5</v>
      </c>
      <c r="I170" s="284">
        <f>IF(C170=2,'Regular Symbol'!E$50,IF(PayCombo!C170=1,'Regular Symbol'!E$35,IF(B170=0,'Regular Symbol'!E$26,'Regular Symbol'!E$63) ))</f>
        <v>16</v>
      </c>
      <c r="J170" s="284">
        <f>IF(D170=2,'Regular Symbol'!F$50,IF(PayCombo!D170=1,'Regular Symbol'!F$35,IF(C170=0,'Regular Symbol'!F$26,'Regular Symbol'!F$63) ))</f>
        <v>13</v>
      </c>
      <c r="K170" s="284">
        <f>IF(E170=2,'Regular Symbol'!G$50,IF(PayCombo!E170=1,'Regular Symbol'!G$35,IF(D170=0,'Regular Symbol'!G$26,'Regular Symbol'!G$63) ))</f>
        <v>148</v>
      </c>
      <c r="L170" s="284">
        <f>IF(F170=2,'Regular Symbol'!H$50,IF(PayCombo!F170=1,'Regular Symbol'!H$35,IF(E170=0,'Regular Symbol'!H$26,'Regular Symbol'!H$63) ))</f>
        <v>192</v>
      </c>
      <c r="M170" s="270">
        <f t="shared" si="33"/>
        <v>29552640</v>
      </c>
      <c r="N170" s="271">
        <f t="shared" si="34"/>
        <v>8828.9663201663207</v>
      </c>
      <c r="O170" s="285">
        <f>HLOOKUP(A170,OverView!$B$47:$L$57,4,FALSE)</f>
        <v>150</v>
      </c>
      <c r="P170" s="269">
        <f t="shared" si="29"/>
        <v>1.6989531340422453E-2</v>
      </c>
      <c r="Q170" s="272">
        <f t="shared" si="35"/>
        <v>1.1326354226948302E-4</v>
      </c>
      <c r="R170" s="269">
        <f t="shared" si="30"/>
        <v>1.6989531340422453E-2</v>
      </c>
      <c r="S170" s="289">
        <f>SUM(M159:M170)</f>
        <v>39645547</v>
      </c>
    </row>
    <row r="171" spans="1:19" ht="14" thickBot="1">
      <c r="A171" s="187">
        <f t="shared" si="31"/>
        <v>5</v>
      </c>
      <c r="B171" s="280">
        <v>1</v>
      </c>
      <c r="C171" s="280">
        <v>1</v>
      </c>
      <c r="D171" s="280">
        <v>1</v>
      </c>
      <c r="E171" s="280">
        <v>1</v>
      </c>
      <c r="F171" s="280">
        <v>1</v>
      </c>
      <c r="G171" s="281">
        <f t="shared" si="32"/>
        <v>5</v>
      </c>
      <c r="H171" s="284">
        <f>IF(B171=2,'Regular Symbol'!D$50,IF(PayCombo!B171=1,'Regular Symbol'!D$35,IF(A171=0,'Regular Symbol'!D$26,'Regular Symbol'!D$63) ))</f>
        <v>8</v>
      </c>
      <c r="I171" s="284">
        <f>IF(C171=2,'Regular Symbol'!E$50,IF(PayCombo!C171=1,'Regular Symbol'!E$35,IF(B171=0,'Regular Symbol'!E$26,'Regular Symbol'!E$63) ))</f>
        <v>7</v>
      </c>
      <c r="J171" s="284">
        <f>IF(D171=2,'Regular Symbol'!F$50,IF(PayCombo!D171=1,'Regular Symbol'!F$35,IF(C171=0,'Regular Symbol'!F$26,'Regular Symbol'!F$63) ))</f>
        <v>3</v>
      </c>
      <c r="K171" s="284">
        <f>IF(E171=2,'Regular Symbol'!G$50,IF(PayCombo!E171=1,'Regular Symbol'!G$35,IF(D171=0,'Regular Symbol'!G$26,'Regular Symbol'!G$63) ))</f>
        <v>5</v>
      </c>
      <c r="L171" s="284">
        <f>IF(F171=2,'Regular Symbol'!H$50,IF(PayCombo!F171=1,'Regular Symbol'!H$35,IF(E171=0,'Regular Symbol'!H$26,'Regular Symbol'!H$63) ))</f>
        <v>5</v>
      </c>
      <c r="M171" s="268">
        <f t="shared" si="33"/>
        <v>4200</v>
      </c>
      <c r="N171" s="271">
        <f t="shared" si="34"/>
        <v>62123634.102857143</v>
      </c>
      <c r="O171" s="285">
        <f>HLOOKUP(A171,OverView!$B$47:$L$57,4,FALSE)</f>
        <v>40</v>
      </c>
      <c r="P171" s="269">
        <f t="shared" si="29"/>
        <v>6.4387733553662707E-7</v>
      </c>
      <c r="Q171" s="272">
        <f t="shared" si="35"/>
        <v>1.6096933388415677E-8</v>
      </c>
      <c r="R171" s="269">
        <f t="shared" si="30"/>
        <v>6.4387733553662707E-7</v>
      </c>
      <c r="S171" s="237"/>
    </row>
    <row r="172" spans="1:19" ht="14" thickBot="1">
      <c r="A172" s="187">
        <f t="shared" si="31"/>
        <v>5</v>
      </c>
      <c r="B172" s="278">
        <v>1</v>
      </c>
      <c r="C172" s="278">
        <v>1</v>
      </c>
      <c r="D172" s="278">
        <v>1</v>
      </c>
      <c r="E172" s="278">
        <v>2</v>
      </c>
      <c r="F172" s="278">
        <v>0</v>
      </c>
      <c r="G172" s="279">
        <f t="shared" si="32"/>
        <v>5</v>
      </c>
      <c r="H172" s="284">
        <f>IF(B172=2,'Regular Symbol'!D$50,IF(PayCombo!B172=1,'Regular Symbol'!D$35,IF(A172=0,'Regular Symbol'!D$26,'Regular Symbol'!D$63) ))</f>
        <v>8</v>
      </c>
      <c r="I172" s="284">
        <f>IF(C172=2,'Regular Symbol'!E$50,IF(PayCombo!C172=1,'Regular Symbol'!E$35,IF(B172=0,'Regular Symbol'!E$26,'Regular Symbol'!E$63) ))</f>
        <v>7</v>
      </c>
      <c r="J172" s="284">
        <f>IF(D172=2,'Regular Symbol'!F$50,IF(PayCombo!D172=1,'Regular Symbol'!F$35,IF(C172=0,'Regular Symbol'!F$26,'Regular Symbol'!F$63) ))</f>
        <v>3</v>
      </c>
      <c r="K172" s="284">
        <f>IF(E172=2,'Regular Symbol'!G$50,IF(PayCombo!E172=1,'Regular Symbol'!G$35,IF(D172=0,'Regular Symbol'!G$26,'Regular Symbol'!G$63) ))</f>
        <v>39</v>
      </c>
      <c r="L172" s="284">
        <f>IF(F172=2,'Regular Symbol'!H$50,IF(PayCombo!F172=1,'Regular Symbol'!H$35,IF(E172=0,'Regular Symbol'!H$26,'Regular Symbol'!H$63) ))</f>
        <v>169</v>
      </c>
      <c r="M172" s="270">
        <f t="shared" si="33"/>
        <v>1107288</v>
      </c>
      <c r="N172" s="271">
        <f t="shared" si="34"/>
        <v>235638.12055400221</v>
      </c>
      <c r="O172" s="285">
        <f>HLOOKUP(A172,OverView!$B$47:$L$57,4,FALSE)</f>
        <v>40</v>
      </c>
      <c r="P172" s="269">
        <f t="shared" si="29"/>
        <v>1.6975182074087638E-4</v>
      </c>
      <c r="Q172" s="272">
        <f t="shared" si="35"/>
        <v>4.2437955185219095E-6</v>
      </c>
      <c r="R172" s="269">
        <f t="shared" si="30"/>
        <v>1.6975182074087638E-4</v>
      </c>
      <c r="S172" s="237"/>
    </row>
    <row r="173" spans="1:19" ht="14" thickBot="1">
      <c r="A173" s="187">
        <f t="shared" si="31"/>
        <v>5</v>
      </c>
      <c r="B173" s="278">
        <v>1</v>
      </c>
      <c r="C173" s="278">
        <v>1</v>
      </c>
      <c r="D173" s="278">
        <v>2</v>
      </c>
      <c r="E173" s="278">
        <v>1</v>
      </c>
      <c r="F173" s="278">
        <v>0</v>
      </c>
      <c r="G173" s="279">
        <f t="shared" si="32"/>
        <v>5</v>
      </c>
      <c r="H173" s="284">
        <f>IF(B173=2,'Regular Symbol'!D$50,IF(PayCombo!B173=1,'Regular Symbol'!D$35,IF(A173=0,'Regular Symbol'!D$26,'Regular Symbol'!D$63) ))</f>
        <v>8</v>
      </c>
      <c r="I173" s="284">
        <f>IF(C173=2,'Regular Symbol'!E$50,IF(PayCombo!C173=1,'Regular Symbol'!E$35,IF(B173=0,'Regular Symbol'!E$26,'Regular Symbol'!E$63) ))</f>
        <v>7</v>
      </c>
      <c r="J173" s="284">
        <f>IF(D173=2,'Regular Symbol'!F$50,IF(PayCombo!D173=1,'Regular Symbol'!F$35,IF(C173=0,'Regular Symbol'!F$26,'Regular Symbol'!F$63) ))</f>
        <v>13</v>
      </c>
      <c r="K173" s="284">
        <f>IF(E173=2,'Regular Symbol'!G$50,IF(PayCombo!E173=1,'Regular Symbol'!G$35,IF(D173=0,'Regular Symbol'!G$26,'Regular Symbol'!G$63) ))</f>
        <v>5</v>
      </c>
      <c r="L173" s="284">
        <f>IF(F173=2,'Regular Symbol'!H$50,IF(PayCombo!F173=1,'Regular Symbol'!H$35,IF(E173=0,'Regular Symbol'!H$26,'Regular Symbol'!H$63) ))</f>
        <v>169</v>
      </c>
      <c r="M173" s="270">
        <f t="shared" si="33"/>
        <v>615160</v>
      </c>
      <c r="N173" s="271">
        <f t="shared" si="34"/>
        <v>424148.61699720396</v>
      </c>
      <c r="O173" s="285">
        <f>HLOOKUP(A173,OverView!$B$47:$L$57,4,FALSE)</f>
        <v>40</v>
      </c>
      <c r="P173" s="269">
        <f t="shared" si="29"/>
        <v>9.4306567078264664E-5</v>
      </c>
      <c r="Q173" s="272">
        <f t="shared" si="35"/>
        <v>2.3576641769566165E-6</v>
      </c>
      <c r="R173" s="269">
        <f t="shared" si="30"/>
        <v>9.4306567078264664E-5</v>
      </c>
      <c r="S173" s="237"/>
    </row>
    <row r="174" spans="1:19" ht="14" thickBot="1">
      <c r="A174" s="187">
        <f t="shared" si="31"/>
        <v>5</v>
      </c>
      <c r="B174" s="278">
        <v>1</v>
      </c>
      <c r="C174" s="278">
        <v>2</v>
      </c>
      <c r="D174" s="278">
        <v>1</v>
      </c>
      <c r="E174" s="278">
        <v>1</v>
      </c>
      <c r="F174" s="278">
        <v>0</v>
      </c>
      <c r="G174" s="279">
        <f t="shared" si="32"/>
        <v>5</v>
      </c>
      <c r="H174" s="284">
        <f>IF(B174=2,'Regular Symbol'!D$50,IF(PayCombo!B174=1,'Regular Symbol'!D$35,IF(A174=0,'Regular Symbol'!D$26,'Regular Symbol'!D$63) ))</f>
        <v>8</v>
      </c>
      <c r="I174" s="284">
        <f>IF(C174=2,'Regular Symbol'!E$50,IF(PayCombo!C174=1,'Regular Symbol'!E$35,IF(B174=0,'Regular Symbol'!E$26,'Regular Symbol'!E$63) ))</f>
        <v>16</v>
      </c>
      <c r="J174" s="284">
        <f>IF(D174=2,'Regular Symbol'!F$50,IF(PayCombo!D174=1,'Regular Symbol'!F$35,IF(C174=0,'Regular Symbol'!F$26,'Regular Symbol'!F$63) ))</f>
        <v>3</v>
      </c>
      <c r="K174" s="284">
        <f>IF(E174=2,'Regular Symbol'!G$50,IF(PayCombo!E174=1,'Regular Symbol'!G$35,IF(D174=0,'Regular Symbol'!G$26,'Regular Symbol'!G$63) ))</f>
        <v>5</v>
      </c>
      <c r="L174" s="284">
        <f>IF(F174=2,'Regular Symbol'!H$50,IF(PayCombo!F174=1,'Regular Symbol'!H$35,IF(E174=0,'Regular Symbol'!H$26,'Regular Symbol'!H$63) ))</f>
        <v>169</v>
      </c>
      <c r="M174" s="270">
        <f t="shared" si="33"/>
        <v>324480</v>
      </c>
      <c r="N174" s="271">
        <f t="shared" si="34"/>
        <v>804115.08639053255</v>
      </c>
      <c r="O174" s="285">
        <f>HLOOKUP(A174,OverView!$B$47:$L$57,4,FALSE)</f>
        <v>40</v>
      </c>
      <c r="P174" s="269">
        <f t="shared" si="29"/>
        <v>4.9744123294029707E-5</v>
      </c>
      <c r="Q174" s="272">
        <f t="shared" si="35"/>
        <v>1.2436030823507426E-6</v>
      </c>
      <c r="R174" s="269">
        <f t="shared" si="30"/>
        <v>4.9744123294029707E-5</v>
      </c>
      <c r="S174" s="237"/>
    </row>
    <row r="175" spans="1:19" ht="14" thickBot="1">
      <c r="A175" s="187">
        <f t="shared" si="31"/>
        <v>5</v>
      </c>
      <c r="B175" s="278">
        <v>1</v>
      </c>
      <c r="C175" s="278">
        <v>2</v>
      </c>
      <c r="D175" s="278">
        <v>2</v>
      </c>
      <c r="E175" s="278">
        <v>0</v>
      </c>
      <c r="F175" s="278">
        <v>0</v>
      </c>
      <c r="G175" s="279">
        <f t="shared" si="32"/>
        <v>5</v>
      </c>
      <c r="H175" s="284">
        <f>IF(B175=2,'Regular Symbol'!D$50,IF(PayCombo!B175=1,'Regular Symbol'!D$35,IF(A175=0,'Regular Symbol'!D$26,'Regular Symbol'!D$63) ))</f>
        <v>8</v>
      </c>
      <c r="I175" s="284">
        <f>IF(C175=2,'Regular Symbol'!E$50,IF(PayCombo!C175=1,'Regular Symbol'!E$35,IF(B175=0,'Regular Symbol'!E$26,'Regular Symbol'!E$63) ))</f>
        <v>16</v>
      </c>
      <c r="J175" s="284">
        <f>IF(D175=2,'Regular Symbol'!F$50,IF(PayCombo!D175=1,'Regular Symbol'!F$35,IF(C175=0,'Regular Symbol'!F$26,'Regular Symbol'!F$63) ))</f>
        <v>13</v>
      </c>
      <c r="K175" s="284">
        <f>IF(E175=2,'Regular Symbol'!G$50,IF(PayCombo!E175=1,'Regular Symbol'!G$35,IF(D175=0,'Regular Symbol'!G$26,'Regular Symbol'!G$63) ))</f>
        <v>148</v>
      </c>
      <c r="L175" s="284">
        <f>IF(F175=2,'Regular Symbol'!H$50,IF(PayCombo!F175=1,'Regular Symbol'!H$35,IF(E175=0,'Regular Symbol'!H$26,'Regular Symbol'!H$63) ))</f>
        <v>192</v>
      </c>
      <c r="M175" s="270">
        <f t="shared" si="33"/>
        <v>47284224</v>
      </c>
      <c r="N175" s="271">
        <f t="shared" si="34"/>
        <v>5518.1039501039504</v>
      </c>
      <c r="O175" s="285">
        <f>HLOOKUP(A175,OverView!$B$47:$L$57,4,FALSE)</f>
        <v>40</v>
      </c>
      <c r="P175" s="269">
        <f t="shared" si="29"/>
        <v>7.2488667052469135E-3</v>
      </c>
      <c r="Q175" s="272">
        <f t="shared" si="35"/>
        <v>1.8122166763117283E-4</v>
      </c>
      <c r="R175" s="269">
        <f t="shared" si="30"/>
        <v>7.2488667052469135E-3</v>
      </c>
      <c r="S175" s="237"/>
    </row>
    <row r="176" spans="1:19" ht="14" thickBot="1">
      <c r="A176" s="187">
        <f t="shared" si="31"/>
        <v>5</v>
      </c>
      <c r="B176" s="278">
        <v>2</v>
      </c>
      <c r="C176" s="278">
        <v>1</v>
      </c>
      <c r="D176" s="278">
        <v>1</v>
      </c>
      <c r="E176" s="278">
        <v>1</v>
      </c>
      <c r="F176" s="278">
        <v>0</v>
      </c>
      <c r="G176" s="279">
        <f t="shared" si="32"/>
        <v>5</v>
      </c>
      <c r="H176" s="284">
        <f>IF(B176=2,'Regular Symbol'!D$50,IF(PayCombo!B176=1,'Regular Symbol'!D$35,IF(A176=0,'Regular Symbol'!D$26,'Regular Symbol'!D$63) ))</f>
        <v>5</v>
      </c>
      <c r="I176" s="284">
        <f>IF(C176=2,'Regular Symbol'!E$50,IF(PayCombo!C176=1,'Regular Symbol'!E$35,IF(B176=0,'Regular Symbol'!E$26,'Regular Symbol'!E$63) ))</f>
        <v>7</v>
      </c>
      <c r="J176" s="284">
        <f>IF(D176=2,'Regular Symbol'!F$50,IF(PayCombo!D176=1,'Regular Symbol'!F$35,IF(C176=0,'Regular Symbol'!F$26,'Regular Symbol'!F$63) ))</f>
        <v>3</v>
      </c>
      <c r="K176" s="284">
        <f>IF(E176=2,'Regular Symbol'!G$50,IF(PayCombo!E176=1,'Regular Symbol'!G$35,IF(D176=0,'Regular Symbol'!G$26,'Regular Symbol'!G$63) ))</f>
        <v>5</v>
      </c>
      <c r="L176" s="284">
        <f>IF(F176=2,'Regular Symbol'!H$50,IF(PayCombo!F176=1,'Regular Symbol'!H$35,IF(E176=0,'Regular Symbol'!H$26,'Regular Symbol'!H$63) ))</f>
        <v>169</v>
      </c>
      <c r="M176" s="270">
        <f t="shared" si="33"/>
        <v>88725</v>
      </c>
      <c r="N176" s="271">
        <f t="shared" si="34"/>
        <v>2940763.7445139475</v>
      </c>
      <c r="O176" s="285">
        <f>HLOOKUP(A176,OverView!$B$47:$L$57,4,FALSE)</f>
        <v>40</v>
      </c>
      <c r="P176" s="269">
        <f t="shared" si="29"/>
        <v>1.3601908713211247E-5</v>
      </c>
      <c r="Q176" s="272">
        <f t="shared" si="35"/>
        <v>3.4004771783028118E-7</v>
      </c>
      <c r="R176" s="269">
        <f t="shared" si="30"/>
        <v>1.3601908713211247E-5</v>
      </c>
      <c r="S176" s="237"/>
    </row>
    <row r="177" spans="1:19" ht="14" thickBot="1">
      <c r="A177" s="187">
        <f t="shared" si="31"/>
        <v>5</v>
      </c>
      <c r="B177" s="278">
        <v>2</v>
      </c>
      <c r="C177" s="278">
        <v>1</v>
      </c>
      <c r="D177" s="278">
        <v>2</v>
      </c>
      <c r="E177" s="278">
        <v>0</v>
      </c>
      <c r="F177" s="278">
        <v>0</v>
      </c>
      <c r="G177" s="279">
        <f t="shared" si="32"/>
        <v>5</v>
      </c>
      <c r="H177" s="284">
        <f>IF(B177=2,'Regular Symbol'!D$50,IF(PayCombo!B177=1,'Regular Symbol'!D$35,IF(A177=0,'Regular Symbol'!D$26,'Regular Symbol'!D$63) ))</f>
        <v>5</v>
      </c>
      <c r="I177" s="284">
        <f>IF(C177=2,'Regular Symbol'!E$50,IF(PayCombo!C177=1,'Regular Symbol'!E$35,IF(B177=0,'Regular Symbol'!E$26,'Regular Symbol'!E$63) ))</f>
        <v>7</v>
      </c>
      <c r="J177" s="284">
        <f>IF(D177=2,'Regular Symbol'!F$50,IF(PayCombo!D177=1,'Regular Symbol'!F$35,IF(C177=0,'Regular Symbol'!F$26,'Regular Symbol'!F$63) ))</f>
        <v>13</v>
      </c>
      <c r="K177" s="284">
        <f>IF(E177=2,'Regular Symbol'!G$50,IF(PayCombo!E177=1,'Regular Symbol'!G$35,IF(D177=0,'Regular Symbol'!G$26,'Regular Symbol'!G$63) ))</f>
        <v>148</v>
      </c>
      <c r="L177" s="284">
        <f>IF(F177=2,'Regular Symbol'!H$50,IF(PayCombo!F177=1,'Regular Symbol'!H$35,IF(E177=0,'Regular Symbol'!H$26,'Regular Symbol'!H$63) ))</f>
        <v>192</v>
      </c>
      <c r="M177" s="270">
        <f t="shared" si="33"/>
        <v>12929280</v>
      </c>
      <c r="N177" s="271">
        <f t="shared" si="34"/>
        <v>20180.494446094446</v>
      </c>
      <c r="O177" s="285">
        <f>HLOOKUP(A177,OverView!$B$47:$L$57,4,FALSE)</f>
        <v>40</v>
      </c>
      <c r="P177" s="269">
        <f t="shared" si="29"/>
        <v>1.9821119897159528E-3</v>
      </c>
      <c r="Q177" s="272">
        <f t="shared" si="35"/>
        <v>4.955279974289882E-5</v>
      </c>
      <c r="R177" s="269">
        <f t="shared" si="30"/>
        <v>1.9821119897159528E-3</v>
      </c>
      <c r="S177" s="237"/>
    </row>
    <row r="178" spans="1:19" ht="14" thickBot="1">
      <c r="A178" s="187">
        <f t="shared" si="31"/>
        <v>5</v>
      </c>
      <c r="B178" s="282">
        <v>2</v>
      </c>
      <c r="C178" s="282">
        <v>2</v>
      </c>
      <c r="D178" s="282">
        <v>1</v>
      </c>
      <c r="E178" s="282">
        <v>0</v>
      </c>
      <c r="F178" s="282">
        <v>0</v>
      </c>
      <c r="G178" s="283">
        <f t="shared" si="32"/>
        <v>5</v>
      </c>
      <c r="H178" s="284">
        <f>IF(B178=2,'Regular Symbol'!D$50,IF(PayCombo!B178=1,'Regular Symbol'!D$35,IF(A178=0,'Regular Symbol'!D$26,'Regular Symbol'!D$63) ))</f>
        <v>5</v>
      </c>
      <c r="I178" s="284">
        <f>IF(C178=2,'Regular Symbol'!E$50,IF(PayCombo!C178=1,'Regular Symbol'!E$35,IF(B178=0,'Regular Symbol'!E$26,'Regular Symbol'!E$63) ))</f>
        <v>16</v>
      </c>
      <c r="J178" s="284">
        <f>IF(D178=2,'Regular Symbol'!F$50,IF(PayCombo!D178=1,'Regular Symbol'!F$35,IF(C178=0,'Regular Symbol'!F$26,'Regular Symbol'!F$63) ))</f>
        <v>3</v>
      </c>
      <c r="K178" s="284">
        <f>IF(E178=2,'Regular Symbol'!G$50,IF(PayCombo!E178=1,'Regular Symbol'!G$35,IF(D178=0,'Regular Symbol'!G$26,'Regular Symbol'!G$63) ))</f>
        <v>148</v>
      </c>
      <c r="L178" s="284">
        <f>IF(F178=2,'Regular Symbol'!H$50,IF(PayCombo!F178=1,'Regular Symbol'!H$35,IF(E178=0,'Regular Symbol'!H$26,'Regular Symbol'!H$63) ))</f>
        <v>192</v>
      </c>
      <c r="M178" s="270">
        <f t="shared" si="33"/>
        <v>6819840</v>
      </c>
      <c r="N178" s="271">
        <f t="shared" si="34"/>
        <v>38258.854054054056</v>
      </c>
      <c r="O178" s="285">
        <f>HLOOKUP(A178,OverView!$B$47:$L$57,4,FALSE)</f>
        <v>40</v>
      </c>
      <c r="P178" s="269">
        <f t="shared" si="29"/>
        <v>1.0455096209490739E-3</v>
      </c>
      <c r="Q178" s="272">
        <f t="shared" si="35"/>
        <v>2.6137740523726849E-5</v>
      </c>
      <c r="R178" s="269">
        <f t="shared" si="30"/>
        <v>1.0455096209490739E-3</v>
      </c>
      <c r="S178" s="289">
        <f>SUM(M171:M178)</f>
        <v>69173197</v>
      </c>
    </row>
    <row r="179" spans="1:19" ht="14" thickBot="1">
      <c r="A179" s="187">
        <f t="shared" si="31"/>
        <v>4</v>
      </c>
      <c r="B179" s="280">
        <v>1</v>
      </c>
      <c r="C179" s="280">
        <v>1</v>
      </c>
      <c r="D179" s="280">
        <v>1</v>
      </c>
      <c r="E179" s="280">
        <v>1</v>
      </c>
      <c r="F179" s="280">
        <v>0</v>
      </c>
      <c r="G179" s="281">
        <f t="shared" si="32"/>
        <v>4</v>
      </c>
      <c r="H179" s="284">
        <f>IF(B179=2,'Regular Symbol'!D$50,IF(PayCombo!B179=1,'Regular Symbol'!D$35,IF(A179=0,'Regular Symbol'!D$26,'Regular Symbol'!D$63) ))</f>
        <v>8</v>
      </c>
      <c r="I179" s="284">
        <f>IF(C179=2,'Regular Symbol'!E$50,IF(PayCombo!C179=1,'Regular Symbol'!E$35,IF(B179=0,'Regular Symbol'!E$26,'Regular Symbol'!E$63) ))</f>
        <v>7</v>
      </c>
      <c r="J179" s="284">
        <f>IF(D179=2,'Regular Symbol'!F$50,IF(PayCombo!D179=1,'Regular Symbol'!F$35,IF(C179=0,'Regular Symbol'!F$26,'Regular Symbol'!F$63) ))</f>
        <v>3</v>
      </c>
      <c r="K179" s="284">
        <f>IF(E179=2,'Regular Symbol'!G$50,IF(PayCombo!E179=1,'Regular Symbol'!G$35,IF(D179=0,'Regular Symbol'!G$26,'Regular Symbol'!G$63) ))</f>
        <v>5</v>
      </c>
      <c r="L179" s="284">
        <f>IF(F179=2,'Regular Symbol'!H$50,IF(PayCombo!F179=1,'Regular Symbol'!H$35,IF(E179=0,'Regular Symbol'!H$26,'Regular Symbol'!H$63) ))</f>
        <v>169</v>
      </c>
      <c r="M179" s="268">
        <f t="shared" si="33"/>
        <v>141960</v>
      </c>
      <c r="N179" s="271">
        <f t="shared" si="34"/>
        <v>1837977.3403212172</v>
      </c>
      <c r="O179" s="285">
        <f>HLOOKUP(A179,OverView!$B$47:$L$57,4,FALSE)</f>
        <v>15</v>
      </c>
      <c r="P179" s="269">
        <f t="shared" si="29"/>
        <v>8.1611452279267493E-6</v>
      </c>
      <c r="Q179" s="272">
        <f t="shared" si="35"/>
        <v>5.4407634852844996E-7</v>
      </c>
      <c r="R179" s="269">
        <f t="shared" si="30"/>
        <v>8.1611452279267493E-6</v>
      </c>
      <c r="S179" s="237"/>
    </row>
    <row r="180" spans="1:19" ht="14" thickBot="1">
      <c r="A180" s="187">
        <f t="shared" si="31"/>
        <v>4</v>
      </c>
      <c r="B180" s="278">
        <v>1</v>
      </c>
      <c r="C180" s="278">
        <v>1</v>
      </c>
      <c r="D180" s="278">
        <v>2</v>
      </c>
      <c r="E180" s="278">
        <v>0</v>
      </c>
      <c r="F180" s="278">
        <v>0</v>
      </c>
      <c r="G180" s="279">
        <f t="shared" si="32"/>
        <v>4</v>
      </c>
      <c r="H180" s="284">
        <f>IF(B180=2,'Regular Symbol'!D$50,IF(PayCombo!B180=1,'Regular Symbol'!D$35,IF(A180=0,'Regular Symbol'!D$26,'Regular Symbol'!D$63) ))</f>
        <v>8</v>
      </c>
      <c r="I180" s="284">
        <f>IF(C180=2,'Regular Symbol'!E$50,IF(PayCombo!C180=1,'Regular Symbol'!E$35,IF(B180=0,'Regular Symbol'!E$26,'Regular Symbol'!E$63) ))</f>
        <v>7</v>
      </c>
      <c r="J180" s="284">
        <f>IF(D180=2,'Regular Symbol'!F$50,IF(PayCombo!D180=1,'Regular Symbol'!F$35,IF(C180=0,'Regular Symbol'!F$26,'Regular Symbol'!F$63) ))</f>
        <v>13</v>
      </c>
      <c r="K180" s="284">
        <f>IF(E180=2,'Regular Symbol'!G$50,IF(PayCombo!E180=1,'Regular Symbol'!G$35,IF(D180=0,'Regular Symbol'!G$26,'Regular Symbol'!G$63) ))</f>
        <v>148</v>
      </c>
      <c r="L180" s="284">
        <f>IF(F180=2,'Regular Symbol'!H$50,IF(PayCombo!F180=1,'Regular Symbol'!H$35,IF(E180=0,'Regular Symbol'!H$26,'Regular Symbol'!H$63) ))</f>
        <v>192</v>
      </c>
      <c r="M180" s="270">
        <f t="shared" si="33"/>
        <v>20686848</v>
      </c>
      <c r="N180" s="271">
        <f t="shared" si="34"/>
        <v>12612.809028809028</v>
      </c>
      <c r="O180" s="285">
        <f>HLOOKUP(A180,OverView!$B$47:$L$57,4,FALSE)</f>
        <v>15</v>
      </c>
      <c r="P180" s="269">
        <f t="shared" si="29"/>
        <v>1.1892671938295719E-3</v>
      </c>
      <c r="Q180" s="272">
        <f t="shared" si="35"/>
        <v>7.9284479588638125E-5</v>
      </c>
      <c r="R180" s="269">
        <f t="shared" si="30"/>
        <v>1.1892671938295719E-3</v>
      </c>
      <c r="S180" s="237"/>
    </row>
    <row r="181" spans="1:19" ht="14" thickBot="1">
      <c r="A181" s="187">
        <f t="shared" si="31"/>
        <v>4</v>
      </c>
      <c r="B181" s="278">
        <v>1</v>
      </c>
      <c r="C181" s="278">
        <v>2</v>
      </c>
      <c r="D181" s="278">
        <v>1</v>
      </c>
      <c r="E181" s="278">
        <v>0</v>
      </c>
      <c r="F181" s="278">
        <v>0</v>
      </c>
      <c r="G181" s="279">
        <f t="shared" si="32"/>
        <v>4</v>
      </c>
      <c r="H181" s="284">
        <f>IF(B181=2,'Regular Symbol'!D$50,IF(PayCombo!B181=1,'Regular Symbol'!D$35,IF(A181=0,'Regular Symbol'!D$26,'Regular Symbol'!D$63) ))</f>
        <v>8</v>
      </c>
      <c r="I181" s="284">
        <f>IF(C181=2,'Regular Symbol'!E$50,IF(PayCombo!C181=1,'Regular Symbol'!E$35,IF(B181=0,'Regular Symbol'!E$26,'Regular Symbol'!E$63) ))</f>
        <v>16</v>
      </c>
      <c r="J181" s="284">
        <f>IF(D181=2,'Regular Symbol'!F$50,IF(PayCombo!D181=1,'Regular Symbol'!F$35,IF(C181=0,'Regular Symbol'!F$26,'Regular Symbol'!F$63) ))</f>
        <v>3</v>
      </c>
      <c r="K181" s="284">
        <f>IF(E181=2,'Regular Symbol'!G$50,IF(PayCombo!E181=1,'Regular Symbol'!G$35,IF(D181=0,'Regular Symbol'!G$26,'Regular Symbol'!G$63) ))</f>
        <v>148</v>
      </c>
      <c r="L181" s="284">
        <f>IF(F181=2,'Regular Symbol'!H$50,IF(PayCombo!F181=1,'Regular Symbol'!H$35,IF(E181=0,'Regular Symbol'!H$26,'Regular Symbol'!H$63) ))</f>
        <v>192</v>
      </c>
      <c r="M181" s="270">
        <f t="shared" si="33"/>
        <v>10911744</v>
      </c>
      <c r="N181" s="271">
        <f t="shared" si="34"/>
        <v>23911.783783783783</v>
      </c>
      <c r="O181" s="285">
        <f>HLOOKUP(A181,OverView!$B$47:$L$57,4,FALSE)</f>
        <v>15</v>
      </c>
      <c r="P181" s="269">
        <f t="shared" si="29"/>
        <v>6.2730577256944449E-4</v>
      </c>
      <c r="Q181" s="272">
        <f t="shared" si="35"/>
        <v>4.1820384837962966E-5</v>
      </c>
      <c r="R181" s="269">
        <f t="shared" si="30"/>
        <v>6.2730577256944449E-4</v>
      </c>
      <c r="S181" s="237"/>
    </row>
    <row r="182" spans="1:19" ht="14" thickBot="1">
      <c r="A182" s="187">
        <f t="shared" si="31"/>
        <v>4</v>
      </c>
      <c r="B182" s="278">
        <v>2</v>
      </c>
      <c r="C182" s="278">
        <v>1</v>
      </c>
      <c r="D182" s="278">
        <v>1</v>
      </c>
      <c r="E182" s="278">
        <v>0</v>
      </c>
      <c r="F182" s="278">
        <v>0</v>
      </c>
      <c r="G182" s="279">
        <f t="shared" si="32"/>
        <v>4</v>
      </c>
      <c r="H182" s="284">
        <f>IF(B182=2,'Regular Symbol'!D$50,IF(PayCombo!B182=1,'Regular Symbol'!D$35,IF(A182=0,'Regular Symbol'!D$26,'Regular Symbol'!D$63) ))</f>
        <v>5</v>
      </c>
      <c r="I182" s="284">
        <f>IF(C182=2,'Regular Symbol'!E$50,IF(PayCombo!C182=1,'Regular Symbol'!E$35,IF(B182=0,'Regular Symbol'!E$26,'Regular Symbol'!E$63) ))</f>
        <v>7</v>
      </c>
      <c r="J182" s="284">
        <f>IF(D182=2,'Regular Symbol'!F$50,IF(PayCombo!D182=1,'Regular Symbol'!F$35,IF(C182=0,'Regular Symbol'!F$26,'Regular Symbol'!F$63) ))</f>
        <v>3</v>
      </c>
      <c r="K182" s="284">
        <f>IF(E182=2,'Regular Symbol'!G$50,IF(PayCombo!E182=1,'Regular Symbol'!G$35,IF(D182=0,'Regular Symbol'!G$26,'Regular Symbol'!G$63) ))</f>
        <v>148</v>
      </c>
      <c r="L182" s="284">
        <f>IF(F182=2,'Regular Symbol'!H$50,IF(PayCombo!F182=1,'Regular Symbol'!H$35,IF(E182=0,'Regular Symbol'!H$26,'Regular Symbol'!H$63) ))</f>
        <v>192</v>
      </c>
      <c r="M182" s="270">
        <f t="shared" si="33"/>
        <v>2983680</v>
      </c>
      <c r="N182" s="271">
        <f t="shared" si="34"/>
        <v>87448.809266409269</v>
      </c>
      <c r="O182" s="285">
        <f>HLOOKUP(A182,OverView!$B$47:$L$57,4,FALSE)</f>
        <v>15</v>
      </c>
      <c r="P182" s="269">
        <f t="shared" si="29"/>
        <v>1.7152892218695747E-4</v>
      </c>
      <c r="Q182" s="272">
        <f t="shared" si="35"/>
        <v>1.1435261479130497E-5</v>
      </c>
      <c r="R182" s="269">
        <f t="shared" si="30"/>
        <v>1.7152892218695747E-4</v>
      </c>
      <c r="S182" s="237"/>
    </row>
    <row r="183" spans="1:19" ht="14" thickBot="1">
      <c r="A183" s="187">
        <f t="shared" si="31"/>
        <v>4</v>
      </c>
      <c r="B183" s="282">
        <v>2</v>
      </c>
      <c r="C183" s="282">
        <v>2</v>
      </c>
      <c r="D183" s="282">
        <v>0</v>
      </c>
      <c r="E183" s="282">
        <v>0</v>
      </c>
      <c r="F183" s="282">
        <v>0</v>
      </c>
      <c r="G183" s="283">
        <f t="shared" si="32"/>
        <v>4</v>
      </c>
      <c r="H183" s="284">
        <f>IF(B183=2,'Regular Symbol'!D$50,IF(PayCombo!B183=1,'Regular Symbol'!D$35,IF(A183=0,'Regular Symbol'!D$26,'Regular Symbol'!D$63) ))</f>
        <v>5</v>
      </c>
      <c r="I183" s="284">
        <f>IF(C183=2,'Regular Symbol'!E$50,IF(PayCombo!C183=1,'Regular Symbol'!E$35,IF(B183=0,'Regular Symbol'!E$26,'Regular Symbol'!E$63) ))</f>
        <v>16</v>
      </c>
      <c r="J183" s="284">
        <f>IF(D183=2,'Regular Symbol'!F$50,IF(PayCombo!D183=1,'Regular Symbol'!F$35,IF(C183=0,'Regular Symbol'!F$26,'Regular Symbol'!F$63) ))</f>
        <v>176</v>
      </c>
      <c r="K183" s="284">
        <f>IF(E183=2,'Regular Symbol'!G$50,IF(PayCombo!E183=1,'Regular Symbol'!G$35,IF(D183=0,'Regular Symbol'!G$26,'Regular Symbol'!G$63) ))</f>
        <v>192</v>
      </c>
      <c r="L183" s="284">
        <f>IF(F183=2,'Regular Symbol'!H$50,IF(PayCombo!F183=1,'Regular Symbol'!H$35,IF(E183=0,'Regular Symbol'!H$26,'Regular Symbol'!H$63) ))</f>
        <v>192</v>
      </c>
      <c r="M183" s="270">
        <f t="shared" si="33"/>
        <v>519045120</v>
      </c>
      <c r="N183" s="271">
        <f t="shared" si="34"/>
        <v>502.69090909090909</v>
      </c>
      <c r="O183" s="285">
        <f>HLOOKUP(A183,OverView!$B$47:$L$57,4,FALSE)</f>
        <v>15</v>
      </c>
      <c r="P183" s="269">
        <f t="shared" si="29"/>
        <v>2.9839409722222224E-2</v>
      </c>
      <c r="Q183" s="272">
        <f t="shared" si="35"/>
        <v>1.9892939814814816E-3</v>
      </c>
      <c r="R183" s="269">
        <f t="shared" si="30"/>
        <v>2.9839409722222224E-2</v>
      </c>
      <c r="S183" s="289">
        <f>SUM(M179:M183)</f>
        <v>553769352</v>
      </c>
    </row>
    <row r="184" spans="1:19" ht="14" thickBot="1">
      <c r="A184" s="187">
        <f t="shared" si="31"/>
        <v>3</v>
      </c>
      <c r="B184" s="280">
        <v>1</v>
      </c>
      <c r="C184" s="280">
        <v>1</v>
      </c>
      <c r="D184" s="280">
        <v>1</v>
      </c>
      <c r="E184" s="280">
        <v>0</v>
      </c>
      <c r="F184" s="280">
        <v>0</v>
      </c>
      <c r="G184" s="281">
        <f t="shared" si="32"/>
        <v>3</v>
      </c>
      <c r="H184" s="284">
        <f>IF(B184=2,'Regular Symbol'!D$50,IF(PayCombo!B184=1,'Regular Symbol'!D$35,IF(A184=0,'Regular Symbol'!D$26,'Regular Symbol'!D$63) ))</f>
        <v>8</v>
      </c>
      <c r="I184" s="284">
        <f>IF(C184=2,'Regular Symbol'!E$50,IF(PayCombo!C184=1,'Regular Symbol'!E$35,IF(B184=0,'Regular Symbol'!E$26,'Regular Symbol'!E$63) ))</f>
        <v>7</v>
      </c>
      <c r="J184" s="284">
        <f>IF(D184=2,'Regular Symbol'!F$50,IF(PayCombo!D184=1,'Regular Symbol'!F$35,IF(C184=0,'Regular Symbol'!F$26,'Regular Symbol'!F$63) ))</f>
        <v>3</v>
      </c>
      <c r="K184" s="284">
        <f>IF(E184=2,'Regular Symbol'!G$50,IF(PayCombo!E184=1,'Regular Symbol'!G$35,IF(D184=0,'Regular Symbol'!G$26,'Regular Symbol'!G$63) ))</f>
        <v>148</v>
      </c>
      <c r="L184" s="284">
        <f>IF(F184=2,'Regular Symbol'!H$50,IF(PayCombo!F184=1,'Regular Symbol'!H$35,IF(E184=0,'Regular Symbol'!H$26,'Regular Symbol'!H$63) ))</f>
        <v>192</v>
      </c>
      <c r="M184" s="268">
        <f t="shared" si="33"/>
        <v>4773888</v>
      </c>
      <c r="N184" s="271">
        <f t="shared" si="34"/>
        <v>54655.505791505791</v>
      </c>
      <c r="O184" s="285">
        <f>HLOOKUP(A184,OverView!$B$47:$L$57,4,FALSE)</f>
        <v>8</v>
      </c>
      <c r="P184" s="269">
        <f t="shared" si="29"/>
        <v>1.4637134693287038E-4</v>
      </c>
      <c r="Q184" s="272">
        <f t="shared" si="35"/>
        <v>1.8296418366608798E-5</v>
      </c>
      <c r="R184" s="269">
        <f t="shared" si="30"/>
        <v>1.4637134693287038E-4</v>
      </c>
      <c r="S184" s="237"/>
    </row>
    <row r="185" spans="1:19" ht="14" thickBot="1">
      <c r="A185" s="187">
        <f t="shared" si="31"/>
        <v>3</v>
      </c>
      <c r="B185" s="278">
        <v>1</v>
      </c>
      <c r="C185" s="278">
        <v>2</v>
      </c>
      <c r="D185" s="278">
        <v>0</v>
      </c>
      <c r="E185" s="278">
        <v>0</v>
      </c>
      <c r="F185" s="278">
        <v>0</v>
      </c>
      <c r="G185" s="279">
        <f t="shared" si="32"/>
        <v>3</v>
      </c>
      <c r="H185" s="284">
        <f>IF(B185=2,'Regular Symbol'!D$50,IF(PayCombo!B185=1,'Regular Symbol'!D$35,IF(A185=0,'Regular Symbol'!D$26,'Regular Symbol'!D$63) ))</f>
        <v>8</v>
      </c>
      <c r="I185" s="284">
        <f>IF(C185=2,'Regular Symbol'!E$50,IF(PayCombo!C185=1,'Regular Symbol'!E$35,IF(B185=0,'Regular Symbol'!E$26,'Regular Symbol'!E$63) ))</f>
        <v>16</v>
      </c>
      <c r="J185" s="284">
        <f>IF(D185=2,'Regular Symbol'!F$50,IF(PayCombo!D185=1,'Regular Symbol'!F$35,IF(C185=0,'Regular Symbol'!F$26,'Regular Symbol'!F$63) ))</f>
        <v>176</v>
      </c>
      <c r="K185" s="284">
        <f>IF(E185=2,'Regular Symbol'!G$50,IF(PayCombo!E185=1,'Regular Symbol'!G$35,IF(D185=0,'Regular Symbol'!G$26,'Regular Symbol'!G$63) ))</f>
        <v>192</v>
      </c>
      <c r="L185" s="284">
        <f>IF(F185=2,'Regular Symbol'!H$50,IF(PayCombo!F185=1,'Regular Symbol'!H$35,IF(E185=0,'Regular Symbol'!H$26,'Regular Symbol'!H$63) ))</f>
        <v>192</v>
      </c>
      <c r="M185" s="270">
        <f t="shared" si="33"/>
        <v>830472192</v>
      </c>
      <c r="N185" s="271">
        <f t="shared" si="34"/>
        <v>314.18181818181819</v>
      </c>
      <c r="O185" s="285">
        <f>HLOOKUP(A185,OverView!$B$47:$L$57,4,FALSE)</f>
        <v>8</v>
      </c>
      <c r="P185" s="269">
        <f t="shared" si="29"/>
        <v>2.5462962962962962E-2</v>
      </c>
      <c r="Q185" s="272">
        <f t="shared" si="35"/>
        <v>3.1828703703703702E-3</v>
      </c>
      <c r="R185" s="269">
        <f t="shared" si="30"/>
        <v>2.5462962962962962E-2</v>
      </c>
      <c r="S185" s="237"/>
    </row>
    <row r="186" spans="1:19" ht="14" thickBot="1">
      <c r="A186" s="187">
        <f t="shared" si="31"/>
        <v>3</v>
      </c>
      <c r="B186" s="282">
        <v>2</v>
      </c>
      <c r="C186" s="282">
        <v>1</v>
      </c>
      <c r="D186" s="282">
        <v>0</v>
      </c>
      <c r="E186" s="282">
        <v>0</v>
      </c>
      <c r="F186" s="282">
        <v>0</v>
      </c>
      <c r="G186" s="283">
        <f t="shared" si="32"/>
        <v>3</v>
      </c>
      <c r="H186" s="284">
        <f>IF(B186=2,'Regular Symbol'!D$50,IF(PayCombo!B186=1,'Regular Symbol'!D$35,IF(A186=0,'Regular Symbol'!D$26,'Regular Symbol'!D$63) ))</f>
        <v>5</v>
      </c>
      <c r="I186" s="284">
        <f>IF(C186=2,'Regular Symbol'!E$50,IF(PayCombo!C186=1,'Regular Symbol'!E$35,IF(B186=0,'Regular Symbol'!E$26,'Regular Symbol'!E$63) ))</f>
        <v>7</v>
      </c>
      <c r="J186" s="284">
        <f>IF(D186=2,'Regular Symbol'!F$50,IF(PayCombo!D186=1,'Regular Symbol'!F$35,IF(C186=0,'Regular Symbol'!F$26,'Regular Symbol'!F$63) ))</f>
        <v>176</v>
      </c>
      <c r="K186" s="284">
        <f>IF(E186=2,'Regular Symbol'!G$50,IF(PayCombo!E186=1,'Regular Symbol'!G$35,IF(D186=0,'Regular Symbol'!G$26,'Regular Symbol'!G$63) ))</f>
        <v>192</v>
      </c>
      <c r="L186" s="284">
        <f>IF(F186=2,'Regular Symbol'!H$50,IF(PayCombo!F186=1,'Regular Symbol'!H$35,IF(E186=0,'Regular Symbol'!H$26,'Regular Symbol'!H$63) ))</f>
        <v>192</v>
      </c>
      <c r="M186" s="270">
        <f t="shared" si="33"/>
        <v>227082240</v>
      </c>
      <c r="N186" s="271">
        <f t="shared" si="34"/>
        <v>1149.0077922077921</v>
      </c>
      <c r="O186" s="285">
        <f>HLOOKUP(A186,OverView!$B$47:$L$57,4,FALSE)</f>
        <v>8</v>
      </c>
      <c r="P186" s="269">
        <f t="shared" si="29"/>
        <v>6.9625289351851853E-3</v>
      </c>
      <c r="Q186" s="272">
        <f t="shared" si="35"/>
        <v>8.7031611689814816E-4</v>
      </c>
      <c r="R186" s="269">
        <f t="shared" si="30"/>
        <v>6.9625289351851853E-3</v>
      </c>
      <c r="S186" s="289">
        <f>SUM(M184:M186)</f>
        <v>1062328320</v>
      </c>
    </row>
    <row r="187" spans="1:19" ht="14" thickBot="1">
      <c r="A187" s="187" t="str">
        <f>B187</f>
        <v>M4</v>
      </c>
      <c r="B187" s="346" t="s">
        <v>150</v>
      </c>
      <c r="C187" s="346"/>
      <c r="D187" s="346"/>
      <c r="E187" s="346"/>
      <c r="F187" s="347"/>
      <c r="G187" s="176"/>
      <c r="H187" s="176"/>
      <c r="I187" s="176"/>
      <c r="J187" s="176"/>
      <c r="K187" s="176"/>
      <c r="L187" s="176"/>
      <c r="M187" s="176"/>
      <c r="N187" s="176"/>
      <c r="O187" s="176"/>
      <c r="P187" s="269">
        <f t="shared" si="29"/>
        <v>0</v>
      </c>
      <c r="Q187" s="176"/>
      <c r="R187" s="269">
        <f t="shared" si="30"/>
        <v>0</v>
      </c>
      <c r="S187" s="176"/>
    </row>
    <row r="188" spans="1:19" ht="14" thickBot="1">
      <c r="A188" s="187">
        <f t="shared" ref="A188:A219" si="36">SUM(B188:F188)</f>
        <v>10</v>
      </c>
      <c r="B188" s="282">
        <v>2</v>
      </c>
      <c r="C188" s="282">
        <v>2</v>
      </c>
      <c r="D188" s="282">
        <v>2</v>
      </c>
      <c r="E188" s="282">
        <v>2</v>
      </c>
      <c r="F188" s="282">
        <v>2</v>
      </c>
      <c r="G188" s="283">
        <f t="shared" ref="G188:G219" si="37">SUM(B188:F188)</f>
        <v>10</v>
      </c>
      <c r="H188" s="284">
        <f>IF(B188=2,'Regular Symbol'!D$51,IF(PayCombo!B188=1,'Regular Symbol'!D$36,IF(A188=0,'Regular Symbol'!D$26,'Regular Symbol'!D$64) ))</f>
        <v>8</v>
      </c>
      <c r="I188" s="284">
        <f>IF(C188=2,'Regular Symbol'!E$51,IF(PayCombo!C188=1,'Regular Symbol'!E$36,IF(B188=0,'Regular Symbol'!E$26,'Regular Symbol'!E$64) ))</f>
        <v>8</v>
      </c>
      <c r="J188" s="284">
        <f>IF(D188=2,'Regular Symbol'!F$51,IF(PayCombo!D188=1,'Regular Symbol'!F$36,IF(C188=0,'Regular Symbol'!F$26,'Regular Symbol'!F$64) ))</f>
        <v>24</v>
      </c>
      <c r="K188" s="284">
        <f>IF(E188=2,'Regular Symbol'!G$51,IF(PayCombo!E188=1,'Regular Symbol'!G$36,IF(D188=0,'Regular Symbol'!G$26,'Regular Symbol'!G$64) ))</f>
        <v>29</v>
      </c>
      <c r="L188" s="284">
        <f>IF(F188=2,'Regular Symbol'!H$51,IF(PayCombo!F188=1,'Regular Symbol'!H$36,IF(E188=0,'Regular Symbol'!H$26,'Regular Symbol'!H$64) ))</f>
        <v>15</v>
      </c>
      <c r="M188" s="270">
        <f t="shared" ref="M188:M219" si="38">PRODUCT(H188,I188,J188,K188,L188)</f>
        <v>668160</v>
      </c>
      <c r="N188" s="271">
        <f t="shared" ref="N188:N219" si="39">$H$5/M188</f>
        <v>390504.1655172414</v>
      </c>
      <c r="O188" s="285">
        <f>HLOOKUP(A188,OverView!$B$47:$L$57,5,FALSE)</f>
        <v>3000</v>
      </c>
      <c r="P188" s="269">
        <f t="shared" si="29"/>
        <v>7.682376437717014E-3</v>
      </c>
      <c r="Q188" s="272">
        <f t="shared" ref="Q188:Q219" si="40">1/N188</f>
        <v>2.5607921459056712E-6</v>
      </c>
      <c r="R188" s="269">
        <f t="shared" si="30"/>
        <v>7.682376437717014E-3</v>
      </c>
      <c r="S188" s="287">
        <f>SUM(M188)</f>
        <v>668160</v>
      </c>
    </row>
    <row r="189" spans="1:19" ht="14" thickBot="1">
      <c r="A189" s="187">
        <f t="shared" si="36"/>
        <v>9</v>
      </c>
      <c r="B189" s="280">
        <v>1</v>
      </c>
      <c r="C189" s="280">
        <v>2</v>
      </c>
      <c r="D189" s="280">
        <v>2</v>
      </c>
      <c r="E189" s="280">
        <v>2</v>
      </c>
      <c r="F189" s="280">
        <v>2</v>
      </c>
      <c r="G189" s="281">
        <f t="shared" si="37"/>
        <v>9</v>
      </c>
      <c r="H189" s="284">
        <f>IF(B189=2,'Regular Symbol'!D$51,IF(PayCombo!B189=1,'Regular Symbol'!D$36,IF(A189=0,'Regular Symbol'!D$26,'Regular Symbol'!D$64) ))</f>
        <v>8</v>
      </c>
      <c r="I189" s="284">
        <f>IF(C189=2,'Regular Symbol'!E$51,IF(PayCombo!C189=1,'Regular Symbol'!E$36,IF(B189=0,'Regular Symbol'!E$26,'Regular Symbol'!E$64) ))</f>
        <v>8</v>
      </c>
      <c r="J189" s="284">
        <f>IF(D189=2,'Regular Symbol'!F$51,IF(PayCombo!D189=1,'Regular Symbol'!F$36,IF(C189=0,'Regular Symbol'!F$26,'Regular Symbol'!F$64) ))</f>
        <v>24</v>
      </c>
      <c r="K189" s="284">
        <f>IF(E189=2,'Regular Symbol'!G$51,IF(PayCombo!E189=1,'Regular Symbol'!G$36,IF(D189=0,'Regular Symbol'!G$26,'Regular Symbol'!G$64) ))</f>
        <v>29</v>
      </c>
      <c r="L189" s="284">
        <f>IF(F189=2,'Regular Symbol'!H$51,IF(PayCombo!F189=1,'Regular Symbol'!H$36,IF(E189=0,'Regular Symbol'!H$26,'Regular Symbol'!H$64) ))</f>
        <v>15</v>
      </c>
      <c r="M189" s="270">
        <f t="shared" si="38"/>
        <v>668160</v>
      </c>
      <c r="N189" s="271">
        <f t="shared" si="39"/>
        <v>390504.1655172414</v>
      </c>
      <c r="O189" s="285">
        <f>HLOOKUP(A189,OverView!$B$47:$L$57,5,FALSE)</f>
        <v>900</v>
      </c>
      <c r="P189" s="269">
        <f t="shared" si="29"/>
        <v>2.304712931315104E-3</v>
      </c>
      <c r="Q189" s="272">
        <f t="shared" si="40"/>
        <v>2.5607921459056712E-6</v>
      </c>
      <c r="R189" s="269">
        <f t="shared" si="30"/>
        <v>2.304712931315104E-3</v>
      </c>
      <c r="S189" s="237"/>
    </row>
    <row r="190" spans="1:19" ht="14" thickBot="1">
      <c r="A190" s="187">
        <f t="shared" si="36"/>
        <v>9</v>
      </c>
      <c r="B190" s="278">
        <v>2</v>
      </c>
      <c r="C190" s="278">
        <v>1</v>
      </c>
      <c r="D190" s="278">
        <v>2</v>
      </c>
      <c r="E190" s="278">
        <v>2</v>
      </c>
      <c r="F190" s="278">
        <v>2</v>
      </c>
      <c r="G190" s="279">
        <f t="shared" si="37"/>
        <v>9</v>
      </c>
      <c r="H190" s="284">
        <f>IF(B190=2,'Regular Symbol'!D$51,IF(PayCombo!B190=1,'Regular Symbol'!D$36,IF(A190=0,'Regular Symbol'!D$26,'Regular Symbol'!D$64) ))</f>
        <v>8</v>
      </c>
      <c r="I190" s="284">
        <f>IF(C190=2,'Regular Symbol'!E$51,IF(PayCombo!C190=1,'Regular Symbol'!E$36,IF(B190=0,'Regular Symbol'!E$26,'Regular Symbol'!E$64) ))</f>
        <v>12</v>
      </c>
      <c r="J190" s="284">
        <f>IF(D190=2,'Regular Symbol'!F$51,IF(PayCombo!D190=1,'Regular Symbol'!F$36,IF(C190=0,'Regular Symbol'!F$26,'Regular Symbol'!F$64) ))</f>
        <v>24</v>
      </c>
      <c r="K190" s="284">
        <f>IF(E190=2,'Regular Symbol'!G$51,IF(PayCombo!E190=1,'Regular Symbol'!G$36,IF(D190=0,'Regular Symbol'!G$26,'Regular Symbol'!G$64) ))</f>
        <v>29</v>
      </c>
      <c r="L190" s="284">
        <f>IF(F190=2,'Regular Symbol'!H$51,IF(PayCombo!F190=1,'Regular Symbol'!H$36,IF(E190=0,'Regular Symbol'!H$26,'Regular Symbol'!H$64) ))</f>
        <v>15</v>
      </c>
      <c r="M190" s="270">
        <f t="shared" si="38"/>
        <v>1002240</v>
      </c>
      <c r="N190" s="271">
        <f t="shared" si="39"/>
        <v>260336.11034482758</v>
      </c>
      <c r="O190" s="285">
        <f>HLOOKUP(A190,OverView!$B$47:$L$57,5,FALSE)</f>
        <v>900</v>
      </c>
      <c r="P190" s="269">
        <f t="shared" si="29"/>
        <v>3.4570693969726562E-3</v>
      </c>
      <c r="Q190" s="272">
        <f t="shared" si="40"/>
        <v>3.8411882188585069E-6</v>
      </c>
      <c r="R190" s="269">
        <f t="shared" si="30"/>
        <v>3.4570693969726562E-3</v>
      </c>
      <c r="S190" s="237"/>
    </row>
    <row r="191" spans="1:19" ht="14" thickBot="1">
      <c r="A191" s="187">
        <f t="shared" si="36"/>
        <v>9</v>
      </c>
      <c r="B191" s="278">
        <v>2</v>
      </c>
      <c r="C191" s="278">
        <v>2</v>
      </c>
      <c r="D191" s="278">
        <v>1</v>
      </c>
      <c r="E191" s="278">
        <v>2</v>
      </c>
      <c r="F191" s="278">
        <v>2</v>
      </c>
      <c r="G191" s="279">
        <f t="shared" si="37"/>
        <v>9</v>
      </c>
      <c r="H191" s="284">
        <f>IF(B191=2,'Regular Symbol'!D$51,IF(PayCombo!B191=1,'Regular Symbol'!D$36,IF(A191=0,'Regular Symbol'!D$26,'Regular Symbol'!D$64) ))</f>
        <v>8</v>
      </c>
      <c r="I191" s="284">
        <f>IF(C191=2,'Regular Symbol'!E$51,IF(PayCombo!C191=1,'Regular Symbol'!E$36,IF(B191=0,'Regular Symbol'!E$26,'Regular Symbol'!E$64) ))</f>
        <v>8</v>
      </c>
      <c r="J191" s="284">
        <f>IF(D191=2,'Regular Symbol'!F$51,IF(PayCombo!D191=1,'Regular Symbol'!F$36,IF(C191=0,'Regular Symbol'!F$26,'Regular Symbol'!F$64) ))</f>
        <v>3</v>
      </c>
      <c r="K191" s="284">
        <f>IF(E191=2,'Regular Symbol'!G$51,IF(PayCombo!E191=1,'Regular Symbol'!G$36,IF(D191=0,'Regular Symbol'!G$26,'Regular Symbol'!G$64) ))</f>
        <v>29</v>
      </c>
      <c r="L191" s="284">
        <f>IF(F191=2,'Regular Symbol'!H$51,IF(PayCombo!F191=1,'Regular Symbol'!H$36,IF(E191=0,'Regular Symbol'!H$26,'Regular Symbol'!H$64) ))</f>
        <v>15</v>
      </c>
      <c r="M191" s="270">
        <f t="shared" si="38"/>
        <v>83520</v>
      </c>
      <c r="N191" s="271">
        <f t="shared" si="39"/>
        <v>3124033.3241379312</v>
      </c>
      <c r="O191" s="285">
        <f>HLOOKUP(A191,OverView!$B$47:$L$57,5,FALSE)</f>
        <v>900</v>
      </c>
      <c r="P191" s="269">
        <f t="shared" si="29"/>
        <v>2.88089116414388E-4</v>
      </c>
      <c r="Q191" s="272">
        <f t="shared" si="40"/>
        <v>3.200990182382089E-7</v>
      </c>
      <c r="R191" s="269">
        <f t="shared" si="30"/>
        <v>2.88089116414388E-4</v>
      </c>
      <c r="S191" s="237"/>
    </row>
    <row r="192" spans="1:19" ht="14" thickBot="1">
      <c r="A192" s="187">
        <f t="shared" si="36"/>
        <v>9</v>
      </c>
      <c r="B192" s="278">
        <v>2</v>
      </c>
      <c r="C192" s="278">
        <v>2</v>
      </c>
      <c r="D192" s="278">
        <v>2</v>
      </c>
      <c r="E192" s="278">
        <v>1</v>
      </c>
      <c r="F192" s="278">
        <v>2</v>
      </c>
      <c r="G192" s="279">
        <f t="shared" si="37"/>
        <v>9</v>
      </c>
      <c r="H192" s="284">
        <f>IF(B192=2,'Regular Symbol'!D$51,IF(PayCombo!B192=1,'Regular Symbol'!D$36,IF(A192=0,'Regular Symbol'!D$26,'Regular Symbol'!D$64) ))</f>
        <v>8</v>
      </c>
      <c r="I192" s="284">
        <f>IF(C192=2,'Regular Symbol'!E$51,IF(PayCombo!C192=1,'Regular Symbol'!E$36,IF(B192=0,'Regular Symbol'!E$26,'Regular Symbol'!E$64) ))</f>
        <v>8</v>
      </c>
      <c r="J192" s="284">
        <f>IF(D192=2,'Regular Symbol'!F$51,IF(PayCombo!D192=1,'Regular Symbol'!F$36,IF(C192=0,'Regular Symbol'!F$26,'Regular Symbol'!F$64) ))</f>
        <v>24</v>
      </c>
      <c r="K192" s="284">
        <f>IF(E192=2,'Regular Symbol'!G$51,IF(PayCombo!E192=1,'Regular Symbol'!G$36,IF(D192=0,'Regular Symbol'!G$26,'Regular Symbol'!G$64) ))</f>
        <v>5</v>
      </c>
      <c r="L192" s="284">
        <f>IF(F192=2,'Regular Symbol'!H$51,IF(PayCombo!F192=1,'Regular Symbol'!H$36,IF(E192=0,'Regular Symbol'!H$26,'Regular Symbol'!H$64) ))</f>
        <v>15</v>
      </c>
      <c r="M192" s="270">
        <f t="shared" si="38"/>
        <v>115200</v>
      </c>
      <c r="N192" s="271">
        <f t="shared" si="39"/>
        <v>2264924.1600000001</v>
      </c>
      <c r="O192" s="285">
        <f>HLOOKUP(A192,OverView!$B$47:$L$57,5,FALSE)</f>
        <v>900</v>
      </c>
      <c r="P192" s="269">
        <f t="shared" si="29"/>
        <v>3.9736429850260413E-4</v>
      </c>
      <c r="Q192" s="272">
        <f t="shared" si="40"/>
        <v>4.4151588722511569E-7</v>
      </c>
      <c r="R192" s="269">
        <f t="shared" si="30"/>
        <v>3.9736429850260413E-4</v>
      </c>
      <c r="S192" s="237"/>
    </row>
    <row r="193" spans="1:19" ht="14" thickBot="1">
      <c r="A193" s="187">
        <f t="shared" si="36"/>
        <v>9</v>
      </c>
      <c r="B193" s="282">
        <v>2</v>
      </c>
      <c r="C193" s="282">
        <v>2</v>
      </c>
      <c r="D193" s="282">
        <v>2</v>
      </c>
      <c r="E193" s="282">
        <v>2</v>
      </c>
      <c r="F193" s="282">
        <v>1</v>
      </c>
      <c r="G193" s="283">
        <f t="shared" si="37"/>
        <v>9</v>
      </c>
      <c r="H193" s="284">
        <f>IF(B193=2,'Regular Symbol'!D$51,IF(PayCombo!B193=1,'Regular Symbol'!D$36,IF(A193=0,'Regular Symbol'!D$26,'Regular Symbol'!D$64) ))</f>
        <v>8</v>
      </c>
      <c r="I193" s="284">
        <f>IF(C193=2,'Regular Symbol'!E$51,IF(PayCombo!C193=1,'Regular Symbol'!E$36,IF(B193=0,'Regular Symbol'!E$26,'Regular Symbol'!E$64) ))</f>
        <v>8</v>
      </c>
      <c r="J193" s="284">
        <f>IF(D193=2,'Regular Symbol'!F$51,IF(PayCombo!D193=1,'Regular Symbol'!F$36,IF(C193=0,'Regular Symbol'!F$26,'Regular Symbol'!F$64) ))</f>
        <v>24</v>
      </c>
      <c r="K193" s="284">
        <f>IF(E193=2,'Regular Symbol'!G$51,IF(PayCombo!E193=1,'Regular Symbol'!G$36,IF(D193=0,'Regular Symbol'!G$26,'Regular Symbol'!G$64) ))</f>
        <v>29</v>
      </c>
      <c r="L193" s="284">
        <f>IF(F193=2,'Regular Symbol'!H$51,IF(PayCombo!F193=1,'Regular Symbol'!H$36,IF(E193=0,'Regular Symbol'!H$26,'Regular Symbol'!H$64) ))</f>
        <v>7</v>
      </c>
      <c r="M193" s="270">
        <f t="shared" si="38"/>
        <v>311808</v>
      </c>
      <c r="N193" s="271">
        <f t="shared" si="39"/>
        <v>836794.6403940887</v>
      </c>
      <c r="O193" s="285">
        <f>HLOOKUP(A193,OverView!$B$47:$L$57,5,FALSE)</f>
        <v>900</v>
      </c>
      <c r="P193" s="269">
        <f t="shared" si="29"/>
        <v>1.075532701280382E-3</v>
      </c>
      <c r="Q193" s="272">
        <f t="shared" si="40"/>
        <v>1.19503633475598E-6</v>
      </c>
      <c r="R193" s="269">
        <f t="shared" si="30"/>
        <v>1.075532701280382E-3</v>
      </c>
      <c r="S193" s="288">
        <f>SUM(M189:M193)</f>
        <v>2180928</v>
      </c>
    </row>
    <row r="194" spans="1:19" ht="14" thickBot="1">
      <c r="A194" s="187">
        <f t="shared" si="36"/>
        <v>8</v>
      </c>
      <c r="B194" s="280">
        <v>1</v>
      </c>
      <c r="C194" s="280">
        <v>1</v>
      </c>
      <c r="D194" s="280">
        <v>2</v>
      </c>
      <c r="E194" s="280">
        <v>2</v>
      </c>
      <c r="F194" s="280">
        <v>2</v>
      </c>
      <c r="G194" s="281">
        <f t="shared" si="37"/>
        <v>8</v>
      </c>
      <c r="H194" s="284">
        <f>IF(B194=2,'Regular Symbol'!D$51,IF(PayCombo!B194=1,'Regular Symbol'!D$36,IF(A194=0,'Regular Symbol'!D$26,'Regular Symbol'!D$64) ))</f>
        <v>8</v>
      </c>
      <c r="I194" s="284">
        <f>IF(C194=2,'Regular Symbol'!E$51,IF(PayCombo!C194=1,'Regular Symbol'!E$36,IF(B194=0,'Regular Symbol'!E$26,'Regular Symbol'!E$64) ))</f>
        <v>12</v>
      </c>
      <c r="J194" s="284">
        <f>IF(D194=2,'Regular Symbol'!F$51,IF(PayCombo!D194=1,'Regular Symbol'!F$36,IF(C194=0,'Regular Symbol'!F$26,'Regular Symbol'!F$64) ))</f>
        <v>24</v>
      </c>
      <c r="K194" s="284">
        <f>IF(E194=2,'Regular Symbol'!G$51,IF(PayCombo!E194=1,'Regular Symbol'!G$36,IF(D194=0,'Regular Symbol'!G$26,'Regular Symbol'!G$64) ))</f>
        <v>29</v>
      </c>
      <c r="L194" s="284">
        <f>IF(F194=2,'Regular Symbol'!H$51,IF(PayCombo!F194=1,'Regular Symbol'!H$36,IF(E194=0,'Regular Symbol'!H$26,'Regular Symbol'!H$64) ))</f>
        <v>15</v>
      </c>
      <c r="M194" s="268">
        <f t="shared" si="38"/>
        <v>1002240</v>
      </c>
      <c r="N194" s="271">
        <f t="shared" si="39"/>
        <v>260336.11034482758</v>
      </c>
      <c r="O194" s="285">
        <f>HLOOKUP(A194,OverView!$B$47:$L$57,5,FALSE)</f>
        <v>600</v>
      </c>
      <c r="P194" s="269">
        <f t="shared" si="29"/>
        <v>2.304712931315104E-3</v>
      </c>
      <c r="Q194" s="272">
        <f t="shared" si="40"/>
        <v>3.8411882188585069E-6</v>
      </c>
      <c r="R194" s="269">
        <f t="shared" si="30"/>
        <v>2.304712931315104E-3</v>
      </c>
      <c r="S194" s="237"/>
    </row>
    <row r="195" spans="1:19" ht="14" thickBot="1">
      <c r="A195" s="187">
        <f t="shared" si="36"/>
        <v>8</v>
      </c>
      <c r="B195" s="278">
        <v>1</v>
      </c>
      <c r="C195" s="278">
        <v>2</v>
      </c>
      <c r="D195" s="278">
        <v>1</v>
      </c>
      <c r="E195" s="278">
        <v>2</v>
      </c>
      <c r="F195" s="278">
        <v>2</v>
      </c>
      <c r="G195" s="279">
        <f t="shared" si="37"/>
        <v>8</v>
      </c>
      <c r="H195" s="284">
        <f>IF(B195=2,'Regular Symbol'!D$51,IF(PayCombo!B195=1,'Regular Symbol'!D$36,IF(A195=0,'Regular Symbol'!D$26,'Regular Symbol'!D$64) ))</f>
        <v>8</v>
      </c>
      <c r="I195" s="284">
        <f>IF(C195=2,'Regular Symbol'!E$51,IF(PayCombo!C195=1,'Regular Symbol'!E$36,IF(B195=0,'Regular Symbol'!E$26,'Regular Symbol'!E$64) ))</f>
        <v>8</v>
      </c>
      <c r="J195" s="284">
        <f>IF(D195=2,'Regular Symbol'!F$51,IF(PayCombo!D195=1,'Regular Symbol'!F$36,IF(C195=0,'Regular Symbol'!F$26,'Regular Symbol'!F$64) ))</f>
        <v>3</v>
      </c>
      <c r="K195" s="284">
        <f>IF(E195=2,'Regular Symbol'!G$51,IF(PayCombo!E195=1,'Regular Symbol'!G$36,IF(D195=0,'Regular Symbol'!G$26,'Regular Symbol'!G$64) ))</f>
        <v>29</v>
      </c>
      <c r="L195" s="284">
        <f>IF(F195=2,'Regular Symbol'!H$51,IF(PayCombo!F195=1,'Regular Symbol'!H$36,IF(E195=0,'Regular Symbol'!H$26,'Regular Symbol'!H$64) ))</f>
        <v>15</v>
      </c>
      <c r="M195" s="270">
        <f t="shared" si="38"/>
        <v>83520</v>
      </c>
      <c r="N195" s="271">
        <f t="shared" si="39"/>
        <v>3124033.3241379312</v>
      </c>
      <c r="O195" s="285">
        <f>HLOOKUP(A195,OverView!$B$47:$L$57,5,FALSE)</f>
        <v>600</v>
      </c>
      <c r="P195" s="269">
        <f t="shared" si="29"/>
        <v>1.9205941094292534E-4</v>
      </c>
      <c r="Q195" s="272">
        <f t="shared" si="40"/>
        <v>3.200990182382089E-7</v>
      </c>
      <c r="R195" s="269">
        <f t="shared" si="30"/>
        <v>1.9205941094292534E-4</v>
      </c>
      <c r="S195" s="237"/>
    </row>
    <row r="196" spans="1:19" ht="14" thickBot="1">
      <c r="A196" s="187">
        <f t="shared" si="36"/>
        <v>8</v>
      </c>
      <c r="B196" s="278">
        <v>1</v>
      </c>
      <c r="C196" s="278">
        <v>2</v>
      </c>
      <c r="D196" s="278">
        <v>2</v>
      </c>
      <c r="E196" s="278">
        <v>1</v>
      </c>
      <c r="F196" s="278">
        <v>2</v>
      </c>
      <c r="G196" s="279">
        <f t="shared" si="37"/>
        <v>8</v>
      </c>
      <c r="H196" s="284">
        <f>IF(B196=2,'Regular Symbol'!D$51,IF(PayCombo!B196=1,'Regular Symbol'!D$36,IF(A196=0,'Regular Symbol'!D$26,'Regular Symbol'!D$64) ))</f>
        <v>8</v>
      </c>
      <c r="I196" s="284">
        <f>IF(C196=2,'Regular Symbol'!E$51,IF(PayCombo!C196=1,'Regular Symbol'!E$36,IF(B196=0,'Regular Symbol'!E$26,'Regular Symbol'!E$64) ))</f>
        <v>8</v>
      </c>
      <c r="J196" s="284">
        <f>IF(D196=2,'Regular Symbol'!F$51,IF(PayCombo!D196=1,'Regular Symbol'!F$36,IF(C196=0,'Regular Symbol'!F$26,'Regular Symbol'!F$64) ))</f>
        <v>24</v>
      </c>
      <c r="K196" s="284">
        <f>IF(E196=2,'Regular Symbol'!G$51,IF(PayCombo!E196=1,'Regular Symbol'!G$36,IF(D196=0,'Regular Symbol'!G$26,'Regular Symbol'!G$64) ))</f>
        <v>5</v>
      </c>
      <c r="L196" s="284">
        <f>IF(F196=2,'Regular Symbol'!H$51,IF(PayCombo!F196=1,'Regular Symbol'!H$36,IF(E196=0,'Regular Symbol'!H$26,'Regular Symbol'!H$64) ))</f>
        <v>15</v>
      </c>
      <c r="M196" s="270">
        <f t="shared" si="38"/>
        <v>115200</v>
      </c>
      <c r="N196" s="271">
        <f t="shared" si="39"/>
        <v>2264924.1600000001</v>
      </c>
      <c r="O196" s="285">
        <f>HLOOKUP(A196,OverView!$B$47:$L$57,5,FALSE)</f>
        <v>600</v>
      </c>
      <c r="P196" s="269">
        <f t="shared" si="29"/>
        <v>2.6490953233506944E-4</v>
      </c>
      <c r="Q196" s="272">
        <f t="shared" si="40"/>
        <v>4.4151588722511569E-7</v>
      </c>
      <c r="R196" s="269">
        <f t="shared" si="30"/>
        <v>2.6490953233506944E-4</v>
      </c>
      <c r="S196" s="237"/>
    </row>
    <row r="197" spans="1:19" ht="14" thickBot="1">
      <c r="A197" s="187">
        <f t="shared" si="36"/>
        <v>8</v>
      </c>
      <c r="B197" s="278">
        <v>1</v>
      </c>
      <c r="C197" s="278">
        <v>2</v>
      </c>
      <c r="D197" s="278">
        <v>2</v>
      </c>
      <c r="E197" s="278">
        <v>2</v>
      </c>
      <c r="F197" s="278">
        <v>1</v>
      </c>
      <c r="G197" s="279">
        <f t="shared" si="37"/>
        <v>8</v>
      </c>
      <c r="H197" s="284">
        <f>IF(B197=2,'Regular Symbol'!D$51,IF(PayCombo!B197=1,'Regular Symbol'!D$36,IF(A197=0,'Regular Symbol'!D$26,'Regular Symbol'!D$64) ))</f>
        <v>8</v>
      </c>
      <c r="I197" s="284">
        <f>IF(C197=2,'Regular Symbol'!E$51,IF(PayCombo!C197=1,'Regular Symbol'!E$36,IF(B197=0,'Regular Symbol'!E$26,'Regular Symbol'!E$64) ))</f>
        <v>8</v>
      </c>
      <c r="J197" s="284">
        <f>IF(D197=2,'Regular Symbol'!F$51,IF(PayCombo!D197=1,'Regular Symbol'!F$36,IF(C197=0,'Regular Symbol'!F$26,'Regular Symbol'!F$64) ))</f>
        <v>24</v>
      </c>
      <c r="K197" s="284">
        <f>IF(E197=2,'Regular Symbol'!G$51,IF(PayCombo!E197=1,'Regular Symbol'!G$36,IF(D197=0,'Regular Symbol'!G$26,'Regular Symbol'!G$64) ))</f>
        <v>29</v>
      </c>
      <c r="L197" s="284">
        <f>IF(F197=2,'Regular Symbol'!H$51,IF(PayCombo!F197=1,'Regular Symbol'!H$36,IF(E197=0,'Regular Symbol'!H$26,'Regular Symbol'!H$64) ))</f>
        <v>7</v>
      </c>
      <c r="M197" s="270">
        <f t="shared" si="38"/>
        <v>311808</v>
      </c>
      <c r="N197" s="271">
        <f t="shared" si="39"/>
        <v>836794.6403940887</v>
      </c>
      <c r="O197" s="285">
        <f>HLOOKUP(A197,OverView!$B$47:$L$57,5,FALSE)</f>
        <v>600</v>
      </c>
      <c r="P197" s="269">
        <f t="shared" si="29"/>
        <v>7.1702180085358796E-4</v>
      </c>
      <c r="Q197" s="272">
        <f t="shared" si="40"/>
        <v>1.19503633475598E-6</v>
      </c>
      <c r="R197" s="269">
        <f t="shared" si="30"/>
        <v>7.1702180085358796E-4</v>
      </c>
      <c r="S197" s="237"/>
    </row>
    <row r="198" spans="1:19" ht="14" thickBot="1">
      <c r="A198" s="187">
        <f t="shared" si="36"/>
        <v>8</v>
      </c>
      <c r="B198" s="278">
        <v>2</v>
      </c>
      <c r="C198" s="278">
        <v>1</v>
      </c>
      <c r="D198" s="278">
        <v>1</v>
      </c>
      <c r="E198" s="278">
        <v>2</v>
      </c>
      <c r="F198" s="278">
        <v>2</v>
      </c>
      <c r="G198" s="279">
        <f t="shared" si="37"/>
        <v>8</v>
      </c>
      <c r="H198" s="284">
        <f>IF(B198=2,'Regular Symbol'!D$51,IF(PayCombo!B198=1,'Regular Symbol'!D$36,IF(A198=0,'Regular Symbol'!D$26,'Regular Symbol'!D$64) ))</f>
        <v>8</v>
      </c>
      <c r="I198" s="284">
        <f>IF(C198=2,'Regular Symbol'!E$51,IF(PayCombo!C198=1,'Regular Symbol'!E$36,IF(B198=0,'Regular Symbol'!E$26,'Regular Symbol'!E$64) ))</f>
        <v>12</v>
      </c>
      <c r="J198" s="284">
        <f>IF(D198=2,'Regular Symbol'!F$51,IF(PayCombo!D198=1,'Regular Symbol'!F$36,IF(C198=0,'Regular Symbol'!F$26,'Regular Symbol'!F$64) ))</f>
        <v>3</v>
      </c>
      <c r="K198" s="284">
        <f>IF(E198=2,'Regular Symbol'!G$51,IF(PayCombo!E198=1,'Regular Symbol'!G$36,IF(D198=0,'Regular Symbol'!G$26,'Regular Symbol'!G$64) ))</f>
        <v>29</v>
      </c>
      <c r="L198" s="284">
        <f>IF(F198=2,'Regular Symbol'!H$51,IF(PayCombo!F198=1,'Regular Symbol'!H$36,IF(E198=0,'Regular Symbol'!H$26,'Regular Symbol'!H$64) ))</f>
        <v>15</v>
      </c>
      <c r="M198" s="270">
        <f t="shared" si="38"/>
        <v>125280</v>
      </c>
      <c r="N198" s="271">
        <f t="shared" si="39"/>
        <v>2082688.8827586207</v>
      </c>
      <c r="O198" s="285">
        <f>HLOOKUP(A198,OverView!$B$47:$L$57,5,FALSE)</f>
        <v>600</v>
      </c>
      <c r="P198" s="269">
        <f t="shared" si="29"/>
        <v>2.88089116414388E-4</v>
      </c>
      <c r="Q198" s="272">
        <f t="shared" si="40"/>
        <v>4.8014852735731336E-7</v>
      </c>
      <c r="R198" s="269">
        <f t="shared" si="30"/>
        <v>2.88089116414388E-4</v>
      </c>
      <c r="S198" s="237"/>
    </row>
    <row r="199" spans="1:19" ht="14" thickBot="1">
      <c r="A199" s="187">
        <f t="shared" si="36"/>
        <v>8</v>
      </c>
      <c r="B199" s="278">
        <v>2</v>
      </c>
      <c r="C199" s="278">
        <v>1</v>
      </c>
      <c r="D199" s="278">
        <v>2</v>
      </c>
      <c r="E199" s="278">
        <v>1</v>
      </c>
      <c r="F199" s="278">
        <v>2</v>
      </c>
      <c r="G199" s="279">
        <f t="shared" si="37"/>
        <v>8</v>
      </c>
      <c r="H199" s="284">
        <f>IF(B199=2,'Regular Symbol'!D$51,IF(PayCombo!B199=1,'Regular Symbol'!D$36,IF(A199=0,'Regular Symbol'!D$26,'Regular Symbol'!D$64) ))</f>
        <v>8</v>
      </c>
      <c r="I199" s="284">
        <f>IF(C199=2,'Regular Symbol'!E$51,IF(PayCombo!C199=1,'Regular Symbol'!E$36,IF(B199=0,'Regular Symbol'!E$26,'Regular Symbol'!E$64) ))</f>
        <v>12</v>
      </c>
      <c r="J199" s="284">
        <f>IF(D199=2,'Regular Symbol'!F$51,IF(PayCombo!D199=1,'Regular Symbol'!F$36,IF(C199=0,'Regular Symbol'!F$26,'Regular Symbol'!F$64) ))</f>
        <v>24</v>
      </c>
      <c r="K199" s="284">
        <f>IF(E199=2,'Regular Symbol'!G$51,IF(PayCombo!E199=1,'Regular Symbol'!G$36,IF(D199=0,'Regular Symbol'!G$26,'Regular Symbol'!G$64) ))</f>
        <v>5</v>
      </c>
      <c r="L199" s="284">
        <f>IF(F199=2,'Regular Symbol'!H$51,IF(PayCombo!F199=1,'Regular Symbol'!H$36,IF(E199=0,'Regular Symbol'!H$26,'Regular Symbol'!H$64) ))</f>
        <v>15</v>
      </c>
      <c r="M199" s="270">
        <f t="shared" si="38"/>
        <v>172800</v>
      </c>
      <c r="N199" s="271">
        <f t="shared" si="39"/>
        <v>1509949.4399999999</v>
      </c>
      <c r="O199" s="285">
        <f>HLOOKUP(A199,OverView!$B$47:$L$57,5,FALSE)</f>
        <v>600</v>
      </c>
      <c r="P199" s="269">
        <f t="shared" si="29"/>
        <v>3.9736429850260413E-4</v>
      </c>
      <c r="Q199" s="272">
        <f t="shared" si="40"/>
        <v>6.6227383083767359E-7</v>
      </c>
      <c r="R199" s="269">
        <f t="shared" si="30"/>
        <v>3.9736429850260413E-4</v>
      </c>
      <c r="S199" s="237"/>
    </row>
    <row r="200" spans="1:19" ht="14" thickBot="1">
      <c r="A200" s="187">
        <f t="shared" si="36"/>
        <v>8</v>
      </c>
      <c r="B200" s="278">
        <v>2</v>
      </c>
      <c r="C200" s="278">
        <v>1</v>
      </c>
      <c r="D200" s="278">
        <v>2</v>
      </c>
      <c r="E200" s="278">
        <v>2</v>
      </c>
      <c r="F200" s="278">
        <v>1</v>
      </c>
      <c r="G200" s="279">
        <f t="shared" si="37"/>
        <v>8</v>
      </c>
      <c r="H200" s="284">
        <f>IF(B200=2,'Regular Symbol'!D$51,IF(PayCombo!B200=1,'Regular Symbol'!D$36,IF(A200=0,'Regular Symbol'!D$26,'Regular Symbol'!D$64) ))</f>
        <v>8</v>
      </c>
      <c r="I200" s="284">
        <f>IF(C200=2,'Regular Symbol'!E$51,IF(PayCombo!C200=1,'Regular Symbol'!E$36,IF(B200=0,'Regular Symbol'!E$26,'Regular Symbol'!E$64) ))</f>
        <v>12</v>
      </c>
      <c r="J200" s="284">
        <f>IF(D200=2,'Regular Symbol'!F$51,IF(PayCombo!D200=1,'Regular Symbol'!F$36,IF(C200=0,'Regular Symbol'!F$26,'Regular Symbol'!F$64) ))</f>
        <v>24</v>
      </c>
      <c r="K200" s="284">
        <f>IF(E200=2,'Regular Symbol'!G$51,IF(PayCombo!E200=1,'Regular Symbol'!G$36,IF(D200=0,'Regular Symbol'!G$26,'Regular Symbol'!G$64) ))</f>
        <v>29</v>
      </c>
      <c r="L200" s="284">
        <f>IF(F200=2,'Regular Symbol'!H$51,IF(PayCombo!F200=1,'Regular Symbol'!H$36,IF(E200=0,'Regular Symbol'!H$26,'Regular Symbol'!H$64) ))</f>
        <v>7</v>
      </c>
      <c r="M200" s="270">
        <f t="shared" si="38"/>
        <v>467712</v>
      </c>
      <c r="N200" s="271">
        <f t="shared" si="39"/>
        <v>557863.09359605913</v>
      </c>
      <c r="O200" s="285">
        <f>HLOOKUP(A200,OverView!$B$47:$L$57,5,FALSE)</f>
        <v>600</v>
      </c>
      <c r="P200" s="269">
        <f t="shared" ref="P200:P263" si="41">R200/$H$3</f>
        <v>1.075532701280382E-3</v>
      </c>
      <c r="Q200" s="272">
        <f t="shared" si="40"/>
        <v>1.7925545021339698E-6</v>
      </c>
      <c r="R200" s="269">
        <f t="shared" ref="R200:R263" si="42">O200*Q200</f>
        <v>1.075532701280382E-3</v>
      </c>
      <c r="S200" s="237"/>
    </row>
    <row r="201" spans="1:19" ht="14" thickBot="1">
      <c r="A201" s="187">
        <f t="shared" si="36"/>
        <v>8</v>
      </c>
      <c r="B201" s="278">
        <v>2</v>
      </c>
      <c r="C201" s="278">
        <v>2</v>
      </c>
      <c r="D201" s="278">
        <v>1</v>
      </c>
      <c r="E201" s="278">
        <v>1</v>
      </c>
      <c r="F201" s="278">
        <v>2</v>
      </c>
      <c r="G201" s="279">
        <f t="shared" si="37"/>
        <v>8</v>
      </c>
      <c r="H201" s="284">
        <f>IF(B201=2,'Regular Symbol'!D$51,IF(PayCombo!B201=1,'Regular Symbol'!D$36,IF(A201=0,'Regular Symbol'!D$26,'Regular Symbol'!D$64) ))</f>
        <v>8</v>
      </c>
      <c r="I201" s="284">
        <f>IF(C201=2,'Regular Symbol'!E$51,IF(PayCombo!C201=1,'Regular Symbol'!E$36,IF(B201=0,'Regular Symbol'!E$26,'Regular Symbol'!E$64) ))</f>
        <v>8</v>
      </c>
      <c r="J201" s="284">
        <f>IF(D201=2,'Regular Symbol'!F$51,IF(PayCombo!D201=1,'Regular Symbol'!F$36,IF(C201=0,'Regular Symbol'!F$26,'Regular Symbol'!F$64) ))</f>
        <v>3</v>
      </c>
      <c r="K201" s="284">
        <f>IF(E201=2,'Regular Symbol'!G$51,IF(PayCombo!E201=1,'Regular Symbol'!G$36,IF(D201=0,'Regular Symbol'!G$26,'Regular Symbol'!G$64) ))</f>
        <v>5</v>
      </c>
      <c r="L201" s="284">
        <f>IF(F201=2,'Regular Symbol'!H$51,IF(PayCombo!F201=1,'Regular Symbol'!H$36,IF(E201=0,'Regular Symbol'!H$26,'Regular Symbol'!H$64) ))</f>
        <v>15</v>
      </c>
      <c r="M201" s="270">
        <f t="shared" si="38"/>
        <v>14400</v>
      </c>
      <c r="N201" s="271">
        <f t="shared" si="39"/>
        <v>18119393.280000001</v>
      </c>
      <c r="O201" s="285">
        <f>HLOOKUP(A201,OverView!$B$47:$L$57,5,FALSE)</f>
        <v>600</v>
      </c>
      <c r="P201" s="269">
        <f t="shared" si="41"/>
        <v>3.311369154188368E-5</v>
      </c>
      <c r="Q201" s="272">
        <f t="shared" si="40"/>
        <v>5.5189485903139461E-8</v>
      </c>
      <c r="R201" s="269">
        <f t="shared" si="42"/>
        <v>3.311369154188368E-5</v>
      </c>
      <c r="S201" s="237"/>
    </row>
    <row r="202" spans="1:19" ht="14" thickBot="1">
      <c r="A202" s="187">
        <f t="shared" si="36"/>
        <v>8</v>
      </c>
      <c r="B202" s="278">
        <v>2</v>
      </c>
      <c r="C202" s="278">
        <v>2</v>
      </c>
      <c r="D202" s="278">
        <v>1</v>
      </c>
      <c r="E202" s="278">
        <v>2</v>
      </c>
      <c r="F202" s="278">
        <v>1</v>
      </c>
      <c r="G202" s="279">
        <f t="shared" si="37"/>
        <v>8</v>
      </c>
      <c r="H202" s="284">
        <f>IF(B202=2,'Regular Symbol'!D$51,IF(PayCombo!B202=1,'Regular Symbol'!D$36,IF(A202=0,'Regular Symbol'!D$26,'Regular Symbol'!D$64) ))</f>
        <v>8</v>
      </c>
      <c r="I202" s="284">
        <f>IF(C202=2,'Regular Symbol'!E$51,IF(PayCombo!C202=1,'Regular Symbol'!E$36,IF(B202=0,'Regular Symbol'!E$26,'Regular Symbol'!E$64) ))</f>
        <v>8</v>
      </c>
      <c r="J202" s="284">
        <f>IF(D202=2,'Regular Symbol'!F$51,IF(PayCombo!D202=1,'Regular Symbol'!F$36,IF(C202=0,'Regular Symbol'!F$26,'Regular Symbol'!F$64) ))</f>
        <v>3</v>
      </c>
      <c r="K202" s="284">
        <f>IF(E202=2,'Regular Symbol'!G$51,IF(PayCombo!E202=1,'Regular Symbol'!G$36,IF(D202=0,'Regular Symbol'!G$26,'Regular Symbol'!G$64) ))</f>
        <v>29</v>
      </c>
      <c r="L202" s="284">
        <f>IF(F202=2,'Regular Symbol'!H$51,IF(PayCombo!F202=1,'Regular Symbol'!H$36,IF(E202=0,'Regular Symbol'!H$26,'Regular Symbol'!H$64) ))</f>
        <v>7</v>
      </c>
      <c r="M202" s="270">
        <f t="shared" si="38"/>
        <v>38976</v>
      </c>
      <c r="N202" s="271">
        <f t="shared" si="39"/>
        <v>6694357.1231527096</v>
      </c>
      <c r="O202" s="285">
        <f>HLOOKUP(A202,OverView!$B$47:$L$57,5,FALSE)</f>
        <v>600</v>
      </c>
      <c r="P202" s="269">
        <f t="shared" si="41"/>
        <v>8.9627725106698495E-5</v>
      </c>
      <c r="Q202" s="272">
        <f t="shared" si="40"/>
        <v>1.4937954184449749E-7</v>
      </c>
      <c r="R202" s="269">
        <f t="shared" si="42"/>
        <v>8.9627725106698495E-5</v>
      </c>
      <c r="S202" s="237"/>
    </row>
    <row r="203" spans="1:19" ht="14" thickBot="1">
      <c r="A203" s="187">
        <f t="shared" si="36"/>
        <v>8</v>
      </c>
      <c r="B203" s="278">
        <v>2</v>
      </c>
      <c r="C203" s="278">
        <v>2</v>
      </c>
      <c r="D203" s="278">
        <v>2</v>
      </c>
      <c r="E203" s="278">
        <v>1</v>
      </c>
      <c r="F203" s="278">
        <v>1</v>
      </c>
      <c r="G203" s="279">
        <f t="shared" si="37"/>
        <v>8</v>
      </c>
      <c r="H203" s="284">
        <f>IF(B203=2,'Regular Symbol'!D$51,IF(PayCombo!B203=1,'Regular Symbol'!D$36,IF(A203=0,'Regular Symbol'!D$26,'Regular Symbol'!D$64) ))</f>
        <v>8</v>
      </c>
      <c r="I203" s="284">
        <f>IF(C203=2,'Regular Symbol'!E$51,IF(PayCombo!C203=1,'Regular Symbol'!E$36,IF(B203=0,'Regular Symbol'!E$26,'Regular Symbol'!E$64) ))</f>
        <v>8</v>
      </c>
      <c r="J203" s="284">
        <f>IF(D203=2,'Regular Symbol'!F$51,IF(PayCombo!D203=1,'Regular Symbol'!F$36,IF(C203=0,'Regular Symbol'!F$26,'Regular Symbol'!F$64) ))</f>
        <v>24</v>
      </c>
      <c r="K203" s="284">
        <f>IF(E203=2,'Regular Symbol'!G$51,IF(PayCombo!E203=1,'Regular Symbol'!G$36,IF(D203=0,'Regular Symbol'!G$26,'Regular Symbol'!G$64) ))</f>
        <v>5</v>
      </c>
      <c r="L203" s="284">
        <f>IF(F203=2,'Regular Symbol'!H$51,IF(PayCombo!F203=1,'Regular Symbol'!H$36,IF(E203=0,'Regular Symbol'!H$26,'Regular Symbol'!H$64) ))</f>
        <v>7</v>
      </c>
      <c r="M203" s="270">
        <f t="shared" si="38"/>
        <v>53760</v>
      </c>
      <c r="N203" s="271">
        <f t="shared" si="39"/>
        <v>4853408.9142857147</v>
      </c>
      <c r="O203" s="285">
        <f>HLOOKUP(A203,OverView!$B$47:$L$57,5,FALSE)</f>
        <v>600</v>
      </c>
      <c r="P203" s="269">
        <f t="shared" si="41"/>
        <v>1.236244484230324E-4</v>
      </c>
      <c r="Q203" s="272">
        <f t="shared" si="40"/>
        <v>2.0604074737172067E-7</v>
      </c>
      <c r="R203" s="269">
        <f t="shared" si="42"/>
        <v>1.236244484230324E-4</v>
      </c>
      <c r="S203" s="237"/>
    </row>
    <row r="204" spans="1:19" ht="14" thickBot="1">
      <c r="A204" s="187">
        <f t="shared" si="36"/>
        <v>8</v>
      </c>
      <c r="B204" s="282">
        <v>2</v>
      </c>
      <c r="C204" s="282">
        <v>2</v>
      </c>
      <c r="D204" s="282">
        <v>2</v>
      </c>
      <c r="E204" s="282">
        <v>2</v>
      </c>
      <c r="F204" s="282">
        <v>0</v>
      </c>
      <c r="G204" s="283">
        <f t="shared" si="37"/>
        <v>8</v>
      </c>
      <c r="H204" s="284">
        <f>IF(B204=2,'Regular Symbol'!D$51,IF(PayCombo!B204=1,'Regular Symbol'!D$36,IF(A204=0,'Regular Symbol'!D$26,'Regular Symbol'!D$64) ))</f>
        <v>8</v>
      </c>
      <c r="I204" s="284">
        <f>IF(C204=2,'Regular Symbol'!E$51,IF(PayCombo!C204=1,'Regular Symbol'!E$36,IF(B204=0,'Regular Symbol'!E$26,'Regular Symbol'!E$64) ))</f>
        <v>8</v>
      </c>
      <c r="J204" s="284">
        <f>IF(D204=2,'Regular Symbol'!F$51,IF(PayCombo!D204=1,'Regular Symbol'!F$36,IF(C204=0,'Regular Symbol'!F$26,'Regular Symbol'!F$64) ))</f>
        <v>24</v>
      </c>
      <c r="K204" s="284">
        <f>IF(E204=2,'Regular Symbol'!G$51,IF(PayCombo!E204=1,'Regular Symbol'!G$36,IF(D204=0,'Regular Symbol'!G$26,'Regular Symbol'!G$64) ))</f>
        <v>29</v>
      </c>
      <c r="L204" s="284">
        <f>IF(F204=2,'Regular Symbol'!H$51,IF(PayCombo!F204=1,'Regular Symbol'!H$36,IF(E204=0,'Regular Symbol'!H$26,'Regular Symbol'!H$64) ))</f>
        <v>170</v>
      </c>
      <c r="M204" s="270">
        <f t="shared" si="38"/>
        <v>7572480</v>
      </c>
      <c r="N204" s="271">
        <f t="shared" si="39"/>
        <v>34456.249898580121</v>
      </c>
      <c r="O204" s="285">
        <f>HLOOKUP(A204,OverView!$B$47:$L$57,5,FALSE)</f>
        <v>600</v>
      </c>
      <c r="P204" s="269">
        <f t="shared" si="41"/>
        <v>1.7413386592158565E-2</v>
      </c>
      <c r="Q204" s="272">
        <f t="shared" si="40"/>
        <v>2.9022310986930941E-5</v>
      </c>
      <c r="R204" s="269">
        <f t="shared" si="42"/>
        <v>1.7413386592158565E-2</v>
      </c>
      <c r="S204" s="289">
        <f>SUM(M194:M204)</f>
        <v>9958176</v>
      </c>
    </row>
    <row r="205" spans="1:19" ht="14" thickBot="1">
      <c r="A205" s="187">
        <f t="shared" si="36"/>
        <v>7</v>
      </c>
      <c r="B205" s="280">
        <v>1</v>
      </c>
      <c r="C205" s="280">
        <v>1</v>
      </c>
      <c r="D205" s="280">
        <v>1</v>
      </c>
      <c r="E205" s="280">
        <v>2</v>
      </c>
      <c r="F205" s="280">
        <v>2</v>
      </c>
      <c r="G205" s="281">
        <f t="shared" si="37"/>
        <v>7</v>
      </c>
      <c r="H205" s="284">
        <f>IF(B205=2,'Regular Symbol'!D$51,IF(PayCombo!B205=1,'Regular Symbol'!D$36,IF(A205=0,'Regular Symbol'!D$26,'Regular Symbol'!D$64) ))</f>
        <v>8</v>
      </c>
      <c r="I205" s="284">
        <f>IF(C205=2,'Regular Symbol'!E$51,IF(PayCombo!C205=1,'Regular Symbol'!E$36,IF(B205=0,'Regular Symbol'!E$26,'Regular Symbol'!E$64) ))</f>
        <v>12</v>
      </c>
      <c r="J205" s="284">
        <f>IF(D205=2,'Regular Symbol'!F$51,IF(PayCombo!D205=1,'Regular Symbol'!F$36,IF(C205=0,'Regular Symbol'!F$26,'Regular Symbol'!F$64) ))</f>
        <v>3</v>
      </c>
      <c r="K205" s="284">
        <f>IF(E205=2,'Regular Symbol'!G$51,IF(PayCombo!E205=1,'Regular Symbol'!G$36,IF(D205=0,'Regular Symbol'!G$26,'Regular Symbol'!G$64) ))</f>
        <v>29</v>
      </c>
      <c r="L205" s="284">
        <f>IF(F205=2,'Regular Symbol'!H$51,IF(PayCombo!F205=1,'Regular Symbol'!H$36,IF(E205=0,'Regular Symbol'!H$26,'Regular Symbol'!H$64) ))</f>
        <v>15</v>
      </c>
      <c r="M205" s="268">
        <f t="shared" si="38"/>
        <v>125280</v>
      </c>
      <c r="N205" s="271">
        <f t="shared" si="39"/>
        <v>2082688.8827586207</v>
      </c>
      <c r="O205" s="285">
        <f>HLOOKUP(A205,OverView!$B$47:$L$57,5,FALSE)</f>
        <v>360</v>
      </c>
      <c r="P205" s="269">
        <f t="shared" si="41"/>
        <v>1.7285346984863281E-4</v>
      </c>
      <c r="Q205" s="272">
        <f t="shared" si="40"/>
        <v>4.8014852735731336E-7</v>
      </c>
      <c r="R205" s="269">
        <f t="shared" si="42"/>
        <v>1.7285346984863281E-4</v>
      </c>
      <c r="S205" s="237"/>
    </row>
    <row r="206" spans="1:19" ht="14" thickBot="1">
      <c r="A206" s="187">
        <f t="shared" si="36"/>
        <v>7</v>
      </c>
      <c r="B206" s="278">
        <v>1</v>
      </c>
      <c r="C206" s="278">
        <v>1</v>
      </c>
      <c r="D206" s="278">
        <v>2</v>
      </c>
      <c r="E206" s="278">
        <v>1</v>
      </c>
      <c r="F206" s="278">
        <v>2</v>
      </c>
      <c r="G206" s="279">
        <f t="shared" si="37"/>
        <v>7</v>
      </c>
      <c r="H206" s="284">
        <f>IF(B206=2,'Regular Symbol'!D$51,IF(PayCombo!B206=1,'Regular Symbol'!D$36,IF(A206=0,'Regular Symbol'!D$26,'Regular Symbol'!D$64) ))</f>
        <v>8</v>
      </c>
      <c r="I206" s="284">
        <f>IF(C206=2,'Regular Symbol'!E$51,IF(PayCombo!C206=1,'Regular Symbol'!E$36,IF(B206=0,'Regular Symbol'!E$26,'Regular Symbol'!E$64) ))</f>
        <v>12</v>
      </c>
      <c r="J206" s="284">
        <f>IF(D206=2,'Regular Symbol'!F$51,IF(PayCombo!D206=1,'Regular Symbol'!F$36,IF(C206=0,'Regular Symbol'!F$26,'Regular Symbol'!F$64) ))</f>
        <v>24</v>
      </c>
      <c r="K206" s="284">
        <f>IF(E206=2,'Regular Symbol'!G$51,IF(PayCombo!E206=1,'Regular Symbol'!G$36,IF(D206=0,'Regular Symbol'!G$26,'Regular Symbol'!G$64) ))</f>
        <v>5</v>
      </c>
      <c r="L206" s="284">
        <f>IF(F206=2,'Regular Symbol'!H$51,IF(PayCombo!F206=1,'Regular Symbol'!H$36,IF(E206=0,'Regular Symbol'!H$26,'Regular Symbol'!H$64) ))</f>
        <v>15</v>
      </c>
      <c r="M206" s="270">
        <f t="shared" si="38"/>
        <v>172800</v>
      </c>
      <c r="N206" s="271">
        <f t="shared" si="39"/>
        <v>1509949.4399999999</v>
      </c>
      <c r="O206" s="285">
        <f>HLOOKUP(A206,OverView!$B$47:$L$57,5,FALSE)</f>
        <v>360</v>
      </c>
      <c r="P206" s="269">
        <f t="shared" si="41"/>
        <v>2.384185791015625E-4</v>
      </c>
      <c r="Q206" s="272">
        <f t="shared" si="40"/>
        <v>6.6227383083767359E-7</v>
      </c>
      <c r="R206" s="269">
        <f t="shared" si="42"/>
        <v>2.384185791015625E-4</v>
      </c>
      <c r="S206" s="237"/>
    </row>
    <row r="207" spans="1:19" ht="14" thickBot="1">
      <c r="A207" s="187">
        <f t="shared" si="36"/>
        <v>7</v>
      </c>
      <c r="B207" s="278">
        <v>1</v>
      </c>
      <c r="C207" s="278">
        <v>1</v>
      </c>
      <c r="D207" s="278">
        <v>2</v>
      </c>
      <c r="E207" s="278">
        <v>2</v>
      </c>
      <c r="F207" s="278">
        <v>1</v>
      </c>
      <c r="G207" s="279">
        <f t="shared" si="37"/>
        <v>7</v>
      </c>
      <c r="H207" s="284">
        <f>IF(B207=2,'Regular Symbol'!D$51,IF(PayCombo!B207=1,'Regular Symbol'!D$36,IF(A207=0,'Regular Symbol'!D$26,'Regular Symbol'!D$64) ))</f>
        <v>8</v>
      </c>
      <c r="I207" s="284">
        <f>IF(C207=2,'Regular Symbol'!E$51,IF(PayCombo!C207=1,'Regular Symbol'!E$36,IF(B207=0,'Regular Symbol'!E$26,'Regular Symbol'!E$64) ))</f>
        <v>12</v>
      </c>
      <c r="J207" s="284">
        <f>IF(D207=2,'Regular Symbol'!F$51,IF(PayCombo!D207=1,'Regular Symbol'!F$36,IF(C207=0,'Regular Symbol'!F$26,'Regular Symbol'!F$64) ))</f>
        <v>24</v>
      </c>
      <c r="K207" s="284">
        <f>IF(E207=2,'Regular Symbol'!G$51,IF(PayCombo!E207=1,'Regular Symbol'!G$36,IF(D207=0,'Regular Symbol'!G$26,'Regular Symbol'!G$64) ))</f>
        <v>29</v>
      </c>
      <c r="L207" s="284">
        <f>IF(F207=2,'Regular Symbol'!H$51,IF(PayCombo!F207=1,'Regular Symbol'!H$36,IF(E207=0,'Regular Symbol'!H$26,'Regular Symbol'!H$64) ))</f>
        <v>7</v>
      </c>
      <c r="M207" s="270">
        <f t="shared" si="38"/>
        <v>467712</v>
      </c>
      <c r="N207" s="271">
        <f t="shared" si="39"/>
        <v>557863.09359605913</v>
      </c>
      <c r="O207" s="285">
        <f>HLOOKUP(A207,OverView!$B$47:$L$57,5,FALSE)</f>
        <v>360</v>
      </c>
      <c r="P207" s="269">
        <f t="shared" si="41"/>
        <v>6.4531962076822913E-4</v>
      </c>
      <c r="Q207" s="272">
        <f t="shared" si="40"/>
        <v>1.7925545021339698E-6</v>
      </c>
      <c r="R207" s="269">
        <f t="shared" si="42"/>
        <v>6.4531962076822913E-4</v>
      </c>
      <c r="S207" s="237"/>
    </row>
    <row r="208" spans="1:19" ht="14" thickBot="1">
      <c r="A208" s="187">
        <f t="shared" si="36"/>
        <v>7</v>
      </c>
      <c r="B208" s="278">
        <v>1</v>
      </c>
      <c r="C208" s="278">
        <v>2</v>
      </c>
      <c r="D208" s="278">
        <v>1</v>
      </c>
      <c r="E208" s="278">
        <v>1</v>
      </c>
      <c r="F208" s="278">
        <v>2</v>
      </c>
      <c r="G208" s="279">
        <f t="shared" si="37"/>
        <v>7</v>
      </c>
      <c r="H208" s="284">
        <f>IF(B208=2,'Regular Symbol'!D$51,IF(PayCombo!B208=1,'Regular Symbol'!D$36,IF(A208=0,'Regular Symbol'!D$26,'Regular Symbol'!D$64) ))</f>
        <v>8</v>
      </c>
      <c r="I208" s="284">
        <f>IF(C208=2,'Regular Symbol'!E$51,IF(PayCombo!C208=1,'Regular Symbol'!E$36,IF(B208=0,'Regular Symbol'!E$26,'Regular Symbol'!E$64) ))</f>
        <v>8</v>
      </c>
      <c r="J208" s="284">
        <f>IF(D208=2,'Regular Symbol'!F$51,IF(PayCombo!D208=1,'Regular Symbol'!F$36,IF(C208=0,'Regular Symbol'!F$26,'Regular Symbol'!F$64) ))</f>
        <v>3</v>
      </c>
      <c r="K208" s="284">
        <f>IF(E208=2,'Regular Symbol'!G$51,IF(PayCombo!E208=1,'Regular Symbol'!G$36,IF(D208=0,'Regular Symbol'!G$26,'Regular Symbol'!G$64) ))</f>
        <v>5</v>
      </c>
      <c r="L208" s="284">
        <f>IF(F208=2,'Regular Symbol'!H$51,IF(PayCombo!F208=1,'Regular Symbol'!H$36,IF(E208=0,'Regular Symbol'!H$26,'Regular Symbol'!H$64) ))</f>
        <v>15</v>
      </c>
      <c r="M208" s="270">
        <f t="shared" si="38"/>
        <v>14400</v>
      </c>
      <c r="N208" s="271">
        <f t="shared" si="39"/>
        <v>18119393.280000001</v>
      </c>
      <c r="O208" s="285">
        <f>HLOOKUP(A208,OverView!$B$47:$L$57,5,FALSE)</f>
        <v>360</v>
      </c>
      <c r="P208" s="269">
        <f t="shared" si="41"/>
        <v>1.9868214925130207E-5</v>
      </c>
      <c r="Q208" s="272">
        <f t="shared" si="40"/>
        <v>5.5189485903139461E-8</v>
      </c>
      <c r="R208" s="269">
        <f t="shared" si="42"/>
        <v>1.9868214925130207E-5</v>
      </c>
      <c r="S208" s="237"/>
    </row>
    <row r="209" spans="1:19" ht="14" thickBot="1">
      <c r="A209" s="187">
        <f t="shared" si="36"/>
        <v>7</v>
      </c>
      <c r="B209" s="278">
        <v>1</v>
      </c>
      <c r="C209" s="278">
        <v>2</v>
      </c>
      <c r="D209" s="278">
        <v>1</v>
      </c>
      <c r="E209" s="278">
        <v>2</v>
      </c>
      <c r="F209" s="278">
        <v>1</v>
      </c>
      <c r="G209" s="279">
        <f t="shared" si="37"/>
        <v>7</v>
      </c>
      <c r="H209" s="284">
        <f>IF(B209=2,'Regular Symbol'!D$51,IF(PayCombo!B209=1,'Regular Symbol'!D$36,IF(A209=0,'Regular Symbol'!D$26,'Regular Symbol'!D$64) ))</f>
        <v>8</v>
      </c>
      <c r="I209" s="284">
        <f>IF(C209=2,'Regular Symbol'!E$51,IF(PayCombo!C209=1,'Regular Symbol'!E$36,IF(B209=0,'Regular Symbol'!E$26,'Regular Symbol'!E$64) ))</f>
        <v>8</v>
      </c>
      <c r="J209" s="284">
        <f>IF(D209=2,'Regular Symbol'!F$51,IF(PayCombo!D209=1,'Regular Symbol'!F$36,IF(C209=0,'Regular Symbol'!F$26,'Regular Symbol'!F$64) ))</f>
        <v>3</v>
      </c>
      <c r="K209" s="284">
        <f>IF(E209=2,'Regular Symbol'!G$51,IF(PayCombo!E209=1,'Regular Symbol'!G$36,IF(D209=0,'Regular Symbol'!G$26,'Regular Symbol'!G$64) ))</f>
        <v>29</v>
      </c>
      <c r="L209" s="284">
        <f>IF(F209=2,'Regular Symbol'!H$51,IF(PayCombo!F209=1,'Regular Symbol'!H$36,IF(E209=0,'Regular Symbol'!H$26,'Regular Symbol'!H$64) ))</f>
        <v>7</v>
      </c>
      <c r="M209" s="270">
        <f t="shared" si="38"/>
        <v>38976</v>
      </c>
      <c r="N209" s="271">
        <f t="shared" si="39"/>
        <v>6694357.1231527096</v>
      </c>
      <c r="O209" s="285">
        <f>HLOOKUP(A209,OverView!$B$47:$L$57,5,FALSE)</f>
        <v>360</v>
      </c>
      <c r="P209" s="269">
        <f t="shared" si="41"/>
        <v>5.3776635064019101E-5</v>
      </c>
      <c r="Q209" s="272">
        <f t="shared" si="40"/>
        <v>1.4937954184449749E-7</v>
      </c>
      <c r="R209" s="269">
        <f t="shared" si="42"/>
        <v>5.3776635064019101E-5</v>
      </c>
      <c r="S209" s="237"/>
    </row>
    <row r="210" spans="1:19" ht="14" thickBot="1">
      <c r="A210" s="187">
        <f t="shared" si="36"/>
        <v>7</v>
      </c>
      <c r="B210" s="278">
        <v>1</v>
      </c>
      <c r="C210" s="278">
        <v>2</v>
      </c>
      <c r="D210" s="278">
        <v>2</v>
      </c>
      <c r="E210" s="278">
        <v>1</v>
      </c>
      <c r="F210" s="278">
        <v>1</v>
      </c>
      <c r="G210" s="279">
        <f t="shared" si="37"/>
        <v>7</v>
      </c>
      <c r="H210" s="284">
        <f>IF(B210=2,'Regular Symbol'!D$51,IF(PayCombo!B210=1,'Regular Symbol'!D$36,IF(A210=0,'Regular Symbol'!D$26,'Regular Symbol'!D$64) ))</f>
        <v>8</v>
      </c>
      <c r="I210" s="284">
        <f>IF(C210=2,'Regular Symbol'!E$51,IF(PayCombo!C210=1,'Regular Symbol'!E$36,IF(B210=0,'Regular Symbol'!E$26,'Regular Symbol'!E$64) ))</f>
        <v>8</v>
      </c>
      <c r="J210" s="284">
        <f>IF(D210=2,'Regular Symbol'!F$51,IF(PayCombo!D210=1,'Regular Symbol'!F$36,IF(C210=0,'Regular Symbol'!F$26,'Regular Symbol'!F$64) ))</f>
        <v>24</v>
      </c>
      <c r="K210" s="284">
        <f>IF(E210=2,'Regular Symbol'!G$51,IF(PayCombo!E210=1,'Regular Symbol'!G$36,IF(D210=0,'Regular Symbol'!G$26,'Regular Symbol'!G$64) ))</f>
        <v>5</v>
      </c>
      <c r="L210" s="284">
        <f>IF(F210=2,'Regular Symbol'!H$51,IF(PayCombo!F210=1,'Regular Symbol'!H$36,IF(E210=0,'Regular Symbol'!H$26,'Regular Symbol'!H$64) ))</f>
        <v>7</v>
      </c>
      <c r="M210" s="270">
        <f t="shared" si="38"/>
        <v>53760</v>
      </c>
      <c r="N210" s="271">
        <f t="shared" si="39"/>
        <v>4853408.9142857147</v>
      </c>
      <c r="O210" s="285">
        <f>HLOOKUP(A210,OverView!$B$47:$L$57,5,FALSE)</f>
        <v>360</v>
      </c>
      <c r="P210" s="269">
        <f t="shared" si="41"/>
        <v>7.4174669053819438E-5</v>
      </c>
      <c r="Q210" s="272">
        <f t="shared" si="40"/>
        <v>2.0604074737172067E-7</v>
      </c>
      <c r="R210" s="269">
        <f t="shared" si="42"/>
        <v>7.4174669053819438E-5</v>
      </c>
      <c r="S210" s="237"/>
    </row>
    <row r="211" spans="1:19" ht="14" thickBot="1">
      <c r="A211" s="187">
        <f t="shared" si="36"/>
        <v>7</v>
      </c>
      <c r="B211" s="278">
        <v>1</v>
      </c>
      <c r="C211" s="278">
        <v>2</v>
      </c>
      <c r="D211" s="278">
        <v>2</v>
      </c>
      <c r="E211" s="278">
        <v>2</v>
      </c>
      <c r="F211" s="278">
        <v>0</v>
      </c>
      <c r="G211" s="279">
        <f t="shared" si="37"/>
        <v>7</v>
      </c>
      <c r="H211" s="284">
        <f>IF(B211=2,'Regular Symbol'!D$51,IF(PayCombo!B211=1,'Regular Symbol'!D$36,IF(A211=0,'Regular Symbol'!D$26,'Regular Symbol'!D$64) ))</f>
        <v>8</v>
      </c>
      <c r="I211" s="284">
        <f>IF(C211=2,'Regular Symbol'!E$51,IF(PayCombo!C211=1,'Regular Symbol'!E$36,IF(B211=0,'Regular Symbol'!E$26,'Regular Symbol'!E$64) ))</f>
        <v>8</v>
      </c>
      <c r="J211" s="284">
        <f>IF(D211=2,'Regular Symbol'!F$51,IF(PayCombo!D211=1,'Regular Symbol'!F$36,IF(C211=0,'Regular Symbol'!F$26,'Regular Symbol'!F$64) ))</f>
        <v>24</v>
      </c>
      <c r="K211" s="284">
        <f>IF(E211=2,'Regular Symbol'!G$51,IF(PayCombo!E211=1,'Regular Symbol'!G$36,IF(D211=0,'Regular Symbol'!G$26,'Regular Symbol'!G$64) ))</f>
        <v>29</v>
      </c>
      <c r="L211" s="284">
        <f>IF(F211=2,'Regular Symbol'!H$51,IF(PayCombo!F211=1,'Regular Symbol'!H$36,IF(E211=0,'Regular Symbol'!H$26,'Regular Symbol'!H$64) ))</f>
        <v>170</v>
      </c>
      <c r="M211" s="270">
        <f t="shared" si="38"/>
        <v>7572480</v>
      </c>
      <c r="N211" s="271">
        <f t="shared" si="39"/>
        <v>34456.249898580121</v>
      </c>
      <c r="O211" s="285">
        <f>HLOOKUP(A211,OverView!$B$47:$L$57,5,FALSE)</f>
        <v>360</v>
      </c>
      <c r="P211" s="269">
        <f t="shared" si="41"/>
        <v>1.0448031955295138E-2</v>
      </c>
      <c r="Q211" s="272">
        <f t="shared" si="40"/>
        <v>2.9022310986930941E-5</v>
      </c>
      <c r="R211" s="269">
        <f t="shared" si="42"/>
        <v>1.0448031955295138E-2</v>
      </c>
      <c r="S211" s="237"/>
    </row>
    <row r="212" spans="1:19" ht="14" thickBot="1">
      <c r="A212" s="187">
        <f t="shared" si="36"/>
        <v>7</v>
      </c>
      <c r="B212" s="278">
        <v>2</v>
      </c>
      <c r="C212" s="278">
        <v>1</v>
      </c>
      <c r="D212" s="278">
        <v>1</v>
      </c>
      <c r="E212" s="278">
        <v>1</v>
      </c>
      <c r="F212" s="278">
        <v>2</v>
      </c>
      <c r="G212" s="279">
        <f t="shared" si="37"/>
        <v>7</v>
      </c>
      <c r="H212" s="284">
        <f>IF(B212=2,'Regular Symbol'!D$51,IF(PayCombo!B212=1,'Regular Symbol'!D$36,IF(A212=0,'Regular Symbol'!D$26,'Regular Symbol'!D$64) ))</f>
        <v>8</v>
      </c>
      <c r="I212" s="284">
        <f>IF(C212=2,'Regular Symbol'!E$51,IF(PayCombo!C212=1,'Regular Symbol'!E$36,IF(B212=0,'Regular Symbol'!E$26,'Regular Symbol'!E$64) ))</f>
        <v>12</v>
      </c>
      <c r="J212" s="284">
        <f>IF(D212=2,'Regular Symbol'!F$51,IF(PayCombo!D212=1,'Regular Symbol'!F$36,IF(C212=0,'Regular Symbol'!F$26,'Regular Symbol'!F$64) ))</f>
        <v>3</v>
      </c>
      <c r="K212" s="284">
        <f>IF(E212=2,'Regular Symbol'!G$51,IF(PayCombo!E212=1,'Regular Symbol'!G$36,IF(D212=0,'Regular Symbol'!G$26,'Regular Symbol'!G$64) ))</f>
        <v>5</v>
      </c>
      <c r="L212" s="284">
        <f>IF(F212=2,'Regular Symbol'!H$51,IF(PayCombo!F212=1,'Regular Symbol'!H$36,IF(E212=0,'Regular Symbol'!H$26,'Regular Symbol'!H$64) ))</f>
        <v>15</v>
      </c>
      <c r="M212" s="270">
        <f t="shared" si="38"/>
        <v>21600</v>
      </c>
      <c r="N212" s="271">
        <f t="shared" si="39"/>
        <v>12079595.52</v>
      </c>
      <c r="O212" s="285">
        <f>HLOOKUP(A212,OverView!$B$47:$L$57,5,FALSE)</f>
        <v>360</v>
      </c>
      <c r="P212" s="269">
        <f t="shared" si="41"/>
        <v>2.9802322387695312E-5</v>
      </c>
      <c r="Q212" s="272">
        <f t="shared" si="40"/>
        <v>8.2784228854709198E-8</v>
      </c>
      <c r="R212" s="269">
        <f t="shared" si="42"/>
        <v>2.9802322387695312E-5</v>
      </c>
      <c r="S212" s="237"/>
    </row>
    <row r="213" spans="1:19" ht="14" thickBot="1">
      <c r="A213" s="187">
        <f t="shared" si="36"/>
        <v>7</v>
      </c>
      <c r="B213" s="278">
        <v>2</v>
      </c>
      <c r="C213" s="278">
        <v>1</v>
      </c>
      <c r="D213" s="278">
        <v>1</v>
      </c>
      <c r="E213" s="278">
        <v>2</v>
      </c>
      <c r="F213" s="278">
        <v>1</v>
      </c>
      <c r="G213" s="279">
        <f t="shared" si="37"/>
        <v>7</v>
      </c>
      <c r="H213" s="284">
        <f>IF(B213=2,'Regular Symbol'!D$51,IF(PayCombo!B213=1,'Regular Symbol'!D$36,IF(A213=0,'Regular Symbol'!D$26,'Regular Symbol'!D$64) ))</f>
        <v>8</v>
      </c>
      <c r="I213" s="284">
        <f>IF(C213=2,'Regular Symbol'!E$51,IF(PayCombo!C213=1,'Regular Symbol'!E$36,IF(B213=0,'Regular Symbol'!E$26,'Regular Symbol'!E$64) ))</f>
        <v>12</v>
      </c>
      <c r="J213" s="284">
        <f>IF(D213=2,'Regular Symbol'!F$51,IF(PayCombo!D213=1,'Regular Symbol'!F$36,IF(C213=0,'Regular Symbol'!F$26,'Regular Symbol'!F$64) ))</f>
        <v>3</v>
      </c>
      <c r="K213" s="284">
        <f>IF(E213=2,'Regular Symbol'!G$51,IF(PayCombo!E213=1,'Regular Symbol'!G$36,IF(D213=0,'Regular Symbol'!G$26,'Regular Symbol'!G$64) ))</f>
        <v>29</v>
      </c>
      <c r="L213" s="284">
        <f>IF(F213=2,'Regular Symbol'!H$51,IF(PayCombo!F213=1,'Regular Symbol'!H$36,IF(E213=0,'Regular Symbol'!H$26,'Regular Symbol'!H$64) ))</f>
        <v>7</v>
      </c>
      <c r="M213" s="270">
        <f t="shared" si="38"/>
        <v>58464</v>
      </c>
      <c r="N213" s="271">
        <f t="shared" si="39"/>
        <v>4462904.748768473</v>
      </c>
      <c r="O213" s="285">
        <f>HLOOKUP(A213,OverView!$B$47:$L$57,5,FALSE)</f>
        <v>360</v>
      </c>
      <c r="P213" s="269">
        <f t="shared" si="41"/>
        <v>8.0664952596028641E-5</v>
      </c>
      <c r="Q213" s="272">
        <f t="shared" si="40"/>
        <v>2.2406931276674623E-7</v>
      </c>
      <c r="R213" s="269">
        <f t="shared" si="42"/>
        <v>8.0664952596028641E-5</v>
      </c>
      <c r="S213" s="237"/>
    </row>
    <row r="214" spans="1:19" ht="14" thickBot="1">
      <c r="A214" s="187">
        <f t="shared" si="36"/>
        <v>7</v>
      </c>
      <c r="B214" s="278">
        <v>2</v>
      </c>
      <c r="C214" s="278">
        <v>1</v>
      </c>
      <c r="D214" s="278">
        <v>2</v>
      </c>
      <c r="E214" s="278">
        <v>1</v>
      </c>
      <c r="F214" s="278">
        <v>1</v>
      </c>
      <c r="G214" s="279">
        <f t="shared" si="37"/>
        <v>7</v>
      </c>
      <c r="H214" s="284">
        <f>IF(B214=2,'Regular Symbol'!D$51,IF(PayCombo!B214=1,'Regular Symbol'!D$36,IF(A214=0,'Regular Symbol'!D$26,'Regular Symbol'!D$64) ))</f>
        <v>8</v>
      </c>
      <c r="I214" s="284">
        <f>IF(C214=2,'Regular Symbol'!E$51,IF(PayCombo!C214=1,'Regular Symbol'!E$36,IF(B214=0,'Regular Symbol'!E$26,'Regular Symbol'!E$64) ))</f>
        <v>12</v>
      </c>
      <c r="J214" s="284">
        <f>IF(D214=2,'Regular Symbol'!F$51,IF(PayCombo!D214=1,'Regular Symbol'!F$36,IF(C214=0,'Regular Symbol'!F$26,'Regular Symbol'!F$64) ))</f>
        <v>24</v>
      </c>
      <c r="K214" s="284">
        <f>IF(E214=2,'Regular Symbol'!G$51,IF(PayCombo!E214=1,'Regular Symbol'!G$36,IF(D214=0,'Regular Symbol'!G$26,'Regular Symbol'!G$64) ))</f>
        <v>5</v>
      </c>
      <c r="L214" s="284">
        <f>IF(F214=2,'Regular Symbol'!H$51,IF(PayCombo!F214=1,'Regular Symbol'!H$36,IF(E214=0,'Regular Symbol'!H$26,'Regular Symbol'!H$64) ))</f>
        <v>7</v>
      </c>
      <c r="M214" s="270">
        <f t="shared" si="38"/>
        <v>80640</v>
      </c>
      <c r="N214" s="271">
        <f t="shared" si="39"/>
        <v>3235605.942857143</v>
      </c>
      <c r="O214" s="285">
        <f>HLOOKUP(A214,OverView!$B$47:$L$57,5,FALSE)</f>
        <v>360</v>
      </c>
      <c r="P214" s="269">
        <f t="shared" si="41"/>
        <v>1.1126200358072917E-4</v>
      </c>
      <c r="Q214" s="272">
        <f t="shared" si="40"/>
        <v>3.0906112105758101E-7</v>
      </c>
      <c r="R214" s="269">
        <f t="shared" si="42"/>
        <v>1.1126200358072917E-4</v>
      </c>
      <c r="S214" s="237"/>
    </row>
    <row r="215" spans="1:19" ht="14" thickBot="1">
      <c r="A215" s="187">
        <f t="shared" si="36"/>
        <v>7</v>
      </c>
      <c r="B215" s="278">
        <v>2</v>
      </c>
      <c r="C215" s="278">
        <v>1</v>
      </c>
      <c r="D215" s="278">
        <v>2</v>
      </c>
      <c r="E215" s="278">
        <v>2</v>
      </c>
      <c r="F215" s="278">
        <v>0</v>
      </c>
      <c r="G215" s="279">
        <f t="shared" si="37"/>
        <v>7</v>
      </c>
      <c r="H215" s="284">
        <f>IF(B215=2,'Regular Symbol'!D$51,IF(PayCombo!B215=1,'Regular Symbol'!D$36,IF(A215=0,'Regular Symbol'!D$26,'Regular Symbol'!D$64) ))</f>
        <v>8</v>
      </c>
      <c r="I215" s="284">
        <f>IF(C215=2,'Regular Symbol'!E$51,IF(PayCombo!C215=1,'Regular Symbol'!E$36,IF(B215=0,'Regular Symbol'!E$26,'Regular Symbol'!E$64) ))</f>
        <v>12</v>
      </c>
      <c r="J215" s="284">
        <f>IF(D215=2,'Regular Symbol'!F$51,IF(PayCombo!D215=1,'Regular Symbol'!F$36,IF(C215=0,'Regular Symbol'!F$26,'Regular Symbol'!F$64) ))</f>
        <v>24</v>
      </c>
      <c r="K215" s="284">
        <f>IF(E215=2,'Regular Symbol'!G$51,IF(PayCombo!E215=1,'Regular Symbol'!G$36,IF(D215=0,'Regular Symbol'!G$26,'Regular Symbol'!G$64) ))</f>
        <v>29</v>
      </c>
      <c r="L215" s="284">
        <f>IF(F215=2,'Regular Symbol'!H$51,IF(PayCombo!F215=1,'Regular Symbol'!H$36,IF(E215=0,'Regular Symbol'!H$26,'Regular Symbol'!H$64) ))</f>
        <v>170</v>
      </c>
      <c r="M215" s="270">
        <f t="shared" si="38"/>
        <v>11358720</v>
      </c>
      <c r="N215" s="271">
        <f t="shared" si="39"/>
        <v>22970.833265720081</v>
      </c>
      <c r="O215" s="285">
        <f>HLOOKUP(A215,OverView!$B$47:$L$57,5,FALSE)</f>
        <v>360</v>
      </c>
      <c r="P215" s="269">
        <f t="shared" si="41"/>
        <v>1.5672047932942707E-2</v>
      </c>
      <c r="Q215" s="272">
        <f t="shared" si="40"/>
        <v>4.3533466480396409E-5</v>
      </c>
      <c r="R215" s="269">
        <f t="shared" si="42"/>
        <v>1.5672047932942707E-2</v>
      </c>
      <c r="S215" s="237"/>
    </row>
    <row r="216" spans="1:19" ht="14" thickBot="1">
      <c r="A216" s="187">
        <f t="shared" si="36"/>
        <v>7</v>
      </c>
      <c r="B216" s="278">
        <v>2</v>
      </c>
      <c r="C216" s="278">
        <v>2</v>
      </c>
      <c r="D216" s="278">
        <v>1</v>
      </c>
      <c r="E216" s="278">
        <v>1</v>
      </c>
      <c r="F216" s="278">
        <v>1</v>
      </c>
      <c r="G216" s="279">
        <f t="shared" si="37"/>
        <v>7</v>
      </c>
      <c r="H216" s="284">
        <f>IF(B216=2,'Regular Symbol'!D$51,IF(PayCombo!B216=1,'Regular Symbol'!D$36,IF(A216=0,'Regular Symbol'!D$26,'Regular Symbol'!D$64) ))</f>
        <v>8</v>
      </c>
      <c r="I216" s="284">
        <f>IF(C216=2,'Regular Symbol'!E$51,IF(PayCombo!C216=1,'Regular Symbol'!E$36,IF(B216=0,'Regular Symbol'!E$26,'Regular Symbol'!E$64) ))</f>
        <v>8</v>
      </c>
      <c r="J216" s="284">
        <f>IF(D216=2,'Regular Symbol'!F$51,IF(PayCombo!D216=1,'Regular Symbol'!F$36,IF(C216=0,'Regular Symbol'!F$26,'Regular Symbol'!F$64) ))</f>
        <v>3</v>
      </c>
      <c r="K216" s="284">
        <f>IF(E216=2,'Regular Symbol'!G$51,IF(PayCombo!E216=1,'Regular Symbol'!G$36,IF(D216=0,'Regular Symbol'!G$26,'Regular Symbol'!G$64) ))</f>
        <v>5</v>
      </c>
      <c r="L216" s="284">
        <f>IF(F216=2,'Regular Symbol'!H$51,IF(PayCombo!F216=1,'Regular Symbol'!H$36,IF(E216=0,'Regular Symbol'!H$26,'Regular Symbol'!H$64) ))</f>
        <v>7</v>
      </c>
      <c r="M216" s="270">
        <f t="shared" si="38"/>
        <v>6720</v>
      </c>
      <c r="N216" s="271">
        <f t="shared" si="39"/>
        <v>38827271.314285718</v>
      </c>
      <c r="O216" s="285">
        <f>HLOOKUP(A216,OverView!$B$47:$L$57,5,FALSE)</f>
        <v>360</v>
      </c>
      <c r="P216" s="269">
        <f t="shared" si="41"/>
        <v>9.2718336317274298E-6</v>
      </c>
      <c r="Q216" s="272">
        <f t="shared" si="40"/>
        <v>2.5755093421465083E-8</v>
      </c>
      <c r="R216" s="269">
        <f t="shared" si="42"/>
        <v>9.2718336317274298E-6</v>
      </c>
      <c r="S216" s="237"/>
    </row>
    <row r="217" spans="1:19" ht="14" thickBot="1">
      <c r="A217" s="187">
        <f t="shared" si="36"/>
        <v>7</v>
      </c>
      <c r="B217" s="278">
        <v>2</v>
      </c>
      <c r="C217" s="278">
        <v>2</v>
      </c>
      <c r="D217" s="278">
        <v>1</v>
      </c>
      <c r="E217" s="278">
        <v>2</v>
      </c>
      <c r="F217" s="278">
        <v>0</v>
      </c>
      <c r="G217" s="279">
        <f t="shared" si="37"/>
        <v>7</v>
      </c>
      <c r="H217" s="284">
        <f>IF(B217=2,'Regular Symbol'!D$51,IF(PayCombo!B217=1,'Regular Symbol'!D$36,IF(A217=0,'Regular Symbol'!D$26,'Regular Symbol'!D$64) ))</f>
        <v>8</v>
      </c>
      <c r="I217" s="284">
        <f>IF(C217=2,'Regular Symbol'!E$51,IF(PayCombo!C217=1,'Regular Symbol'!E$36,IF(B217=0,'Regular Symbol'!E$26,'Regular Symbol'!E$64) ))</f>
        <v>8</v>
      </c>
      <c r="J217" s="284">
        <f>IF(D217=2,'Regular Symbol'!F$51,IF(PayCombo!D217=1,'Regular Symbol'!F$36,IF(C217=0,'Regular Symbol'!F$26,'Regular Symbol'!F$64) ))</f>
        <v>3</v>
      </c>
      <c r="K217" s="284">
        <f>IF(E217=2,'Regular Symbol'!G$51,IF(PayCombo!E217=1,'Regular Symbol'!G$36,IF(D217=0,'Regular Symbol'!G$26,'Regular Symbol'!G$64) ))</f>
        <v>29</v>
      </c>
      <c r="L217" s="284">
        <f>IF(F217=2,'Regular Symbol'!H$51,IF(PayCombo!F217=1,'Regular Symbol'!H$36,IF(E217=0,'Regular Symbol'!H$26,'Regular Symbol'!H$64) ))</f>
        <v>170</v>
      </c>
      <c r="M217" s="270">
        <f t="shared" si="38"/>
        <v>946560</v>
      </c>
      <c r="N217" s="271">
        <f t="shared" si="39"/>
        <v>275649.99918864097</v>
      </c>
      <c r="O217" s="285">
        <f>HLOOKUP(A217,OverView!$B$47:$L$57,5,FALSE)</f>
        <v>360</v>
      </c>
      <c r="P217" s="269">
        <f t="shared" si="41"/>
        <v>1.3060039944118923E-3</v>
      </c>
      <c r="Q217" s="272">
        <f t="shared" si="40"/>
        <v>3.6277888733663676E-6</v>
      </c>
      <c r="R217" s="269">
        <f t="shared" si="42"/>
        <v>1.3060039944118923E-3</v>
      </c>
      <c r="S217" s="237"/>
    </row>
    <row r="218" spans="1:19" ht="14" thickBot="1">
      <c r="A218" s="187">
        <f t="shared" si="36"/>
        <v>7</v>
      </c>
      <c r="B218" s="282">
        <v>2</v>
      </c>
      <c r="C218" s="282">
        <v>2</v>
      </c>
      <c r="D218" s="282">
        <v>2</v>
      </c>
      <c r="E218" s="282">
        <v>1</v>
      </c>
      <c r="F218" s="282">
        <v>0</v>
      </c>
      <c r="G218" s="283">
        <f t="shared" si="37"/>
        <v>7</v>
      </c>
      <c r="H218" s="284">
        <f>IF(B218=2,'Regular Symbol'!D$51,IF(PayCombo!B218=1,'Regular Symbol'!D$36,IF(A218=0,'Regular Symbol'!D$26,'Regular Symbol'!D$64) ))</f>
        <v>8</v>
      </c>
      <c r="I218" s="284">
        <f>IF(C218=2,'Regular Symbol'!E$51,IF(PayCombo!C218=1,'Regular Symbol'!E$36,IF(B218=0,'Regular Symbol'!E$26,'Regular Symbol'!E$64) ))</f>
        <v>8</v>
      </c>
      <c r="J218" s="284">
        <f>IF(D218=2,'Regular Symbol'!F$51,IF(PayCombo!D218=1,'Regular Symbol'!F$36,IF(C218=0,'Regular Symbol'!F$26,'Regular Symbol'!F$64) ))</f>
        <v>24</v>
      </c>
      <c r="K218" s="284">
        <f>IF(E218=2,'Regular Symbol'!G$51,IF(PayCombo!E218=1,'Regular Symbol'!G$36,IF(D218=0,'Regular Symbol'!G$26,'Regular Symbol'!G$64) ))</f>
        <v>5</v>
      </c>
      <c r="L218" s="284">
        <f>IF(F218=2,'Regular Symbol'!H$51,IF(PayCombo!F218=1,'Regular Symbol'!H$36,IF(E218=0,'Regular Symbol'!H$26,'Regular Symbol'!H$64) ))</f>
        <v>170</v>
      </c>
      <c r="M218" s="270">
        <f t="shared" si="38"/>
        <v>1305600</v>
      </c>
      <c r="N218" s="271">
        <f t="shared" si="39"/>
        <v>199846.2494117647</v>
      </c>
      <c r="O218" s="285">
        <f>HLOOKUP(A218,OverView!$B$47:$L$57,5,FALSE)</f>
        <v>360</v>
      </c>
      <c r="P218" s="269">
        <f t="shared" si="41"/>
        <v>1.8013848198784722E-3</v>
      </c>
      <c r="Q218" s="272">
        <f t="shared" si="40"/>
        <v>5.0038467218846453E-6</v>
      </c>
      <c r="R218" s="269">
        <f t="shared" si="42"/>
        <v>1.8013848198784722E-3</v>
      </c>
      <c r="S218" s="289">
        <f>SUM(M205:M218)</f>
        <v>22223712</v>
      </c>
    </row>
    <row r="219" spans="1:19" ht="14" thickBot="1">
      <c r="A219" s="187">
        <f t="shared" si="36"/>
        <v>6</v>
      </c>
      <c r="B219" s="280">
        <v>1</v>
      </c>
      <c r="C219" s="280">
        <v>1</v>
      </c>
      <c r="D219" s="280">
        <v>1</v>
      </c>
      <c r="E219" s="280">
        <v>1</v>
      </c>
      <c r="F219" s="280">
        <v>2</v>
      </c>
      <c r="G219" s="281">
        <f t="shared" si="37"/>
        <v>6</v>
      </c>
      <c r="H219" s="284">
        <f>IF(B219=2,'Regular Symbol'!D$51,IF(PayCombo!B219=1,'Regular Symbol'!D$36,IF(A219=0,'Regular Symbol'!D$26,'Regular Symbol'!D$64) ))</f>
        <v>8</v>
      </c>
      <c r="I219" s="284">
        <f>IF(C219=2,'Regular Symbol'!E$51,IF(PayCombo!C219=1,'Regular Symbol'!E$36,IF(B219=0,'Regular Symbol'!E$26,'Regular Symbol'!E$64) ))</f>
        <v>12</v>
      </c>
      <c r="J219" s="284">
        <f>IF(D219=2,'Regular Symbol'!F$51,IF(PayCombo!D219=1,'Regular Symbol'!F$36,IF(C219=0,'Regular Symbol'!F$26,'Regular Symbol'!F$64) ))</f>
        <v>3</v>
      </c>
      <c r="K219" s="284">
        <f>IF(E219=2,'Regular Symbol'!G$51,IF(PayCombo!E219=1,'Regular Symbol'!G$36,IF(D219=0,'Regular Symbol'!G$26,'Regular Symbol'!G$64) ))</f>
        <v>5</v>
      </c>
      <c r="L219" s="284">
        <f>IF(F219=2,'Regular Symbol'!H$51,IF(PayCombo!F219=1,'Regular Symbol'!H$36,IF(E219=0,'Regular Symbol'!H$26,'Regular Symbol'!H$64) ))</f>
        <v>15</v>
      </c>
      <c r="M219" s="268">
        <f t="shared" si="38"/>
        <v>21600</v>
      </c>
      <c r="N219" s="271">
        <f t="shared" si="39"/>
        <v>12079595.52</v>
      </c>
      <c r="O219" s="285">
        <f>HLOOKUP(A219,OverView!$B$47:$L$57,5,FALSE)</f>
        <v>150</v>
      </c>
      <c r="P219" s="269">
        <f t="shared" si="41"/>
        <v>1.2417634328206379E-5</v>
      </c>
      <c r="Q219" s="272">
        <f t="shared" si="40"/>
        <v>8.2784228854709198E-8</v>
      </c>
      <c r="R219" s="269">
        <f t="shared" si="42"/>
        <v>1.2417634328206379E-5</v>
      </c>
      <c r="S219" s="237"/>
    </row>
    <row r="220" spans="1:19" ht="14" thickBot="1">
      <c r="A220" s="187">
        <f t="shared" ref="A220:A246" si="43">SUM(B220:F220)</f>
        <v>6</v>
      </c>
      <c r="B220" s="278">
        <v>1</v>
      </c>
      <c r="C220" s="278">
        <v>1</v>
      </c>
      <c r="D220" s="278">
        <v>1</v>
      </c>
      <c r="E220" s="278">
        <v>2</v>
      </c>
      <c r="F220" s="278">
        <v>1</v>
      </c>
      <c r="G220" s="279">
        <f t="shared" ref="G220:G246" si="44">SUM(B220:F220)</f>
        <v>6</v>
      </c>
      <c r="H220" s="284">
        <f>IF(B220=2,'Regular Symbol'!D$51,IF(PayCombo!B220=1,'Regular Symbol'!D$36,IF(A220=0,'Regular Symbol'!D$26,'Regular Symbol'!D$64) ))</f>
        <v>8</v>
      </c>
      <c r="I220" s="284">
        <f>IF(C220=2,'Regular Symbol'!E$51,IF(PayCombo!C220=1,'Regular Symbol'!E$36,IF(B220=0,'Regular Symbol'!E$26,'Regular Symbol'!E$64) ))</f>
        <v>12</v>
      </c>
      <c r="J220" s="284">
        <f>IF(D220=2,'Regular Symbol'!F$51,IF(PayCombo!D220=1,'Regular Symbol'!F$36,IF(C220=0,'Regular Symbol'!F$26,'Regular Symbol'!F$64) ))</f>
        <v>3</v>
      </c>
      <c r="K220" s="284">
        <f>IF(E220=2,'Regular Symbol'!G$51,IF(PayCombo!E220=1,'Regular Symbol'!G$36,IF(D220=0,'Regular Symbol'!G$26,'Regular Symbol'!G$64) ))</f>
        <v>29</v>
      </c>
      <c r="L220" s="284">
        <f>IF(F220=2,'Regular Symbol'!H$51,IF(PayCombo!F220=1,'Regular Symbol'!H$36,IF(E220=0,'Regular Symbol'!H$26,'Regular Symbol'!H$64) ))</f>
        <v>7</v>
      </c>
      <c r="M220" s="270">
        <f t="shared" ref="M220:M246" si="45">PRODUCT(H220,I220,J220,K220,L220)</f>
        <v>58464</v>
      </c>
      <c r="N220" s="271">
        <f t="shared" ref="N220:N246" si="46">$H$5/M220</f>
        <v>4462904.748768473</v>
      </c>
      <c r="O220" s="285">
        <f>HLOOKUP(A220,OverView!$B$47:$L$57,5,FALSE)</f>
        <v>150</v>
      </c>
      <c r="P220" s="269">
        <f t="shared" si="41"/>
        <v>3.3610396915011937E-5</v>
      </c>
      <c r="Q220" s="272">
        <f t="shared" ref="Q220:Q246" si="47">1/N220</f>
        <v>2.2406931276674623E-7</v>
      </c>
      <c r="R220" s="269">
        <f t="shared" si="42"/>
        <v>3.3610396915011937E-5</v>
      </c>
      <c r="S220" s="237"/>
    </row>
    <row r="221" spans="1:19" ht="14" thickBot="1">
      <c r="A221" s="187">
        <f t="shared" si="43"/>
        <v>6</v>
      </c>
      <c r="B221" s="278">
        <v>1</v>
      </c>
      <c r="C221" s="278">
        <v>1</v>
      </c>
      <c r="D221" s="278">
        <v>2</v>
      </c>
      <c r="E221" s="278">
        <v>1</v>
      </c>
      <c r="F221" s="278">
        <v>1</v>
      </c>
      <c r="G221" s="279">
        <f t="shared" si="44"/>
        <v>6</v>
      </c>
      <c r="H221" s="284">
        <f>IF(B221=2,'Regular Symbol'!D$51,IF(PayCombo!B221=1,'Regular Symbol'!D$36,IF(A221=0,'Regular Symbol'!D$26,'Regular Symbol'!D$64) ))</f>
        <v>8</v>
      </c>
      <c r="I221" s="284">
        <f>IF(C221=2,'Regular Symbol'!E$51,IF(PayCombo!C221=1,'Regular Symbol'!E$36,IF(B221=0,'Regular Symbol'!E$26,'Regular Symbol'!E$64) ))</f>
        <v>12</v>
      </c>
      <c r="J221" s="284">
        <f>IF(D221=2,'Regular Symbol'!F$51,IF(PayCombo!D221=1,'Regular Symbol'!F$36,IF(C221=0,'Regular Symbol'!F$26,'Regular Symbol'!F$64) ))</f>
        <v>24</v>
      </c>
      <c r="K221" s="284">
        <f>IF(E221=2,'Regular Symbol'!G$51,IF(PayCombo!E221=1,'Regular Symbol'!G$36,IF(D221=0,'Regular Symbol'!G$26,'Regular Symbol'!G$64) ))</f>
        <v>5</v>
      </c>
      <c r="L221" s="284">
        <f>IF(F221=2,'Regular Symbol'!H$51,IF(PayCombo!F221=1,'Regular Symbol'!H$36,IF(E221=0,'Regular Symbol'!H$26,'Regular Symbol'!H$64) ))</f>
        <v>7</v>
      </c>
      <c r="M221" s="270">
        <f t="shared" si="45"/>
        <v>80640</v>
      </c>
      <c r="N221" s="271">
        <f t="shared" si="46"/>
        <v>3235605.942857143</v>
      </c>
      <c r="O221" s="285">
        <f>HLOOKUP(A221,OverView!$B$47:$L$57,5,FALSE)</f>
        <v>150</v>
      </c>
      <c r="P221" s="269">
        <f t="shared" si="41"/>
        <v>4.6359168158637149E-5</v>
      </c>
      <c r="Q221" s="272">
        <f t="shared" si="47"/>
        <v>3.0906112105758101E-7</v>
      </c>
      <c r="R221" s="269">
        <f t="shared" si="42"/>
        <v>4.6359168158637149E-5</v>
      </c>
      <c r="S221" s="237"/>
    </row>
    <row r="222" spans="1:19" ht="14" thickBot="1">
      <c r="A222" s="187">
        <f t="shared" si="43"/>
        <v>6</v>
      </c>
      <c r="B222" s="278">
        <v>1</v>
      </c>
      <c r="C222" s="278">
        <v>1</v>
      </c>
      <c r="D222" s="278">
        <v>2</v>
      </c>
      <c r="E222" s="278">
        <v>2</v>
      </c>
      <c r="F222" s="278">
        <v>0</v>
      </c>
      <c r="G222" s="279">
        <f t="shared" si="44"/>
        <v>6</v>
      </c>
      <c r="H222" s="284">
        <f>IF(B222=2,'Regular Symbol'!D$51,IF(PayCombo!B222=1,'Regular Symbol'!D$36,IF(A222=0,'Regular Symbol'!D$26,'Regular Symbol'!D$64) ))</f>
        <v>8</v>
      </c>
      <c r="I222" s="284">
        <f>IF(C222=2,'Regular Symbol'!E$51,IF(PayCombo!C222=1,'Regular Symbol'!E$36,IF(B222=0,'Regular Symbol'!E$26,'Regular Symbol'!E$64) ))</f>
        <v>12</v>
      </c>
      <c r="J222" s="284">
        <f>IF(D222=2,'Regular Symbol'!F$51,IF(PayCombo!D222=1,'Regular Symbol'!F$36,IF(C222=0,'Regular Symbol'!F$26,'Regular Symbol'!F$64) ))</f>
        <v>24</v>
      </c>
      <c r="K222" s="284">
        <f>IF(E222=2,'Regular Symbol'!G$51,IF(PayCombo!E222=1,'Regular Symbol'!G$36,IF(D222=0,'Regular Symbol'!G$26,'Regular Symbol'!G$64) ))</f>
        <v>29</v>
      </c>
      <c r="L222" s="284">
        <f>IF(F222=2,'Regular Symbol'!H$51,IF(PayCombo!F222=1,'Regular Symbol'!H$36,IF(E222=0,'Regular Symbol'!H$26,'Regular Symbol'!H$64) ))</f>
        <v>170</v>
      </c>
      <c r="M222" s="270">
        <f t="shared" si="45"/>
        <v>11358720</v>
      </c>
      <c r="N222" s="271">
        <f t="shared" si="46"/>
        <v>22970.833265720081</v>
      </c>
      <c r="O222" s="285">
        <f>HLOOKUP(A222,OverView!$B$47:$L$57,5,FALSE)</f>
        <v>150</v>
      </c>
      <c r="P222" s="269">
        <f t="shared" si="41"/>
        <v>6.5300199720594613E-3</v>
      </c>
      <c r="Q222" s="272">
        <f t="shared" si="47"/>
        <v>4.3533466480396409E-5</v>
      </c>
      <c r="R222" s="269">
        <f t="shared" si="42"/>
        <v>6.5300199720594613E-3</v>
      </c>
      <c r="S222" s="237"/>
    </row>
    <row r="223" spans="1:19" ht="14" thickBot="1">
      <c r="A223" s="187">
        <f t="shared" si="43"/>
        <v>6</v>
      </c>
      <c r="B223" s="278">
        <v>1</v>
      </c>
      <c r="C223" s="278">
        <v>2</v>
      </c>
      <c r="D223" s="278">
        <v>1</v>
      </c>
      <c r="E223" s="278">
        <v>1</v>
      </c>
      <c r="F223" s="278">
        <v>1</v>
      </c>
      <c r="G223" s="279">
        <f t="shared" si="44"/>
        <v>6</v>
      </c>
      <c r="H223" s="284">
        <f>IF(B223=2,'Regular Symbol'!D$51,IF(PayCombo!B223=1,'Regular Symbol'!D$36,IF(A223=0,'Regular Symbol'!D$26,'Regular Symbol'!D$64) ))</f>
        <v>8</v>
      </c>
      <c r="I223" s="284">
        <f>IF(C223=2,'Regular Symbol'!E$51,IF(PayCombo!C223=1,'Regular Symbol'!E$36,IF(B223=0,'Regular Symbol'!E$26,'Regular Symbol'!E$64) ))</f>
        <v>8</v>
      </c>
      <c r="J223" s="284">
        <f>IF(D223=2,'Regular Symbol'!F$51,IF(PayCombo!D223=1,'Regular Symbol'!F$36,IF(C223=0,'Regular Symbol'!F$26,'Regular Symbol'!F$64) ))</f>
        <v>3</v>
      </c>
      <c r="K223" s="284">
        <f>IF(E223=2,'Regular Symbol'!G$51,IF(PayCombo!E223=1,'Regular Symbol'!G$36,IF(D223=0,'Regular Symbol'!G$26,'Regular Symbol'!G$64) ))</f>
        <v>5</v>
      </c>
      <c r="L223" s="284">
        <f>IF(F223=2,'Regular Symbol'!H$51,IF(PayCombo!F223=1,'Regular Symbol'!H$36,IF(E223=0,'Regular Symbol'!H$26,'Regular Symbol'!H$64) ))</f>
        <v>7</v>
      </c>
      <c r="M223" s="270">
        <f t="shared" si="45"/>
        <v>6720</v>
      </c>
      <c r="N223" s="271">
        <f t="shared" si="46"/>
        <v>38827271.314285718</v>
      </c>
      <c r="O223" s="285">
        <f>HLOOKUP(A223,OverView!$B$47:$L$57,5,FALSE)</f>
        <v>150</v>
      </c>
      <c r="P223" s="269">
        <f t="shared" si="41"/>
        <v>3.8632640132197624E-6</v>
      </c>
      <c r="Q223" s="272">
        <f t="shared" si="47"/>
        <v>2.5755093421465083E-8</v>
      </c>
      <c r="R223" s="269">
        <f t="shared" si="42"/>
        <v>3.8632640132197624E-6</v>
      </c>
      <c r="S223" s="237"/>
    </row>
    <row r="224" spans="1:19" ht="14" thickBot="1">
      <c r="A224" s="187">
        <f t="shared" si="43"/>
        <v>6</v>
      </c>
      <c r="B224" s="278">
        <v>1</v>
      </c>
      <c r="C224" s="278">
        <v>2</v>
      </c>
      <c r="D224" s="278">
        <v>1</v>
      </c>
      <c r="E224" s="278">
        <v>2</v>
      </c>
      <c r="F224" s="278">
        <v>0</v>
      </c>
      <c r="G224" s="279">
        <f t="shared" si="44"/>
        <v>6</v>
      </c>
      <c r="H224" s="284">
        <f>IF(B224=2,'Regular Symbol'!D$51,IF(PayCombo!B224=1,'Regular Symbol'!D$36,IF(A224=0,'Regular Symbol'!D$26,'Regular Symbol'!D$64) ))</f>
        <v>8</v>
      </c>
      <c r="I224" s="284">
        <f>IF(C224=2,'Regular Symbol'!E$51,IF(PayCombo!C224=1,'Regular Symbol'!E$36,IF(B224=0,'Regular Symbol'!E$26,'Regular Symbol'!E$64) ))</f>
        <v>8</v>
      </c>
      <c r="J224" s="284">
        <f>IF(D224=2,'Regular Symbol'!F$51,IF(PayCombo!D224=1,'Regular Symbol'!F$36,IF(C224=0,'Regular Symbol'!F$26,'Regular Symbol'!F$64) ))</f>
        <v>3</v>
      </c>
      <c r="K224" s="284">
        <f>IF(E224=2,'Regular Symbol'!G$51,IF(PayCombo!E224=1,'Regular Symbol'!G$36,IF(D224=0,'Regular Symbol'!G$26,'Regular Symbol'!G$64) ))</f>
        <v>29</v>
      </c>
      <c r="L224" s="284">
        <f>IF(F224=2,'Regular Symbol'!H$51,IF(PayCombo!F224=1,'Regular Symbol'!H$36,IF(E224=0,'Regular Symbol'!H$26,'Regular Symbol'!H$64) ))</f>
        <v>170</v>
      </c>
      <c r="M224" s="270">
        <f t="shared" si="45"/>
        <v>946560</v>
      </c>
      <c r="N224" s="271">
        <f t="shared" si="46"/>
        <v>275649.99918864097</v>
      </c>
      <c r="O224" s="285">
        <f>HLOOKUP(A224,OverView!$B$47:$L$57,5,FALSE)</f>
        <v>150</v>
      </c>
      <c r="P224" s="269">
        <f t="shared" si="41"/>
        <v>5.4416833100495515E-4</v>
      </c>
      <c r="Q224" s="272">
        <f t="shared" si="47"/>
        <v>3.6277888733663676E-6</v>
      </c>
      <c r="R224" s="269">
        <f t="shared" si="42"/>
        <v>5.4416833100495515E-4</v>
      </c>
      <c r="S224" s="237"/>
    </row>
    <row r="225" spans="1:19" ht="14" thickBot="1">
      <c r="A225" s="187">
        <f t="shared" si="43"/>
        <v>6</v>
      </c>
      <c r="B225" s="278">
        <v>1</v>
      </c>
      <c r="C225" s="278">
        <v>2</v>
      </c>
      <c r="D225" s="278">
        <v>2</v>
      </c>
      <c r="E225" s="278">
        <v>1</v>
      </c>
      <c r="F225" s="278">
        <v>0</v>
      </c>
      <c r="G225" s="279">
        <f t="shared" si="44"/>
        <v>6</v>
      </c>
      <c r="H225" s="284">
        <f>IF(B225=2,'Regular Symbol'!D$51,IF(PayCombo!B225=1,'Regular Symbol'!D$36,IF(A225=0,'Regular Symbol'!D$26,'Regular Symbol'!D$64) ))</f>
        <v>8</v>
      </c>
      <c r="I225" s="284">
        <f>IF(C225=2,'Regular Symbol'!E$51,IF(PayCombo!C225=1,'Regular Symbol'!E$36,IF(B225=0,'Regular Symbol'!E$26,'Regular Symbol'!E$64) ))</f>
        <v>8</v>
      </c>
      <c r="J225" s="284">
        <f>IF(D225=2,'Regular Symbol'!F$51,IF(PayCombo!D225=1,'Regular Symbol'!F$36,IF(C225=0,'Regular Symbol'!F$26,'Regular Symbol'!F$64) ))</f>
        <v>24</v>
      </c>
      <c r="K225" s="284">
        <f>IF(E225=2,'Regular Symbol'!G$51,IF(PayCombo!E225=1,'Regular Symbol'!G$36,IF(D225=0,'Regular Symbol'!G$26,'Regular Symbol'!G$64) ))</f>
        <v>5</v>
      </c>
      <c r="L225" s="284">
        <f>IF(F225=2,'Regular Symbol'!H$51,IF(PayCombo!F225=1,'Regular Symbol'!H$36,IF(E225=0,'Regular Symbol'!H$26,'Regular Symbol'!H$64) ))</f>
        <v>170</v>
      </c>
      <c r="M225" s="270">
        <f t="shared" si="45"/>
        <v>1305600</v>
      </c>
      <c r="N225" s="271">
        <f t="shared" si="46"/>
        <v>199846.2494117647</v>
      </c>
      <c r="O225" s="285">
        <f>HLOOKUP(A225,OverView!$B$47:$L$57,5,FALSE)</f>
        <v>150</v>
      </c>
      <c r="P225" s="269">
        <f t="shared" si="41"/>
        <v>7.5057700828269679E-4</v>
      </c>
      <c r="Q225" s="272">
        <f t="shared" si="47"/>
        <v>5.0038467218846453E-6</v>
      </c>
      <c r="R225" s="269">
        <f t="shared" si="42"/>
        <v>7.5057700828269679E-4</v>
      </c>
      <c r="S225" s="237"/>
    </row>
    <row r="226" spans="1:19" ht="14" thickBot="1">
      <c r="A226" s="187">
        <f t="shared" si="43"/>
        <v>6</v>
      </c>
      <c r="B226" s="278">
        <v>2</v>
      </c>
      <c r="C226" s="278">
        <v>1</v>
      </c>
      <c r="D226" s="278">
        <v>1</v>
      </c>
      <c r="E226" s="278">
        <v>1</v>
      </c>
      <c r="F226" s="278">
        <v>1</v>
      </c>
      <c r="G226" s="279">
        <f t="shared" si="44"/>
        <v>6</v>
      </c>
      <c r="H226" s="284">
        <f>IF(B226=2,'Regular Symbol'!D$51,IF(PayCombo!B226=1,'Regular Symbol'!D$36,IF(A226=0,'Regular Symbol'!D$26,'Regular Symbol'!D$64) ))</f>
        <v>8</v>
      </c>
      <c r="I226" s="284">
        <f>IF(C226=2,'Regular Symbol'!E$51,IF(PayCombo!C226=1,'Regular Symbol'!E$36,IF(B226=0,'Regular Symbol'!E$26,'Regular Symbol'!E$64) ))</f>
        <v>12</v>
      </c>
      <c r="J226" s="284">
        <f>IF(D226=2,'Regular Symbol'!F$51,IF(PayCombo!D226=1,'Regular Symbol'!F$36,IF(C226=0,'Regular Symbol'!F$26,'Regular Symbol'!F$64) ))</f>
        <v>3</v>
      </c>
      <c r="K226" s="284">
        <f>IF(E226=2,'Regular Symbol'!G$51,IF(PayCombo!E226=1,'Regular Symbol'!G$36,IF(D226=0,'Regular Symbol'!G$26,'Regular Symbol'!G$64) ))</f>
        <v>5</v>
      </c>
      <c r="L226" s="284">
        <f>IF(F226=2,'Regular Symbol'!H$51,IF(PayCombo!F226=1,'Regular Symbol'!H$36,IF(E226=0,'Regular Symbol'!H$26,'Regular Symbol'!H$64) ))</f>
        <v>7</v>
      </c>
      <c r="M226" s="270">
        <f t="shared" si="45"/>
        <v>10080</v>
      </c>
      <c r="N226" s="271">
        <f t="shared" si="46"/>
        <v>25884847.542857144</v>
      </c>
      <c r="O226" s="285">
        <f>HLOOKUP(A226,OverView!$B$47:$L$57,5,FALSE)</f>
        <v>150</v>
      </c>
      <c r="P226" s="269">
        <f t="shared" si="41"/>
        <v>5.7948960198296436E-6</v>
      </c>
      <c r="Q226" s="272">
        <f t="shared" si="47"/>
        <v>3.8632640132197627E-8</v>
      </c>
      <c r="R226" s="269">
        <f t="shared" si="42"/>
        <v>5.7948960198296436E-6</v>
      </c>
      <c r="S226" s="237"/>
    </row>
    <row r="227" spans="1:19" ht="14" thickBot="1">
      <c r="A227" s="187">
        <f t="shared" si="43"/>
        <v>6</v>
      </c>
      <c r="B227" s="278">
        <v>2</v>
      </c>
      <c r="C227" s="278">
        <v>1</v>
      </c>
      <c r="D227" s="278">
        <v>1</v>
      </c>
      <c r="E227" s="278">
        <v>2</v>
      </c>
      <c r="F227" s="278">
        <v>0</v>
      </c>
      <c r="G227" s="279">
        <f t="shared" si="44"/>
        <v>6</v>
      </c>
      <c r="H227" s="284">
        <f>IF(B227=2,'Regular Symbol'!D$51,IF(PayCombo!B227=1,'Regular Symbol'!D$36,IF(A227=0,'Regular Symbol'!D$26,'Regular Symbol'!D$64) ))</f>
        <v>8</v>
      </c>
      <c r="I227" s="284">
        <f>IF(C227=2,'Regular Symbol'!E$51,IF(PayCombo!C227=1,'Regular Symbol'!E$36,IF(B227=0,'Regular Symbol'!E$26,'Regular Symbol'!E$64) ))</f>
        <v>12</v>
      </c>
      <c r="J227" s="284">
        <f>IF(D227=2,'Regular Symbol'!F$51,IF(PayCombo!D227=1,'Regular Symbol'!F$36,IF(C227=0,'Regular Symbol'!F$26,'Regular Symbol'!F$64) ))</f>
        <v>3</v>
      </c>
      <c r="K227" s="284">
        <f>IF(E227=2,'Regular Symbol'!G$51,IF(PayCombo!E227=1,'Regular Symbol'!G$36,IF(D227=0,'Regular Symbol'!G$26,'Regular Symbol'!G$64) ))</f>
        <v>29</v>
      </c>
      <c r="L227" s="284">
        <f>IF(F227=2,'Regular Symbol'!H$51,IF(PayCombo!F227=1,'Regular Symbol'!H$36,IF(E227=0,'Regular Symbol'!H$26,'Regular Symbol'!H$64) ))</f>
        <v>170</v>
      </c>
      <c r="M227" s="270">
        <f t="shared" si="45"/>
        <v>1419840</v>
      </c>
      <c r="N227" s="271">
        <f t="shared" si="46"/>
        <v>183766.66612576065</v>
      </c>
      <c r="O227" s="285">
        <f>HLOOKUP(A227,OverView!$B$47:$L$57,5,FALSE)</f>
        <v>150</v>
      </c>
      <c r="P227" s="269">
        <f t="shared" si="41"/>
        <v>8.1625249650743267E-4</v>
      </c>
      <c r="Q227" s="272">
        <f t="shared" si="47"/>
        <v>5.4416833100495512E-6</v>
      </c>
      <c r="R227" s="269">
        <f t="shared" si="42"/>
        <v>8.1625249650743267E-4</v>
      </c>
      <c r="S227" s="237"/>
    </row>
    <row r="228" spans="1:19" ht="14" thickBot="1">
      <c r="A228" s="187">
        <f t="shared" si="43"/>
        <v>6</v>
      </c>
      <c r="B228" s="278">
        <v>2</v>
      </c>
      <c r="C228" s="278">
        <v>1</v>
      </c>
      <c r="D228" s="278">
        <v>2</v>
      </c>
      <c r="E228" s="278">
        <v>1</v>
      </c>
      <c r="F228" s="278">
        <v>0</v>
      </c>
      <c r="G228" s="279">
        <f t="shared" si="44"/>
        <v>6</v>
      </c>
      <c r="H228" s="284">
        <f>IF(B228=2,'Regular Symbol'!D$51,IF(PayCombo!B228=1,'Regular Symbol'!D$36,IF(A228=0,'Regular Symbol'!D$26,'Regular Symbol'!D$64) ))</f>
        <v>8</v>
      </c>
      <c r="I228" s="284">
        <f>IF(C228=2,'Regular Symbol'!E$51,IF(PayCombo!C228=1,'Regular Symbol'!E$36,IF(B228=0,'Regular Symbol'!E$26,'Regular Symbol'!E$64) ))</f>
        <v>12</v>
      </c>
      <c r="J228" s="284">
        <f>IF(D228=2,'Regular Symbol'!F$51,IF(PayCombo!D228=1,'Regular Symbol'!F$36,IF(C228=0,'Regular Symbol'!F$26,'Regular Symbol'!F$64) ))</f>
        <v>24</v>
      </c>
      <c r="K228" s="284">
        <f>IF(E228=2,'Regular Symbol'!G$51,IF(PayCombo!E228=1,'Regular Symbol'!G$36,IF(D228=0,'Regular Symbol'!G$26,'Regular Symbol'!G$64) ))</f>
        <v>5</v>
      </c>
      <c r="L228" s="284">
        <f>IF(F228=2,'Regular Symbol'!H$51,IF(PayCombo!F228=1,'Regular Symbol'!H$36,IF(E228=0,'Regular Symbol'!H$26,'Regular Symbol'!H$64) ))</f>
        <v>170</v>
      </c>
      <c r="M228" s="270">
        <f t="shared" si="45"/>
        <v>1958400</v>
      </c>
      <c r="N228" s="271">
        <f t="shared" si="46"/>
        <v>133230.83294117646</v>
      </c>
      <c r="O228" s="285">
        <f>HLOOKUP(A228,OverView!$B$47:$L$57,5,FALSE)</f>
        <v>150</v>
      </c>
      <c r="P228" s="269">
        <f t="shared" si="41"/>
        <v>1.1258655124240452E-3</v>
      </c>
      <c r="Q228" s="272">
        <f t="shared" si="47"/>
        <v>7.5057700828269683E-6</v>
      </c>
      <c r="R228" s="269">
        <f t="shared" si="42"/>
        <v>1.1258655124240452E-3</v>
      </c>
      <c r="S228" s="237"/>
    </row>
    <row r="229" spans="1:19" ht="14" thickBot="1">
      <c r="A229" s="187">
        <f t="shared" si="43"/>
        <v>6</v>
      </c>
      <c r="B229" s="278">
        <v>2</v>
      </c>
      <c r="C229" s="278">
        <v>2</v>
      </c>
      <c r="D229" s="278">
        <v>1</v>
      </c>
      <c r="E229" s="278">
        <v>1</v>
      </c>
      <c r="F229" s="278">
        <v>0</v>
      </c>
      <c r="G229" s="279">
        <f t="shared" si="44"/>
        <v>6</v>
      </c>
      <c r="H229" s="284">
        <f>IF(B229=2,'Regular Symbol'!D$51,IF(PayCombo!B229=1,'Regular Symbol'!D$36,IF(A229=0,'Regular Symbol'!D$26,'Regular Symbol'!D$64) ))</f>
        <v>8</v>
      </c>
      <c r="I229" s="284">
        <f>IF(C229=2,'Regular Symbol'!E$51,IF(PayCombo!C229=1,'Regular Symbol'!E$36,IF(B229=0,'Regular Symbol'!E$26,'Regular Symbol'!E$64) ))</f>
        <v>8</v>
      </c>
      <c r="J229" s="284">
        <f>IF(D229=2,'Regular Symbol'!F$51,IF(PayCombo!D229=1,'Regular Symbol'!F$36,IF(C229=0,'Regular Symbol'!F$26,'Regular Symbol'!F$64) ))</f>
        <v>3</v>
      </c>
      <c r="K229" s="284">
        <f>IF(E229=2,'Regular Symbol'!G$51,IF(PayCombo!E229=1,'Regular Symbol'!G$36,IF(D229=0,'Regular Symbol'!G$26,'Regular Symbol'!G$64) ))</f>
        <v>5</v>
      </c>
      <c r="L229" s="284">
        <f>IF(F229=2,'Regular Symbol'!H$51,IF(PayCombo!F229=1,'Regular Symbol'!H$36,IF(E229=0,'Regular Symbol'!H$26,'Regular Symbol'!H$64) ))</f>
        <v>170</v>
      </c>
      <c r="M229" s="270">
        <f t="shared" si="45"/>
        <v>163200</v>
      </c>
      <c r="N229" s="271">
        <f t="shared" si="46"/>
        <v>1598769.9952941176</v>
      </c>
      <c r="O229" s="285">
        <f>HLOOKUP(A229,OverView!$B$47:$L$57,5,FALSE)</f>
        <v>150</v>
      </c>
      <c r="P229" s="269">
        <f t="shared" si="41"/>
        <v>9.3822126035337098E-5</v>
      </c>
      <c r="Q229" s="272">
        <f t="shared" si="47"/>
        <v>6.2548084023558066E-7</v>
      </c>
      <c r="R229" s="269">
        <f t="shared" si="42"/>
        <v>9.3822126035337098E-5</v>
      </c>
      <c r="S229" s="237"/>
    </row>
    <row r="230" spans="1:19" ht="14" thickBot="1">
      <c r="A230" s="187">
        <f t="shared" si="43"/>
        <v>6</v>
      </c>
      <c r="B230" s="282">
        <v>2</v>
      </c>
      <c r="C230" s="282">
        <v>2</v>
      </c>
      <c r="D230" s="282">
        <v>2</v>
      </c>
      <c r="E230" s="282">
        <v>0</v>
      </c>
      <c r="F230" s="282">
        <v>0</v>
      </c>
      <c r="G230" s="283">
        <f t="shared" si="44"/>
        <v>6</v>
      </c>
      <c r="H230" s="284">
        <f>IF(B230=2,'Regular Symbol'!D$51,IF(PayCombo!B230=1,'Regular Symbol'!D$36,IF(A230=0,'Regular Symbol'!D$26,'Regular Symbol'!D$64) ))</f>
        <v>8</v>
      </c>
      <c r="I230" s="284">
        <f>IF(C230=2,'Regular Symbol'!E$51,IF(PayCombo!C230=1,'Regular Symbol'!E$36,IF(B230=0,'Regular Symbol'!E$26,'Regular Symbol'!E$64) ))</f>
        <v>8</v>
      </c>
      <c r="J230" s="284">
        <f>IF(D230=2,'Regular Symbol'!F$51,IF(PayCombo!D230=1,'Regular Symbol'!F$36,IF(C230=0,'Regular Symbol'!F$26,'Regular Symbol'!F$64) ))</f>
        <v>24</v>
      </c>
      <c r="K230" s="284">
        <f>IF(E230=2,'Regular Symbol'!G$51,IF(PayCombo!E230=1,'Regular Symbol'!G$36,IF(D230=0,'Regular Symbol'!G$26,'Regular Symbol'!G$64) ))</f>
        <v>158</v>
      </c>
      <c r="L230" s="284">
        <f>IF(F230=2,'Regular Symbol'!H$51,IF(PayCombo!F230=1,'Regular Symbol'!H$36,IF(E230=0,'Regular Symbol'!H$26,'Regular Symbol'!H$64) ))</f>
        <v>192</v>
      </c>
      <c r="M230" s="270">
        <f t="shared" si="45"/>
        <v>46596096</v>
      </c>
      <c r="N230" s="271">
        <f t="shared" si="46"/>
        <v>5599.5949367088606</v>
      </c>
      <c r="O230" s="285">
        <f>HLOOKUP(A230,OverView!$B$47:$L$57,5,FALSE)</f>
        <v>150</v>
      </c>
      <c r="P230" s="269">
        <f t="shared" si="41"/>
        <v>2.6787651909722224E-2</v>
      </c>
      <c r="Q230" s="272">
        <f t="shared" si="47"/>
        <v>1.7858434606481482E-4</v>
      </c>
      <c r="R230" s="269">
        <f t="shared" si="42"/>
        <v>2.6787651909722224E-2</v>
      </c>
      <c r="S230" s="289">
        <f>SUM(M219:M230)</f>
        <v>63925920</v>
      </c>
    </row>
    <row r="231" spans="1:19" ht="14" thickBot="1">
      <c r="A231" s="187">
        <f t="shared" si="43"/>
        <v>5</v>
      </c>
      <c r="B231" s="280">
        <v>1</v>
      </c>
      <c r="C231" s="280">
        <v>1</v>
      </c>
      <c r="D231" s="280">
        <v>1</v>
      </c>
      <c r="E231" s="280">
        <v>1</v>
      </c>
      <c r="F231" s="280">
        <v>1</v>
      </c>
      <c r="G231" s="281">
        <f t="shared" si="44"/>
        <v>5</v>
      </c>
      <c r="H231" s="284">
        <f>IF(B231=2,'Regular Symbol'!D$51,IF(PayCombo!B231=1,'Regular Symbol'!D$36,IF(A231=0,'Regular Symbol'!D$26,'Regular Symbol'!D$64) ))</f>
        <v>8</v>
      </c>
      <c r="I231" s="284">
        <f>IF(C231=2,'Regular Symbol'!E$51,IF(PayCombo!C231=1,'Regular Symbol'!E$36,IF(B231=0,'Regular Symbol'!E$26,'Regular Symbol'!E$64) ))</f>
        <v>12</v>
      </c>
      <c r="J231" s="284">
        <f>IF(D231=2,'Regular Symbol'!F$51,IF(PayCombo!D231=1,'Regular Symbol'!F$36,IF(C231=0,'Regular Symbol'!F$26,'Regular Symbol'!F$64) ))</f>
        <v>3</v>
      </c>
      <c r="K231" s="284">
        <f>IF(E231=2,'Regular Symbol'!G$51,IF(PayCombo!E231=1,'Regular Symbol'!G$36,IF(D231=0,'Regular Symbol'!G$26,'Regular Symbol'!G$64) ))</f>
        <v>5</v>
      </c>
      <c r="L231" s="284">
        <f>IF(F231=2,'Regular Symbol'!H$51,IF(PayCombo!F231=1,'Regular Symbol'!H$36,IF(E231=0,'Regular Symbol'!H$26,'Regular Symbol'!H$64) ))</f>
        <v>7</v>
      </c>
      <c r="M231" s="268">
        <f t="shared" si="45"/>
        <v>10080</v>
      </c>
      <c r="N231" s="271">
        <f t="shared" si="46"/>
        <v>25884847.542857144</v>
      </c>
      <c r="O231" s="285">
        <f>HLOOKUP(A231,OverView!$B$47:$L$57,5,FALSE)</f>
        <v>40</v>
      </c>
      <c r="P231" s="269">
        <f t="shared" si="41"/>
        <v>1.545305605287905E-6</v>
      </c>
      <c r="Q231" s="272">
        <f t="shared" si="47"/>
        <v>3.8632640132197627E-8</v>
      </c>
      <c r="R231" s="269">
        <f t="shared" si="42"/>
        <v>1.545305605287905E-6</v>
      </c>
      <c r="S231" s="237"/>
    </row>
    <row r="232" spans="1:19" ht="14" thickBot="1">
      <c r="A232" s="187">
        <f t="shared" si="43"/>
        <v>5</v>
      </c>
      <c r="B232" s="278">
        <v>1</v>
      </c>
      <c r="C232" s="278">
        <v>1</v>
      </c>
      <c r="D232" s="278">
        <v>1</v>
      </c>
      <c r="E232" s="278">
        <v>2</v>
      </c>
      <c r="F232" s="278">
        <v>0</v>
      </c>
      <c r="G232" s="279">
        <f t="shared" si="44"/>
        <v>5</v>
      </c>
      <c r="H232" s="284">
        <f>IF(B232=2,'Regular Symbol'!D$51,IF(PayCombo!B232=1,'Regular Symbol'!D$36,IF(A232=0,'Regular Symbol'!D$26,'Regular Symbol'!D$64) ))</f>
        <v>8</v>
      </c>
      <c r="I232" s="284">
        <f>IF(C232=2,'Regular Symbol'!E$51,IF(PayCombo!C232=1,'Regular Symbol'!E$36,IF(B232=0,'Regular Symbol'!E$26,'Regular Symbol'!E$64) ))</f>
        <v>12</v>
      </c>
      <c r="J232" s="284">
        <f>IF(D232=2,'Regular Symbol'!F$51,IF(PayCombo!D232=1,'Regular Symbol'!F$36,IF(C232=0,'Regular Symbol'!F$26,'Regular Symbol'!F$64) ))</f>
        <v>3</v>
      </c>
      <c r="K232" s="284">
        <f>IF(E232=2,'Regular Symbol'!G$51,IF(PayCombo!E232=1,'Regular Symbol'!G$36,IF(D232=0,'Regular Symbol'!G$26,'Regular Symbol'!G$64) ))</f>
        <v>29</v>
      </c>
      <c r="L232" s="284">
        <f>IF(F232=2,'Regular Symbol'!H$51,IF(PayCombo!F232=1,'Regular Symbol'!H$36,IF(E232=0,'Regular Symbol'!H$26,'Regular Symbol'!H$64) ))</f>
        <v>170</v>
      </c>
      <c r="M232" s="270">
        <f t="shared" si="45"/>
        <v>1419840</v>
      </c>
      <c r="N232" s="271">
        <f t="shared" si="46"/>
        <v>183766.66612576065</v>
      </c>
      <c r="O232" s="285">
        <f>HLOOKUP(A232,OverView!$B$47:$L$57,5,FALSE)</f>
        <v>40</v>
      </c>
      <c r="P232" s="269">
        <f t="shared" si="41"/>
        <v>2.1766733240198205E-4</v>
      </c>
      <c r="Q232" s="272">
        <f t="shared" si="47"/>
        <v>5.4416833100495512E-6</v>
      </c>
      <c r="R232" s="269">
        <f t="shared" si="42"/>
        <v>2.1766733240198205E-4</v>
      </c>
      <c r="S232" s="237"/>
    </row>
    <row r="233" spans="1:19" ht="14" thickBot="1">
      <c r="A233" s="187">
        <f t="shared" si="43"/>
        <v>5</v>
      </c>
      <c r="B233" s="278">
        <v>1</v>
      </c>
      <c r="C233" s="278">
        <v>1</v>
      </c>
      <c r="D233" s="278">
        <v>2</v>
      </c>
      <c r="E233" s="278">
        <v>1</v>
      </c>
      <c r="F233" s="278">
        <v>0</v>
      </c>
      <c r="G233" s="279">
        <f t="shared" si="44"/>
        <v>5</v>
      </c>
      <c r="H233" s="284">
        <f>IF(B233=2,'Regular Symbol'!D$51,IF(PayCombo!B233=1,'Regular Symbol'!D$36,IF(A233=0,'Regular Symbol'!D$26,'Regular Symbol'!D$64) ))</f>
        <v>8</v>
      </c>
      <c r="I233" s="284">
        <f>IF(C233=2,'Regular Symbol'!E$51,IF(PayCombo!C233=1,'Regular Symbol'!E$36,IF(B233=0,'Regular Symbol'!E$26,'Regular Symbol'!E$64) ))</f>
        <v>12</v>
      </c>
      <c r="J233" s="284">
        <f>IF(D233=2,'Regular Symbol'!F$51,IF(PayCombo!D233=1,'Regular Symbol'!F$36,IF(C233=0,'Regular Symbol'!F$26,'Regular Symbol'!F$64) ))</f>
        <v>24</v>
      </c>
      <c r="K233" s="284">
        <f>IF(E233=2,'Regular Symbol'!G$51,IF(PayCombo!E233=1,'Regular Symbol'!G$36,IF(D233=0,'Regular Symbol'!G$26,'Regular Symbol'!G$64) ))</f>
        <v>5</v>
      </c>
      <c r="L233" s="284">
        <f>IF(F233=2,'Regular Symbol'!H$51,IF(PayCombo!F233=1,'Regular Symbol'!H$36,IF(E233=0,'Regular Symbol'!H$26,'Regular Symbol'!H$64) ))</f>
        <v>170</v>
      </c>
      <c r="M233" s="270">
        <f t="shared" si="45"/>
        <v>1958400</v>
      </c>
      <c r="N233" s="271">
        <f t="shared" si="46"/>
        <v>133230.83294117646</v>
      </c>
      <c r="O233" s="285">
        <f>HLOOKUP(A233,OverView!$B$47:$L$57,5,FALSE)</f>
        <v>40</v>
      </c>
      <c r="P233" s="269">
        <f t="shared" si="41"/>
        <v>3.0023080331307873E-4</v>
      </c>
      <c r="Q233" s="272">
        <f t="shared" si="47"/>
        <v>7.5057700828269683E-6</v>
      </c>
      <c r="R233" s="269">
        <f t="shared" si="42"/>
        <v>3.0023080331307873E-4</v>
      </c>
      <c r="S233" s="237"/>
    </row>
    <row r="234" spans="1:19" ht="14" thickBot="1">
      <c r="A234" s="187">
        <f t="shared" si="43"/>
        <v>5</v>
      </c>
      <c r="B234" s="278">
        <v>1</v>
      </c>
      <c r="C234" s="278">
        <v>2</v>
      </c>
      <c r="D234" s="278">
        <v>1</v>
      </c>
      <c r="E234" s="278">
        <v>1</v>
      </c>
      <c r="F234" s="278">
        <v>0</v>
      </c>
      <c r="G234" s="279">
        <f t="shared" si="44"/>
        <v>5</v>
      </c>
      <c r="H234" s="284">
        <f>IF(B234=2,'Regular Symbol'!D$51,IF(PayCombo!B234=1,'Regular Symbol'!D$36,IF(A234=0,'Regular Symbol'!D$26,'Regular Symbol'!D$64) ))</f>
        <v>8</v>
      </c>
      <c r="I234" s="284">
        <f>IF(C234=2,'Regular Symbol'!E$51,IF(PayCombo!C234=1,'Regular Symbol'!E$36,IF(B234=0,'Regular Symbol'!E$26,'Regular Symbol'!E$64) ))</f>
        <v>8</v>
      </c>
      <c r="J234" s="284">
        <f>IF(D234=2,'Regular Symbol'!F$51,IF(PayCombo!D234=1,'Regular Symbol'!F$36,IF(C234=0,'Regular Symbol'!F$26,'Regular Symbol'!F$64) ))</f>
        <v>3</v>
      </c>
      <c r="K234" s="284">
        <f>IF(E234=2,'Regular Symbol'!G$51,IF(PayCombo!E234=1,'Regular Symbol'!G$36,IF(D234=0,'Regular Symbol'!G$26,'Regular Symbol'!G$64) ))</f>
        <v>5</v>
      </c>
      <c r="L234" s="284">
        <f>IF(F234=2,'Regular Symbol'!H$51,IF(PayCombo!F234=1,'Regular Symbol'!H$36,IF(E234=0,'Regular Symbol'!H$26,'Regular Symbol'!H$64) ))</f>
        <v>170</v>
      </c>
      <c r="M234" s="270">
        <f t="shared" si="45"/>
        <v>163200</v>
      </c>
      <c r="N234" s="271">
        <f t="shared" si="46"/>
        <v>1598769.9952941176</v>
      </c>
      <c r="O234" s="285">
        <f>HLOOKUP(A234,OverView!$B$47:$L$57,5,FALSE)</f>
        <v>40</v>
      </c>
      <c r="P234" s="269">
        <f t="shared" si="41"/>
        <v>2.5019233609423227E-5</v>
      </c>
      <c r="Q234" s="272">
        <f t="shared" si="47"/>
        <v>6.2548084023558066E-7</v>
      </c>
      <c r="R234" s="269">
        <f t="shared" si="42"/>
        <v>2.5019233609423227E-5</v>
      </c>
      <c r="S234" s="237"/>
    </row>
    <row r="235" spans="1:19" ht="14" thickBot="1">
      <c r="A235" s="187">
        <f t="shared" si="43"/>
        <v>5</v>
      </c>
      <c r="B235" s="278">
        <v>1</v>
      </c>
      <c r="C235" s="278">
        <v>2</v>
      </c>
      <c r="D235" s="278">
        <v>2</v>
      </c>
      <c r="E235" s="278">
        <v>0</v>
      </c>
      <c r="F235" s="278">
        <v>0</v>
      </c>
      <c r="G235" s="279">
        <f t="shared" si="44"/>
        <v>5</v>
      </c>
      <c r="H235" s="284">
        <f>IF(B235=2,'Regular Symbol'!D$51,IF(PayCombo!B235=1,'Regular Symbol'!D$36,IF(A235=0,'Regular Symbol'!D$26,'Regular Symbol'!D$64) ))</f>
        <v>8</v>
      </c>
      <c r="I235" s="284">
        <f>IF(C235=2,'Regular Symbol'!E$51,IF(PayCombo!C235=1,'Regular Symbol'!E$36,IF(B235=0,'Regular Symbol'!E$26,'Regular Symbol'!E$64) ))</f>
        <v>8</v>
      </c>
      <c r="J235" s="284">
        <f>IF(D235=2,'Regular Symbol'!F$51,IF(PayCombo!D235=1,'Regular Symbol'!F$36,IF(C235=0,'Regular Symbol'!F$26,'Regular Symbol'!F$64) ))</f>
        <v>24</v>
      </c>
      <c r="K235" s="284">
        <f>IF(E235=2,'Regular Symbol'!G$51,IF(PayCombo!E235=1,'Regular Symbol'!G$36,IF(D235=0,'Regular Symbol'!G$26,'Regular Symbol'!G$64) ))</f>
        <v>158</v>
      </c>
      <c r="L235" s="284">
        <f>IF(F235=2,'Regular Symbol'!H$51,IF(PayCombo!F235=1,'Regular Symbol'!H$36,IF(E235=0,'Regular Symbol'!H$26,'Regular Symbol'!H$64) ))</f>
        <v>192</v>
      </c>
      <c r="M235" s="270">
        <f t="shared" si="45"/>
        <v>46596096</v>
      </c>
      <c r="N235" s="271">
        <f t="shared" si="46"/>
        <v>5599.5949367088606</v>
      </c>
      <c r="O235" s="285">
        <f>HLOOKUP(A235,OverView!$B$47:$L$57,5,FALSE)</f>
        <v>40</v>
      </c>
      <c r="P235" s="269">
        <f t="shared" si="41"/>
        <v>7.1433738425925927E-3</v>
      </c>
      <c r="Q235" s="272">
        <f t="shared" si="47"/>
        <v>1.7858434606481482E-4</v>
      </c>
      <c r="R235" s="269">
        <f t="shared" si="42"/>
        <v>7.1433738425925927E-3</v>
      </c>
      <c r="S235" s="237"/>
    </row>
    <row r="236" spans="1:19" ht="14" thickBot="1">
      <c r="A236" s="187">
        <f t="shared" si="43"/>
        <v>5</v>
      </c>
      <c r="B236" s="278">
        <v>2</v>
      </c>
      <c r="C236" s="278">
        <v>1</v>
      </c>
      <c r="D236" s="278">
        <v>1</v>
      </c>
      <c r="E236" s="278">
        <v>1</v>
      </c>
      <c r="F236" s="278">
        <v>0</v>
      </c>
      <c r="G236" s="279">
        <f t="shared" si="44"/>
        <v>5</v>
      </c>
      <c r="H236" s="284">
        <f>IF(B236=2,'Regular Symbol'!D$51,IF(PayCombo!B236=1,'Regular Symbol'!D$36,IF(A236=0,'Regular Symbol'!D$26,'Regular Symbol'!D$64) ))</f>
        <v>8</v>
      </c>
      <c r="I236" s="284">
        <f>IF(C236=2,'Regular Symbol'!E$51,IF(PayCombo!C236=1,'Regular Symbol'!E$36,IF(B236=0,'Regular Symbol'!E$26,'Regular Symbol'!E$64) ))</f>
        <v>12</v>
      </c>
      <c r="J236" s="284">
        <f>IF(D236=2,'Regular Symbol'!F$51,IF(PayCombo!D236=1,'Regular Symbol'!F$36,IF(C236=0,'Regular Symbol'!F$26,'Regular Symbol'!F$64) ))</f>
        <v>3</v>
      </c>
      <c r="K236" s="284">
        <f>IF(E236=2,'Regular Symbol'!G$51,IF(PayCombo!E236=1,'Regular Symbol'!G$36,IF(D236=0,'Regular Symbol'!G$26,'Regular Symbol'!G$64) ))</f>
        <v>5</v>
      </c>
      <c r="L236" s="284">
        <f>IF(F236=2,'Regular Symbol'!H$51,IF(PayCombo!F236=1,'Regular Symbol'!H$36,IF(E236=0,'Regular Symbol'!H$26,'Regular Symbol'!H$64) ))</f>
        <v>170</v>
      </c>
      <c r="M236" s="270">
        <f t="shared" si="45"/>
        <v>244800</v>
      </c>
      <c r="N236" s="271">
        <f t="shared" si="46"/>
        <v>1065846.6635294117</v>
      </c>
      <c r="O236" s="285">
        <f>HLOOKUP(A236,OverView!$B$47:$L$57,5,FALSE)</f>
        <v>40</v>
      </c>
      <c r="P236" s="269">
        <f t="shared" si="41"/>
        <v>3.7528850414134841E-5</v>
      </c>
      <c r="Q236" s="272">
        <f t="shared" si="47"/>
        <v>9.3822126035337104E-7</v>
      </c>
      <c r="R236" s="269">
        <f t="shared" si="42"/>
        <v>3.7528850414134841E-5</v>
      </c>
      <c r="S236" s="237"/>
    </row>
    <row r="237" spans="1:19" ht="14" thickBot="1">
      <c r="A237" s="187">
        <f t="shared" si="43"/>
        <v>5</v>
      </c>
      <c r="B237" s="278">
        <v>2</v>
      </c>
      <c r="C237" s="278">
        <v>1</v>
      </c>
      <c r="D237" s="278">
        <v>2</v>
      </c>
      <c r="E237" s="278">
        <v>0</v>
      </c>
      <c r="F237" s="278">
        <v>0</v>
      </c>
      <c r="G237" s="279">
        <f t="shared" si="44"/>
        <v>5</v>
      </c>
      <c r="H237" s="284">
        <f>IF(B237=2,'Regular Symbol'!D$51,IF(PayCombo!B237=1,'Regular Symbol'!D$36,IF(A237=0,'Regular Symbol'!D$26,'Regular Symbol'!D$64) ))</f>
        <v>8</v>
      </c>
      <c r="I237" s="284">
        <f>IF(C237=2,'Regular Symbol'!E$51,IF(PayCombo!C237=1,'Regular Symbol'!E$36,IF(B237=0,'Regular Symbol'!E$26,'Regular Symbol'!E$64) ))</f>
        <v>12</v>
      </c>
      <c r="J237" s="284">
        <f>IF(D237=2,'Regular Symbol'!F$51,IF(PayCombo!D237=1,'Regular Symbol'!F$36,IF(C237=0,'Regular Symbol'!F$26,'Regular Symbol'!F$64) ))</f>
        <v>24</v>
      </c>
      <c r="K237" s="284">
        <f>IF(E237=2,'Regular Symbol'!G$51,IF(PayCombo!E237=1,'Regular Symbol'!G$36,IF(D237=0,'Regular Symbol'!G$26,'Regular Symbol'!G$64) ))</f>
        <v>158</v>
      </c>
      <c r="L237" s="284">
        <f>IF(F237=2,'Regular Symbol'!H$51,IF(PayCombo!F237=1,'Regular Symbol'!H$36,IF(E237=0,'Regular Symbol'!H$26,'Regular Symbol'!H$64) ))</f>
        <v>192</v>
      </c>
      <c r="M237" s="270">
        <f t="shared" si="45"/>
        <v>69894144</v>
      </c>
      <c r="N237" s="271">
        <f t="shared" si="46"/>
        <v>3733.0632911392404</v>
      </c>
      <c r="O237" s="285">
        <f>HLOOKUP(A237,OverView!$B$47:$L$57,5,FALSE)</f>
        <v>40</v>
      </c>
      <c r="P237" s="269">
        <f t="shared" si="41"/>
        <v>1.071506076388889E-2</v>
      </c>
      <c r="Q237" s="272">
        <f t="shared" si="47"/>
        <v>2.6787651909722225E-4</v>
      </c>
      <c r="R237" s="269">
        <f t="shared" si="42"/>
        <v>1.071506076388889E-2</v>
      </c>
      <c r="S237" s="237"/>
    </row>
    <row r="238" spans="1:19" ht="14" thickBot="1">
      <c r="A238" s="187">
        <f t="shared" si="43"/>
        <v>5</v>
      </c>
      <c r="B238" s="282">
        <v>2</v>
      </c>
      <c r="C238" s="282">
        <v>2</v>
      </c>
      <c r="D238" s="282">
        <v>1</v>
      </c>
      <c r="E238" s="282">
        <v>0</v>
      </c>
      <c r="F238" s="282">
        <v>0</v>
      </c>
      <c r="G238" s="283">
        <f t="shared" si="44"/>
        <v>5</v>
      </c>
      <c r="H238" s="284">
        <f>IF(B238=2,'Regular Symbol'!D$51,IF(PayCombo!B238=1,'Regular Symbol'!D$36,IF(A238=0,'Regular Symbol'!D$26,'Regular Symbol'!D$64) ))</f>
        <v>8</v>
      </c>
      <c r="I238" s="284">
        <f>IF(C238=2,'Regular Symbol'!E$51,IF(PayCombo!C238=1,'Regular Symbol'!E$36,IF(B238=0,'Regular Symbol'!E$26,'Regular Symbol'!E$64) ))</f>
        <v>8</v>
      </c>
      <c r="J238" s="284">
        <f>IF(D238=2,'Regular Symbol'!F$51,IF(PayCombo!D238=1,'Regular Symbol'!F$36,IF(C238=0,'Regular Symbol'!F$26,'Regular Symbol'!F$64) ))</f>
        <v>3</v>
      </c>
      <c r="K238" s="284">
        <f>IF(E238=2,'Regular Symbol'!G$51,IF(PayCombo!E238=1,'Regular Symbol'!G$36,IF(D238=0,'Regular Symbol'!G$26,'Regular Symbol'!G$64) ))</f>
        <v>158</v>
      </c>
      <c r="L238" s="284">
        <f>IF(F238=2,'Regular Symbol'!H$51,IF(PayCombo!F238=1,'Regular Symbol'!H$36,IF(E238=0,'Regular Symbol'!H$26,'Regular Symbol'!H$64) ))</f>
        <v>192</v>
      </c>
      <c r="M238" s="270">
        <f t="shared" si="45"/>
        <v>5824512</v>
      </c>
      <c r="N238" s="271">
        <f t="shared" si="46"/>
        <v>44796.759493670885</v>
      </c>
      <c r="O238" s="285">
        <f>HLOOKUP(A238,OverView!$B$47:$L$57,5,FALSE)</f>
        <v>40</v>
      </c>
      <c r="P238" s="269">
        <f t="shared" si="41"/>
        <v>8.9292173032407408E-4</v>
      </c>
      <c r="Q238" s="272">
        <f t="shared" si="47"/>
        <v>2.2323043258101853E-5</v>
      </c>
      <c r="R238" s="269">
        <f t="shared" si="42"/>
        <v>8.9292173032407408E-4</v>
      </c>
      <c r="S238" s="289">
        <f>SUM(M231:M238)</f>
        <v>126111072</v>
      </c>
    </row>
    <row r="239" spans="1:19" ht="14" thickBot="1">
      <c r="A239" s="187">
        <f t="shared" si="43"/>
        <v>4</v>
      </c>
      <c r="B239" s="280">
        <v>1</v>
      </c>
      <c r="C239" s="280">
        <v>1</v>
      </c>
      <c r="D239" s="280">
        <v>1</v>
      </c>
      <c r="E239" s="280">
        <v>1</v>
      </c>
      <c r="F239" s="280">
        <v>0</v>
      </c>
      <c r="G239" s="281">
        <f t="shared" si="44"/>
        <v>4</v>
      </c>
      <c r="H239" s="284">
        <f>IF(B239=2,'Regular Symbol'!D$51,IF(PayCombo!B239=1,'Regular Symbol'!D$36,IF(A239=0,'Regular Symbol'!D$26,'Regular Symbol'!D$64) ))</f>
        <v>8</v>
      </c>
      <c r="I239" s="284">
        <f>IF(C239=2,'Regular Symbol'!E$51,IF(PayCombo!C239=1,'Regular Symbol'!E$36,IF(B239=0,'Regular Symbol'!E$26,'Regular Symbol'!E$64) ))</f>
        <v>12</v>
      </c>
      <c r="J239" s="284">
        <f>IF(D239=2,'Regular Symbol'!F$51,IF(PayCombo!D239=1,'Regular Symbol'!F$36,IF(C239=0,'Regular Symbol'!F$26,'Regular Symbol'!F$64) ))</f>
        <v>3</v>
      </c>
      <c r="K239" s="284">
        <f>IF(E239=2,'Regular Symbol'!G$51,IF(PayCombo!E239=1,'Regular Symbol'!G$36,IF(D239=0,'Regular Symbol'!G$26,'Regular Symbol'!G$64) ))</f>
        <v>5</v>
      </c>
      <c r="L239" s="284">
        <f>IF(F239=2,'Regular Symbol'!H$51,IF(PayCombo!F239=1,'Regular Symbol'!H$36,IF(E239=0,'Regular Symbol'!H$26,'Regular Symbol'!H$64) ))</f>
        <v>170</v>
      </c>
      <c r="M239" s="268">
        <f t="shared" si="45"/>
        <v>244800</v>
      </c>
      <c r="N239" s="271">
        <f t="shared" si="46"/>
        <v>1065846.6635294117</v>
      </c>
      <c r="O239" s="285">
        <f>HLOOKUP(A239,OverView!$B$47:$L$57,5,FALSE)</f>
        <v>15</v>
      </c>
      <c r="P239" s="269">
        <f t="shared" si="41"/>
        <v>1.4073318905300566E-5</v>
      </c>
      <c r="Q239" s="272">
        <f t="shared" si="47"/>
        <v>9.3822126035337104E-7</v>
      </c>
      <c r="R239" s="269">
        <f t="shared" si="42"/>
        <v>1.4073318905300566E-5</v>
      </c>
      <c r="S239" s="237"/>
    </row>
    <row r="240" spans="1:19" ht="14" thickBot="1">
      <c r="A240" s="187">
        <f t="shared" si="43"/>
        <v>4</v>
      </c>
      <c r="B240" s="278">
        <v>1</v>
      </c>
      <c r="C240" s="278">
        <v>1</v>
      </c>
      <c r="D240" s="278">
        <v>2</v>
      </c>
      <c r="E240" s="278">
        <v>0</v>
      </c>
      <c r="F240" s="278">
        <v>0</v>
      </c>
      <c r="G240" s="279">
        <f t="shared" si="44"/>
        <v>4</v>
      </c>
      <c r="H240" s="284">
        <f>IF(B240=2,'Regular Symbol'!D$51,IF(PayCombo!B240=1,'Regular Symbol'!D$36,IF(A240=0,'Regular Symbol'!D$26,'Regular Symbol'!D$64) ))</f>
        <v>8</v>
      </c>
      <c r="I240" s="284">
        <f>IF(C240=2,'Regular Symbol'!E$51,IF(PayCombo!C240=1,'Regular Symbol'!E$36,IF(B240=0,'Regular Symbol'!E$26,'Regular Symbol'!E$64) ))</f>
        <v>12</v>
      </c>
      <c r="J240" s="284">
        <f>IF(D240=2,'Regular Symbol'!F$51,IF(PayCombo!D240=1,'Regular Symbol'!F$36,IF(C240=0,'Regular Symbol'!F$26,'Regular Symbol'!F$64) ))</f>
        <v>24</v>
      </c>
      <c r="K240" s="284">
        <f>IF(E240=2,'Regular Symbol'!G$51,IF(PayCombo!E240=1,'Regular Symbol'!G$36,IF(D240=0,'Regular Symbol'!G$26,'Regular Symbol'!G$64) ))</f>
        <v>158</v>
      </c>
      <c r="L240" s="284">
        <f>IF(F240=2,'Regular Symbol'!H$51,IF(PayCombo!F240=1,'Regular Symbol'!H$36,IF(E240=0,'Regular Symbol'!H$26,'Regular Symbol'!H$64) ))</f>
        <v>192</v>
      </c>
      <c r="M240" s="270">
        <f t="shared" si="45"/>
        <v>69894144</v>
      </c>
      <c r="N240" s="271">
        <f t="shared" si="46"/>
        <v>3733.0632911392404</v>
      </c>
      <c r="O240" s="285">
        <f>HLOOKUP(A240,OverView!$B$47:$L$57,5,FALSE)</f>
        <v>15</v>
      </c>
      <c r="P240" s="269">
        <f t="shared" si="41"/>
        <v>4.0181477864583339E-3</v>
      </c>
      <c r="Q240" s="272">
        <f t="shared" si="47"/>
        <v>2.6787651909722225E-4</v>
      </c>
      <c r="R240" s="269">
        <f t="shared" si="42"/>
        <v>4.0181477864583339E-3</v>
      </c>
      <c r="S240" s="237"/>
    </row>
    <row r="241" spans="1:19" ht="14" thickBot="1">
      <c r="A241" s="187">
        <f t="shared" si="43"/>
        <v>4</v>
      </c>
      <c r="B241" s="278">
        <v>1</v>
      </c>
      <c r="C241" s="278">
        <v>2</v>
      </c>
      <c r="D241" s="278">
        <v>1</v>
      </c>
      <c r="E241" s="278">
        <v>0</v>
      </c>
      <c r="F241" s="278">
        <v>0</v>
      </c>
      <c r="G241" s="279">
        <f t="shared" si="44"/>
        <v>4</v>
      </c>
      <c r="H241" s="284">
        <f>IF(B241=2,'Regular Symbol'!D$51,IF(PayCombo!B241=1,'Regular Symbol'!D$36,IF(A241=0,'Regular Symbol'!D$26,'Regular Symbol'!D$64) ))</f>
        <v>8</v>
      </c>
      <c r="I241" s="284">
        <f>IF(C241=2,'Regular Symbol'!E$51,IF(PayCombo!C241=1,'Regular Symbol'!E$36,IF(B241=0,'Regular Symbol'!E$26,'Regular Symbol'!E$64) ))</f>
        <v>8</v>
      </c>
      <c r="J241" s="284">
        <f>IF(D241=2,'Regular Symbol'!F$51,IF(PayCombo!D241=1,'Regular Symbol'!F$36,IF(C241=0,'Regular Symbol'!F$26,'Regular Symbol'!F$64) ))</f>
        <v>3</v>
      </c>
      <c r="K241" s="284">
        <f>IF(E241=2,'Regular Symbol'!G$51,IF(PayCombo!E241=1,'Regular Symbol'!G$36,IF(D241=0,'Regular Symbol'!G$26,'Regular Symbol'!G$64) ))</f>
        <v>158</v>
      </c>
      <c r="L241" s="284">
        <f>IF(F241=2,'Regular Symbol'!H$51,IF(PayCombo!F241=1,'Regular Symbol'!H$36,IF(E241=0,'Regular Symbol'!H$26,'Regular Symbol'!H$64) ))</f>
        <v>192</v>
      </c>
      <c r="M241" s="270">
        <f t="shared" si="45"/>
        <v>5824512</v>
      </c>
      <c r="N241" s="271">
        <f t="shared" si="46"/>
        <v>44796.759493670885</v>
      </c>
      <c r="O241" s="285">
        <f>HLOOKUP(A241,OverView!$B$47:$L$57,5,FALSE)</f>
        <v>15</v>
      </c>
      <c r="P241" s="269">
        <f t="shared" si="41"/>
        <v>3.3484564887152781E-4</v>
      </c>
      <c r="Q241" s="272">
        <f t="shared" si="47"/>
        <v>2.2323043258101853E-5</v>
      </c>
      <c r="R241" s="269">
        <f t="shared" si="42"/>
        <v>3.3484564887152781E-4</v>
      </c>
      <c r="S241" s="237"/>
    </row>
    <row r="242" spans="1:19" ht="14" thickBot="1">
      <c r="A242" s="187">
        <f t="shared" si="43"/>
        <v>4</v>
      </c>
      <c r="B242" s="278">
        <v>2</v>
      </c>
      <c r="C242" s="278">
        <v>1</v>
      </c>
      <c r="D242" s="278">
        <v>1</v>
      </c>
      <c r="E242" s="278">
        <v>0</v>
      </c>
      <c r="F242" s="278">
        <v>0</v>
      </c>
      <c r="G242" s="279">
        <f t="shared" si="44"/>
        <v>4</v>
      </c>
      <c r="H242" s="284">
        <f>IF(B242=2,'Regular Symbol'!D$51,IF(PayCombo!B242=1,'Regular Symbol'!D$36,IF(A242=0,'Regular Symbol'!D$26,'Regular Symbol'!D$64) ))</f>
        <v>8</v>
      </c>
      <c r="I242" s="284">
        <f>IF(C242=2,'Regular Symbol'!E$51,IF(PayCombo!C242=1,'Regular Symbol'!E$36,IF(B242=0,'Regular Symbol'!E$26,'Regular Symbol'!E$64) ))</f>
        <v>12</v>
      </c>
      <c r="J242" s="284">
        <f>IF(D242=2,'Regular Symbol'!F$51,IF(PayCombo!D242=1,'Regular Symbol'!F$36,IF(C242=0,'Regular Symbol'!F$26,'Regular Symbol'!F$64) ))</f>
        <v>3</v>
      </c>
      <c r="K242" s="284">
        <f>IF(E242=2,'Regular Symbol'!G$51,IF(PayCombo!E242=1,'Regular Symbol'!G$36,IF(D242=0,'Regular Symbol'!G$26,'Regular Symbol'!G$64) ))</f>
        <v>158</v>
      </c>
      <c r="L242" s="284">
        <f>IF(F242=2,'Regular Symbol'!H$51,IF(PayCombo!F242=1,'Regular Symbol'!H$36,IF(E242=0,'Regular Symbol'!H$26,'Regular Symbol'!H$64) ))</f>
        <v>192</v>
      </c>
      <c r="M242" s="270">
        <f t="shared" si="45"/>
        <v>8736768</v>
      </c>
      <c r="N242" s="271">
        <f t="shared" si="46"/>
        <v>29864.506329113923</v>
      </c>
      <c r="O242" s="285">
        <f>HLOOKUP(A242,OverView!$B$47:$L$57,5,FALSE)</f>
        <v>15</v>
      </c>
      <c r="P242" s="269">
        <f t="shared" si="41"/>
        <v>5.0226847330729174E-4</v>
      </c>
      <c r="Q242" s="272">
        <f t="shared" si="47"/>
        <v>3.3484564887152781E-5</v>
      </c>
      <c r="R242" s="269">
        <f t="shared" si="42"/>
        <v>5.0226847330729174E-4</v>
      </c>
      <c r="S242" s="237"/>
    </row>
    <row r="243" spans="1:19" ht="14" thickBot="1">
      <c r="A243" s="187">
        <f t="shared" si="43"/>
        <v>4</v>
      </c>
      <c r="B243" s="282">
        <v>2</v>
      </c>
      <c r="C243" s="282">
        <v>2</v>
      </c>
      <c r="D243" s="282">
        <v>0</v>
      </c>
      <c r="E243" s="282">
        <v>0</v>
      </c>
      <c r="F243" s="282">
        <v>0</v>
      </c>
      <c r="G243" s="283">
        <f t="shared" si="44"/>
        <v>4</v>
      </c>
      <c r="H243" s="284">
        <f>IF(B243=2,'Regular Symbol'!D$51,IF(PayCombo!B243=1,'Regular Symbol'!D$36,IF(A243=0,'Regular Symbol'!D$26,'Regular Symbol'!D$64) ))</f>
        <v>8</v>
      </c>
      <c r="I243" s="284">
        <f>IF(C243=2,'Regular Symbol'!E$51,IF(PayCombo!C243=1,'Regular Symbol'!E$36,IF(B243=0,'Regular Symbol'!E$26,'Regular Symbol'!E$64) ))</f>
        <v>8</v>
      </c>
      <c r="J243" s="284">
        <f>IF(D243=2,'Regular Symbol'!F$51,IF(PayCombo!D243=1,'Regular Symbol'!F$36,IF(C243=0,'Regular Symbol'!F$26,'Regular Symbol'!F$64) ))</f>
        <v>165</v>
      </c>
      <c r="K243" s="284">
        <f>IF(E243=2,'Regular Symbol'!G$51,IF(PayCombo!E243=1,'Regular Symbol'!G$36,IF(D243=0,'Regular Symbol'!G$26,'Regular Symbol'!G$64) ))</f>
        <v>192</v>
      </c>
      <c r="L243" s="284">
        <f>IF(F243=2,'Regular Symbol'!H$51,IF(PayCombo!F243=1,'Regular Symbol'!H$36,IF(E243=0,'Regular Symbol'!H$26,'Regular Symbol'!H$64) ))</f>
        <v>192</v>
      </c>
      <c r="M243" s="270">
        <f t="shared" si="45"/>
        <v>389283840</v>
      </c>
      <c r="N243" s="271">
        <f t="shared" si="46"/>
        <v>670.25454545454545</v>
      </c>
      <c r="O243" s="285">
        <f>HLOOKUP(A243,OverView!$B$47:$L$57,5,FALSE)</f>
        <v>15</v>
      </c>
      <c r="P243" s="269">
        <f t="shared" si="41"/>
        <v>2.2379557291666664E-2</v>
      </c>
      <c r="Q243" s="272">
        <f t="shared" si="47"/>
        <v>1.491970486111111E-3</v>
      </c>
      <c r="R243" s="269">
        <f t="shared" si="42"/>
        <v>2.2379557291666664E-2</v>
      </c>
      <c r="S243" s="289">
        <f>SUM(M239:M243)</f>
        <v>473984064</v>
      </c>
    </row>
    <row r="244" spans="1:19" ht="14" thickBot="1">
      <c r="A244" s="187">
        <f t="shared" si="43"/>
        <v>3</v>
      </c>
      <c r="B244" s="280">
        <v>1</v>
      </c>
      <c r="C244" s="280">
        <v>1</v>
      </c>
      <c r="D244" s="280">
        <v>1</v>
      </c>
      <c r="E244" s="280">
        <v>0</v>
      </c>
      <c r="F244" s="280">
        <v>0</v>
      </c>
      <c r="G244" s="281">
        <f t="shared" si="44"/>
        <v>3</v>
      </c>
      <c r="H244" s="284">
        <f>IF(B244=2,'Regular Symbol'!D$51,IF(PayCombo!B244=1,'Regular Symbol'!D$36,IF(A244=0,'Regular Symbol'!D$26,'Regular Symbol'!D$64) ))</f>
        <v>8</v>
      </c>
      <c r="I244" s="284">
        <f>IF(C244=2,'Regular Symbol'!E$51,IF(PayCombo!C244=1,'Regular Symbol'!E$36,IF(B244=0,'Regular Symbol'!E$26,'Regular Symbol'!E$64) ))</f>
        <v>12</v>
      </c>
      <c r="J244" s="284">
        <f>IF(D244=2,'Regular Symbol'!F$51,IF(PayCombo!D244=1,'Regular Symbol'!F$36,IF(C244=0,'Regular Symbol'!F$26,'Regular Symbol'!F$64) ))</f>
        <v>3</v>
      </c>
      <c r="K244" s="284">
        <f>IF(E244=2,'Regular Symbol'!G$51,IF(PayCombo!E244=1,'Regular Symbol'!G$36,IF(D244=0,'Regular Symbol'!G$26,'Regular Symbol'!G$64) ))</f>
        <v>158</v>
      </c>
      <c r="L244" s="284">
        <f>IF(F244=2,'Regular Symbol'!H$51,IF(PayCombo!F244=1,'Regular Symbol'!H$36,IF(E244=0,'Regular Symbol'!H$26,'Regular Symbol'!H$64) ))</f>
        <v>192</v>
      </c>
      <c r="M244" s="268">
        <f t="shared" si="45"/>
        <v>8736768</v>
      </c>
      <c r="N244" s="271">
        <f t="shared" si="46"/>
        <v>29864.506329113923</v>
      </c>
      <c r="O244" s="285">
        <f>HLOOKUP(A244,OverView!$B$47:$L$57,5,FALSE)</f>
        <v>8</v>
      </c>
      <c r="P244" s="269">
        <f t="shared" si="41"/>
        <v>2.6787651909722225E-4</v>
      </c>
      <c r="Q244" s="272">
        <f t="shared" si="47"/>
        <v>3.3484564887152781E-5</v>
      </c>
      <c r="R244" s="269">
        <f t="shared" si="42"/>
        <v>2.6787651909722225E-4</v>
      </c>
      <c r="S244" s="237"/>
    </row>
    <row r="245" spans="1:19" ht="14" thickBot="1">
      <c r="A245" s="187">
        <f t="shared" si="43"/>
        <v>3</v>
      </c>
      <c r="B245" s="278">
        <v>1</v>
      </c>
      <c r="C245" s="278">
        <v>2</v>
      </c>
      <c r="D245" s="278">
        <v>0</v>
      </c>
      <c r="E245" s="278">
        <v>0</v>
      </c>
      <c r="F245" s="278">
        <v>0</v>
      </c>
      <c r="G245" s="279">
        <f t="shared" si="44"/>
        <v>3</v>
      </c>
      <c r="H245" s="284">
        <f>IF(B245=2,'Regular Symbol'!D$51,IF(PayCombo!B245=1,'Regular Symbol'!D$36,IF(A245=0,'Regular Symbol'!D$26,'Regular Symbol'!D$64) ))</f>
        <v>8</v>
      </c>
      <c r="I245" s="284">
        <f>IF(C245=2,'Regular Symbol'!E$51,IF(PayCombo!C245=1,'Regular Symbol'!E$36,IF(B245=0,'Regular Symbol'!E$26,'Regular Symbol'!E$64) ))</f>
        <v>8</v>
      </c>
      <c r="J245" s="284">
        <f>IF(D245=2,'Regular Symbol'!F$51,IF(PayCombo!D245=1,'Regular Symbol'!F$36,IF(C245=0,'Regular Symbol'!F$26,'Regular Symbol'!F$64) ))</f>
        <v>165</v>
      </c>
      <c r="K245" s="284">
        <f>IF(E245=2,'Regular Symbol'!G$51,IF(PayCombo!E245=1,'Regular Symbol'!G$36,IF(D245=0,'Regular Symbol'!G$26,'Regular Symbol'!G$64) ))</f>
        <v>192</v>
      </c>
      <c r="L245" s="284">
        <f>IF(F245=2,'Regular Symbol'!H$51,IF(PayCombo!F245=1,'Regular Symbol'!H$36,IF(E245=0,'Regular Symbol'!H$26,'Regular Symbol'!H$64) ))</f>
        <v>192</v>
      </c>
      <c r="M245" s="270">
        <f t="shared" si="45"/>
        <v>389283840</v>
      </c>
      <c r="N245" s="271">
        <f t="shared" si="46"/>
        <v>670.25454545454545</v>
      </c>
      <c r="O245" s="285">
        <f>HLOOKUP(A245,OverView!$B$47:$L$57,5,FALSE)</f>
        <v>8</v>
      </c>
      <c r="P245" s="269">
        <f t="shared" si="41"/>
        <v>1.1935763888888888E-2</v>
      </c>
      <c r="Q245" s="272">
        <f t="shared" si="47"/>
        <v>1.491970486111111E-3</v>
      </c>
      <c r="R245" s="269">
        <f t="shared" si="42"/>
        <v>1.1935763888888888E-2</v>
      </c>
      <c r="S245" s="237"/>
    </row>
    <row r="246" spans="1:19" ht="14" thickBot="1">
      <c r="A246" s="187">
        <f t="shared" si="43"/>
        <v>3</v>
      </c>
      <c r="B246" s="282">
        <v>2</v>
      </c>
      <c r="C246" s="282">
        <v>1</v>
      </c>
      <c r="D246" s="282">
        <v>0</v>
      </c>
      <c r="E246" s="282">
        <v>0</v>
      </c>
      <c r="F246" s="282">
        <v>0</v>
      </c>
      <c r="G246" s="283">
        <f t="shared" si="44"/>
        <v>3</v>
      </c>
      <c r="H246" s="284">
        <f>IF(B246=2,'Regular Symbol'!D$51,IF(PayCombo!B246=1,'Regular Symbol'!D$36,IF(A246=0,'Regular Symbol'!D$26,'Regular Symbol'!D$64) ))</f>
        <v>8</v>
      </c>
      <c r="I246" s="284">
        <f>IF(C246=2,'Regular Symbol'!E$51,IF(PayCombo!C246=1,'Regular Symbol'!E$36,IF(B246=0,'Regular Symbol'!E$26,'Regular Symbol'!E$64) ))</f>
        <v>12</v>
      </c>
      <c r="J246" s="284">
        <f>IF(D246=2,'Regular Symbol'!F$51,IF(PayCombo!D246=1,'Regular Symbol'!F$36,IF(C246=0,'Regular Symbol'!F$26,'Regular Symbol'!F$64) ))</f>
        <v>165</v>
      </c>
      <c r="K246" s="284">
        <f>IF(E246=2,'Regular Symbol'!G$51,IF(PayCombo!E246=1,'Regular Symbol'!G$36,IF(D246=0,'Regular Symbol'!G$26,'Regular Symbol'!G$64) ))</f>
        <v>192</v>
      </c>
      <c r="L246" s="284">
        <f>IF(F246=2,'Regular Symbol'!H$51,IF(PayCombo!F246=1,'Regular Symbol'!H$36,IF(E246=0,'Regular Symbol'!H$26,'Regular Symbol'!H$64) ))</f>
        <v>192</v>
      </c>
      <c r="M246" s="270">
        <f t="shared" si="45"/>
        <v>583925760</v>
      </c>
      <c r="N246" s="271">
        <f t="shared" si="46"/>
        <v>446.83636363636361</v>
      </c>
      <c r="O246" s="285">
        <f>HLOOKUP(A246,OverView!$B$47:$L$57,5,FALSE)</f>
        <v>8</v>
      </c>
      <c r="P246" s="269">
        <f t="shared" si="41"/>
        <v>1.7903645833333336E-2</v>
      </c>
      <c r="Q246" s="272">
        <f t="shared" si="47"/>
        <v>2.237955729166667E-3</v>
      </c>
      <c r="R246" s="269">
        <f t="shared" si="42"/>
        <v>1.7903645833333336E-2</v>
      </c>
      <c r="S246" s="289">
        <f>SUM(M244:M246)</f>
        <v>981946368</v>
      </c>
    </row>
    <row r="247" spans="1:19" ht="14" thickBot="1">
      <c r="A247" s="187" t="str">
        <f>B247</f>
        <v>A</v>
      </c>
      <c r="B247" s="346" t="s">
        <v>51</v>
      </c>
      <c r="C247" s="346"/>
      <c r="D247" s="346"/>
      <c r="E247" s="346"/>
      <c r="F247" s="347"/>
      <c r="G247" s="176"/>
      <c r="H247" s="176"/>
      <c r="I247" s="176"/>
      <c r="J247" s="176"/>
      <c r="K247" s="176"/>
      <c r="L247" s="176"/>
      <c r="M247" s="176"/>
      <c r="N247" s="176"/>
      <c r="O247" s="176"/>
      <c r="P247" s="269">
        <f t="shared" si="41"/>
        <v>0</v>
      </c>
      <c r="Q247" s="176"/>
      <c r="R247" s="269">
        <f t="shared" si="42"/>
        <v>0</v>
      </c>
      <c r="S247" s="176"/>
    </row>
    <row r="248" spans="1:19" ht="14" thickBot="1">
      <c r="A248" s="187">
        <f t="shared" ref="A248:A279" si="48">SUM(B248:F248)</f>
        <v>10</v>
      </c>
      <c r="B248" s="282">
        <v>2</v>
      </c>
      <c r="C248" s="282">
        <v>2</v>
      </c>
      <c r="D248" s="282">
        <v>2</v>
      </c>
      <c r="E248" s="282">
        <v>2</v>
      </c>
      <c r="F248" s="282">
        <v>2</v>
      </c>
      <c r="G248" s="283">
        <f t="shared" ref="G248:G279" si="49">SUM(B248:F248)</f>
        <v>10</v>
      </c>
      <c r="H248" s="284">
        <f>IF(B248=2,'Regular Symbol'!D$52,IF(PayCombo!B248=1,'Regular Symbol'!D$37,IF(A248=0,'Regular Symbol'!D$26,'Regular Symbol'!D$65) ))</f>
        <v>6</v>
      </c>
      <c r="I248" s="284">
        <f>IF(C248=2,'Regular Symbol'!E$52,IF(PayCombo!C248=1,'Regular Symbol'!E$37,IF(B248=0,'Regular Symbol'!E$26,'Regular Symbol'!E$65) ))</f>
        <v>2</v>
      </c>
      <c r="J248" s="284">
        <f>IF(D248=2,'Regular Symbol'!F$52,IF(PayCombo!D248=1,'Regular Symbol'!F$37,IF(C248=0,'Regular Symbol'!F$26,'Regular Symbol'!F$65) ))</f>
        <v>5</v>
      </c>
      <c r="K248" s="284">
        <f>IF(E248=2,'Regular Symbol'!G$52,IF(PayCombo!E248=1,'Regular Symbol'!G$37,IF(D248=0,'Regular Symbol'!G$26,'Regular Symbol'!G$65) ))</f>
        <v>29</v>
      </c>
      <c r="L248" s="284">
        <f>IF(F248=2,'Regular Symbol'!H$52,IF(PayCombo!F248=1,'Regular Symbol'!H$37,IF(E248=0,'Regular Symbol'!H$26,'Regular Symbol'!H$65) ))</f>
        <v>8</v>
      </c>
      <c r="M248" s="270">
        <f t="shared" ref="M248:M279" si="50">PRODUCT(H248,I248,J248,K248,L248)</f>
        <v>13920</v>
      </c>
      <c r="N248" s="271">
        <f t="shared" ref="N248:N279" si="51">$H$5/M248</f>
        <v>18744199.944827586</v>
      </c>
      <c r="O248" s="285">
        <f>HLOOKUP(A248,OverView!$B$47:$L$57,6,FALSE)</f>
        <v>1500</v>
      </c>
      <c r="P248" s="269">
        <f t="shared" si="41"/>
        <v>8.0024754559552229E-5</v>
      </c>
      <c r="Q248" s="272">
        <f t="shared" ref="Q248:Q279" si="52">1/N248</f>
        <v>5.3349836373034817E-8</v>
      </c>
      <c r="R248" s="269">
        <f t="shared" si="42"/>
        <v>8.0024754559552229E-5</v>
      </c>
      <c r="S248" s="287">
        <f>SUM(M248)</f>
        <v>13920</v>
      </c>
    </row>
    <row r="249" spans="1:19" ht="14" thickBot="1">
      <c r="A249" s="187">
        <f t="shared" si="48"/>
        <v>9</v>
      </c>
      <c r="B249" s="280">
        <v>1</v>
      </c>
      <c r="C249" s="280">
        <v>2</v>
      </c>
      <c r="D249" s="280">
        <v>2</v>
      </c>
      <c r="E249" s="280">
        <v>2</v>
      </c>
      <c r="F249" s="280">
        <v>2</v>
      </c>
      <c r="G249" s="281">
        <f t="shared" si="49"/>
        <v>9</v>
      </c>
      <c r="H249" s="284">
        <f>IF(B249=2,'Regular Symbol'!D$52,IF(PayCombo!B249=1,'Regular Symbol'!D$37,IF(A249=0,'Regular Symbol'!D$26,'Regular Symbol'!D$65) ))</f>
        <v>27</v>
      </c>
      <c r="I249" s="284">
        <f>IF(C249=2,'Regular Symbol'!E$52,IF(PayCombo!C249=1,'Regular Symbol'!E$37,IF(B249=0,'Regular Symbol'!E$26,'Regular Symbol'!E$65) ))</f>
        <v>2</v>
      </c>
      <c r="J249" s="284">
        <f>IF(D249=2,'Regular Symbol'!F$52,IF(PayCombo!D249=1,'Regular Symbol'!F$37,IF(C249=0,'Regular Symbol'!F$26,'Regular Symbol'!F$65) ))</f>
        <v>5</v>
      </c>
      <c r="K249" s="284">
        <f>IF(E249=2,'Regular Symbol'!G$52,IF(PayCombo!E249=1,'Regular Symbol'!G$37,IF(D249=0,'Regular Symbol'!G$26,'Regular Symbol'!G$65) ))</f>
        <v>29</v>
      </c>
      <c r="L249" s="284">
        <f>IF(F249=2,'Regular Symbol'!H$52,IF(PayCombo!F249=1,'Regular Symbol'!H$37,IF(E249=0,'Regular Symbol'!H$26,'Regular Symbol'!H$65) ))</f>
        <v>8</v>
      </c>
      <c r="M249" s="270">
        <f t="shared" si="50"/>
        <v>62640</v>
      </c>
      <c r="N249" s="271">
        <f t="shared" si="51"/>
        <v>4165377.7655172413</v>
      </c>
      <c r="O249" s="285">
        <f>HLOOKUP(A249,OverView!$B$47:$L$57,6,FALSE)</f>
        <v>450</v>
      </c>
      <c r="P249" s="269">
        <f t="shared" si="41"/>
        <v>1.0803341865539551E-4</v>
      </c>
      <c r="Q249" s="272">
        <f t="shared" si="52"/>
        <v>2.4007426367865668E-7</v>
      </c>
      <c r="R249" s="269">
        <f t="shared" si="42"/>
        <v>1.0803341865539551E-4</v>
      </c>
      <c r="S249" s="237"/>
    </row>
    <row r="250" spans="1:19" ht="14" thickBot="1">
      <c r="A250" s="187">
        <f t="shared" si="48"/>
        <v>9</v>
      </c>
      <c r="B250" s="278">
        <v>2</v>
      </c>
      <c r="C250" s="278">
        <v>1</v>
      </c>
      <c r="D250" s="278">
        <v>2</v>
      </c>
      <c r="E250" s="278">
        <v>2</v>
      </c>
      <c r="F250" s="278">
        <v>2</v>
      </c>
      <c r="G250" s="279">
        <f t="shared" si="49"/>
        <v>9</v>
      </c>
      <c r="H250" s="284">
        <f>IF(B250=2,'Regular Symbol'!D$52,IF(PayCombo!B250=1,'Regular Symbol'!D$37,IF(A250=0,'Regular Symbol'!D$26,'Regular Symbol'!D$65) ))</f>
        <v>6</v>
      </c>
      <c r="I250" s="284">
        <f>IF(C250=2,'Regular Symbol'!E$52,IF(PayCombo!C250=1,'Regular Symbol'!E$37,IF(B250=0,'Regular Symbol'!E$26,'Regular Symbol'!E$65) ))</f>
        <v>13</v>
      </c>
      <c r="J250" s="284">
        <f>IF(D250=2,'Regular Symbol'!F$52,IF(PayCombo!D250=1,'Regular Symbol'!F$37,IF(C250=0,'Regular Symbol'!F$26,'Regular Symbol'!F$65) ))</f>
        <v>5</v>
      </c>
      <c r="K250" s="284">
        <f>IF(E250=2,'Regular Symbol'!G$52,IF(PayCombo!E250=1,'Regular Symbol'!G$37,IF(D250=0,'Regular Symbol'!G$26,'Regular Symbol'!G$65) ))</f>
        <v>29</v>
      </c>
      <c r="L250" s="284">
        <f>IF(F250=2,'Regular Symbol'!H$52,IF(PayCombo!F250=1,'Regular Symbol'!H$37,IF(E250=0,'Regular Symbol'!H$26,'Regular Symbol'!H$65) ))</f>
        <v>8</v>
      </c>
      <c r="M250" s="270">
        <f t="shared" si="50"/>
        <v>90480</v>
      </c>
      <c r="N250" s="271">
        <f t="shared" si="51"/>
        <v>2883723.0684350133</v>
      </c>
      <c r="O250" s="285">
        <f>HLOOKUP(A250,OverView!$B$47:$L$57,6,FALSE)</f>
        <v>450</v>
      </c>
      <c r="P250" s="269">
        <f t="shared" si="41"/>
        <v>1.5604827139112685E-4</v>
      </c>
      <c r="Q250" s="272">
        <f t="shared" si="52"/>
        <v>3.4677393642472631E-7</v>
      </c>
      <c r="R250" s="269">
        <f t="shared" si="42"/>
        <v>1.5604827139112685E-4</v>
      </c>
      <c r="S250" s="237"/>
    </row>
    <row r="251" spans="1:19" ht="14" thickBot="1">
      <c r="A251" s="187">
        <f t="shared" si="48"/>
        <v>9</v>
      </c>
      <c r="B251" s="278">
        <v>2</v>
      </c>
      <c r="C251" s="278">
        <v>2</v>
      </c>
      <c r="D251" s="278">
        <v>1</v>
      </c>
      <c r="E251" s="278">
        <v>2</v>
      </c>
      <c r="F251" s="278">
        <v>2</v>
      </c>
      <c r="G251" s="279">
        <f t="shared" si="49"/>
        <v>9</v>
      </c>
      <c r="H251" s="284">
        <f>IF(B251=2,'Regular Symbol'!D$52,IF(PayCombo!B251=1,'Regular Symbol'!D$37,IF(A251=0,'Regular Symbol'!D$26,'Regular Symbol'!D$65) ))</f>
        <v>6</v>
      </c>
      <c r="I251" s="284">
        <f>IF(C251=2,'Regular Symbol'!E$52,IF(PayCombo!C251=1,'Regular Symbol'!E$37,IF(B251=0,'Regular Symbol'!E$26,'Regular Symbol'!E$65) ))</f>
        <v>2</v>
      </c>
      <c r="J251" s="284">
        <f>IF(D251=2,'Regular Symbol'!F$52,IF(PayCombo!D251=1,'Regular Symbol'!F$37,IF(C251=0,'Regular Symbol'!F$26,'Regular Symbol'!F$65) ))</f>
        <v>3</v>
      </c>
      <c r="K251" s="284">
        <f>IF(E251=2,'Regular Symbol'!G$52,IF(PayCombo!E251=1,'Regular Symbol'!G$37,IF(D251=0,'Regular Symbol'!G$26,'Regular Symbol'!G$65) ))</f>
        <v>29</v>
      </c>
      <c r="L251" s="284">
        <f>IF(F251=2,'Regular Symbol'!H$52,IF(PayCombo!F251=1,'Regular Symbol'!H$37,IF(E251=0,'Regular Symbol'!H$26,'Regular Symbol'!H$65) ))</f>
        <v>8</v>
      </c>
      <c r="M251" s="270">
        <f t="shared" si="50"/>
        <v>8352</v>
      </c>
      <c r="N251" s="271">
        <f t="shared" si="51"/>
        <v>31240333.241379309</v>
      </c>
      <c r="O251" s="285">
        <f>HLOOKUP(A251,OverView!$B$47:$L$57,6,FALSE)</f>
        <v>450</v>
      </c>
      <c r="P251" s="269">
        <f t="shared" si="41"/>
        <v>1.4404455820719402E-5</v>
      </c>
      <c r="Q251" s="272">
        <f t="shared" si="52"/>
        <v>3.2009901823820894E-8</v>
      </c>
      <c r="R251" s="269">
        <f t="shared" si="42"/>
        <v>1.4404455820719402E-5</v>
      </c>
      <c r="S251" s="237"/>
    </row>
    <row r="252" spans="1:19" ht="14" thickBot="1">
      <c r="A252" s="187">
        <f t="shared" si="48"/>
        <v>9</v>
      </c>
      <c r="B252" s="278">
        <v>2</v>
      </c>
      <c r="C252" s="278">
        <v>2</v>
      </c>
      <c r="D252" s="278">
        <v>2</v>
      </c>
      <c r="E252" s="278">
        <v>1</v>
      </c>
      <c r="F252" s="278">
        <v>2</v>
      </c>
      <c r="G252" s="279">
        <f t="shared" si="49"/>
        <v>9</v>
      </c>
      <c r="H252" s="284">
        <f>IF(B252=2,'Regular Symbol'!D$52,IF(PayCombo!B252=1,'Regular Symbol'!D$37,IF(A252=0,'Regular Symbol'!D$26,'Regular Symbol'!D$65) ))</f>
        <v>6</v>
      </c>
      <c r="I252" s="284">
        <f>IF(C252=2,'Regular Symbol'!E$52,IF(PayCombo!C252=1,'Regular Symbol'!E$37,IF(B252=0,'Regular Symbol'!E$26,'Regular Symbol'!E$65) ))</f>
        <v>2</v>
      </c>
      <c r="J252" s="284">
        <f>IF(D252=2,'Regular Symbol'!F$52,IF(PayCombo!D252=1,'Regular Symbol'!F$37,IF(C252=0,'Regular Symbol'!F$26,'Regular Symbol'!F$65) ))</f>
        <v>5</v>
      </c>
      <c r="K252" s="284">
        <f>IF(E252=2,'Regular Symbol'!G$52,IF(PayCombo!E252=1,'Regular Symbol'!G$37,IF(D252=0,'Regular Symbol'!G$26,'Regular Symbol'!G$65) ))</f>
        <v>5</v>
      </c>
      <c r="L252" s="284">
        <f>IF(F252=2,'Regular Symbol'!H$52,IF(PayCombo!F252=1,'Regular Symbol'!H$37,IF(E252=0,'Regular Symbol'!H$26,'Regular Symbol'!H$65) ))</f>
        <v>8</v>
      </c>
      <c r="M252" s="270">
        <f t="shared" si="50"/>
        <v>2400</v>
      </c>
      <c r="N252" s="271">
        <f t="shared" si="51"/>
        <v>108716359.68000001</v>
      </c>
      <c r="O252" s="285">
        <f>HLOOKUP(A252,OverView!$B$47:$L$57,6,FALSE)</f>
        <v>450</v>
      </c>
      <c r="P252" s="269">
        <f t="shared" si="41"/>
        <v>4.13921144273546E-6</v>
      </c>
      <c r="Q252" s="272">
        <f t="shared" si="52"/>
        <v>9.1982476505232441E-9</v>
      </c>
      <c r="R252" s="269">
        <f t="shared" si="42"/>
        <v>4.13921144273546E-6</v>
      </c>
      <c r="S252" s="237"/>
    </row>
    <row r="253" spans="1:19" ht="14" thickBot="1">
      <c r="A253" s="187">
        <f t="shared" si="48"/>
        <v>9</v>
      </c>
      <c r="B253" s="282">
        <v>2</v>
      </c>
      <c r="C253" s="282">
        <v>2</v>
      </c>
      <c r="D253" s="282">
        <v>2</v>
      </c>
      <c r="E253" s="282">
        <v>2</v>
      </c>
      <c r="F253" s="282">
        <v>1</v>
      </c>
      <c r="G253" s="283">
        <f t="shared" si="49"/>
        <v>9</v>
      </c>
      <c r="H253" s="284">
        <f>IF(B253=2,'Regular Symbol'!D$52,IF(PayCombo!B253=1,'Regular Symbol'!D$37,IF(A253=0,'Regular Symbol'!D$26,'Regular Symbol'!D$65) ))</f>
        <v>6</v>
      </c>
      <c r="I253" s="284">
        <f>IF(C253=2,'Regular Symbol'!E$52,IF(PayCombo!C253=1,'Regular Symbol'!E$37,IF(B253=0,'Regular Symbol'!E$26,'Regular Symbol'!E$65) ))</f>
        <v>2</v>
      </c>
      <c r="J253" s="284">
        <f>IF(D253=2,'Regular Symbol'!F$52,IF(PayCombo!D253=1,'Regular Symbol'!F$37,IF(C253=0,'Regular Symbol'!F$26,'Regular Symbol'!F$65) ))</f>
        <v>5</v>
      </c>
      <c r="K253" s="284">
        <f>IF(E253=2,'Regular Symbol'!G$52,IF(PayCombo!E253=1,'Regular Symbol'!G$37,IF(D253=0,'Regular Symbol'!G$26,'Regular Symbol'!G$65) ))</f>
        <v>29</v>
      </c>
      <c r="L253" s="284">
        <f>IF(F253=2,'Regular Symbol'!H$52,IF(PayCombo!F253=1,'Regular Symbol'!H$37,IF(E253=0,'Regular Symbol'!H$26,'Regular Symbol'!H$65) ))</f>
        <v>4</v>
      </c>
      <c r="M253" s="270">
        <f t="shared" si="50"/>
        <v>6960</v>
      </c>
      <c r="N253" s="271">
        <f t="shared" si="51"/>
        <v>37488399.889655173</v>
      </c>
      <c r="O253" s="285">
        <f>HLOOKUP(A253,OverView!$B$47:$L$57,6,FALSE)</f>
        <v>450</v>
      </c>
      <c r="P253" s="269">
        <f t="shared" si="41"/>
        <v>1.2003713183932834E-5</v>
      </c>
      <c r="Q253" s="272">
        <f t="shared" si="52"/>
        <v>2.6674918186517409E-8</v>
      </c>
      <c r="R253" s="269">
        <f t="shared" si="42"/>
        <v>1.2003713183932834E-5</v>
      </c>
      <c r="S253" s="288">
        <f>SUM(M249:M253)</f>
        <v>170832</v>
      </c>
    </row>
    <row r="254" spans="1:19" ht="14" thickBot="1">
      <c r="A254" s="187">
        <f t="shared" si="48"/>
        <v>8</v>
      </c>
      <c r="B254" s="280">
        <v>1</v>
      </c>
      <c r="C254" s="280">
        <v>1</v>
      </c>
      <c r="D254" s="280">
        <v>2</v>
      </c>
      <c r="E254" s="280">
        <v>2</v>
      </c>
      <c r="F254" s="280">
        <v>2</v>
      </c>
      <c r="G254" s="281">
        <f t="shared" si="49"/>
        <v>8</v>
      </c>
      <c r="H254" s="284">
        <f>IF(B254=2,'Regular Symbol'!D$52,IF(PayCombo!B254=1,'Regular Symbol'!D$37,IF(A254=0,'Regular Symbol'!D$26,'Regular Symbol'!D$65) ))</f>
        <v>27</v>
      </c>
      <c r="I254" s="284">
        <f>IF(C254=2,'Regular Symbol'!E$52,IF(PayCombo!C254=1,'Regular Symbol'!E$37,IF(B254=0,'Regular Symbol'!E$26,'Regular Symbol'!E$65) ))</f>
        <v>13</v>
      </c>
      <c r="J254" s="284">
        <f>IF(D254=2,'Regular Symbol'!F$52,IF(PayCombo!D254=1,'Regular Symbol'!F$37,IF(C254=0,'Regular Symbol'!F$26,'Regular Symbol'!F$65) ))</f>
        <v>5</v>
      </c>
      <c r="K254" s="284">
        <f>IF(E254=2,'Regular Symbol'!G$52,IF(PayCombo!E254=1,'Regular Symbol'!G$37,IF(D254=0,'Regular Symbol'!G$26,'Regular Symbol'!G$65) ))</f>
        <v>29</v>
      </c>
      <c r="L254" s="284">
        <f>IF(F254=2,'Regular Symbol'!H$52,IF(PayCombo!F254=1,'Regular Symbol'!H$37,IF(E254=0,'Regular Symbol'!H$26,'Regular Symbol'!H$65) ))</f>
        <v>8</v>
      </c>
      <c r="M254" s="268">
        <f t="shared" si="50"/>
        <v>407160</v>
      </c>
      <c r="N254" s="271">
        <f t="shared" si="51"/>
        <v>640827.34854111401</v>
      </c>
      <c r="O254" s="285">
        <f>HLOOKUP(A254,OverView!$B$47:$L$57,6,FALSE)</f>
        <v>300</v>
      </c>
      <c r="P254" s="269">
        <f t="shared" si="41"/>
        <v>4.6814481417338055E-4</v>
      </c>
      <c r="Q254" s="272">
        <f t="shared" si="52"/>
        <v>1.5604827139112685E-6</v>
      </c>
      <c r="R254" s="269">
        <f t="shared" si="42"/>
        <v>4.6814481417338055E-4</v>
      </c>
      <c r="S254" s="237"/>
    </row>
    <row r="255" spans="1:19" ht="14" thickBot="1">
      <c r="A255" s="187">
        <f t="shared" si="48"/>
        <v>8</v>
      </c>
      <c r="B255" s="278">
        <v>1</v>
      </c>
      <c r="C255" s="278">
        <v>2</v>
      </c>
      <c r="D255" s="278">
        <v>1</v>
      </c>
      <c r="E255" s="278">
        <v>2</v>
      </c>
      <c r="F255" s="278">
        <v>2</v>
      </c>
      <c r="G255" s="279">
        <f t="shared" si="49"/>
        <v>8</v>
      </c>
      <c r="H255" s="284">
        <f>IF(B255=2,'Regular Symbol'!D$52,IF(PayCombo!B255=1,'Regular Symbol'!D$37,IF(A255=0,'Regular Symbol'!D$26,'Regular Symbol'!D$65) ))</f>
        <v>27</v>
      </c>
      <c r="I255" s="284">
        <f>IF(C255=2,'Regular Symbol'!E$52,IF(PayCombo!C255=1,'Regular Symbol'!E$37,IF(B255=0,'Regular Symbol'!E$26,'Regular Symbol'!E$65) ))</f>
        <v>2</v>
      </c>
      <c r="J255" s="284">
        <f>IF(D255=2,'Regular Symbol'!F$52,IF(PayCombo!D255=1,'Regular Symbol'!F$37,IF(C255=0,'Regular Symbol'!F$26,'Regular Symbol'!F$65) ))</f>
        <v>3</v>
      </c>
      <c r="K255" s="284">
        <f>IF(E255=2,'Regular Symbol'!G$52,IF(PayCombo!E255=1,'Regular Symbol'!G$37,IF(D255=0,'Regular Symbol'!G$26,'Regular Symbol'!G$65) ))</f>
        <v>29</v>
      </c>
      <c r="L255" s="284">
        <f>IF(F255=2,'Regular Symbol'!H$52,IF(PayCombo!F255=1,'Regular Symbol'!H$37,IF(E255=0,'Regular Symbol'!H$26,'Regular Symbol'!H$65) ))</f>
        <v>8</v>
      </c>
      <c r="M255" s="270">
        <f t="shared" si="50"/>
        <v>37584</v>
      </c>
      <c r="N255" s="271">
        <f t="shared" si="51"/>
        <v>6942296.2758620689</v>
      </c>
      <c r="O255" s="285">
        <f>HLOOKUP(A255,OverView!$B$47:$L$57,6,FALSE)</f>
        <v>300</v>
      </c>
      <c r="P255" s="269">
        <f t="shared" si="41"/>
        <v>4.3213367462158203E-5</v>
      </c>
      <c r="Q255" s="272">
        <f t="shared" si="52"/>
        <v>1.44044558207194E-7</v>
      </c>
      <c r="R255" s="269">
        <f t="shared" si="42"/>
        <v>4.3213367462158203E-5</v>
      </c>
      <c r="S255" s="237"/>
    </row>
    <row r="256" spans="1:19" ht="14" thickBot="1">
      <c r="A256" s="187">
        <f t="shared" si="48"/>
        <v>8</v>
      </c>
      <c r="B256" s="278">
        <v>1</v>
      </c>
      <c r="C256" s="278">
        <v>2</v>
      </c>
      <c r="D256" s="278">
        <v>2</v>
      </c>
      <c r="E256" s="278">
        <v>1</v>
      </c>
      <c r="F256" s="278">
        <v>2</v>
      </c>
      <c r="G256" s="279">
        <f t="shared" si="49"/>
        <v>8</v>
      </c>
      <c r="H256" s="284">
        <f>IF(B256=2,'Regular Symbol'!D$52,IF(PayCombo!B256=1,'Regular Symbol'!D$37,IF(A256=0,'Regular Symbol'!D$26,'Regular Symbol'!D$65) ))</f>
        <v>27</v>
      </c>
      <c r="I256" s="284">
        <f>IF(C256=2,'Regular Symbol'!E$52,IF(PayCombo!C256=1,'Regular Symbol'!E$37,IF(B256=0,'Regular Symbol'!E$26,'Regular Symbol'!E$65) ))</f>
        <v>2</v>
      </c>
      <c r="J256" s="284">
        <f>IF(D256=2,'Regular Symbol'!F$52,IF(PayCombo!D256=1,'Regular Symbol'!F$37,IF(C256=0,'Regular Symbol'!F$26,'Regular Symbol'!F$65) ))</f>
        <v>5</v>
      </c>
      <c r="K256" s="284">
        <f>IF(E256=2,'Regular Symbol'!G$52,IF(PayCombo!E256=1,'Regular Symbol'!G$37,IF(D256=0,'Regular Symbol'!G$26,'Regular Symbol'!G$65) ))</f>
        <v>5</v>
      </c>
      <c r="L256" s="284">
        <f>IF(F256=2,'Regular Symbol'!H$52,IF(PayCombo!F256=1,'Regular Symbol'!H$37,IF(E256=0,'Regular Symbol'!H$26,'Regular Symbol'!H$65) ))</f>
        <v>8</v>
      </c>
      <c r="M256" s="270">
        <f t="shared" si="50"/>
        <v>10800</v>
      </c>
      <c r="N256" s="271">
        <f t="shared" si="51"/>
        <v>24159191.039999999</v>
      </c>
      <c r="O256" s="285">
        <f>HLOOKUP(A256,OverView!$B$47:$L$57,6,FALSE)</f>
        <v>300</v>
      </c>
      <c r="P256" s="269">
        <f t="shared" si="41"/>
        <v>1.2417634328206379E-5</v>
      </c>
      <c r="Q256" s="272">
        <f t="shared" si="52"/>
        <v>4.1392114427354599E-8</v>
      </c>
      <c r="R256" s="269">
        <f t="shared" si="42"/>
        <v>1.2417634328206379E-5</v>
      </c>
      <c r="S256" s="237"/>
    </row>
    <row r="257" spans="1:19" ht="14" thickBot="1">
      <c r="A257" s="187">
        <f t="shared" si="48"/>
        <v>8</v>
      </c>
      <c r="B257" s="278">
        <v>1</v>
      </c>
      <c r="C257" s="278">
        <v>2</v>
      </c>
      <c r="D257" s="278">
        <v>2</v>
      </c>
      <c r="E257" s="278">
        <v>2</v>
      </c>
      <c r="F257" s="278">
        <v>1</v>
      </c>
      <c r="G257" s="279">
        <f t="shared" si="49"/>
        <v>8</v>
      </c>
      <c r="H257" s="284">
        <f>IF(B257=2,'Regular Symbol'!D$52,IF(PayCombo!B257=1,'Regular Symbol'!D$37,IF(A257=0,'Regular Symbol'!D$26,'Regular Symbol'!D$65) ))</f>
        <v>27</v>
      </c>
      <c r="I257" s="284">
        <f>IF(C257=2,'Regular Symbol'!E$52,IF(PayCombo!C257=1,'Regular Symbol'!E$37,IF(B257=0,'Regular Symbol'!E$26,'Regular Symbol'!E$65) ))</f>
        <v>2</v>
      </c>
      <c r="J257" s="284">
        <f>IF(D257=2,'Regular Symbol'!F$52,IF(PayCombo!D257=1,'Regular Symbol'!F$37,IF(C257=0,'Regular Symbol'!F$26,'Regular Symbol'!F$65) ))</f>
        <v>5</v>
      </c>
      <c r="K257" s="284">
        <f>IF(E257=2,'Regular Symbol'!G$52,IF(PayCombo!E257=1,'Regular Symbol'!G$37,IF(D257=0,'Regular Symbol'!G$26,'Regular Symbol'!G$65) ))</f>
        <v>29</v>
      </c>
      <c r="L257" s="284">
        <f>IF(F257=2,'Regular Symbol'!H$52,IF(PayCombo!F257=1,'Regular Symbol'!H$37,IF(E257=0,'Regular Symbol'!H$26,'Regular Symbol'!H$65) ))</f>
        <v>4</v>
      </c>
      <c r="M257" s="270">
        <f t="shared" si="50"/>
        <v>31320</v>
      </c>
      <c r="N257" s="271">
        <f t="shared" si="51"/>
        <v>8330755.5310344826</v>
      </c>
      <c r="O257" s="285">
        <f>HLOOKUP(A257,OverView!$B$47:$L$57,6,FALSE)</f>
        <v>300</v>
      </c>
      <c r="P257" s="269">
        <f t="shared" si="41"/>
        <v>3.60111395517985E-5</v>
      </c>
      <c r="Q257" s="272">
        <f t="shared" si="52"/>
        <v>1.2003713183932834E-7</v>
      </c>
      <c r="R257" s="269">
        <f t="shared" si="42"/>
        <v>3.60111395517985E-5</v>
      </c>
      <c r="S257" s="237"/>
    </row>
    <row r="258" spans="1:19" ht="14" thickBot="1">
      <c r="A258" s="187">
        <f t="shared" si="48"/>
        <v>8</v>
      </c>
      <c r="B258" s="278">
        <v>2</v>
      </c>
      <c r="C258" s="278">
        <v>1</v>
      </c>
      <c r="D258" s="278">
        <v>1</v>
      </c>
      <c r="E258" s="278">
        <v>2</v>
      </c>
      <c r="F258" s="278">
        <v>2</v>
      </c>
      <c r="G258" s="279">
        <f t="shared" si="49"/>
        <v>8</v>
      </c>
      <c r="H258" s="284">
        <f>IF(B258=2,'Regular Symbol'!D$52,IF(PayCombo!B258=1,'Regular Symbol'!D$37,IF(A258=0,'Regular Symbol'!D$26,'Regular Symbol'!D$65) ))</f>
        <v>6</v>
      </c>
      <c r="I258" s="284">
        <f>IF(C258=2,'Regular Symbol'!E$52,IF(PayCombo!C258=1,'Regular Symbol'!E$37,IF(B258=0,'Regular Symbol'!E$26,'Regular Symbol'!E$65) ))</f>
        <v>13</v>
      </c>
      <c r="J258" s="284">
        <f>IF(D258=2,'Regular Symbol'!F$52,IF(PayCombo!D258=1,'Regular Symbol'!F$37,IF(C258=0,'Regular Symbol'!F$26,'Regular Symbol'!F$65) ))</f>
        <v>3</v>
      </c>
      <c r="K258" s="284">
        <f>IF(E258=2,'Regular Symbol'!G$52,IF(PayCombo!E258=1,'Regular Symbol'!G$37,IF(D258=0,'Regular Symbol'!G$26,'Regular Symbol'!G$65) ))</f>
        <v>29</v>
      </c>
      <c r="L258" s="284">
        <f>IF(F258=2,'Regular Symbol'!H$52,IF(PayCombo!F258=1,'Regular Symbol'!H$37,IF(E258=0,'Regular Symbol'!H$26,'Regular Symbol'!H$65) ))</f>
        <v>8</v>
      </c>
      <c r="M258" s="270">
        <f t="shared" si="50"/>
        <v>54288</v>
      </c>
      <c r="N258" s="271">
        <f t="shared" si="51"/>
        <v>4806205.1140583558</v>
      </c>
      <c r="O258" s="285">
        <f>HLOOKUP(A258,OverView!$B$47:$L$57,6,FALSE)</f>
        <v>300</v>
      </c>
      <c r="P258" s="269">
        <f t="shared" si="41"/>
        <v>6.2419308556450735E-5</v>
      </c>
      <c r="Q258" s="272">
        <f t="shared" si="52"/>
        <v>2.0806436185483578E-7</v>
      </c>
      <c r="R258" s="269">
        <f t="shared" si="42"/>
        <v>6.2419308556450735E-5</v>
      </c>
      <c r="S258" s="237"/>
    </row>
    <row r="259" spans="1:19" ht="14" thickBot="1">
      <c r="A259" s="187">
        <f t="shared" si="48"/>
        <v>8</v>
      </c>
      <c r="B259" s="278">
        <v>2</v>
      </c>
      <c r="C259" s="278">
        <v>1</v>
      </c>
      <c r="D259" s="278">
        <v>2</v>
      </c>
      <c r="E259" s="278">
        <v>1</v>
      </c>
      <c r="F259" s="278">
        <v>2</v>
      </c>
      <c r="G259" s="279">
        <f t="shared" si="49"/>
        <v>8</v>
      </c>
      <c r="H259" s="284">
        <f>IF(B259=2,'Regular Symbol'!D$52,IF(PayCombo!B259=1,'Regular Symbol'!D$37,IF(A259=0,'Regular Symbol'!D$26,'Regular Symbol'!D$65) ))</f>
        <v>6</v>
      </c>
      <c r="I259" s="284">
        <f>IF(C259=2,'Regular Symbol'!E$52,IF(PayCombo!C259=1,'Regular Symbol'!E$37,IF(B259=0,'Regular Symbol'!E$26,'Regular Symbol'!E$65) ))</f>
        <v>13</v>
      </c>
      <c r="J259" s="284">
        <f>IF(D259=2,'Regular Symbol'!F$52,IF(PayCombo!D259=1,'Regular Symbol'!F$37,IF(C259=0,'Regular Symbol'!F$26,'Regular Symbol'!F$65) ))</f>
        <v>5</v>
      </c>
      <c r="K259" s="284">
        <f>IF(E259=2,'Regular Symbol'!G$52,IF(PayCombo!E259=1,'Regular Symbol'!G$37,IF(D259=0,'Regular Symbol'!G$26,'Regular Symbol'!G$65) ))</f>
        <v>5</v>
      </c>
      <c r="L259" s="284">
        <f>IF(F259=2,'Regular Symbol'!H$52,IF(PayCombo!F259=1,'Regular Symbol'!H$37,IF(E259=0,'Regular Symbol'!H$26,'Regular Symbol'!H$65) ))</f>
        <v>8</v>
      </c>
      <c r="M259" s="270">
        <f t="shared" si="50"/>
        <v>15600</v>
      </c>
      <c r="N259" s="271">
        <f t="shared" si="51"/>
        <v>16725593.796923077</v>
      </c>
      <c r="O259" s="285">
        <f>HLOOKUP(A259,OverView!$B$47:$L$57,6,FALSE)</f>
        <v>300</v>
      </c>
      <c r="P259" s="269">
        <f t="shared" si="41"/>
        <v>1.7936582918520327E-5</v>
      </c>
      <c r="Q259" s="272">
        <f t="shared" si="52"/>
        <v>5.9788609728401091E-8</v>
      </c>
      <c r="R259" s="269">
        <f t="shared" si="42"/>
        <v>1.7936582918520327E-5</v>
      </c>
      <c r="S259" s="237"/>
    </row>
    <row r="260" spans="1:19" ht="14" thickBot="1">
      <c r="A260" s="187">
        <f t="shared" si="48"/>
        <v>8</v>
      </c>
      <c r="B260" s="278">
        <v>2</v>
      </c>
      <c r="C260" s="278">
        <v>1</v>
      </c>
      <c r="D260" s="278">
        <v>2</v>
      </c>
      <c r="E260" s="278">
        <v>2</v>
      </c>
      <c r="F260" s="278">
        <v>1</v>
      </c>
      <c r="G260" s="279">
        <f t="shared" si="49"/>
        <v>8</v>
      </c>
      <c r="H260" s="284">
        <f>IF(B260=2,'Regular Symbol'!D$52,IF(PayCombo!B260=1,'Regular Symbol'!D$37,IF(A260=0,'Regular Symbol'!D$26,'Regular Symbol'!D$65) ))</f>
        <v>6</v>
      </c>
      <c r="I260" s="284">
        <f>IF(C260=2,'Regular Symbol'!E$52,IF(PayCombo!C260=1,'Regular Symbol'!E$37,IF(B260=0,'Regular Symbol'!E$26,'Regular Symbol'!E$65) ))</f>
        <v>13</v>
      </c>
      <c r="J260" s="284">
        <f>IF(D260=2,'Regular Symbol'!F$52,IF(PayCombo!D260=1,'Regular Symbol'!F$37,IF(C260=0,'Regular Symbol'!F$26,'Regular Symbol'!F$65) ))</f>
        <v>5</v>
      </c>
      <c r="K260" s="284">
        <f>IF(E260=2,'Regular Symbol'!G$52,IF(PayCombo!E260=1,'Regular Symbol'!G$37,IF(D260=0,'Regular Symbol'!G$26,'Regular Symbol'!G$65) ))</f>
        <v>29</v>
      </c>
      <c r="L260" s="284">
        <f>IF(F260=2,'Regular Symbol'!H$52,IF(PayCombo!F260=1,'Regular Symbol'!H$37,IF(E260=0,'Regular Symbol'!H$26,'Regular Symbol'!H$65) ))</f>
        <v>4</v>
      </c>
      <c r="M260" s="270">
        <f t="shared" si="50"/>
        <v>45240</v>
      </c>
      <c r="N260" s="271">
        <f t="shared" si="51"/>
        <v>5767446.1368700266</v>
      </c>
      <c r="O260" s="285">
        <f>HLOOKUP(A260,OverView!$B$47:$L$57,6,FALSE)</f>
        <v>300</v>
      </c>
      <c r="P260" s="269">
        <f t="shared" si="41"/>
        <v>5.201609046370895E-5</v>
      </c>
      <c r="Q260" s="272">
        <f t="shared" si="52"/>
        <v>1.7338696821236316E-7</v>
      </c>
      <c r="R260" s="269">
        <f t="shared" si="42"/>
        <v>5.201609046370895E-5</v>
      </c>
      <c r="S260" s="237"/>
    </row>
    <row r="261" spans="1:19" ht="14" thickBot="1">
      <c r="A261" s="187">
        <f t="shared" si="48"/>
        <v>8</v>
      </c>
      <c r="B261" s="278">
        <v>2</v>
      </c>
      <c r="C261" s="278">
        <v>2</v>
      </c>
      <c r="D261" s="278">
        <v>1</v>
      </c>
      <c r="E261" s="278">
        <v>1</v>
      </c>
      <c r="F261" s="278">
        <v>2</v>
      </c>
      <c r="G261" s="279">
        <f t="shared" si="49"/>
        <v>8</v>
      </c>
      <c r="H261" s="284">
        <f>IF(B261=2,'Regular Symbol'!D$52,IF(PayCombo!B261=1,'Regular Symbol'!D$37,IF(A261=0,'Regular Symbol'!D$26,'Regular Symbol'!D$65) ))</f>
        <v>6</v>
      </c>
      <c r="I261" s="284">
        <f>IF(C261=2,'Regular Symbol'!E$52,IF(PayCombo!C261=1,'Regular Symbol'!E$37,IF(B261=0,'Regular Symbol'!E$26,'Regular Symbol'!E$65) ))</f>
        <v>2</v>
      </c>
      <c r="J261" s="284">
        <f>IF(D261=2,'Regular Symbol'!F$52,IF(PayCombo!D261=1,'Regular Symbol'!F$37,IF(C261=0,'Regular Symbol'!F$26,'Regular Symbol'!F$65) ))</f>
        <v>3</v>
      </c>
      <c r="K261" s="284">
        <f>IF(E261=2,'Regular Symbol'!G$52,IF(PayCombo!E261=1,'Regular Symbol'!G$37,IF(D261=0,'Regular Symbol'!G$26,'Regular Symbol'!G$65) ))</f>
        <v>5</v>
      </c>
      <c r="L261" s="284">
        <f>IF(F261=2,'Regular Symbol'!H$52,IF(PayCombo!F261=1,'Regular Symbol'!H$37,IF(E261=0,'Regular Symbol'!H$26,'Regular Symbol'!H$65) ))</f>
        <v>8</v>
      </c>
      <c r="M261" s="270">
        <f t="shared" si="50"/>
        <v>1440</v>
      </c>
      <c r="N261" s="271">
        <f t="shared" si="51"/>
        <v>181193932.80000001</v>
      </c>
      <c r="O261" s="285">
        <f>HLOOKUP(A261,OverView!$B$47:$L$57,6,FALSE)</f>
        <v>300</v>
      </c>
      <c r="P261" s="269">
        <f t="shared" si="41"/>
        <v>1.6556845770941839E-6</v>
      </c>
      <c r="Q261" s="272">
        <f t="shared" si="52"/>
        <v>5.5189485903139465E-9</v>
      </c>
      <c r="R261" s="269">
        <f t="shared" si="42"/>
        <v>1.6556845770941839E-6</v>
      </c>
      <c r="S261" s="237"/>
    </row>
    <row r="262" spans="1:19" ht="14" thickBot="1">
      <c r="A262" s="187">
        <f t="shared" si="48"/>
        <v>8</v>
      </c>
      <c r="B262" s="278">
        <v>2</v>
      </c>
      <c r="C262" s="278">
        <v>2</v>
      </c>
      <c r="D262" s="278">
        <v>1</v>
      </c>
      <c r="E262" s="278">
        <v>2</v>
      </c>
      <c r="F262" s="278">
        <v>1</v>
      </c>
      <c r="G262" s="279">
        <f t="shared" si="49"/>
        <v>8</v>
      </c>
      <c r="H262" s="284">
        <f>IF(B262=2,'Regular Symbol'!D$52,IF(PayCombo!B262=1,'Regular Symbol'!D$37,IF(A262=0,'Regular Symbol'!D$26,'Regular Symbol'!D$65) ))</f>
        <v>6</v>
      </c>
      <c r="I262" s="284">
        <f>IF(C262=2,'Regular Symbol'!E$52,IF(PayCombo!C262=1,'Regular Symbol'!E$37,IF(B262=0,'Regular Symbol'!E$26,'Regular Symbol'!E$65) ))</f>
        <v>2</v>
      </c>
      <c r="J262" s="284">
        <f>IF(D262=2,'Regular Symbol'!F$52,IF(PayCombo!D262=1,'Regular Symbol'!F$37,IF(C262=0,'Regular Symbol'!F$26,'Regular Symbol'!F$65) ))</f>
        <v>3</v>
      </c>
      <c r="K262" s="284">
        <f>IF(E262=2,'Regular Symbol'!G$52,IF(PayCombo!E262=1,'Regular Symbol'!G$37,IF(D262=0,'Regular Symbol'!G$26,'Regular Symbol'!G$65) ))</f>
        <v>29</v>
      </c>
      <c r="L262" s="284">
        <f>IF(F262=2,'Regular Symbol'!H$52,IF(PayCombo!F262=1,'Regular Symbol'!H$37,IF(E262=0,'Regular Symbol'!H$26,'Regular Symbol'!H$65) ))</f>
        <v>4</v>
      </c>
      <c r="M262" s="270">
        <f t="shared" si="50"/>
        <v>4176</v>
      </c>
      <c r="N262" s="271">
        <f t="shared" si="51"/>
        <v>62480666.482758619</v>
      </c>
      <c r="O262" s="285">
        <f>HLOOKUP(A262,OverView!$B$47:$L$57,6,FALSE)</f>
        <v>300</v>
      </c>
      <c r="P262" s="269">
        <f t="shared" si="41"/>
        <v>4.8014852735731338E-6</v>
      </c>
      <c r="Q262" s="272">
        <f t="shared" si="52"/>
        <v>1.6004950911910447E-8</v>
      </c>
      <c r="R262" s="269">
        <f t="shared" si="42"/>
        <v>4.8014852735731338E-6</v>
      </c>
      <c r="S262" s="237"/>
    </row>
    <row r="263" spans="1:19" ht="14" thickBot="1">
      <c r="A263" s="187">
        <f t="shared" si="48"/>
        <v>8</v>
      </c>
      <c r="B263" s="278">
        <v>2</v>
      </c>
      <c r="C263" s="278">
        <v>2</v>
      </c>
      <c r="D263" s="278">
        <v>2</v>
      </c>
      <c r="E263" s="278">
        <v>1</v>
      </c>
      <c r="F263" s="278">
        <v>1</v>
      </c>
      <c r="G263" s="279">
        <f t="shared" si="49"/>
        <v>8</v>
      </c>
      <c r="H263" s="284">
        <f>IF(B263=2,'Regular Symbol'!D$52,IF(PayCombo!B263=1,'Regular Symbol'!D$37,IF(A263=0,'Regular Symbol'!D$26,'Regular Symbol'!D$65) ))</f>
        <v>6</v>
      </c>
      <c r="I263" s="284">
        <f>IF(C263=2,'Regular Symbol'!E$52,IF(PayCombo!C263=1,'Regular Symbol'!E$37,IF(B263=0,'Regular Symbol'!E$26,'Regular Symbol'!E$65) ))</f>
        <v>2</v>
      </c>
      <c r="J263" s="284">
        <f>IF(D263=2,'Regular Symbol'!F$52,IF(PayCombo!D263=1,'Regular Symbol'!F$37,IF(C263=0,'Regular Symbol'!F$26,'Regular Symbol'!F$65) ))</f>
        <v>5</v>
      </c>
      <c r="K263" s="284">
        <f>IF(E263=2,'Regular Symbol'!G$52,IF(PayCombo!E263=1,'Regular Symbol'!G$37,IF(D263=0,'Regular Symbol'!G$26,'Regular Symbol'!G$65) ))</f>
        <v>5</v>
      </c>
      <c r="L263" s="284">
        <f>IF(F263=2,'Regular Symbol'!H$52,IF(PayCombo!F263=1,'Regular Symbol'!H$37,IF(E263=0,'Regular Symbol'!H$26,'Regular Symbol'!H$65) ))</f>
        <v>4</v>
      </c>
      <c r="M263" s="270">
        <f t="shared" si="50"/>
        <v>1200</v>
      </c>
      <c r="N263" s="271">
        <f t="shared" si="51"/>
        <v>217432719.36000001</v>
      </c>
      <c r="O263" s="285">
        <f>HLOOKUP(A263,OverView!$B$47:$L$57,6,FALSE)</f>
        <v>300</v>
      </c>
      <c r="P263" s="269">
        <f t="shared" si="41"/>
        <v>1.3797371475784865E-6</v>
      </c>
      <c r="Q263" s="272">
        <f t="shared" si="52"/>
        <v>4.599123825261622E-9</v>
      </c>
      <c r="R263" s="269">
        <f t="shared" si="42"/>
        <v>1.3797371475784865E-6</v>
      </c>
      <c r="S263" s="237"/>
    </row>
    <row r="264" spans="1:19" ht="14" thickBot="1">
      <c r="A264" s="187">
        <f t="shared" si="48"/>
        <v>8</v>
      </c>
      <c r="B264" s="282">
        <v>2</v>
      </c>
      <c r="C264" s="282">
        <v>2</v>
      </c>
      <c r="D264" s="282">
        <v>2</v>
      </c>
      <c r="E264" s="282">
        <v>2</v>
      </c>
      <c r="F264" s="282">
        <v>0</v>
      </c>
      <c r="G264" s="283">
        <f t="shared" si="49"/>
        <v>8</v>
      </c>
      <c r="H264" s="284">
        <f>IF(B264=2,'Regular Symbol'!D$52,IF(PayCombo!B264=1,'Regular Symbol'!D$37,IF(A264=0,'Regular Symbol'!D$26,'Regular Symbol'!D$65) ))</f>
        <v>6</v>
      </c>
      <c r="I264" s="284">
        <f>IF(C264=2,'Regular Symbol'!E$52,IF(PayCombo!C264=1,'Regular Symbol'!E$37,IF(B264=0,'Regular Symbol'!E$26,'Regular Symbol'!E$65) ))</f>
        <v>2</v>
      </c>
      <c r="J264" s="284">
        <f>IF(D264=2,'Regular Symbol'!F$52,IF(PayCombo!D264=1,'Regular Symbol'!F$37,IF(C264=0,'Regular Symbol'!F$26,'Regular Symbol'!F$65) ))</f>
        <v>5</v>
      </c>
      <c r="K264" s="284">
        <f>IF(E264=2,'Regular Symbol'!G$52,IF(PayCombo!E264=1,'Regular Symbol'!G$37,IF(D264=0,'Regular Symbol'!G$26,'Regular Symbol'!G$65) ))</f>
        <v>29</v>
      </c>
      <c r="L264" s="284">
        <f>IF(F264=2,'Regular Symbol'!H$52,IF(PayCombo!F264=1,'Regular Symbol'!H$37,IF(E264=0,'Regular Symbol'!H$26,'Regular Symbol'!H$65) ))</f>
        <v>180</v>
      </c>
      <c r="M264" s="270">
        <f t="shared" si="50"/>
        <v>313200</v>
      </c>
      <c r="N264" s="271">
        <f t="shared" si="51"/>
        <v>833075.55310344824</v>
      </c>
      <c r="O264" s="285">
        <f>HLOOKUP(A264,OverView!$B$47:$L$57,6,FALSE)</f>
        <v>300</v>
      </c>
      <c r="P264" s="269">
        <f t="shared" ref="P264:P327" si="53">R264/$H$3</f>
        <v>3.6011139551798504E-4</v>
      </c>
      <c r="Q264" s="272">
        <f t="shared" si="52"/>
        <v>1.2003713183932834E-6</v>
      </c>
      <c r="R264" s="269">
        <f t="shared" ref="R264:R327" si="54">O264*Q264</f>
        <v>3.6011139551798504E-4</v>
      </c>
      <c r="S264" s="289">
        <f>SUM(M254:M264)</f>
        <v>922008</v>
      </c>
    </row>
    <row r="265" spans="1:19" ht="14" thickBot="1">
      <c r="A265" s="187">
        <f t="shared" si="48"/>
        <v>7</v>
      </c>
      <c r="B265" s="280">
        <v>1</v>
      </c>
      <c r="C265" s="280">
        <v>1</v>
      </c>
      <c r="D265" s="280">
        <v>1</v>
      </c>
      <c r="E265" s="280">
        <v>2</v>
      </c>
      <c r="F265" s="280">
        <v>2</v>
      </c>
      <c r="G265" s="281">
        <f t="shared" si="49"/>
        <v>7</v>
      </c>
      <c r="H265" s="284">
        <f>IF(B265=2,'Regular Symbol'!D$52,IF(PayCombo!B265=1,'Regular Symbol'!D$37,IF(A265=0,'Regular Symbol'!D$26,'Regular Symbol'!D$65) ))</f>
        <v>27</v>
      </c>
      <c r="I265" s="284">
        <f>IF(C265=2,'Regular Symbol'!E$52,IF(PayCombo!C265=1,'Regular Symbol'!E$37,IF(B265=0,'Regular Symbol'!E$26,'Regular Symbol'!E$65) ))</f>
        <v>13</v>
      </c>
      <c r="J265" s="284">
        <f>IF(D265=2,'Regular Symbol'!F$52,IF(PayCombo!D265=1,'Regular Symbol'!F$37,IF(C265=0,'Regular Symbol'!F$26,'Regular Symbol'!F$65) ))</f>
        <v>3</v>
      </c>
      <c r="K265" s="284">
        <f>IF(E265=2,'Regular Symbol'!G$52,IF(PayCombo!E265=1,'Regular Symbol'!G$37,IF(D265=0,'Regular Symbol'!G$26,'Regular Symbol'!G$65) ))</f>
        <v>29</v>
      </c>
      <c r="L265" s="284">
        <f>IF(F265=2,'Regular Symbol'!H$52,IF(PayCombo!F265=1,'Regular Symbol'!H$37,IF(E265=0,'Regular Symbol'!H$26,'Regular Symbol'!H$65) ))</f>
        <v>8</v>
      </c>
      <c r="M265" s="268">
        <f t="shared" si="50"/>
        <v>244296</v>
      </c>
      <c r="N265" s="271">
        <f t="shared" si="51"/>
        <v>1068045.5809018568</v>
      </c>
      <c r="O265" s="285">
        <f>HLOOKUP(A265,OverView!$B$47:$L$57,6,FALSE)</f>
        <v>210</v>
      </c>
      <c r="P265" s="269">
        <f t="shared" si="53"/>
        <v>1.9662082195281982E-4</v>
      </c>
      <c r="Q265" s="272">
        <f t="shared" si="52"/>
        <v>9.362896283467611E-7</v>
      </c>
      <c r="R265" s="269">
        <f t="shared" si="54"/>
        <v>1.9662082195281982E-4</v>
      </c>
      <c r="S265" s="237"/>
    </row>
    <row r="266" spans="1:19" ht="14" thickBot="1">
      <c r="A266" s="187">
        <f t="shared" si="48"/>
        <v>7</v>
      </c>
      <c r="B266" s="278">
        <v>1</v>
      </c>
      <c r="C266" s="278">
        <v>1</v>
      </c>
      <c r="D266" s="278">
        <v>2</v>
      </c>
      <c r="E266" s="278">
        <v>1</v>
      </c>
      <c r="F266" s="278">
        <v>2</v>
      </c>
      <c r="G266" s="279">
        <f t="shared" si="49"/>
        <v>7</v>
      </c>
      <c r="H266" s="284">
        <f>IF(B266=2,'Regular Symbol'!D$52,IF(PayCombo!B266=1,'Regular Symbol'!D$37,IF(A266=0,'Regular Symbol'!D$26,'Regular Symbol'!D$65) ))</f>
        <v>27</v>
      </c>
      <c r="I266" s="284">
        <f>IF(C266=2,'Regular Symbol'!E$52,IF(PayCombo!C266=1,'Regular Symbol'!E$37,IF(B266=0,'Regular Symbol'!E$26,'Regular Symbol'!E$65) ))</f>
        <v>13</v>
      </c>
      <c r="J266" s="284">
        <f>IF(D266=2,'Regular Symbol'!F$52,IF(PayCombo!D266=1,'Regular Symbol'!F$37,IF(C266=0,'Regular Symbol'!F$26,'Regular Symbol'!F$65) ))</f>
        <v>5</v>
      </c>
      <c r="K266" s="284">
        <f>IF(E266=2,'Regular Symbol'!G$52,IF(PayCombo!E266=1,'Regular Symbol'!G$37,IF(D266=0,'Regular Symbol'!G$26,'Regular Symbol'!G$65) ))</f>
        <v>5</v>
      </c>
      <c r="L266" s="284">
        <f>IF(F266=2,'Regular Symbol'!H$52,IF(PayCombo!F266=1,'Regular Symbol'!H$37,IF(E266=0,'Regular Symbol'!H$26,'Regular Symbol'!H$65) ))</f>
        <v>8</v>
      </c>
      <c r="M266" s="270">
        <f t="shared" si="50"/>
        <v>70200</v>
      </c>
      <c r="N266" s="271">
        <f t="shared" si="51"/>
        <v>3716798.6215384617</v>
      </c>
      <c r="O266" s="285">
        <f>HLOOKUP(A266,OverView!$B$47:$L$57,6,FALSE)</f>
        <v>210</v>
      </c>
      <c r="P266" s="269">
        <f t="shared" si="53"/>
        <v>5.6500236193339021E-5</v>
      </c>
      <c r="Q266" s="272">
        <f t="shared" si="52"/>
        <v>2.6904874377780488E-7</v>
      </c>
      <c r="R266" s="269">
        <f t="shared" si="54"/>
        <v>5.6500236193339021E-5</v>
      </c>
      <c r="S266" s="237"/>
    </row>
    <row r="267" spans="1:19" ht="14" thickBot="1">
      <c r="A267" s="187">
        <f t="shared" si="48"/>
        <v>7</v>
      </c>
      <c r="B267" s="278">
        <v>1</v>
      </c>
      <c r="C267" s="278">
        <v>1</v>
      </c>
      <c r="D267" s="278">
        <v>2</v>
      </c>
      <c r="E267" s="278">
        <v>2</v>
      </c>
      <c r="F267" s="278">
        <v>1</v>
      </c>
      <c r="G267" s="279">
        <f t="shared" si="49"/>
        <v>7</v>
      </c>
      <c r="H267" s="284">
        <f>IF(B267=2,'Regular Symbol'!D$52,IF(PayCombo!B267=1,'Regular Symbol'!D$37,IF(A267=0,'Regular Symbol'!D$26,'Regular Symbol'!D$65) ))</f>
        <v>27</v>
      </c>
      <c r="I267" s="284">
        <f>IF(C267=2,'Regular Symbol'!E$52,IF(PayCombo!C267=1,'Regular Symbol'!E$37,IF(B267=0,'Regular Symbol'!E$26,'Regular Symbol'!E$65) ))</f>
        <v>13</v>
      </c>
      <c r="J267" s="284">
        <f>IF(D267=2,'Regular Symbol'!F$52,IF(PayCombo!D267=1,'Regular Symbol'!F$37,IF(C267=0,'Regular Symbol'!F$26,'Regular Symbol'!F$65) ))</f>
        <v>5</v>
      </c>
      <c r="K267" s="284">
        <f>IF(E267=2,'Regular Symbol'!G$52,IF(PayCombo!E267=1,'Regular Symbol'!G$37,IF(D267=0,'Regular Symbol'!G$26,'Regular Symbol'!G$65) ))</f>
        <v>29</v>
      </c>
      <c r="L267" s="284">
        <f>IF(F267=2,'Regular Symbol'!H$52,IF(PayCombo!F267=1,'Regular Symbol'!H$37,IF(E267=0,'Regular Symbol'!H$26,'Regular Symbol'!H$65) ))</f>
        <v>4</v>
      </c>
      <c r="M267" s="270">
        <f t="shared" si="50"/>
        <v>203580</v>
      </c>
      <c r="N267" s="271">
        <f t="shared" si="51"/>
        <v>1281654.697082228</v>
      </c>
      <c r="O267" s="285">
        <f>HLOOKUP(A267,OverView!$B$47:$L$57,6,FALSE)</f>
        <v>210</v>
      </c>
      <c r="P267" s="269">
        <f t="shared" si="53"/>
        <v>1.638506849606832E-4</v>
      </c>
      <c r="Q267" s="272">
        <f t="shared" si="52"/>
        <v>7.8024135695563427E-7</v>
      </c>
      <c r="R267" s="269">
        <f t="shared" si="54"/>
        <v>1.638506849606832E-4</v>
      </c>
      <c r="S267" s="237"/>
    </row>
    <row r="268" spans="1:19" ht="14" thickBot="1">
      <c r="A268" s="187">
        <f t="shared" si="48"/>
        <v>7</v>
      </c>
      <c r="B268" s="278">
        <v>1</v>
      </c>
      <c r="C268" s="278">
        <v>2</v>
      </c>
      <c r="D268" s="278">
        <v>1</v>
      </c>
      <c r="E268" s="278">
        <v>1</v>
      </c>
      <c r="F268" s="278">
        <v>2</v>
      </c>
      <c r="G268" s="279">
        <f t="shared" si="49"/>
        <v>7</v>
      </c>
      <c r="H268" s="284">
        <f>IF(B268=2,'Regular Symbol'!D$52,IF(PayCombo!B268=1,'Regular Symbol'!D$37,IF(A268=0,'Regular Symbol'!D$26,'Regular Symbol'!D$65) ))</f>
        <v>27</v>
      </c>
      <c r="I268" s="284">
        <f>IF(C268=2,'Regular Symbol'!E$52,IF(PayCombo!C268=1,'Regular Symbol'!E$37,IF(B268=0,'Regular Symbol'!E$26,'Regular Symbol'!E$65) ))</f>
        <v>2</v>
      </c>
      <c r="J268" s="284">
        <f>IF(D268=2,'Regular Symbol'!F$52,IF(PayCombo!D268=1,'Regular Symbol'!F$37,IF(C268=0,'Regular Symbol'!F$26,'Regular Symbol'!F$65) ))</f>
        <v>3</v>
      </c>
      <c r="K268" s="284">
        <f>IF(E268=2,'Regular Symbol'!G$52,IF(PayCombo!E268=1,'Regular Symbol'!G$37,IF(D268=0,'Regular Symbol'!G$26,'Regular Symbol'!G$65) ))</f>
        <v>5</v>
      </c>
      <c r="L268" s="284">
        <f>IF(F268=2,'Regular Symbol'!H$52,IF(PayCombo!F268=1,'Regular Symbol'!H$37,IF(E268=0,'Regular Symbol'!H$26,'Regular Symbol'!H$65) ))</f>
        <v>8</v>
      </c>
      <c r="M268" s="270">
        <f t="shared" si="50"/>
        <v>6480</v>
      </c>
      <c r="N268" s="271">
        <f t="shared" si="51"/>
        <v>40265318.399999999</v>
      </c>
      <c r="O268" s="285">
        <f>HLOOKUP(A268,OverView!$B$47:$L$57,6,FALSE)</f>
        <v>210</v>
      </c>
      <c r="P268" s="269">
        <f t="shared" si="53"/>
        <v>5.2154064178466797E-6</v>
      </c>
      <c r="Q268" s="272">
        <f t="shared" si="52"/>
        <v>2.4835268656412762E-8</v>
      </c>
      <c r="R268" s="269">
        <f t="shared" si="54"/>
        <v>5.2154064178466797E-6</v>
      </c>
      <c r="S268" s="237"/>
    </row>
    <row r="269" spans="1:19" ht="14" thickBot="1">
      <c r="A269" s="187">
        <f t="shared" si="48"/>
        <v>7</v>
      </c>
      <c r="B269" s="278">
        <v>1</v>
      </c>
      <c r="C269" s="278">
        <v>2</v>
      </c>
      <c r="D269" s="278">
        <v>1</v>
      </c>
      <c r="E269" s="278">
        <v>2</v>
      </c>
      <c r="F269" s="278">
        <v>1</v>
      </c>
      <c r="G269" s="279">
        <f t="shared" si="49"/>
        <v>7</v>
      </c>
      <c r="H269" s="284">
        <f>IF(B269=2,'Regular Symbol'!D$52,IF(PayCombo!B269=1,'Regular Symbol'!D$37,IF(A269=0,'Regular Symbol'!D$26,'Regular Symbol'!D$65) ))</f>
        <v>27</v>
      </c>
      <c r="I269" s="284">
        <f>IF(C269=2,'Regular Symbol'!E$52,IF(PayCombo!C269=1,'Regular Symbol'!E$37,IF(B269=0,'Regular Symbol'!E$26,'Regular Symbol'!E$65) ))</f>
        <v>2</v>
      </c>
      <c r="J269" s="284">
        <f>IF(D269=2,'Regular Symbol'!F$52,IF(PayCombo!D269=1,'Regular Symbol'!F$37,IF(C269=0,'Regular Symbol'!F$26,'Regular Symbol'!F$65) ))</f>
        <v>3</v>
      </c>
      <c r="K269" s="284">
        <f>IF(E269=2,'Regular Symbol'!G$52,IF(PayCombo!E269=1,'Regular Symbol'!G$37,IF(D269=0,'Regular Symbol'!G$26,'Regular Symbol'!G$65) ))</f>
        <v>29</v>
      </c>
      <c r="L269" s="284">
        <f>IF(F269=2,'Regular Symbol'!H$52,IF(PayCombo!F269=1,'Regular Symbol'!H$37,IF(E269=0,'Regular Symbol'!H$26,'Regular Symbol'!H$65) ))</f>
        <v>4</v>
      </c>
      <c r="M269" s="270">
        <f t="shared" si="50"/>
        <v>18792</v>
      </c>
      <c r="N269" s="271">
        <f t="shared" si="51"/>
        <v>13884592.551724138</v>
      </c>
      <c r="O269" s="285">
        <f>HLOOKUP(A269,OverView!$B$47:$L$57,6,FALSE)</f>
        <v>210</v>
      </c>
      <c r="P269" s="269">
        <f t="shared" si="53"/>
        <v>1.5124678611755369E-5</v>
      </c>
      <c r="Q269" s="272">
        <f t="shared" si="52"/>
        <v>7.2022279103597001E-8</v>
      </c>
      <c r="R269" s="269">
        <f t="shared" si="54"/>
        <v>1.5124678611755369E-5</v>
      </c>
      <c r="S269" s="237"/>
    </row>
    <row r="270" spans="1:19" ht="14" thickBot="1">
      <c r="A270" s="187">
        <f t="shared" si="48"/>
        <v>7</v>
      </c>
      <c r="B270" s="278">
        <v>1</v>
      </c>
      <c r="C270" s="278">
        <v>2</v>
      </c>
      <c r="D270" s="278">
        <v>2</v>
      </c>
      <c r="E270" s="278">
        <v>1</v>
      </c>
      <c r="F270" s="278">
        <v>1</v>
      </c>
      <c r="G270" s="279">
        <f t="shared" si="49"/>
        <v>7</v>
      </c>
      <c r="H270" s="284">
        <f>IF(B270=2,'Regular Symbol'!D$52,IF(PayCombo!B270=1,'Regular Symbol'!D$37,IF(A270=0,'Regular Symbol'!D$26,'Regular Symbol'!D$65) ))</f>
        <v>27</v>
      </c>
      <c r="I270" s="284">
        <f>IF(C270=2,'Regular Symbol'!E$52,IF(PayCombo!C270=1,'Regular Symbol'!E$37,IF(B270=0,'Regular Symbol'!E$26,'Regular Symbol'!E$65) ))</f>
        <v>2</v>
      </c>
      <c r="J270" s="284">
        <f>IF(D270=2,'Regular Symbol'!F$52,IF(PayCombo!D270=1,'Regular Symbol'!F$37,IF(C270=0,'Regular Symbol'!F$26,'Regular Symbol'!F$65) ))</f>
        <v>5</v>
      </c>
      <c r="K270" s="284">
        <f>IF(E270=2,'Regular Symbol'!G$52,IF(PayCombo!E270=1,'Regular Symbol'!G$37,IF(D270=0,'Regular Symbol'!G$26,'Regular Symbol'!G$65) ))</f>
        <v>5</v>
      </c>
      <c r="L270" s="284">
        <f>IF(F270=2,'Regular Symbol'!H$52,IF(PayCombo!F270=1,'Regular Symbol'!H$37,IF(E270=0,'Regular Symbol'!H$26,'Regular Symbol'!H$65) ))</f>
        <v>4</v>
      </c>
      <c r="M270" s="270">
        <f t="shared" si="50"/>
        <v>5400</v>
      </c>
      <c r="N270" s="271">
        <f t="shared" si="51"/>
        <v>48318382.079999998</v>
      </c>
      <c r="O270" s="285">
        <f>HLOOKUP(A270,OverView!$B$47:$L$57,6,FALSE)</f>
        <v>210</v>
      </c>
      <c r="P270" s="269">
        <f t="shared" si="53"/>
        <v>4.3461720148722325E-6</v>
      </c>
      <c r="Q270" s="272">
        <f t="shared" si="52"/>
        <v>2.06960572136773E-8</v>
      </c>
      <c r="R270" s="269">
        <f t="shared" si="54"/>
        <v>4.3461720148722325E-6</v>
      </c>
      <c r="S270" s="237"/>
    </row>
    <row r="271" spans="1:19" ht="14" thickBot="1">
      <c r="A271" s="187">
        <f t="shared" si="48"/>
        <v>7</v>
      </c>
      <c r="B271" s="278">
        <v>1</v>
      </c>
      <c r="C271" s="278">
        <v>2</v>
      </c>
      <c r="D271" s="278">
        <v>2</v>
      </c>
      <c r="E271" s="278">
        <v>2</v>
      </c>
      <c r="F271" s="278">
        <v>0</v>
      </c>
      <c r="G271" s="279">
        <f t="shared" si="49"/>
        <v>7</v>
      </c>
      <c r="H271" s="284">
        <f>IF(B271=2,'Regular Symbol'!D$52,IF(PayCombo!B271=1,'Regular Symbol'!D$37,IF(A271=0,'Regular Symbol'!D$26,'Regular Symbol'!D$65) ))</f>
        <v>27</v>
      </c>
      <c r="I271" s="284">
        <f>IF(C271=2,'Regular Symbol'!E$52,IF(PayCombo!C271=1,'Regular Symbol'!E$37,IF(B271=0,'Regular Symbol'!E$26,'Regular Symbol'!E$65) ))</f>
        <v>2</v>
      </c>
      <c r="J271" s="284">
        <f>IF(D271=2,'Regular Symbol'!F$52,IF(PayCombo!D271=1,'Regular Symbol'!F$37,IF(C271=0,'Regular Symbol'!F$26,'Regular Symbol'!F$65) ))</f>
        <v>5</v>
      </c>
      <c r="K271" s="284">
        <f>IF(E271=2,'Regular Symbol'!G$52,IF(PayCombo!E271=1,'Regular Symbol'!G$37,IF(D271=0,'Regular Symbol'!G$26,'Regular Symbol'!G$65) ))</f>
        <v>29</v>
      </c>
      <c r="L271" s="284">
        <f>IF(F271=2,'Regular Symbol'!H$52,IF(PayCombo!F271=1,'Regular Symbol'!H$37,IF(E271=0,'Regular Symbol'!H$26,'Regular Symbol'!H$65) ))</f>
        <v>180</v>
      </c>
      <c r="M271" s="270">
        <f t="shared" si="50"/>
        <v>1409400</v>
      </c>
      <c r="N271" s="271">
        <f t="shared" si="51"/>
        <v>185127.90068965516</v>
      </c>
      <c r="O271" s="285">
        <f>HLOOKUP(A271,OverView!$B$47:$L$57,6,FALSE)</f>
        <v>210</v>
      </c>
      <c r="P271" s="269">
        <f t="shared" si="53"/>
        <v>1.1343508958816528E-3</v>
      </c>
      <c r="Q271" s="272">
        <f t="shared" si="52"/>
        <v>5.4016709327697754E-6</v>
      </c>
      <c r="R271" s="269">
        <f t="shared" si="54"/>
        <v>1.1343508958816528E-3</v>
      </c>
      <c r="S271" s="237"/>
    </row>
    <row r="272" spans="1:19" ht="14" thickBot="1">
      <c r="A272" s="187">
        <f t="shared" si="48"/>
        <v>7</v>
      </c>
      <c r="B272" s="278">
        <v>2</v>
      </c>
      <c r="C272" s="278">
        <v>1</v>
      </c>
      <c r="D272" s="278">
        <v>1</v>
      </c>
      <c r="E272" s="278">
        <v>1</v>
      </c>
      <c r="F272" s="278">
        <v>2</v>
      </c>
      <c r="G272" s="279">
        <f t="shared" si="49"/>
        <v>7</v>
      </c>
      <c r="H272" s="284">
        <f>IF(B272=2,'Regular Symbol'!D$52,IF(PayCombo!B272=1,'Regular Symbol'!D$37,IF(A272=0,'Regular Symbol'!D$26,'Regular Symbol'!D$65) ))</f>
        <v>6</v>
      </c>
      <c r="I272" s="284">
        <f>IF(C272=2,'Regular Symbol'!E$52,IF(PayCombo!C272=1,'Regular Symbol'!E$37,IF(B272=0,'Regular Symbol'!E$26,'Regular Symbol'!E$65) ))</f>
        <v>13</v>
      </c>
      <c r="J272" s="284">
        <f>IF(D272=2,'Regular Symbol'!F$52,IF(PayCombo!D272=1,'Regular Symbol'!F$37,IF(C272=0,'Regular Symbol'!F$26,'Regular Symbol'!F$65) ))</f>
        <v>3</v>
      </c>
      <c r="K272" s="284">
        <f>IF(E272=2,'Regular Symbol'!G$52,IF(PayCombo!E272=1,'Regular Symbol'!G$37,IF(D272=0,'Regular Symbol'!G$26,'Regular Symbol'!G$65) ))</f>
        <v>5</v>
      </c>
      <c r="L272" s="284">
        <f>IF(F272=2,'Regular Symbol'!H$52,IF(PayCombo!F272=1,'Regular Symbol'!H$37,IF(E272=0,'Regular Symbol'!H$26,'Regular Symbol'!H$65) ))</f>
        <v>8</v>
      </c>
      <c r="M272" s="270">
        <f t="shared" si="50"/>
        <v>9360</v>
      </c>
      <c r="N272" s="271">
        <f t="shared" si="51"/>
        <v>27875989.661538463</v>
      </c>
      <c r="O272" s="285">
        <f>HLOOKUP(A272,OverView!$B$47:$L$57,6,FALSE)</f>
        <v>210</v>
      </c>
      <c r="P272" s="269">
        <f t="shared" si="53"/>
        <v>7.5333648257785371E-6</v>
      </c>
      <c r="Q272" s="272">
        <f t="shared" si="52"/>
        <v>3.5873165837040654E-8</v>
      </c>
      <c r="R272" s="269">
        <f t="shared" si="54"/>
        <v>7.5333648257785371E-6</v>
      </c>
      <c r="S272" s="237"/>
    </row>
    <row r="273" spans="1:19" ht="14" thickBot="1">
      <c r="A273" s="187">
        <f t="shared" si="48"/>
        <v>7</v>
      </c>
      <c r="B273" s="278">
        <v>2</v>
      </c>
      <c r="C273" s="278">
        <v>1</v>
      </c>
      <c r="D273" s="278">
        <v>1</v>
      </c>
      <c r="E273" s="278">
        <v>2</v>
      </c>
      <c r="F273" s="278">
        <v>1</v>
      </c>
      <c r="G273" s="279">
        <f t="shared" si="49"/>
        <v>7</v>
      </c>
      <c r="H273" s="284">
        <f>IF(B273=2,'Regular Symbol'!D$52,IF(PayCombo!B273=1,'Regular Symbol'!D$37,IF(A273=0,'Regular Symbol'!D$26,'Regular Symbol'!D$65) ))</f>
        <v>6</v>
      </c>
      <c r="I273" s="284">
        <f>IF(C273=2,'Regular Symbol'!E$52,IF(PayCombo!C273=1,'Regular Symbol'!E$37,IF(B273=0,'Regular Symbol'!E$26,'Regular Symbol'!E$65) ))</f>
        <v>13</v>
      </c>
      <c r="J273" s="284">
        <f>IF(D273=2,'Regular Symbol'!F$52,IF(PayCombo!D273=1,'Regular Symbol'!F$37,IF(C273=0,'Regular Symbol'!F$26,'Regular Symbol'!F$65) ))</f>
        <v>3</v>
      </c>
      <c r="K273" s="284">
        <f>IF(E273=2,'Regular Symbol'!G$52,IF(PayCombo!E273=1,'Regular Symbol'!G$37,IF(D273=0,'Regular Symbol'!G$26,'Regular Symbol'!G$65) ))</f>
        <v>29</v>
      </c>
      <c r="L273" s="284">
        <f>IF(F273=2,'Regular Symbol'!H$52,IF(PayCombo!F273=1,'Regular Symbol'!H$37,IF(E273=0,'Regular Symbol'!H$26,'Regular Symbol'!H$65) ))</f>
        <v>4</v>
      </c>
      <c r="M273" s="270">
        <f t="shared" si="50"/>
        <v>27144</v>
      </c>
      <c r="N273" s="271">
        <f t="shared" si="51"/>
        <v>9612410.2281167116</v>
      </c>
      <c r="O273" s="285">
        <f>HLOOKUP(A273,OverView!$B$47:$L$57,6,FALSE)</f>
        <v>210</v>
      </c>
      <c r="P273" s="269">
        <f t="shared" si="53"/>
        <v>2.1846757994757758E-5</v>
      </c>
      <c r="Q273" s="272">
        <f t="shared" si="52"/>
        <v>1.0403218092741789E-7</v>
      </c>
      <c r="R273" s="269">
        <f t="shared" si="54"/>
        <v>2.1846757994757758E-5</v>
      </c>
      <c r="S273" s="237"/>
    </row>
    <row r="274" spans="1:19" ht="14" thickBot="1">
      <c r="A274" s="187">
        <f t="shared" si="48"/>
        <v>7</v>
      </c>
      <c r="B274" s="278">
        <v>2</v>
      </c>
      <c r="C274" s="278">
        <v>1</v>
      </c>
      <c r="D274" s="278">
        <v>2</v>
      </c>
      <c r="E274" s="278">
        <v>1</v>
      </c>
      <c r="F274" s="278">
        <v>1</v>
      </c>
      <c r="G274" s="279">
        <f t="shared" si="49"/>
        <v>7</v>
      </c>
      <c r="H274" s="284">
        <f>IF(B274=2,'Regular Symbol'!D$52,IF(PayCombo!B274=1,'Regular Symbol'!D$37,IF(A274=0,'Regular Symbol'!D$26,'Regular Symbol'!D$65) ))</f>
        <v>6</v>
      </c>
      <c r="I274" s="284">
        <f>IF(C274=2,'Regular Symbol'!E$52,IF(PayCombo!C274=1,'Regular Symbol'!E$37,IF(B274=0,'Regular Symbol'!E$26,'Regular Symbol'!E$65) ))</f>
        <v>13</v>
      </c>
      <c r="J274" s="284">
        <f>IF(D274=2,'Regular Symbol'!F$52,IF(PayCombo!D274=1,'Regular Symbol'!F$37,IF(C274=0,'Regular Symbol'!F$26,'Regular Symbol'!F$65) ))</f>
        <v>5</v>
      </c>
      <c r="K274" s="284">
        <f>IF(E274=2,'Regular Symbol'!G$52,IF(PayCombo!E274=1,'Regular Symbol'!G$37,IF(D274=0,'Regular Symbol'!G$26,'Regular Symbol'!G$65) ))</f>
        <v>5</v>
      </c>
      <c r="L274" s="284">
        <f>IF(F274=2,'Regular Symbol'!H$52,IF(PayCombo!F274=1,'Regular Symbol'!H$37,IF(E274=0,'Regular Symbol'!H$26,'Regular Symbol'!H$65) ))</f>
        <v>4</v>
      </c>
      <c r="M274" s="270">
        <f t="shared" si="50"/>
        <v>7800</v>
      </c>
      <c r="N274" s="271">
        <f t="shared" si="51"/>
        <v>33451187.593846153</v>
      </c>
      <c r="O274" s="285">
        <f>HLOOKUP(A274,OverView!$B$47:$L$57,6,FALSE)</f>
        <v>210</v>
      </c>
      <c r="P274" s="269">
        <f t="shared" si="53"/>
        <v>6.2778040214821146E-6</v>
      </c>
      <c r="Q274" s="272">
        <f t="shared" si="52"/>
        <v>2.9894304864200545E-8</v>
      </c>
      <c r="R274" s="269">
        <f t="shared" si="54"/>
        <v>6.2778040214821146E-6</v>
      </c>
      <c r="S274" s="237"/>
    </row>
    <row r="275" spans="1:19" ht="14" thickBot="1">
      <c r="A275" s="187">
        <f t="shared" si="48"/>
        <v>7</v>
      </c>
      <c r="B275" s="278">
        <v>2</v>
      </c>
      <c r="C275" s="278">
        <v>1</v>
      </c>
      <c r="D275" s="278">
        <v>2</v>
      </c>
      <c r="E275" s="278">
        <v>2</v>
      </c>
      <c r="F275" s="278">
        <v>0</v>
      </c>
      <c r="G275" s="279">
        <f t="shared" si="49"/>
        <v>7</v>
      </c>
      <c r="H275" s="284">
        <f>IF(B275=2,'Regular Symbol'!D$52,IF(PayCombo!B275=1,'Regular Symbol'!D$37,IF(A275=0,'Regular Symbol'!D$26,'Regular Symbol'!D$65) ))</f>
        <v>6</v>
      </c>
      <c r="I275" s="284">
        <f>IF(C275=2,'Regular Symbol'!E$52,IF(PayCombo!C275=1,'Regular Symbol'!E$37,IF(B275=0,'Regular Symbol'!E$26,'Regular Symbol'!E$65) ))</f>
        <v>13</v>
      </c>
      <c r="J275" s="284">
        <f>IF(D275=2,'Regular Symbol'!F$52,IF(PayCombo!D275=1,'Regular Symbol'!F$37,IF(C275=0,'Regular Symbol'!F$26,'Regular Symbol'!F$65) ))</f>
        <v>5</v>
      </c>
      <c r="K275" s="284">
        <f>IF(E275=2,'Regular Symbol'!G$52,IF(PayCombo!E275=1,'Regular Symbol'!G$37,IF(D275=0,'Regular Symbol'!G$26,'Regular Symbol'!G$65) ))</f>
        <v>29</v>
      </c>
      <c r="L275" s="284">
        <f>IF(F275=2,'Regular Symbol'!H$52,IF(PayCombo!F275=1,'Regular Symbol'!H$37,IF(E275=0,'Regular Symbol'!H$26,'Regular Symbol'!H$65) ))</f>
        <v>180</v>
      </c>
      <c r="M275" s="270">
        <f t="shared" si="50"/>
        <v>2035800</v>
      </c>
      <c r="N275" s="271">
        <f t="shared" si="51"/>
        <v>128165.46970822281</v>
      </c>
      <c r="O275" s="285">
        <f>HLOOKUP(A275,OverView!$B$47:$L$57,6,FALSE)</f>
        <v>210</v>
      </c>
      <c r="P275" s="269">
        <f t="shared" si="53"/>
        <v>1.6385068496068318E-3</v>
      </c>
      <c r="Q275" s="272">
        <f t="shared" si="52"/>
        <v>7.8024135695563419E-6</v>
      </c>
      <c r="R275" s="269">
        <f t="shared" si="54"/>
        <v>1.6385068496068318E-3</v>
      </c>
      <c r="S275" s="237"/>
    </row>
    <row r="276" spans="1:19" ht="14" thickBot="1">
      <c r="A276" s="187">
        <f t="shared" si="48"/>
        <v>7</v>
      </c>
      <c r="B276" s="278">
        <v>2</v>
      </c>
      <c r="C276" s="278">
        <v>2</v>
      </c>
      <c r="D276" s="278">
        <v>1</v>
      </c>
      <c r="E276" s="278">
        <v>1</v>
      </c>
      <c r="F276" s="278">
        <v>1</v>
      </c>
      <c r="G276" s="279">
        <f t="shared" si="49"/>
        <v>7</v>
      </c>
      <c r="H276" s="284">
        <f>IF(B276=2,'Regular Symbol'!D$52,IF(PayCombo!B276=1,'Regular Symbol'!D$37,IF(A276=0,'Regular Symbol'!D$26,'Regular Symbol'!D$65) ))</f>
        <v>6</v>
      </c>
      <c r="I276" s="284">
        <f>IF(C276=2,'Regular Symbol'!E$52,IF(PayCombo!C276=1,'Regular Symbol'!E$37,IF(B276=0,'Regular Symbol'!E$26,'Regular Symbol'!E$65) ))</f>
        <v>2</v>
      </c>
      <c r="J276" s="284">
        <f>IF(D276=2,'Regular Symbol'!F$52,IF(PayCombo!D276=1,'Regular Symbol'!F$37,IF(C276=0,'Regular Symbol'!F$26,'Regular Symbol'!F$65) ))</f>
        <v>3</v>
      </c>
      <c r="K276" s="284">
        <f>IF(E276=2,'Regular Symbol'!G$52,IF(PayCombo!E276=1,'Regular Symbol'!G$37,IF(D276=0,'Regular Symbol'!G$26,'Regular Symbol'!G$65) ))</f>
        <v>5</v>
      </c>
      <c r="L276" s="284">
        <f>IF(F276=2,'Regular Symbol'!H$52,IF(PayCombo!F276=1,'Regular Symbol'!H$37,IF(E276=0,'Regular Symbol'!H$26,'Regular Symbol'!H$65) ))</f>
        <v>4</v>
      </c>
      <c r="M276" s="270">
        <f t="shared" si="50"/>
        <v>720</v>
      </c>
      <c r="N276" s="271">
        <f t="shared" si="51"/>
        <v>362387865.60000002</v>
      </c>
      <c r="O276" s="285">
        <f>HLOOKUP(A276,OverView!$B$47:$L$57,6,FALSE)</f>
        <v>210</v>
      </c>
      <c r="P276" s="269">
        <f t="shared" si="53"/>
        <v>5.7948960198296436E-7</v>
      </c>
      <c r="Q276" s="272">
        <f t="shared" si="52"/>
        <v>2.7594742951569732E-9</v>
      </c>
      <c r="R276" s="269">
        <f t="shared" si="54"/>
        <v>5.7948960198296436E-7</v>
      </c>
      <c r="S276" s="237"/>
    </row>
    <row r="277" spans="1:19" ht="14" thickBot="1">
      <c r="A277" s="187">
        <f t="shared" si="48"/>
        <v>7</v>
      </c>
      <c r="B277" s="278">
        <v>2</v>
      </c>
      <c r="C277" s="278">
        <v>2</v>
      </c>
      <c r="D277" s="278">
        <v>1</v>
      </c>
      <c r="E277" s="278">
        <v>2</v>
      </c>
      <c r="F277" s="278">
        <v>0</v>
      </c>
      <c r="G277" s="279">
        <f t="shared" si="49"/>
        <v>7</v>
      </c>
      <c r="H277" s="284">
        <f>IF(B277=2,'Regular Symbol'!D$52,IF(PayCombo!B277=1,'Regular Symbol'!D$37,IF(A277=0,'Regular Symbol'!D$26,'Regular Symbol'!D$65) ))</f>
        <v>6</v>
      </c>
      <c r="I277" s="284">
        <f>IF(C277=2,'Regular Symbol'!E$52,IF(PayCombo!C277=1,'Regular Symbol'!E$37,IF(B277=0,'Regular Symbol'!E$26,'Regular Symbol'!E$65) ))</f>
        <v>2</v>
      </c>
      <c r="J277" s="284">
        <f>IF(D277=2,'Regular Symbol'!F$52,IF(PayCombo!D277=1,'Regular Symbol'!F$37,IF(C277=0,'Regular Symbol'!F$26,'Regular Symbol'!F$65) ))</f>
        <v>3</v>
      </c>
      <c r="K277" s="284">
        <f>IF(E277=2,'Regular Symbol'!G$52,IF(PayCombo!E277=1,'Regular Symbol'!G$37,IF(D277=0,'Regular Symbol'!G$26,'Regular Symbol'!G$65) ))</f>
        <v>29</v>
      </c>
      <c r="L277" s="284">
        <f>IF(F277=2,'Regular Symbol'!H$52,IF(PayCombo!F277=1,'Regular Symbol'!H$37,IF(E277=0,'Regular Symbol'!H$26,'Regular Symbol'!H$65) ))</f>
        <v>180</v>
      </c>
      <c r="M277" s="270">
        <f t="shared" si="50"/>
        <v>187920</v>
      </c>
      <c r="N277" s="271">
        <f t="shared" si="51"/>
        <v>1388459.2551724138</v>
      </c>
      <c r="O277" s="285">
        <f>HLOOKUP(A277,OverView!$B$47:$L$57,6,FALSE)</f>
        <v>210</v>
      </c>
      <c r="P277" s="269">
        <f t="shared" si="53"/>
        <v>1.5124678611755371E-4</v>
      </c>
      <c r="Q277" s="272">
        <f t="shared" si="52"/>
        <v>7.2022279103597009E-7</v>
      </c>
      <c r="R277" s="269">
        <f t="shared" si="54"/>
        <v>1.5124678611755371E-4</v>
      </c>
      <c r="S277" s="237"/>
    </row>
    <row r="278" spans="1:19" ht="14" thickBot="1">
      <c r="A278" s="187">
        <f t="shared" si="48"/>
        <v>7</v>
      </c>
      <c r="B278" s="282">
        <v>2</v>
      </c>
      <c r="C278" s="282">
        <v>2</v>
      </c>
      <c r="D278" s="282">
        <v>2</v>
      </c>
      <c r="E278" s="282">
        <v>1</v>
      </c>
      <c r="F278" s="282">
        <v>0</v>
      </c>
      <c r="G278" s="283">
        <f t="shared" si="49"/>
        <v>7</v>
      </c>
      <c r="H278" s="284">
        <f>IF(B278=2,'Regular Symbol'!D$52,IF(PayCombo!B278=1,'Regular Symbol'!D$37,IF(A278=0,'Regular Symbol'!D$26,'Regular Symbol'!D$65) ))</f>
        <v>6</v>
      </c>
      <c r="I278" s="284">
        <f>IF(C278=2,'Regular Symbol'!E$52,IF(PayCombo!C278=1,'Regular Symbol'!E$37,IF(B278=0,'Regular Symbol'!E$26,'Regular Symbol'!E$65) ))</f>
        <v>2</v>
      </c>
      <c r="J278" s="284">
        <f>IF(D278=2,'Regular Symbol'!F$52,IF(PayCombo!D278=1,'Regular Symbol'!F$37,IF(C278=0,'Regular Symbol'!F$26,'Regular Symbol'!F$65) ))</f>
        <v>5</v>
      </c>
      <c r="K278" s="284">
        <f>IF(E278=2,'Regular Symbol'!G$52,IF(PayCombo!E278=1,'Regular Symbol'!G$37,IF(D278=0,'Regular Symbol'!G$26,'Regular Symbol'!G$65) ))</f>
        <v>5</v>
      </c>
      <c r="L278" s="284">
        <f>IF(F278=2,'Regular Symbol'!H$52,IF(PayCombo!F278=1,'Regular Symbol'!H$37,IF(E278=0,'Regular Symbol'!H$26,'Regular Symbol'!H$65) ))</f>
        <v>180</v>
      </c>
      <c r="M278" s="270">
        <f t="shared" si="50"/>
        <v>54000</v>
      </c>
      <c r="N278" s="271">
        <f t="shared" si="51"/>
        <v>4831838.2079999996</v>
      </c>
      <c r="O278" s="285">
        <f>HLOOKUP(A278,OverView!$B$47:$L$57,6,FALSE)</f>
        <v>210</v>
      </c>
      <c r="P278" s="269">
        <f t="shared" si="53"/>
        <v>4.3461720148722335E-5</v>
      </c>
      <c r="Q278" s="272">
        <f t="shared" si="52"/>
        <v>2.0696057213677301E-7</v>
      </c>
      <c r="R278" s="269">
        <f t="shared" si="54"/>
        <v>4.3461720148722335E-5</v>
      </c>
      <c r="S278" s="289">
        <f>SUM(M265:M278)</f>
        <v>4280892</v>
      </c>
    </row>
    <row r="279" spans="1:19" ht="14" thickBot="1">
      <c r="A279" s="187">
        <f t="shared" si="48"/>
        <v>6</v>
      </c>
      <c r="B279" s="280">
        <v>1</v>
      </c>
      <c r="C279" s="280">
        <v>1</v>
      </c>
      <c r="D279" s="280">
        <v>1</v>
      </c>
      <c r="E279" s="280">
        <v>1</v>
      </c>
      <c r="F279" s="280">
        <v>2</v>
      </c>
      <c r="G279" s="281">
        <f t="shared" si="49"/>
        <v>6</v>
      </c>
      <c r="H279" s="284">
        <f>IF(B279=2,'Regular Symbol'!D$52,IF(PayCombo!B279=1,'Regular Symbol'!D$37,IF(A279=0,'Regular Symbol'!D$26,'Regular Symbol'!D$65) ))</f>
        <v>27</v>
      </c>
      <c r="I279" s="284">
        <f>IF(C279=2,'Regular Symbol'!E$52,IF(PayCombo!C279=1,'Regular Symbol'!E$37,IF(B279=0,'Regular Symbol'!E$26,'Regular Symbol'!E$65) ))</f>
        <v>13</v>
      </c>
      <c r="J279" s="284">
        <f>IF(D279=2,'Regular Symbol'!F$52,IF(PayCombo!D279=1,'Regular Symbol'!F$37,IF(C279=0,'Regular Symbol'!F$26,'Regular Symbol'!F$65) ))</f>
        <v>3</v>
      </c>
      <c r="K279" s="284">
        <f>IF(E279=2,'Regular Symbol'!G$52,IF(PayCombo!E279=1,'Regular Symbol'!G$37,IF(D279=0,'Regular Symbol'!G$26,'Regular Symbol'!G$65) ))</f>
        <v>5</v>
      </c>
      <c r="L279" s="284">
        <f>IF(F279=2,'Regular Symbol'!H$52,IF(PayCombo!F279=1,'Regular Symbol'!H$37,IF(E279=0,'Regular Symbol'!H$26,'Regular Symbol'!H$65) ))</f>
        <v>8</v>
      </c>
      <c r="M279" s="268">
        <f t="shared" si="50"/>
        <v>42120</v>
      </c>
      <c r="N279" s="271">
        <f t="shared" si="51"/>
        <v>6194664.3692307696</v>
      </c>
      <c r="O279" s="285">
        <f>HLOOKUP(A279,OverView!$B$47:$L$57,6,FALSE)</f>
        <v>90</v>
      </c>
      <c r="P279" s="269">
        <f t="shared" si="53"/>
        <v>1.4528632164001463E-5</v>
      </c>
      <c r="Q279" s="272">
        <f t="shared" si="52"/>
        <v>1.6142924626668293E-7</v>
      </c>
      <c r="R279" s="269">
        <f t="shared" si="54"/>
        <v>1.4528632164001463E-5</v>
      </c>
      <c r="S279" s="237"/>
    </row>
    <row r="280" spans="1:19" ht="14" thickBot="1">
      <c r="A280" s="187">
        <f t="shared" ref="A280:A306" si="55">SUM(B280:F280)</f>
        <v>6</v>
      </c>
      <c r="B280" s="278">
        <v>1</v>
      </c>
      <c r="C280" s="278">
        <v>1</v>
      </c>
      <c r="D280" s="278">
        <v>1</v>
      </c>
      <c r="E280" s="278">
        <v>2</v>
      </c>
      <c r="F280" s="278">
        <v>1</v>
      </c>
      <c r="G280" s="279">
        <f t="shared" ref="G280:G306" si="56">SUM(B280:F280)</f>
        <v>6</v>
      </c>
      <c r="H280" s="284">
        <f>IF(B280=2,'Regular Symbol'!D$52,IF(PayCombo!B280=1,'Regular Symbol'!D$37,IF(A280=0,'Regular Symbol'!D$26,'Regular Symbol'!D$65) ))</f>
        <v>27</v>
      </c>
      <c r="I280" s="284">
        <f>IF(C280=2,'Regular Symbol'!E$52,IF(PayCombo!C280=1,'Regular Symbol'!E$37,IF(B280=0,'Regular Symbol'!E$26,'Regular Symbol'!E$65) ))</f>
        <v>13</v>
      </c>
      <c r="J280" s="284">
        <f>IF(D280=2,'Regular Symbol'!F$52,IF(PayCombo!D280=1,'Regular Symbol'!F$37,IF(C280=0,'Regular Symbol'!F$26,'Regular Symbol'!F$65) ))</f>
        <v>3</v>
      </c>
      <c r="K280" s="284">
        <f>IF(E280=2,'Regular Symbol'!G$52,IF(PayCombo!E280=1,'Regular Symbol'!G$37,IF(D280=0,'Regular Symbol'!G$26,'Regular Symbol'!G$65) ))</f>
        <v>29</v>
      </c>
      <c r="L280" s="284">
        <f>IF(F280=2,'Regular Symbol'!H$52,IF(PayCombo!F280=1,'Regular Symbol'!H$37,IF(E280=0,'Regular Symbol'!H$26,'Regular Symbol'!H$65) ))</f>
        <v>4</v>
      </c>
      <c r="M280" s="270">
        <f t="shared" ref="M280:M306" si="57">PRODUCT(H280,I280,J280,K280,L280)</f>
        <v>122148</v>
      </c>
      <c r="N280" s="271">
        <f t="shared" ref="N280:N306" si="58">$H$5/M280</f>
        <v>2136091.1618037135</v>
      </c>
      <c r="O280" s="285">
        <f>HLOOKUP(A280,OverView!$B$47:$L$57,6,FALSE)</f>
        <v>90</v>
      </c>
      <c r="P280" s="269">
        <f t="shared" si="53"/>
        <v>4.2133033275604248E-5</v>
      </c>
      <c r="Q280" s="272">
        <f t="shared" ref="Q280:Q306" si="59">1/N280</f>
        <v>4.6814481417338055E-7</v>
      </c>
      <c r="R280" s="269">
        <f t="shared" si="54"/>
        <v>4.2133033275604248E-5</v>
      </c>
      <c r="S280" s="237"/>
    </row>
    <row r="281" spans="1:19" ht="14" thickBot="1">
      <c r="A281" s="187">
        <f t="shared" si="55"/>
        <v>6</v>
      </c>
      <c r="B281" s="278">
        <v>1</v>
      </c>
      <c r="C281" s="278">
        <v>1</v>
      </c>
      <c r="D281" s="278">
        <v>2</v>
      </c>
      <c r="E281" s="278">
        <v>1</v>
      </c>
      <c r="F281" s="278">
        <v>1</v>
      </c>
      <c r="G281" s="279">
        <f t="shared" si="56"/>
        <v>6</v>
      </c>
      <c r="H281" s="284">
        <f>IF(B281=2,'Regular Symbol'!D$52,IF(PayCombo!B281=1,'Regular Symbol'!D$37,IF(A281=0,'Regular Symbol'!D$26,'Regular Symbol'!D$65) ))</f>
        <v>27</v>
      </c>
      <c r="I281" s="284">
        <f>IF(C281=2,'Regular Symbol'!E$52,IF(PayCombo!C281=1,'Regular Symbol'!E$37,IF(B281=0,'Regular Symbol'!E$26,'Regular Symbol'!E$65) ))</f>
        <v>13</v>
      </c>
      <c r="J281" s="284">
        <f>IF(D281=2,'Regular Symbol'!F$52,IF(PayCombo!D281=1,'Regular Symbol'!F$37,IF(C281=0,'Regular Symbol'!F$26,'Regular Symbol'!F$65) ))</f>
        <v>5</v>
      </c>
      <c r="K281" s="284">
        <f>IF(E281=2,'Regular Symbol'!G$52,IF(PayCombo!E281=1,'Regular Symbol'!G$37,IF(D281=0,'Regular Symbol'!G$26,'Regular Symbol'!G$65) ))</f>
        <v>5</v>
      </c>
      <c r="L281" s="284">
        <f>IF(F281=2,'Regular Symbol'!H$52,IF(PayCombo!F281=1,'Regular Symbol'!H$37,IF(E281=0,'Regular Symbol'!H$26,'Regular Symbol'!H$65) ))</f>
        <v>4</v>
      </c>
      <c r="M281" s="270">
        <f t="shared" si="57"/>
        <v>35100</v>
      </c>
      <c r="N281" s="271">
        <f t="shared" si="58"/>
        <v>7433597.2430769233</v>
      </c>
      <c r="O281" s="285">
        <f>HLOOKUP(A281,OverView!$B$47:$L$57,6,FALSE)</f>
        <v>90</v>
      </c>
      <c r="P281" s="269">
        <f t="shared" si="53"/>
        <v>1.2107193470001219E-5</v>
      </c>
      <c r="Q281" s="272">
        <f t="shared" si="59"/>
        <v>1.3452437188890244E-7</v>
      </c>
      <c r="R281" s="269">
        <f t="shared" si="54"/>
        <v>1.2107193470001219E-5</v>
      </c>
      <c r="S281" s="237"/>
    </row>
    <row r="282" spans="1:19" ht="14" thickBot="1">
      <c r="A282" s="187">
        <f t="shared" si="55"/>
        <v>6</v>
      </c>
      <c r="B282" s="278">
        <v>1</v>
      </c>
      <c r="C282" s="278">
        <v>1</v>
      </c>
      <c r="D282" s="278">
        <v>2</v>
      </c>
      <c r="E282" s="278">
        <v>2</v>
      </c>
      <c r="F282" s="278">
        <v>0</v>
      </c>
      <c r="G282" s="279">
        <f t="shared" si="56"/>
        <v>6</v>
      </c>
      <c r="H282" s="284">
        <f>IF(B282=2,'Regular Symbol'!D$52,IF(PayCombo!B282=1,'Regular Symbol'!D$37,IF(A282=0,'Regular Symbol'!D$26,'Regular Symbol'!D$65) ))</f>
        <v>27</v>
      </c>
      <c r="I282" s="284">
        <f>IF(C282=2,'Regular Symbol'!E$52,IF(PayCombo!C282=1,'Regular Symbol'!E$37,IF(B282=0,'Regular Symbol'!E$26,'Regular Symbol'!E$65) ))</f>
        <v>13</v>
      </c>
      <c r="J282" s="284">
        <f>IF(D282=2,'Regular Symbol'!F$52,IF(PayCombo!D282=1,'Regular Symbol'!F$37,IF(C282=0,'Regular Symbol'!F$26,'Regular Symbol'!F$65) ))</f>
        <v>5</v>
      </c>
      <c r="K282" s="284">
        <f>IF(E282=2,'Regular Symbol'!G$52,IF(PayCombo!E282=1,'Regular Symbol'!G$37,IF(D282=0,'Regular Symbol'!G$26,'Regular Symbol'!G$65) ))</f>
        <v>29</v>
      </c>
      <c r="L282" s="284">
        <f>IF(F282=2,'Regular Symbol'!H$52,IF(PayCombo!F282=1,'Regular Symbol'!H$37,IF(E282=0,'Regular Symbol'!H$26,'Regular Symbol'!H$65) ))</f>
        <v>180</v>
      </c>
      <c r="M282" s="270">
        <f t="shared" si="57"/>
        <v>9161100</v>
      </c>
      <c r="N282" s="271">
        <f t="shared" si="58"/>
        <v>28481.215490716182</v>
      </c>
      <c r="O282" s="285">
        <f>HLOOKUP(A282,OverView!$B$47:$L$57,6,FALSE)</f>
        <v>90</v>
      </c>
      <c r="P282" s="269">
        <f t="shared" si="53"/>
        <v>3.1599774956703186E-3</v>
      </c>
      <c r="Q282" s="272">
        <f t="shared" si="59"/>
        <v>3.511086106300354E-5</v>
      </c>
      <c r="R282" s="269">
        <f t="shared" si="54"/>
        <v>3.1599774956703186E-3</v>
      </c>
      <c r="S282" s="237"/>
    </row>
    <row r="283" spans="1:19" ht="14" thickBot="1">
      <c r="A283" s="187">
        <f t="shared" si="55"/>
        <v>6</v>
      </c>
      <c r="B283" s="278">
        <v>1</v>
      </c>
      <c r="C283" s="278">
        <v>2</v>
      </c>
      <c r="D283" s="278">
        <v>1</v>
      </c>
      <c r="E283" s="278">
        <v>1</v>
      </c>
      <c r="F283" s="278">
        <v>1</v>
      </c>
      <c r="G283" s="279">
        <f t="shared" si="56"/>
        <v>6</v>
      </c>
      <c r="H283" s="284">
        <f>IF(B283=2,'Regular Symbol'!D$52,IF(PayCombo!B283=1,'Regular Symbol'!D$37,IF(A283=0,'Regular Symbol'!D$26,'Regular Symbol'!D$65) ))</f>
        <v>27</v>
      </c>
      <c r="I283" s="284">
        <f>IF(C283=2,'Regular Symbol'!E$52,IF(PayCombo!C283=1,'Regular Symbol'!E$37,IF(B283=0,'Regular Symbol'!E$26,'Regular Symbol'!E$65) ))</f>
        <v>2</v>
      </c>
      <c r="J283" s="284">
        <f>IF(D283=2,'Regular Symbol'!F$52,IF(PayCombo!D283=1,'Regular Symbol'!F$37,IF(C283=0,'Regular Symbol'!F$26,'Regular Symbol'!F$65) ))</f>
        <v>3</v>
      </c>
      <c r="K283" s="284">
        <f>IF(E283=2,'Regular Symbol'!G$52,IF(PayCombo!E283=1,'Regular Symbol'!G$37,IF(D283=0,'Regular Symbol'!G$26,'Regular Symbol'!G$65) ))</f>
        <v>5</v>
      </c>
      <c r="L283" s="284">
        <f>IF(F283=2,'Regular Symbol'!H$52,IF(PayCombo!F283=1,'Regular Symbol'!H$37,IF(E283=0,'Regular Symbol'!H$26,'Regular Symbol'!H$65) ))</f>
        <v>4</v>
      </c>
      <c r="M283" s="270">
        <f t="shared" si="57"/>
        <v>3240</v>
      </c>
      <c r="N283" s="271">
        <f t="shared" si="58"/>
        <v>80530636.799999997</v>
      </c>
      <c r="O283" s="285">
        <f>HLOOKUP(A283,OverView!$B$47:$L$57,6,FALSE)</f>
        <v>90</v>
      </c>
      <c r="P283" s="269">
        <f t="shared" si="53"/>
        <v>1.1175870895385742E-6</v>
      </c>
      <c r="Q283" s="272">
        <f t="shared" si="59"/>
        <v>1.2417634328206381E-8</v>
      </c>
      <c r="R283" s="269">
        <f t="shared" si="54"/>
        <v>1.1175870895385742E-6</v>
      </c>
      <c r="S283" s="237"/>
    </row>
    <row r="284" spans="1:19" ht="14" thickBot="1">
      <c r="A284" s="187">
        <f t="shared" si="55"/>
        <v>6</v>
      </c>
      <c r="B284" s="278">
        <v>1</v>
      </c>
      <c r="C284" s="278">
        <v>2</v>
      </c>
      <c r="D284" s="278">
        <v>1</v>
      </c>
      <c r="E284" s="278">
        <v>2</v>
      </c>
      <c r="F284" s="278">
        <v>0</v>
      </c>
      <c r="G284" s="279">
        <f t="shared" si="56"/>
        <v>6</v>
      </c>
      <c r="H284" s="284">
        <f>IF(B284=2,'Regular Symbol'!D$52,IF(PayCombo!B284=1,'Regular Symbol'!D$37,IF(A284=0,'Regular Symbol'!D$26,'Regular Symbol'!D$65) ))</f>
        <v>27</v>
      </c>
      <c r="I284" s="284">
        <f>IF(C284=2,'Regular Symbol'!E$52,IF(PayCombo!C284=1,'Regular Symbol'!E$37,IF(B284=0,'Regular Symbol'!E$26,'Regular Symbol'!E$65) ))</f>
        <v>2</v>
      </c>
      <c r="J284" s="284">
        <f>IF(D284=2,'Regular Symbol'!F$52,IF(PayCombo!D284=1,'Regular Symbol'!F$37,IF(C284=0,'Regular Symbol'!F$26,'Regular Symbol'!F$65) ))</f>
        <v>3</v>
      </c>
      <c r="K284" s="284">
        <f>IF(E284=2,'Regular Symbol'!G$52,IF(PayCombo!E284=1,'Regular Symbol'!G$37,IF(D284=0,'Regular Symbol'!G$26,'Regular Symbol'!G$65) ))</f>
        <v>29</v>
      </c>
      <c r="L284" s="284">
        <f>IF(F284=2,'Regular Symbol'!H$52,IF(PayCombo!F284=1,'Regular Symbol'!H$37,IF(E284=0,'Regular Symbol'!H$26,'Regular Symbol'!H$65) ))</f>
        <v>180</v>
      </c>
      <c r="M284" s="270">
        <f t="shared" si="57"/>
        <v>845640</v>
      </c>
      <c r="N284" s="271">
        <f t="shared" si="58"/>
        <v>308546.50114942528</v>
      </c>
      <c r="O284" s="285">
        <f>HLOOKUP(A284,OverView!$B$47:$L$57,6,FALSE)</f>
        <v>90</v>
      </c>
      <c r="P284" s="269">
        <f t="shared" si="53"/>
        <v>2.9169023036956787E-4</v>
      </c>
      <c r="Q284" s="272">
        <f t="shared" si="59"/>
        <v>3.2410025596618652E-6</v>
      </c>
      <c r="R284" s="269">
        <f t="shared" si="54"/>
        <v>2.9169023036956787E-4</v>
      </c>
      <c r="S284" s="237"/>
    </row>
    <row r="285" spans="1:19" ht="14" thickBot="1">
      <c r="A285" s="187">
        <f t="shared" si="55"/>
        <v>6</v>
      </c>
      <c r="B285" s="278">
        <v>1</v>
      </c>
      <c r="C285" s="278">
        <v>2</v>
      </c>
      <c r="D285" s="278">
        <v>2</v>
      </c>
      <c r="E285" s="278">
        <v>1</v>
      </c>
      <c r="F285" s="278">
        <v>0</v>
      </c>
      <c r="G285" s="279">
        <f t="shared" si="56"/>
        <v>6</v>
      </c>
      <c r="H285" s="284">
        <f>IF(B285=2,'Regular Symbol'!D$52,IF(PayCombo!B285=1,'Regular Symbol'!D$37,IF(A285=0,'Regular Symbol'!D$26,'Regular Symbol'!D$65) ))</f>
        <v>27</v>
      </c>
      <c r="I285" s="284">
        <f>IF(C285=2,'Regular Symbol'!E$52,IF(PayCombo!C285=1,'Regular Symbol'!E$37,IF(B285=0,'Regular Symbol'!E$26,'Regular Symbol'!E$65) ))</f>
        <v>2</v>
      </c>
      <c r="J285" s="284">
        <f>IF(D285=2,'Regular Symbol'!F$52,IF(PayCombo!D285=1,'Regular Symbol'!F$37,IF(C285=0,'Regular Symbol'!F$26,'Regular Symbol'!F$65) ))</f>
        <v>5</v>
      </c>
      <c r="K285" s="284">
        <f>IF(E285=2,'Regular Symbol'!G$52,IF(PayCombo!E285=1,'Regular Symbol'!G$37,IF(D285=0,'Regular Symbol'!G$26,'Regular Symbol'!G$65) ))</f>
        <v>5</v>
      </c>
      <c r="L285" s="284">
        <f>IF(F285=2,'Regular Symbol'!H$52,IF(PayCombo!F285=1,'Regular Symbol'!H$37,IF(E285=0,'Regular Symbol'!H$26,'Regular Symbol'!H$65) ))</f>
        <v>180</v>
      </c>
      <c r="M285" s="270">
        <f t="shared" si="57"/>
        <v>243000</v>
      </c>
      <c r="N285" s="271">
        <f t="shared" si="58"/>
        <v>1073741.824</v>
      </c>
      <c r="O285" s="285">
        <f>HLOOKUP(A285,OverView!$B$47:$L$57,6,FALSE)</f>
        <v>90</v>
      </c>
      <c r="P285" s="269">
        <f t="shared" si="53"/>
        <v>8.3819031715393066E-5</v>
      </c>
      <c r="Q285" s="272">
        <f t="shared" si="59"/>
        <v>9.3132257461547852E-7</v>
      </c>
      <c r="R285" s="269">
        <f t="shared" si="54"/>
        <v>8.3819031715393066E-5</v>
      </c>
      <c r="S285" s="237"/>
    </row>
    <row r="286" spans="1:19" ht="14" thickBot="1">
      <c r="A286" s="187">
        <f t="shared" si="55"/>
        <v>6</v>
      </c>
      <c r="B286" s="278">
        <v>2</v>
      </c>
      <c r="C286" s="278">
        <v>1</v>
      </c>
      <c r="D286" s="278">
        <v>1</v>
      </c>
      <c r="E286" s="278">
        <v>1</v>
      </c>
      <c r="F286" s="278">
        <v>1</v>
      </c>
      <c r="G286" s="279">
        <f t="shared" si="56"/>
        <v>6</v>
      </c>
      <c r="H286" s="284">
        <f>IF(B286=2,'Regular Symbol'!D$52,IF(PayCombo!B286=1,'Regular Symbol'!D$37,IF(A286=0,'Regular Symbol'!D$26,'Regular Symbol'!D$65) ))</f>
        <v>6</v>
      </c>
      <c r="I286" s="284">
        <f>IF(C286=2,'Regular Symbol'!E$52,IF(PayCombo!C286=1,'Regular Symbol'!E$37,IF(B286=0,'Regular Symbol'!E$26,'Regular Symbol'!E$65) ))</f>
        <v>13</v>
      </c>
      <c r="J286" s="284">
        <f>IF(D286=2,'Regular Symbol'!F$52,IF(PayCombo!D286=1,'Regular Symbol'!F$37,IF(C286=0,'Regular Symbol'!F$26,'Regular Symbol'!F$65) ))</f>
        <v>3</v>
      </c>
      <c r="K286" s="284">
        <f>IF(E286=2,'Regular Symbol'!G$52,IF(PayCombo!E286=1,'Regular Symbol'!G$37,IF(D286=0,'Regular Symbol'!G$26,'Regular Symbol'!G$65) ))</f>
        <v>5</v>
      </c>
      <c r="L286" s="284">
        <f>IF(F286=2,'Regular Symbol'!H$52,IF(PayCombo!F286=1,'Regular Symbol'!H$37,IF(E286=0,'Regular Symbol'!H$26,'Regular Symbol'!H$65) ))</f>
        <v>4</v>
      </c>
      <c r="M286" s="270">
        <f t="shared" si="57"/>
        <v>4680</v>
      </c>
      <c r="N286" s="271">
        <f t="shared" si="58"/>
        <v>55751979.323076926</v>
      </c>
      <c r="O286" s="285">
        <f>HLOOKUP(A286,OverView!$B$47:$L$57,6,FALSE)</f>
        <v>90</v>
      </c>
      <c r="P286" s="269">
        <f t="shared" si="53"/>
        <v>1.6142924626668294E-6</v>
      </c>
      <c r="Q286" s="272">
        <f t="shared" si="59"/>
        <v>1.7936582918520327E-8</v>
      </c>
      <c r="R286" s="269">
        <f t="shared" si="54"/>
        <v>1.6142924626668294E-6</v>
      </c>
      <c r="S286" s="237"/>
    </row>
    <row r="287" spans="1:19" ht="14" thickBot="1">
      <c r="A287" s="187">
        <f t="shared" si="55"/>
        <v>6</v>
      </c>
      <c r="B287" s="278">
        <v>2</v>
      </c>
      <c r="C287" s="278">
        <v>1</v>
      </c>
      <c r="D287" s="278">
        <v>1</v>
      </c>
      <c r="E287" s="278">
        <v>2</v>
      </c>
      <c r="F287" s="278">
        <v>0</v>
      </c>
      <c r="G287" s="279">
        <f t="shared" si="56"/>
        <v>6</v>
      </c>
      <c r="H287" s="284">
        <f>IF(B287=2,'Regular Symbol'!D$52,IF(PayCombo!B287=1,'Regular Symbol'!D$37,IF(A287=0,'Regular Symbol'!D$26,'Regular Symbol'!D$65) ))</f>
        <v>6</v>
      </c>
      <c r="I287" s="284">
        <f>IF(C287=2,'Regular Symbol'!E$52,IF(PayCombo!C287=1,'Regular Symbol'!E$37,IF(B287=0,'Regular Symbol'!E$26,'Regular Symbol'!E$65) ))</f>
        <v>13</v>
      </c>
      <c r="J287" s="284">
        <f>IF(D287=2,'Regular Symbol'!F$52,IF(PayCombo!D287=1,'Regular Symbol'!F$37,IF(C287=0,'Regular Symbol'!F$26,'Regular Symbol'!F$65) ))</f>
        <v>3</v>
      </c>
      <c r="K287" s="284">
        <f>IF(E287=2,'Regular Symbol'!G$52,IF(PayCombo!E287=1,'Regular Symbol'!G$37,IF(D287=0,'Regular Symbol'!G$26,'Regular Symbol'!G$65) ))</f>
        <v>29</v>
      </c>
      <c r="L287" s="284">
        <f>IF(F287=2,'Regular Symbol'!H$52,IF(PayCombo!F287=1,'Regular Symbol'!H$37,IF(E287=0,'Regular Symbol'!H$26,'Regular Symbol'!H$65) ))</f>
        <v>180</v>
      </c>
      <c r="M287" s="270">
        <f t="shared" si="57"/>
        <v>1221480</v>
      </c>
      <c r="N287" s="271">
        <f t="shared" si="58"/>
        <v>213609.11618037135</v>
      </c>
      <c r="O287" s="285">
        <f>HLOOKUP(A287,OverView!$B$47:$L$57,6,FALSE)</f>
        <v>90</v>
      </c>
      <c r="P287" s="269">
        <f t="shared" si="53"/>
        <v>4.2133033275604248E-4</v>
      </c>
      <c r="Q287" s="272">
        <f t="shared" si="59"/>
        <v>4.6814481417338056E-6</v>
      </c>
      <c r="R287" s="269">
        <f t="shared" si="54"/>
        <v>4.2133033275604248E-4</v>
      </c>
      <c r="S287" s="237"/>
    </row>
    <row r="288" spans="1:19" ht="14" thickBot="1">
      <c r="A288" s="187">
        <f t="shared" si="55"/>
        <v>6</v>
      </c>
      <c r="B288" s="278">
        <v>2</v>
      </c>
      <c r="C288" s="278">
        <v>1</v>
      </c>
      <c r="D288" s="278">
        <v>2</v>
      </c>
      <c r="E288" s="278">
        <v>1</v>
      </c>
      <c r="F288" s="278">
        <v>0</v>
      </c>
      <c r="G288" s="279">
        <f t="shared" si="56"/>
        <v>6</v>
      </c>
      <c r="H288" s="284">
        <f>IF(B288=2,'Regular Symbol'!D$52,IF(PayCombo!B288=1,'Regular Symbol'!D$37,IF(A288=0,'Regular Symbol'!D$26,'Regular Symbol'!D$65) ))</f>
        <v>6</v>
      </c>
      <c r="I288" s="284">
        <f>IF(C288=2,'Regular Symbol'!E$52,IF(PayCombo!C288=1,'Regular Symbol'!E$37,IF(B288=0,'Regular Symbol'!E$26,'Regular Symbol'!E$65) ))</f>
        <v>13</v>
      </c>
      <c r="J288" s="284">
        <f>IF(D288=2,'Regular Symbol'!F$52,IF(PayCombo!D288=1,'Regular Symbol'!F$37,IF(C288=0,'Regular Symbol'!F$26,'Regular Symbol'!F$65) ))</f>
        <v>5</v>
      </c>
      <c r="K288" s="284">
        <f>IF(E288=2,'Regular Symbol'!G$52,IF(PayCombo!E288=1,'Regular Symbol'!G$37,IF(D288=0,'Regular Symbol'!G$26,'Regular Symbol'!G$65) ))</f>
        <v>5</v>
      </c>
      <c r="L288" s="284">
        <f>IF(F288=2,'Regular Symbol'!H$52,IF(PayCombo!F288=1,'Regular Symbol'!H$37,IF(E288=0,'Regular Symbol'!H$26,'Regular Symbol'!H$65) ))</f>
        <v>180</v>
      </c>
      <c r="M288" s="270">
        <f t="shared" si="57"/>
        <v>351000</v>
      </c>
      <c r="N288" s="271">
        <f t="shared" si="58"/>
        <v>743359.72430769226</v>
      </c>
      <c r="O288" s="285">
        <f>HLOOKUP(A288,OverView!$B$47:$L$57,6,FALSE)</f>
        <v>90</v>
      </c>
      <c r="P288" s="269">
        <f t="shared" si="53"/>
        <v>1.2107193470001222E-4</v>
      </c>
      <c r="Q288" s="272">
        <f t="shared" si="59"/>
        <v>1.3452437188890246E-6</v>
      </c>
      <c r="R288" s="269">
        <f t="shared" si="54"/>
        <v>1.2107193470001222E-4</v>
      </c>
      <c r="S288" s="237"/>
    </row>
    <row r="289" spans="1:19" ht="14" thickBot="1">
      <c r="A289" s="187">
        <f t="shared" si="55"/>
        <v>6</v>
      </c>
      <c r="B289" s="278">
        <v>2</v>
      </c>
      <c r="C289" s="278">
        <v>2</v>
      </c>
      <c r="D289" s="278">
        <v>1</v>
      </c>
      <c r="E289" s="278">
        <v>1</v>
      </c>
      <c r="F289" s="278">
        <v>0</v>
      </c>
      <c r="G289" s="279">
        <f t="shared" si="56"/>
        <v>6</v>
      </c>
      <c r="H289" s="284">
        <f>IF(B289=2,'Regular Symbol'!D$52,IF(PayCombo!B289=1,'Regular Symbol'!D$37,IF(A289=0,'Regular Symbol'!D$26,'Regular Symbol'!D$65) ))</f>
        <v>6</v>
      </c>
      <c r="I289" s="284">
        <f>IF(C289=2,'Regular Symbol'!E$52,IF(PayCombo!C289=1,'Regular Symbol'!E$37,IF(B289=0,'Regular Symbol'!E$26,'Regular Symbol'!E$65) ))</f>
        <v>2</v>
      </c>
      <c r="J289" s="284">
        <f>IF(D289=2,'Regular Symbol'!F$52,IF(PayCombo!D289=1,'Regular Symbol'!F$37,IF(C289=0,'Regular Symbol'!F$26,'Regular Symbol'!F$65) ))</f>
        <v>3</v>
      </c>
      <c r="K289" s="284">
        <f>IF(E289=2,'Regular Symbol'!G$52,IF(PayCombo!E289=1,'Regular Symbol'!G$37,IF(D289=0,'Regular Symbol'!G$26,'Regular Symbol'!G$65) ))</f>
        <v>5</v>
      </c>
      <c r="L289" s="284">
        <f>IF(F289=2,'Regular Symbol'!H$52,IF(PayCombo!F289=1,'Regular Symbol'!H$37,IF(E289=0,'Regular Symbol'!H$26,'Regular Symbol'!H$65) ))</f>
        <v>180</v>
      </c>
      <c r="M289" s="270">
        <f t="shared" si="57"/>
        <v>32400</v>
      </c>
      <c r="N289" s="271">
        <f t="shared" si="58"/>
        <v>8053063.6799999997</v>
      </c>
      <c r="O289" s="285">
        <f>HLOOKUP(A289,OverView!$B$47:$L$57,6,FALSE)</f>
        <v>90</v>
      </c>
      <c r="P289" s="269">
        <f t="shared" si="53"/>
        <v>1.1175870895385742E-5</v>
      </c>
      <c r="Q289" s="272">
        <f t="shared" si="59"/>
        <v>1.2417634328206381E-7</v>
      </c>
      <c r="R289" s="269">
        <f t="shared" si="54"/>
        <v>1.1175870895385742E-5</v>
      </c>
      <c r="S289" s="237"/>
    </row>
    <row r="290" spans="1:19" ht="14" thickBot="1">
      <c r="A290" s="187">
        <f t="shared" si="55"/>
        <v>6</v>
      </c>
      <c r="B290" s="282">
        <v>2</v>
      </c>
      <c r="C290" s="282">
        <v>2</v>
      </c>
      <c r="D290" s="282">
        <v>2</v>
      </c>
      <c r="E290" s="282">
        <v>0</v>
      </c>
      <c r="F290" s="282">
        <v>0</v>
      </c>
      <c r="G290" s="283">
        <f t="shared" si="56"/>
        <v>6</v>
      </c>
      <c r="H290" s="284">
        <f>IF(B290=2,'Regular Symbol'!D$52,IF(PayCombo!B290=1,'Regular Symbol'!D$37,IF(A290=0,'Regular Symbol'!D$26,'Regular Symbol'!D$65) ))</f>
        <v>6</v>
      </c>
      <c r="I290" s="284">
        <f>IF(C290=2,'Regular Symbol'!E$52,IF(PayCombo!C290=1,'Regular Symbol'!E$37,IF(B290=0,'Regular Symbol'!E$26,'Regular Symbol'!E$65) ))</f>
        <v>2</v>
      </c>
      <c r="J290" s="284">
        <f>IF(D290=2,'Regular Symbol'!F$52,IF(PayCombo!D290=1,'Regular Symbol'!F$37,IF(C290=0,'Regular Symbol'!F$26,'Regular Symbol'!F$65) ))</f>
        <v>5</v>
      </c>
      <c r="K290" s="284">
        <f>IF(E290=2,'Regular Symbol'!G$52,IF(PayCombo!E290=1,'Regular Symbol'!G$37,IF(D290=0,'Regular Symbol'!G$26,'Regular Symbol'!G$65) ))</f>
        <v>158</v>
      </c>
      <c r="L290" s="284">
        <f>IF(F290=2,'Regular Symbol'!H$52,IF(PayCombo!F290=1,'Regular Symbol'!H$37,IF(E290=0,'Regular Symbol'!H$26,'Regular Symbol'!H$65) ))</f>
        <v>192</v>
      </c>
      <c r="M290" s="270">
        <f t="shared" si="57"/>
        <v>1820160</v>
      </c>
      <c r="N290" s="271">
        <f t="shared" si="58"/>
        <v>143349.63037974684</v>
      </c>
      <c r="O290" s="285">
        <f>HLOOKUP(A290,OverView!$B$47:$L$57,6,FALSE)</f>
        <v>90</v>
      </c>
      <c r="P290" s="269">
        <f t="shared" si="53"/>
        <v>6.2783559163411462E-4</v>
      </c>
      <c r="Q290" s="272">
        <f t="shared" si="59"/>
        <v>6.9759510181568288E-6</v>
      </c>
      <c r="R290" s="269">
        <f t="shared" si="54"/>
        <v>6.2783559163411462E-4</v>
      </c>
      <c r="S290" s="289">
        <f>SUM(M279:M290)</f>
        <v>13882068</v>
      </c>
    </row>
    <row r="291" spans="1:19" ht="14" thickBot="1">
      <c r="A291" s="187">
        <f t="shared" si="55"/>
        <v>5</v>
      </c>
      <c r="B291" s="280">
        <v>1</v>
      </c>
      <c r="C291" s="280">
        <v>1</v>
      </c>
      <c r="D291" s="280">
        <v>1</v>
      </c>
      <c r="E291" s="280">
        <v>1</v>
      </c>
      <c r="F291" s="280">
        <v>1</v>
      </c>
      <c r="G291" s="281">
        <f t="shared" si="56"/>
        <v>5</v>
      </c>
      <c r="H291" s="284">
        <f>IF(B291=2,'Regular Symbol'!D$52,IF(PayCombo!B291=1,'Regular Symbol'!D$37,IF(A291=0,'Regular Symbol'!D$26,'Regular Symbol'!D$65) ))</f>
        <v>27</v>
      </c>
      <c r="I291" s="284">
        <f>IF(C291=2,'Regular Symbol'!E$52,IF(PayCombo!C291=1,'Regular Symbol'!E$37,IF(B291=0,'Regular Symbol'!E$26,'Regular Symbol'!E$65) ))</f>
        <v>13</v>
      </c>
      <c r="J291" s="284">
        <f>IF(D291=2,'Regular Symbol'!F$52,IF(PayCombo!D291=1,'Regular Symbol'!F$37,IF(C291=0,'Regular Symbol'!F$26,'Regular Symbol'!F$65) ))</f>
        <v>3</v>
      </c>
      <c r="K291" s="284">
        <f>IF(E291=2,'Regular Symbol'!G$52,IF(PayCombo!E291=1,'Regular Symbol'!G$37,IF(D291=0,'Regular Symbol'!G$26,'Regular Symbol'!G$65) ))</f>
        <v>5</v>
      </c>
      <c r="L291" s="284">
        <f>IF(F291=2,'Regular Symbol'!H$52,IF(PayCombo!F291=1,'Regular Symbol'!H$37,IF(E291=0,'Regular Symbol'!H$26,'Regular Symbol'!H$65) ))</f>
        <v>4</v>
      </c>
      <c r="M291" s="268">
        <f t="shared" si="57"/>
        <v>21060</v>
      </c>
      <c r="N291" s="271">
        <f t="shared" si="58"/>
        <v>12389328.738461539</v>
      </c>
      <c r="O291" s="285">
        <f>HLOOKUP(A291,OverView!$B$47:$L$57,6,FALSE)</f>
        <v>30</v>
      </c>
      <c r="P291" s="269">
        <f t="shared" si="53"/>
        <v>2.4214386940002437E-6</v>
      </c>
      <c r="Q291" s="272">
        <f t="shared" si="59"/>
        <v>8.0714623133341463E-8</v>
      </c>
      <c r="R291" s="269">
        <f t="shared" si="54"/>
        <v>2.4214386940002437E-6</v>
      </c>
      <c r="S291" s="237"/>
    </row>
    <row r="292" spans="1:19" ht="14" thickBot="1">
      <c r="A292" s="187">
        <f t="shared" si="55"/>
        <v>5</v>
      </c>
      <c r="B292" s="278">
        <v>1</v>
      </c>
      <c r="C292" s="278">
        <v>1</v>
      </c>
      <c r="D292" s="278">
        <v>1</v>
      </c>
      <c r="E292" s="278">
        <v>2</v>
      </c>
      <c r="F292" s="278">
        <v>0</v>
      </c>
      <c r="G292" s="279">
        <f t="shared" si="56"/>
        <v>5</v>
      </c>
      <c r="H292" s="284">
        <f>IF(B292=2,'Regular Symbol'!D$52,IF(PayCombo!B292=1,'Regular Symbol'!D$37,IF(A292=0,'Regular Symbol'!D$26,'Regular Symbol'!D$65) ))</f>
        <v>27</v>
      </c>
      <c r="I292" s="284">
        <f>IF(C292=2,'Regular Symbol'!E$52,IF(PayCombo!C292=1,'Regular Symbol'!E$37,IF(B292=0,'Regular Symbol'!E$26,'Regular Symbol'!E$65) ))</f>
        <v>13</v>
      </c>
      <c r="J292" s="284">
        <f>IF(D292=2,'Regular Symbol'!F$52,IF(PayCombo!D292=1,'Regular Symbol'!F$37,IF(C292=0,'Regular Symbol'!F$26,'Regular Symbol'!F$65) ))</f>
        <v>3</v>
      </c>
      <c r="K292" s="284">
        <f>IF(E292=2,'Regular Symbol'!G$52,IF(PayCombo!E292=1,'Regular Symbol'!G$37,IF(D292=0,'Regular Symbol'!G$26,'Regular Symbol'!G$65) ))</f>
        <v>29</v>
      </c>
      <c r="L292" s="284">
        <f>IF(F292=2,'Regular Symbol'!H$52,IF(PayCombo!F292=1,'Regular Symbol'!H$37,IF(E292=0,'Regular Symbol'!H$26,'Regular Symbol'!H$65) ))</f>
        <v>180</v>
      </c>
      <c r="M292" s="270">
        <f t="shared" si="57"/>
        <v>5496660</v>
      </c>
      <c r="N292" s="271">
        <f t="shared" si="58"/>
        <v>47468.692484526968</v>
      </c>
      <c r="O292" s="285">
        <f>HLOOKUP(A292,OverView!$B$47:$L$57,6,FALSE)</f>
        <v>30</v>
      </c>
      <c r="P292" s="269">
        <f t="shared" si="53"/>
        <v>6.3199549913406372E-4</v>
      </c>
      <c r="Q292" s="272">
        <f t="shared" si="59"/>
        <v>2.1066516637802124E-5</v>
      </c>
      <c r="R292" s="269">
        <f t="shared" si="54"/>
        <v>6.3199549913406372E-4</v>
      </c>
      <c r="S292" s="237"/>
    </row>
    <row r="293" spans="1:19" ht="14" thickBot="1">
      <c r="A293" s="187">
        <f t="shared" si="55"/>
        <v>5</v>
      </c>
      <c r="B293" s="278">
        <v>1</v>
      </c>
      <c r="C293" s="278">
        <v>1</v>
      </c>
      <c r="D293" s="278">
        <v>2</v>
      </c>
      <c r="E293" s="278">
        <v>1</v>
      </c>
      <c r="F293" s="278">
        <v>0</v>
      </c>
      <c r="G293" s="279">
        <f t="shared" si="56"/>
        <v>5</v>
      </c>
      <c r="H293" s="284">
        <f>IF(B293=2,'Regular Symbol'!D$52,IF(PayCombo!B293=1,'Regular Symbol'!D$37,IF(A293=0,'Regular Symbol'!D$26,'Regular Symbol'!D$65) ))</f>
        <v>27</v>
      </c>
      <c r="I293" s="284">
        <f>IF(C293=2,'Regular Symbol'!E$52,IF(PayCombo!C293=1,'Regular Symbol'!E$37,IF(B293=0,'Regular Symbol'!E$26,'Regular Symbol'!E$65) ))</f>
        <v>13</v>
      </c>
      <c r="J293" s="284">
        <f>IF(D293=2,'Regular Symbol'!F$52,IF(PayCombo!D293=1,'Regular Symbol'!F$37,IF(C293=0,'Regular Symbol'!F$26,'Regular Symbol'!F$65) ))</f>
        <v>5</v>
      </c>
      <c r="K293" s="284">
        <f>IF(E293=2,'Regular Symbol'!G$52,IF(PayCombo!E293=1,'Regular Symbol'!G$37,IF(D293=0,'Regular Symbol'!G$26,'Regular Symbol'!G$65) ))</f>
        <v>5</v>
      </c>
      <c r="L293" s="284">
        <f>IF(F293=2,'Regular Symbol'!H$52,IF(PayCombo!F293=1,'Regular Symbol'!H$37,IF(E293=0,'Regular Symbol'!H$26,'Regular Symbol'!H$65) ))</f>
        <v>180</v>
      </c>
      <c r="M293" s="270">
        <f t="shared" si="57"/>
        <v>1579500</v>
      </c>
      <c r="N293" s="271">
        <f t="shared" si="58"/>
        <v>165191.04984615385</v>
      </c>
      <c r="O293" s="285">
        <f>HLOOKUP(A293,OverView!$B$47:$L$57,6,FALSE)</f>
        <v>30</v>
      </c>
      <c r="P293" s="269">
        <f t="shared" si="53"/>
        <v>1.8160790205001831E-4</v>
      </c>
      <c r="Q293" s="272">
        <f t="shared" si="59"/>
        <v>6.0535967350006104E-6</v>
      </c>
      <c r="R293" s="269">
        <f t="shared" si="54"/>
        <v>1.8160790205001831E-4</v>
      </c>
      <c r="S293" s="237"/>
    </row>
    <row r="294" spans="1:19" ht="14" thickBot="1">
      <c r="A294" s="187">
        <f t="shared" si="55"/>
        <v>5</v>
      </c>
      <c r="B294" s="278">
        <v>1</v>
      </c>
      <c r="C294" s="278">
        <v>2</v>
      </c>
      <c r="D294" s="278">
        <v>1</v>
      </c>
      <c r="E294" s="278">
        <v>1</v>
      </c>
      <c r="F294" s="278">
        <v>0</v>
      </c>
      <c r="G294" s="279">
        <f t="shared" si="56"/>
        <v>5</v>
      </c>
      <c r="H294" s="284">
        <f>IF(B294=2,'Regular Symbol'!D$52,IF(PayCombo!B294=1,'Regular Symbol'!D$37,IF(A294=0,'Regular Symbol'!D$26,'Regular Symbol'!D$65) ))</f>
        <v>27</v>
      </c>
      <c r="I294" s="284">
        <f>IF(C294=2,'Regular Symbol'!E$52,IF(PayCombo!C294=1,'Regular Symbol'!E$37,IF(B294=0,'Regular Symbol'!E$26,'Regular Symbol'!E$65) ))</f>
        <v>2</v>
      </c>
      <c r="J294" s="284">
        <f>IF(D294=2,'Regular Symbol'!F$52,IF(PayCombo!D294=1,'Regular Symbol'!F$37,IF(C294=0,'Regular Symbol'!F$26,'Regular Symbol'!F$65) ))</f>
        <v>3</v>
      </c>
      <c r="K294" s="284">
        <f>IF(E294=2,'Regular Symbol'!G$52,IF(PayCombo!E294=1,'Regular Symbol'!G$37,IF(D294=0,'Regular Symbol'!G$26,'Regular Symbol'!G$65) ))</f>
        <v>5</v>
      </c>
      <c r="L294" s="284">
        <f>IF(F294=2,'Regular Symbol'!H$52,IF(PayCombo!F294=1,'Regular Symbol'!H$37,IF(E294=0,'Regular Symbol'!H$26,'Regular Symbol'!H$65) ))</f>
        <v>180</v>
      </c>
      <c r="M294" s="270">
        <f t="shared" si="57"/>
        <v>145800</v>
      </c>
      <c r="N294" s="271">
        <f t="shared" si="58"/>
        <v>1789569.7066666668</v>
      </c>
      <c r="O294" s="285">
        <f>HLOOKUP(A294,OverView!$B$47:$L$57,6,FALSE)</f>
        <v>30</v>
      </c>
      <c r="P294" s="269">
        <f t="shared" si="53"/>
        <v>1.6763806343078613E-5</v>
      </c>
      <c r="Q294" s="272">
        <f t="shared" si="59"/>
        <v>5.5879354476928711E-7</v>
      </c>
      <c r="R294" s="269">
        <f t="shared" si="54"/>
        <v>1.6763806343078613E-5</v>
      </c>
      <c r="S294" s="237"/>
    </row>
    <row r="295" spans="1:19" ht="14" thickBot="1">
      <c r="A295" s="187">
        <f t="shared" si="55"/>
        <v>5</v>
      </c>
      <c r="B295" s="278">
        <v>1</v>
      </c>
      <c r="C295" s="278">
        <v>2</v>
      </c>
      <c r="D295" s="278">
        <v>2</v>
      </c>
      <c r="E295" s="278">
        <v>0</v>
      </c>
      <c r="F295" s="278">
        <v>0</v>
      </c>
      <c r="G295" s="279">
        <f t="shared" si="56"/>
        <v>5</v>
      </c>
      <c r="H295" s="284">
        <f>IF(B295=2,'Regular Symbol'!D$52,IF(PayCombo!B295=1,'Regular Symbol'!D$37,IF(A295=0,'Regular Symbol'!D$26,'Regular Symbol'!D$65) ))</f>
        <v>27</v>
      </c>
      <c r="I295" s="284">
        <f>IF(C295=2,'Regular Symbol'!E$52,IF(PayCombo!C295=1,'Regular Symbol'!E$37,IF(B295=0,'Regular Symbol'!E$26,'Regular Symbol'!E$65) ))</f>
        <v>2</v>
      </c>
      <c r="J295" s="284">
        <f>IF(D295=2,'Regular Symbol'!F$52,IF(PayCombo!D295=1,'Regular Symbol'!F$37,IF(C295=0,'Regular Symbol'!F$26,'Regular Symbol'!F$65) ))</f>
        <v>5</v>
      </c>
      <c r="K295" s="284">
        <f>IF(E295=2,'Regular Symbol'!G$52,IF(PayCombo!E295=1,'Regular Symbol'!G$37,IF(D295=0,'Regular Symbol'!G$26,'Regular Symbol'!G$65) ))</f>
        <v>158</v>
      </c>
      <c r="L295" s="284">
        <f>IF(F295=2,'Regular Symbol'!H$52,IF(PayCombo!F295=1,'Regular Symbol'!H$37,IF(E295=0,'Regular Symbol'!H$26,'Regular Symbol'!H$65) ))</f>
        <v>192</v>
      </c>
      <c r="M295" s="270">
        <f t="shared" si="57"/>
        <v>8190720</v>
      </c>
      <c r="N295" s="271">
        <f t="shared" si="58"/>
        <v>31855.473417721518</v>
      </c>
      <c r="O295" s="285">
        <f>HLOOKUP(A295,OverView!$B$47:$L$57,6,FALSE)</f>
        <v>30</v>
      </c>
      <c r="P295" s="269">
        <f t="shared" si="53"/>
        <v>9.4175338745117198E-4</v>
      </c>
      <c r="Q295" s="272">
        <f t="shared" si="59"/>
        <v>3.1391779581705734E-5</v>
      </c>
      <c r="R295" s="269">
        <f t="shared" si="54"/>
        <v>9.4175338745117198E-4</v>
      </c>
      <c r="S295" s="237"/>
    </row>
    <row r="296" spans="1:19" ht="14" thickBot="1">
      <c r="A296" s="187">
        <f t="shared" si="55"/>
        <v>5</v>
      </c>
      <c r="B296" s="278">
        <v>2</v>
      </c>
      <c r="C296" s="278">
        <v>1</v>
      </c>
      <c r="D296" s="278">
        <v>1</v>
      </c>
      <c r="E296" s="278">
        <v>1</v>
      </c>
      <c r="F296" s="278">
        <v>0</v>
      </c>
      <c r="G296" s="279">
        <f t="shared" si="56"/>
        <v>5</v>
      </c>
      <c r="H296" s="284">
        <f>IF(B296=2,'Regular Symbol'!D$52,IF(PayCombo!B296=1,'Regular Symbol'!D$37,IF(A296=0,'Regular Symbol'!D$26,'Regular Symbol'!D$65) ))</f>
        <v>6</v>
      </c>
      <c r="I296" s="284">
        <f>IF(C296=2,'Regular Symbol'!E$52,IF(PayCombo!C296=1,'Regular Symbol'!E$37,IF(B296=0,'Regular Symbol'!E$26,'Regular Symbol'!E$65) ))</f>
        <v>13</v>
      </c>
      <c r="J296" s="284">
        <f>IF(D296=2,'Regular Symbol'!F$52,IF(PayCombo!D296=1,'Regular Symbol'!F$37,IF(C296=0,'Regular Symbol'!F$26,'Regular Symbol'!F$65) ))</f>
        <v>3</v>
      </c>
      <c r="K296" s="284">
        <f>IF(E296=2,'Regular Symbol'!G$52,IF(PayCombo!E296=1,'Regular Symbol'!G$37,IF(D296=0,'Regular Symbol'!G$26,'Regular Symbol'!G$65) ))</f>
        <v>5</v>
      </c>
      <c r="L296" s="284">
        <f>IF(F296=2,'Regular Symbol'!H$52,IF(PayCombo!F296=1,'Regular Symbol'!H$37,IF(E296=0,'Regular Symbol'!H$26,'Regular Symbol'!H$65) ))</f>
        <v>180</v>
      </c>
      <c r="M296" s="270">
        <f t="shared" si="57"/>
        <v>210600</v>
      </c>
      <c r="N296" s="271">
        <f t="shared" si="58"/>
        <v>1238932.873846154</v>
      </c>
      <c r="O296" s="285">
        <f>HLOOKUP(A296,OverView!$B$47:$L$57,6,FALSE)</f>
        <v>30</v>
      </c>
      <c r="P296" s="269">
        <f t="shared" si="53"/>
        <v>2.4214386940002441E-5</v>
      </c>
      <c r="Q296" s="272">
        <f t="shared" si="59"/>
        <v>8.0714623133341468E-7</v>
      </c>
      <c r="R296" s="269">
        <f t="shared" si="54"/>
        <v>2.4214386940002441E-5</v>
      </c>
      <c r="S296" s="237"/>
    </row>
    <row r="297" spans="1:19" ht="14" thickBot="1">
      <c r="A297" s="187">
        <f t="shared" si="55"/>
        <v>5</v>
      </c>
      <c r="B297" s="278">
        <v>2</v>
      </c>
      <c r="C297" s="278">
        <v>1</v>
      </c>
      <c r="D297" s="278">
        <v>2</v>
      </c>
      <c r="E297" s="278">
        <v>0</v>
      </c>
      <c r="F297" s="278">
        <v>0</v>
      </c>
      <c r="G297" s="279">
        <f t="shared" si="56"/>
        <v>5</v>
      </c>
      <c r="H297" s="284">
        <f>IF(B297=2,'Regular Symbol'!D$52,IF(PayCombo!B297=1,'Regular Symbol'!D$37,IF(A297=0,'Regular Symbol'!D$26,'Regular Symbol'!D$65) ))</f>
        <v>6</v>
      </c>
      <c r="I297" s="284">
        <f>IF(C297=2,'Regular Symbol'!E$52,IF(PayCombo!C297=1,'Regular Symbol'!E$37,IF(B297=0,'Regular Symbol'!E$26,'Regular Symbol'!E$65) ))</f>
        <v>13</v>
      </c>
      <c r="J297" s="284">
        <f>IF(D297=2,'Regular Symbol'!F$52,IF(PayCombo!D297=1,'Regular Symbol'!F$37,IF(C297=0,'Regular Symbol'!F$26,'Regular Symbol'!F$65) ))</f>
        <v>5</v>
      </c>
      <c r="K297" s="284">
        <f>IF(E297=2,'Regular Symbol'!G$52,IF(PayCombo!E297=1,'Regular Symbol'!G$37,IF(D297=0,'Regular Symbol'!G$26,'Regular Symbol'!G$65) ))</f>
        <v>158</v>
      </c>
      <c r="L297" s="284">
        <f>IF(F297=2,'Regular Symbol'!H$52,IF(PayCombo!F297=1,'Regular Symbol'!H$37,IF(E297=0,'Regular Symbol'!H$26,'Regular Symbol'!H$65) ))</f>
        <v>192</v>
      </c>
      <c r="M297" s="270">
        <f t="shared" si="57"/>
        <v>11831040</v>
      </c>
      <c r="N297" s="271">
        <f t="shared" si="58"/>
        <v>22053.78928919182</v>
      </c>
      <c r="O297" s="285">
        <f>HLOOKUP(A297,OverView!$B$47:$L$57,6,FALSE)</f>
        <v>30</v>
      </c>
      <c r="P297" s="269">
        <f t="shared" si="53"/>
        <v>1.3603104485405816E-3</v>
      </c>
      <c r="Q297" s="272">
        <f t="shared" si="59"/>
        <v>4.5343681618019388E-5</v>
      </c>
      <c r="R297" s="269">
        <f t="shared" si="54"/>
        <v>1.3603104485405816E-3</v>
      </c>
      <c r="S297" s="237"/>
    </row>
    <row r="298" spans="1:19" ht="14" thickBot="1">
      <c r="A298" s="187">
        <f t="shared" si="55"/>
        <v>5</v>
      </c>
      <c r="B298" s="282">
        <v>2</v>
      </c>
      <c r="C298" s="282">
        <v>2</v>
      </c>
      <c r="D298" s="282">
        <v>1</v>
      </c>
      <c r="E298" s="282">
        <v>0</v>
      </c>
      <c r="F298" s="282">
        <v>0</v>
      </c>
      <c r="G298" s="283">
        <f t="shared" si="56"/>
        <v>5</v>
      </c>
      <c r="H298" s="284">
        <f>IF(B298=2,'Regular Symbol'!D$52,IF(PayCombo!B298=1,'Regular Symbol'!D$37,IF(A298=0,'Regular Symbol'!D$26,'Regular Symbol'!D$65) ))</f>
        <v>6</v>
      </c>
      <c r="I298" s="284">
        <f>IF(C298=2,'Regular Symbol'!E$52,IF(PayCombo!C298=1,'Regular Symbol'!E$37,IF(B298=0,'Regular Symbol'!E$26,'Regular Symbol'!E$65) ))</f>
        <v>2</v>
      </c>
      <c r="J298" s="284">
        <f>IF(D298=2,'Regular Symbol'!F$52,IF(PayCombo!D298=1,'Regular Symbol'!F$37,IF(C298=0,'Regular Symbol'!F$26,'Regular Symbol'!F$65) ))</f>
        <v>3</v>
      </c>
      <c r="K298" s="284">
        <f>IF(E298=2,'Regular Symbol'!G$52,IF(PayCombo!E298=1,'Regular Symbol'!G$37,IF(D298=0,'Regular Symbol'!G$26,'Regular Symbol'!G$65) ))</f>
        <v>158</v>
      </c>
      <c r="L298" s="284">
        <f>IF(F298=2,'Regular Symbol'!H$52,IF(PayCombo!F298=1,'Regular Symbol'!H$37,IF(E298=0,'Regular Symbol'!H$26,'Regular Symbol'!H$65) ))</f>
        <v>192</v>
      </c>
      <c r="M298" s="270">
        <f t="shared" si="57"/>
        <v>1092096</v>
      </c>
      <c r="N298" s="271">
        <f t="shared" si="58"/>
        <v>238916.05063291139</v>
      </c>
      <c r="O298" s="285">
        <f>HLOOKUP(A298,OverView!$B$47:$L$57,6,FALSE)</f>
        <v>30</v>
      </c>
      <c r="P298" s="269">
        <f t="shared" si="53"/>
        <v>1.2556711832682293E-4</v>
      </c>
      <c r="Q298" s="272">
        <f t="shared" si="59"/>
        <v>4.1855706108940976E-6</v>
      </c>
      <c r="R298" s="269">
        <f t="shared" si="54"/>
        <v>1.2556711832682293E-4</v>
      </c>
      <c r="S298" s="289">
        <f>SUM(M291:M298)</f>
        <v>28567476</v>
      </c>
    </row>
    <row r="299" spans="1:19" ht="14" thickBot="1">
      <c r="A299" s="187">
        <f t="shared" si="55"/>
        <v>4</v>
      </c>
      <c r="B299" s="280">
        <v>1</v>
      </c>
      <c r="C299" s="280">
        <v>1</v>
      </c>
      <c r="D299" s="280">
        <v>1</v>
      </c>
      <c r="E299" s="280">
        <v>1</v>
      </c>
      <c r="F299" s="280">
        <v>0</v>
      </c>
      <c r="G299" s="281">
        <f t="shared" si="56"/>
        <v>4</v>
      </c>
      <c r="H299" s="284">
        <f>IF(B299=2,'Regular Symbol'!D$52,IF(PayCombo!B299=1,'Regular Symbol'!D$37,IF(A299=0,'Regular Symbol'!D$26,'Regular Symbol'!D$65) ))</f>
        <v>27</v>
      </c>
      <c r="I299" s="284">
        <f>IF(C299=2,'Regular Symbol'!E$52,IF(PayCombo!C299=1,'Regular Symbol'!E$37,IF(B299=0,'Regular Symbol'!E$26,'Regular Symbol'!E$65) ))</f>
        <v>13</v>
      </c>
      <c r="J299" s="284">
        <f>IF(D299=2,'Regular Symbol'!F$52,IF(PayCombo!D299=1,'Regular Symbol'!F$37,IF(C299=0,'Regular Symbol'!F$26,'Regular Symbol'!F$65) ))</f>
        <v>3</v>
      </c>
      <c r="K299" s="284">
        <f>IF(E299=2,'Regular Symbol'!G$52,IF(PayCombo!E299=1,'Regular Symbol'!G$37,IF(D299=0,'Regular Symbol'!G$26,'Regular Symbol'!G$65) ))</f>
        <v>5</v>
      </c>
      <c r="L299" s="284">
        <f>IF(F299=2,'Regular Symbol'!H$52,IF(PayCombo!F299=1,'Regular Symbol'!H$37,IF(E299=0,'Regular Symbol'!H$26,'Regular Symbol'!H$65) ))</f>
        <v>180</v>
      </c>
      <c r="M299" s="268">
        <f t="shared" si="57"/>
        <v>947700</v>
      </c>
      <c r="N299" s="271">
        <f t="shared" si="58"/>
        <v>275318.41641025641</v>
      </c>
      <c r="O299" s="285">
        <f>HLOOKUP(A299,OverView!$B$47:$L$57,6,FALSE)</f>
        <v>10</v>
      </c>
      <c r="P299" s="269">
        <f t="shared" si="53"/>
        <v>3.6321580410003662E-5</v>
      </c>
      <c r="Q299" s="272">
        <f t="shared" si="59"/>
        <v>3.6321580410003662E-6</v>
      </c>
      <c r="R299" s="269">
        <f t="shared" si="54"/>
        <v>3.6321580410003662E-5</v>
      </c>
      <c r="S299" s="237"/>
    </row>
    <row r="300" spans="1:19" ht="14" thickBot="1">
      <c r="A300" s="187">
        <f t="shared" si="55"/>
        <v>4</v>
      </c>
      <c r="B300" s="278">
        <v>1</v>
      </c>
      <c r="C300" s="278">
        <v>1</v>
      </c>
      <c r="D300" s="278">
        <v>2</v>
      </c>
      <c r="E300" s="278">
        <v>0</v>
      </c>
      <c r="F300" s="278">
        <v>0</v>
      </c>
      <c r="G300" s="279">
        <f t="shared" si="56"/>
        <v>4</v>
      </c>
      <c r="H300" s="284">
        <f>IF(B300=2,'Regular Symbol'!D$52,IF(PayCombo!B300=1,'Regular Symbol'!D$37,IF(A300=0,'Regular Symbol'!D$26,'Regular Symbol'!D$65) ))</f>
        <v>27</v>
      </c>
      <c r="I300" s="284">
        <f>IF(C300=2,'Regular Symbol'!E$52,IF(PayCombo!C300=1,'Regular Symbol'!E$37,IF(B300=0,'Regular Symbol'!E$26,'Regular Symbol'!E$65) ))</f>
        <v>13</v>
      </c>
      <c r="J300" s="284">
        <f>IF(D300=2,'Regular Symbol'!F$52,IF(PayCombo!D300=1,'Regular Symbol'!F$37,IF(C300=0,'Regular Symbol'!F$26,'Regular Symbol'!F$65) ))</f>
        <v>5</v>
      </c>
      <c r="K300" s="284">
        <f>IF(E300=2,'Regular Symbol'!G$52,IF(PayCombo!E300=1,'Regular Symbol'!G$37,IF(D300=0,'Regular Symbol'!G$26,'Regular Symbol'!G$65) ))</f>
        <v>158</v>
      </c>
      <c r="L300" s="284">
        <f>IF(F300=2,'Regular Symbol'!H$52,IF(PayCombo!F300=1,'Regular Symbol'!H$37,IF(E300=0,'Regular Symbol'!H$26,'Regular Symbol'!H$65) ))</f>
        <v>192</v>
      </c>
      <c r="M300" s="270">
        <f t="shared" si="57"/>
        <v>53239680</v>
      </c>
      <c r="N300" s="271">
        <f t="shared" si="58"/>
        <v>4900.8420642648489</v>
      </c>
      <c r="O300" s="285">
        <f>HLOOKUP(A300,OverView!$B$47:$L$57,6,FALSE)</f>
        <v>10</v>
      </c>
      <c r="P300" s="269">
        <f t="shared" si="53"/>
        <v>2.0404656728108725E-3</v>
      </c>
      <c r="Q300" s="272">
        <f t="shared" si="59"/>
        <v>2.0404656728108725E-4</v>
      </c>
      <c r="R300" s="269">
        <f t="shared" si="54"/>
        <v>2.0404656728108725E-3</v>
      </c>
      <c r="S300" s="237"/>
    </row>
    <row r="301" spans="1:19" ht="14" thickBot="1">
      <c r="A301" s="187">
        <f t="shared" si="55"/>
        <v>4</v>
      </c>
      <c r="B301" s="278">
        <v>1</v>
      </c>
      <c r="C301" s="278">
        <v>2</v>
      </c>
      <c r="D301" s="278">
        <v>1</v>
      </c>
      <c r="E301" s="278">
        <v>0</v>
      </c>
      <c r="F301" s="278">
        <v>0</v>
      </c>
      <c r="G301" s="279">
        <f t="shared" si="56"/>
        <v>4</v>
      </c>
      <c r="H301" s="284">
        <f>IF(B301=2,'Regular Symbol'!D$52,IF(PayCombo!B301=1,'Regular Symbol'!D$37,IF(A301=0,'Regular Symbol'!D$26,'Regular Symbol'!D$65) ))</f>
        <v>27</v>
      </c>
      <c r="I301" s="284">
        <f>IF(C301=2,'Regular Symbol'!E$52,IF(PayCombo!C301=1,'Regular Symbol'!E$37,IF(B301=0,'Regular Symbol'!E$26,'Regular Symbol'!E$65) ))</f>
        <v>2</v>
      </c>
      <c r="J301" s="284">
        <f>IF(D301=2,'Regular Symbol'!F$52,IF(PayCombo!D301=1,'Regular Symbol'!F$37,IF(C301=0,'Regular Symbol'!F$26,'Regular Symbol'!F$65) ))</f>
        <v>3</v>
      </c>
      <c r="K301" s="284">
        <f>IF(E301=2,'Regular Symbol'!G$52,IF(PayCombo!E301=1,'Regular Symbol'!G$37,IF(D301=0,'Regular Symbol'!G$26,'Regular Symbol'!G$65) ))</f>
        <v>158</v>
      </c>
      <c r="L301" s="284">
        <f>IF(F301=2,'Regular Symbol'!H$52,IF(PayCombo!F301=1,'Regular Symbol'!H$37,IF(E301=0,'Regular Symbol'!H$26,'Regular Symbol'!H$65) ))</f>
        <v>192</v>
      </c>
      <c r="M301" s="270">
        <f t="shared" si="57"/>
        <v>4914432</v>
      </c>
      <c r="N301" s="271">
        <f t="shared" si="58"/>
        <v>53092.455696202531</v>
      </c>
      <c r="O301" s="285">
        <f>HLOOKUP(A301,OverView!$B$47:$L$57,6,FALSE)</f>
        <v>10</v>
      </c>
      <c r="P301" s="269">
        <f t="shared" si="53"/>
        <v>1.8835067749023438E-4</v>
      </c>
      <c r="Q301" s="272">
        <f t="shared" si="59"/>
        <v>1.8835067749023438E-5</v>
      </c>
      <c r="R301" s="269">
        <f t="shared" si="54"/>
        <v>1.8835067749023438E-4</v>
      </c>
      <c r="S301" s="237"/>
    </row>
    <row r="302" spans="1:19" ht="14" thickBot="1">
      <c r="A302" s="187">
        <f t="shared" si="55"/>
        <v>4</v>
      </c>
      <c r="B302" s="278">
        <v>2</v>
      </c>
      <c r="C302" s="278">
        <v>1</v>
      </c>
      <c r="D302" s="278">
        <v>1</v>
      </c>
      <c r="E302" s="278">
        <v>0</v>
      </c>
      <c r="F302" s="278">
        <v>0</v>
      </c>
      <c r="G302" s="279">
        <f t="shared" si="56"/>
        <v>4</v>
      </c>
      <c r="H302" s="284">
        <f>IF(B302=2,'Regular Symbol'!D$52,IF(PayCombo!B302=1,'Regular Symbol'!D$37,IF(A302=0,'Regular Symbol'!D$26,'Regular Symbol'!D$65) ))</f>
        <v>6</v>
      </c>
      <c r="I302" s="284">
        <f>IF(C302=2,'Regular Symbol'!E$52,IF(PayCombo!C302=1,'Regular Symbol'!E$37,IF(B302=0,'Regular Symbol'!E$26,'Regular Symbol'!E$65) ))</f>
        <v>13</v>
      </c>
      <c r="J302" s="284">
        <f>IF(D302=2,'Regular Symbol'!F$52,IF(PayCombo!D302=1,'Regular Symbol'!F$37,IF(C302=0,'Regular Symbol'!F$26,'Regular Symbol'!F$65) ))</f>
        <v>3</v>
      </c>
      <c r="K302" s="284">
        <f>IF(E302=2,'Regular Symbol'!G$52,IF(PayCombo!E302=1,'Regular Symbol'!G$37,IF(D302=0,'Regular Symbol'!G$26,'Regular Symbol'!G$65) ))</f>
        <v>158</v>
      </c>
      <c r="L302" s="284">
        <f>IF(F302=2,'Regular Symbol'!H$52,IF(PayCombo!F302=1,'Regular Symbol'!H$37,IF(E302=0,'Regular Symbol'!H$26,'Regular Symbol'!H$65) ))</f>
        <v>192</v>
      </c>
      <c r="M302" s="270">
        <f t="shared" si="57"/>
        <v>7098624</v>
      </c>
      <c r="N302" s="271">
        <f t="shared" si="58"/>
        <v>36756.31548198637</v>
      </c>
      <c r="O302" s="285">
        <f>HLOOKUP(A302,OverView!$B$47:$L$57,6,FALSE)</f>
        <v>10</v>
      </c>
      <c r="P302" s="269">
        <f t="shared" si="53"/>
        <v>2.7206208970811631E-4</v>
      </c>
      <c r="Q302" s="272">
        <f t="shared" si="59"/>
        <v>2.7206208970811629E-5</v>
      </c>
      <c r="R302" s="269">
        <f t="shared" si="54"/>
        <v>2.7206208970811631E-4</v>
      </c>
      <c r="S302" s="237"/>
    </row>
    <row r="303" spans="1:19" ht="14" thickBot="1">
      <c r="A303" s="187">
        <f t="shared" si="55"/>
        <v>4</v>
      </c>
      <c r="B303" s="282">
        <v>2</v>
      </c>
      <c r="C303" s="282">
        <v>2</v>
      </c>
      <c r="D303" s="282">
        <v>0</v>
      </c>
      <c r="E303" s="282">
        <v>0</v>
      </c>
      <c r="F303" s="282">
        <v>0</v>
      </c>
      <c r="G303" s="283">
        <f t="shared" si="56"/>
        <v>4</v>
      </c>
      <c r="H303" s="284">
        <f>IF(B303=2,'Regular Symbol'!D$52,IF(PayCombo!B303=1,'Regular Symbol'!D$37,IF(A303=0,'Regular Symbol'!D$26,'Regular Symbol'!D$65) ))</f>
        <v>6</v>
      </c>
      <c r="I303" s="284">
        <f>IF(C303=2,'Regular Symbol'!E$52,IF(PayCombo!C303=1,'Regular Symbol'!E$37,IF(B303=0,'Regular Symbol'!E$26,'Regular Symbol'!E$65) ))</f>
        <v>2</v>
      </c>
      <c r="J303" s="284">
        <f>IF(D303=2,'Regular Symbol'!F$52,IF(PayCombo!D303=1,'Regular Symbol'!F$37,IF(C303=0,'Regular Symbol'!F$26,'Regular Symbol'!F$65) ))</f>
        <v>184</v>
      </c>
      <c r="K303" s="284">
        <f>IF(E303=2,'Regular Symbol'!G$52,IF(PayCombo!E303=1,'Regular Symbol'!G$37,IF(D303=0,'Regular Symbol'!G$26,'Regular Symbol'!G$65) ))</f>
        <v>192</v>
      </c>
      <c r="L303" s="284">
        <f>IF(F303=2,'Regular Symbol'!H$52,IF(PayCombo!F303=1,'Regular Symbol'!H$37,IF(E303=0,'Regular Symbol'!H$26,'Regular Symbol'!H$65) ))</f>
        <v>192</v>
      </c>
      <c r="M303" s="270">
        <f t="shared" si="57"/>
        <v>81395712</v>
      </c>
      <c r="N303" s="271">
        <f t="shared" si="58"/>
        <v>3205.5652173913045</v>
      </c>
      <c r="O303" s="285">
        <f>HLOOKUP(A303,OverView!$B$47:$L$57,6,FALSE)</f>
        <v>10</v>
      </c>
      <c r="P303" s="269">
        <f t="shared" si="53"/>
        <v>3.1195746527777775E-3</v>
      </c>
      <c r="Q303" s="272">
        <f t="shared" si="59"/>
        <v>3.1195746527777775E-4</v>
      </c>
      <c r="R303" s="269">
        <f t="shared" si="54"/>
        <v>3.1195746527777775E-3</v>
      </c>
      <c r="S303" s="289">
        <f>SUM(M299:M303)</f>
        <v>147596148</v>
      </c>
    </row>
    <row r="304" spans="1:19" ht="14" thickBot="1">
      <c r="A304" s="187">
        <f t="shared" si="55"/>
        <v>3</v>
      </c>
      <c r="B304" s="280">
        <v>1</v>
      </c>
      <c r="C304" s="280">
        <v>1</v>
      </c>
      <c r="D304" s="280">
        <v>1</v>
      </c>
      <c r="E304" s="280">
        <v>0</v>
      </c>
      <c r="F304" s="280">
        <v>0</v>
      </c>
      <c r="G304" s="281">
        <f t="shared" si="56"/>
        <v>3</v>
      </c>
      <c r="H304" s="284">
        <f>IF(B304=2,'Regular Symbol'!D$52,IF(PayCombo!B304=1,'Regular Symbol'!D$37,IF(A304=0,'Regular Symbol'!D$26,'Regular Symbol'!D$65) ))</f>
        <v>27</v>
      </c>
      <c r="I304" s="284">
        <f>IF(C304=2,'Regular Symbol'!E$52,IF(PayCombo!C304=1,'Regular Symbol'!E$37,IF(B304=0,'Regular Symbol'!E$26,'Regular Symbol'!E$65) ))</f>
        <v>13</v>
      </c>
      <c r="J304" s="284">
        <f>IF(D304=2,'Regular Symbol'!F$52,IF(PayCombo!D304=1,'Regular Symbol'!F$37,IF(C304=0,'Regular Symbol'!F$26,'Regular Symbol'!F$65) ))</f>
        <v>3</v>
      </c>
      <c r="K304" s="284">
        <f>IF(E304=2,'Regular Symbol'!G$52,IF(PayCombo!E304=1,'Regular Symbol'!G$37,IF(D304=0,'Regular Symbol'!G$26,'Regular Symbol'!G$65) ))</f>
        <v>158</v>
      </c>
      <c r="L304" s="284">
        <f>IF(F304=2,'Regular Symbol'!H$52,IF(PayCombo!F304=1,'Regular Symbol'!H$37,IF(E304=0,'Regular Symbol'!H$26,'Regular Symbol'!H$65) ))</f>
        <v>192</v>
      </c>
      <c r="M304" s="268">
        <f t="shared" si="57"/>
        <v>31943808</v>
      </c>
      <c r="N304" s="271">
        <f t="shared" si="58"/>
        <v>8168.0701071080821</v>
      </c>
      <c r="O304" s="285">
        <f>HLOOKUP(A304,OverView!$B$47:$L$57,6,FALSE)</f>
        <v>5</v>
      </c>
      <c r="P304" s="269">
        <f t="shared" si="53"/>
        <v>6.1213970184326172E-4</v>
      </c>
      <c r="Q304" s="272">
        <f t="shared" si="59"/>
        <v>1.2242794036865234E-4</v>
      </c>
      <c r="R304" s="269">
        <f t="shared" si="54"/>
        <v>6.1213970184326172E-4</v>
      </c>
      <c r="S304" s="237"/>
    </row>
    <row r="305" spans="1:19" ht="14" thickBot="1">
      <c r="A305" s="187">
        <f t="shared" si="55"/>
        <v>3</v>
      </c>
      <c r="B305" s="278">
        <v>1</v>
      </c>
      <c r="C305" s="278">
        <v>2</v>
      </c>
      <c r="D305" s="278">
        <v>0</v>
      </c>
      <c r="E305" s="278">
        <v>0</v>
      </c>
      <c r="F305" s="278">
        <v>0</v>
      </c>
      <c r="G305" s="279">
        <f t="shared" si="56"/>
        <v>3</v>
      </c>
      <c r="H305" s="284">
        <f>IF(B305=2,'Regular Symbol'!D$52,IF(PayCombo!B305=1,'Regular Symbol'!D$37,IF(A305=0,'Regular Symbol'!D$26,'Regular Symbol'!D$65) ))</f>
        <v>27</v>
      </c>
      <c r="I305" s="284">
        <f>IF(C305=2,'Regular Symbol'!E$52,IF(PayCombo!C305=1,'Regular Symbol'!E$37,IF(B305=0,'Regular Symbol'!E$26,'Regular Symbol'!E$65) ))</f>
        <v>2</v>
      </c>
      <c r="J305" s="284">
        <f>IF(D305=2,'Regular Symbol'!F$52,IF(PayCombo!D305=1,'Regular Symbol'!F$37,IF(C305=0,'Regular Symbol'!F$26,'Regular Symbol'!F$65) ))</f>
        <v>184</v>
      </c>
      <c r="K305" s="284">
        <f>IF(E305=2,'Regular Symbol'!G$52,IF(PayCombo!E305=1,'Regular Symbol'!G$37,IF(D305=0,'Regular Symbol'!G$26,'Regular Symbol'!G$65) ))</f>
        <v>192</v>
      </c>
      <c r="L305" s="284">
        <f>IF(F305=2,'Regular Symbol'!H$52,IF(PayCombo!F305=1,'Regular Symbol'!H$37,IF(E305=0,'Regular Symbol'!H$26,'Regular Symbol'!H$65) ))</f>
        <v>192</v>
      </c>
      <c r="M305" s="270">
        <f t="shared" si="57"/>
        <v>366280704</v>
      </c>
      <c r="N305" s="271">
        <f t="shared" si="58"/>
        <v>712.3478260869565</v>
      </c>
      <c r="O305" s="285">
        <f>HLOOKUP(A305,OverView!$B$47:$L$57,6,FALSE)</f>
        <v>5</v>
      </c>
      <c r="P305" s="269">
        <f t="shared" si="53"/>
        <v>7.01904296875E-3</v>
      </c>
      <c r="Q305" s="272">
        <f t="shared" si="59"/>
        <v>1.40380859375E-3</v>
      </c>
      <c r="R305" s="269">
        <f t="shared" si="54"/>
        <v>7.01904296875E-3</v>
      </c>
      <c r="S305" s="237"/>
    </row>
    <row r="306" spans="1:19" ht="14" thickBot="1">
      <c r="A306" s="187">
        <f t="shared" si="55"/>
        <v>3</v>
      </c>
      <c r="B306" s="282">
        <v>2</v>
      </c>
      <c r="C306" s="282">
        <v>1</v>
      </c>
      <c r="D306" s="282">
        <v>0</v>
      </c>
      <c r="E306" s="282">
        <v>0</v>
      </c>
      <c r="F306" s="282">
        <v>0</v>
      </c>
      <c r="G306" s="283">
        <f t="shared" si="56"/>
        <v>3</v>
      </c>
      <c r="H306" s="284">
        <f>IF(B306=2,'Regular Symbol'!D$52,IF(PayCombo!B306=1,'Regular Symbol'!D$37,IF(A306=0,'Regular Symbol'!D$26,'Regular Symbol'!D$65) ))</f>
        <v>6</v>
      </c>
      <c r="I306" s="284">
        <f>IF(C306=2,'Regular Symbol'!E$52,IF(PayCombo!C306=1,'Regular Symbol'!E$37,IF(B306=0,'Regular Symbol'!E$26,'Regular Symbol'!E$65) ))</f>
        <v>13</v>
      </c>
      <c r="J306" s="284">
        <f>IF(D306=2,'Regular Symbol'!F$52,IF(PayCombo!D306=1,'Regular Symbol'!F$37,IF(C306=0,'Regular Symbol'!F$26,'Regular Symbol'!F$65) ))</f>
        <v>184</v>
      </c>
      <c r="K306" s="284">
        <f>IF(E306=2,'Regular Symbol'!G$52,IF(PayCombo!E306=1,'Regular Symbol'!G$37,IF(D306=0,'Regular Symbol'!G$26,'Regular Symbol'!G$65) ))</f>
        <v>192</v>
      </c>
      <c r="L306" s="284">
        <f>IF(F306=2,'Regular Symbol'!H$52,IF(PayCombo!F306=1,'Regular Symbol'!H$37,IF(E306=0,'Regular Symbol'!H$26,'Regular Symbol'!H$65) ))</f>
        <v>192</v>
      </c>
      <c r="M306" s="270">
        <f t="shared" si="57"/>
        <v>529072128</v>
      </c>
      <c r="N306" s="271">
        <f t="shared" si="58"/>
        <v>493.16387959866222</v>
      </c>
      <c r="O306" s="285">
        <f>HLOOKUP(A306,OverView!$B$47:$L$57,6,FALSE)</f>
        <v>5</v>
      </c>
      <c r="P306" s="269">
        <f t="shared" si="53"/>
        <v>1.0138617621527778E-2</v>
      </c>
      <c r="Q306" s="272">
        <f t="shared" si="59"/>
        <v>2.0277235243055555E-3</v>
      </c>
      <c r="R306" s="269">
        <f t="shared" si="54"/>
        <v>1.0138617621527778E-2</v>
      </c>
      <c r="S306" s="289">
        <f>SUM(M304:M306)</f>
        <v>927296640</v>
      </c>
    </row>
    <row r="307" spans="1:19" ht="14" thickBot="1">
      <c r="A307" s="187" t="str">
        <f>B307</f>
        <v>K</v>
      </c>
      <c r="B307" s="346" t="s">
        <v>209</v>
      </c>
      <c r="C307" s="346"/>
      <c r="D307" s="346"/>
      <c r="E307" s="346"/>
      <c r="F307" s="347"/>
      <c r="G307" s="176"/>
      <c r="H307" s="176"/>
      <c r="I307" s="176"/>
      <c r="J307" s="176"/>
      <c r="K307" s="176"/>
      <c r="L307" s="176"/>
      <c r="M307" s="176"/>
      <c r="N307" s="176"/>
      <c r="O307" s="176"/>
      <c r="P307" s="269">
        <f t="shared" si="53"/>
        <v>0</v>
      </c>
      <c r="Q307" s="176"/>
      <c r="R307" s="269">
        <f t="shared" si="54"/>
        <v>0</v>
      </c>
      <c r="S307" s="176"/>
    </row>
    <row r="308" spans="1:19" ht="14" thickBot="1">
      <c r="A308" s="187">
        <f t="shared" ref="A308:A339" si="60">SUM(B308:F308)</f>
        <v>10</v>
      </c>
      <c r="B308" s="282">
        <v>2</v>
      </c>
      <c r="C308" s="282">
        <v>2</v>
      </c>
      <c r="D308" s="282">
        <v>2</v>
      </c>
      <c r="E308" s="282">
        <v>2</v>
      </c>
      <c r="F308" s="282">
        <v>2</v>
      </c>
      <c r="G308" s="283">
        <f t="shared" ref="G308:G339" si="61">SUM(B308:F308)</f>
        <v>10</v>
      </c>
      <c r="H308" s="284">
        <f>IF(B308=2,'Regular Symbol'!D$53,IF(PayCombo!B308=1,'Regular Symbol'!D$38,IF(A308=0,'Regular Symbol'!D$26,'Regular Symbol'!D$66) ))</f>
        <v>2</v>
      </c>
      <c r="I308" s="284">
        <f>IF(C308=2,'Regular Symbol'!E$53,IF(PayCombo!C308=1,'Regular Symbol'!E$38,IF(B308=0,'Regular Symbol'!E$26,'Regular Symbol'!E$66) ))</f>
        <v>2</v>
      </c>
      <c r="J308" s="284">
        <f>IF(D308=2,'Regular Symbol'!F$53,IF(PayCombo!D308=1,'Regular Symbol'!F$38,IF(C308=0,'Regular Symbol'!F$26,'Regular Symbol'!F$66) ))</f>
        <v>15</v>
      </c>
      <c r="K308" s="284">
        <f>IF(E308=2,'Regular Symbol'!G$53,IF(PayCombo!E308=1,'Regular Symbol'!G$38,IF(D308=0,'Regular Symbol'!G$26,'Regular Symbol'!G$66) ))</f>
        <v>30</v>
      </c>
      <c r="L308" s="284">
        <f>IF(F308=2,'Regular Symbol'!H$53,IF(PayCombo!F308=1,'Regular Symbol'!H$38,IF(E308=0,'Regular Symbol'!H$26,'Regular Symbol'!H$66) ))</f>
        <v>9</v>
      </c>
      <c r="M308" s="270">
        <f t="shared" ref="M308:M339" si="62">PRODUCT(H308,I308,J308,K308,L308)</f>
        <v>16200</v>
      </c>
      <c r="N308" s="271">
        <f t="shared" ref="N308:N339" si="63">$H$5/M308</f>
        <v>16106127.359999999</v>
      </c>
      <c r="O308" s="285">
        <f>HLOOKUP(A308,OverView!$B$47:$L$57,7,FALSE)</f>
        <v>1500</v>
      </c>
      <c r="P308" s="269">
        <f t="shared" si="53"/>
        <v>9.3132257461547852E-5</v>
      </c>
      <c r="Q308" s="272">
        <f t="shared" ref="Q308:Q339" si="64">1/N308</f>
        <v>6.2088171641031905E-8</v>
      </c>
      <c r="R308" s="269">
        <f t="shared" si="54"/>
        <v>9.3132257461547852E-5</v>
      </c>
      <c r="S308" s="287">
        <f>SUM(M308)</f>
        <v>16200</v>
      </c>
    </row>
    <row r="309" spans="1:19" ht="14" thickBot="1">
      <c r="A309" s="187">
        <f t="shared" si="60"/>
        <v>9</v>
      </c>
      <c r="B309" s="280">
        <v>1</v>
      </c>
      <c r="C309" s="280">
        <v>2</v>
      </c>
      <c r="D309" s="280">
        <v>2</v>
      </c>
      <c r="E309" s="280">
        <v>2</v>
      </c>
      <c r="F309" s="280">
        <v>2</v>
      </c>
      <c r="G309" s="281">
        <f t="shared" si="61"/>
        <v>9</v>
      </c>
      <c r="H309" s="284">
        <f>IF(B309=2,'Regular Symbol'!D$53,IF(PayCombo!B309=1,'Regular Symbol'!D$38,IF(A309=0,'Regular Symbol'!D$26,'Regular Symbol'!D$66) ))</f>
        <v>28</v>
      </c>
      <c r="I309" s="284">
        <f>IF(C309=2,'Regular Symbol'!E$53,IF(PayCombo!C309=1,'Regular Symbol'!E$38,IF(B309=0,'Regular Symbol'!E$26,'Regular Symbol'!E$66) ))</f>
        <v>2</v>
      </c>
      <c r="J309" s="284">
        <f>IF(D309=2,'Regular Symbol'!F$53,IF(PayCombo!D309=1,'Regular Symbol'!F$38,IF(C309=0,'Regular Symbol'!F$26,'Regular Symbol'!F$66) ))</f>
        <v>15</v>
      </c>
      <c r="K309" s="284">
        <f>IF(E309=2,'Regular Symbol'!G$53,IF(PayCombo!E309=1,'Regular Symbol'!G$38,IF(D309=0,'Regular Symbol'!G$26,'Regular Symbol'!G$66) ))</f>
        <v>30</v>
      </c>
      <c r="L309" s="284">
        <f>IF(F309=2,'Regular Symbol'!H$53,IF(PayCombo!F309=1,'Regular Symbol'!H$38,IF(E309=0,'Regular Symbol'!H$26,'Regular Symbol'!H$66) ))</f>
        <v>9</v>
      </c>
      <c r="M309" s="270">
        <f t="shared" si="62"/>
        <v>226800</v>
      </c>
      <c r="N309" s="271">
        <f t="shared" si="63"/>
        <v>1150437.6685714286</v>
      </c>
      <c r="O309" s="285">
        <f>HLOOKUP(A309,OverView!$B$47:$L$57,7,FALSE)</f>
        <v>450</v>
      </c>
      <c r="P309" s="269">
        <f t="shared" si="53"/>
        <v>3.9115548133850092E-4</v>
      </c>
      <c r="Q309" s="272">
        <f t="shared" si="64"/>
        <v>8.6923440297444654E-7</v>
      </c>
      <c r="R309" s="269">
        <f t="shared" si="54"/>
        <v>3.9115548133850092E-4</v>
      </c>
      <c r="S309" s="237"/>
    </row>
    <row r="310" spans="1:19" ht="14" thickBot="1">
      <c r="A310" s="187">
        <f t="shared" si="60"/>
        <v>9</v>
      </c>
      <c r="B310" s="278">
        <v>2</v>
      </c>
      <c r="C310" s="278">
        <v>1</v>
      </c>
      <c r="D310" s="278">
        <v>2</v>
      </c>
      <c r="E310" s="278">
        <v>2</v>
      </c>
      <c r="F310" s="278">
        <v>2</v>
      </c>
      <c r="G310" s="279">
        <f t="shared" si="61"/>
        <v>9</v>
      </c>
      <c r="H310" s="284">
        <f>IF(B310=2,'Regular Symbol'!D$53,IF(PayCombo!B310=1,'Regular Symbol'!D$38,IF(A310=0,'Regular Symbol'!D$26,'Regular Symbol'!D$66) ))</f>
        <v>2</v>
      </c>
      <c r="I310" s="284">
        <f>IF(C310=2,'Regular Symbol'!E$53,IF(PayCombo!C310=1,'Regular Symbol'!E$38,IF(B310=0,'Regular Symbol'!E$26,'Regular Symbol'!E$66) ))</f>
        <v>2</v>
      </c>
      <c r="J310" s="284">
        <f>IF(D310=2,'Regular Symbol'!F$53,IF(PayCombo!D310=1,'Regular Symbol'!F$38,IF(C310=0,'Regular Symbol'!F$26,'Regular Symbol'!F$66) ))</f>
        <v>15</v>
      </c>
      <c r="K310" s="284">
        <f>IF(E310=2,'Regular Symbol'!G$53,IF(PayCombo!E310=1,'Regular Symbol'!G$38,IF(D310=0,'Regular Symbol'!G$26,'Regular Symbol'!G$66) ))</f>
        <v>30</v>
      </c>
      <c r="L310" s="284">
        <f>IF(F310=2,'Regular Symbol'!H$53,IF(PayCombo!F310=1,'Regular Symbol'!H$38,IF(E310=0,'Regular Symbol'!H$26,'Regular Symbol'!H$66) ))</f>
        <v>9</v>
      </c>
      <c r="M310" s="270">
        <f t="shared" si="62"/>
        <v>16200</v>
      </c>
      <c r="N310" s="271">
        <f t="shared" si="63"/>
        <v>16106127.359999999</v>
      </c>
      <c r="O310" s="285">
        <f>HLOOKUP(A310,OverView!$B$47:$L$57,7,FALSE)</f>
        <v>450</v>
      </c>
      <c r="P310" s="269">
        <f t="shared" si="53"/>
        <v>2.7939677238464359E-5</v>
      </c>
      <c r="Q310" s="272">
        <f t="shared" si="64"/>
        <v>6.2088171641031905E-8</v>
      </c>
      <c r="R310" s="269">
        <f t="shared" si="54"/>
        <v>2.7939677238464359E-5</v>
      </c>
      <c r="S310" s="237"/>
    </row>
    <row r="311" spans="1:19" ht="14" thickBot="1">
      <c r="A311" s="187">
        <f t="shared" si="60"/>
        <v>9</v>
      </c>
      <c r="B311" s="278">
        <v>2</v>
      </c>
      <c r="C311" s="278">
        <v>2</v>
      </c>
      <c r="D311" s="278">
        <v>1</v>
      </c>
      <c r="E311" s="278">
        <v>2</v>
      </c>
      <c r="F311" s="278">
        <v>2</v>
      </c>
      <c r="G311" s="279">
        <f t="shared" si="61"/>
        <v>9</v>
      </c>
      <c r="H311" s="284">
        <f>IF(B311=2,'Regular Symbol'!D$53,IF(PayCombo!B311=1,'Regular Symbol'!D$38,IF(A311=0,'Regular Symbol'!D$26,'Regular Symbol'!D$66) ))</f>
        <v>2</v>
      </c>
      <c r="I311" s="284">
        <f>IF(C311=2,'Regular Symbol'!E$53,IF(PayCombo!C311=1,'Regular Symbol'!E$38,IF(B311=0,'Regular Symbol'!E$26,'Regular Symbol'!E$66) ))</f>
        <v>2</v>
      </c>
      <c r="J311" s="284">
        <f>IF(D311=2,'Regular Symbol'!F$53,IF(PayCombo!D311=1,'Regular Symbol'!F$38,IF(C311=0,'Regular Symbol'!F$26,'Regular Symbol'!F$66) ))</f>
        <v>38</v>
      </c>
      <c r="K311" s="284">
        <f>IF(E311=2,'Regular Symbol'!G$53,IF(PayCombo!E311=1,'Regular Symbol'!G$38,IF(D311=0,'Regular Symbol'!G$26,'Regular Symbol'!G$66) ))</f>
        <v>30</v>
      </c>
      <c r="L311" s="284">
        <f>IF(F311=2,'Regular Symbol'!H$53,IF(PayCombo!F311=1,'Regular Symbol'!H$38,IF(E311=0,'Regular Symbol'!H$26,'Regular Symbol'!H$66) ))</f>
        <v>9</v>
      </c>
      <c r="M311" s="270">
        <f t="shared" si="62"/>
        <v>41040</v>
      </c>
      <c r="N311" s="271">
        <f t="shared" si="63"/>
        <v>6357681.8526315792</v>
      </c>
      <c r="O311" s="285">
        <f>HLOOKUP(A311,OverView!$B$47:$L$57,7,FALSE)</f>
        <v>450</v>
      </c>
      <c r="P311" s="269">
        <f t="shared" si="53"/>
        <v>7.0780515670776367E-5</v>
      </c>
      <c r="Q311" s="272">
        <f t="shared" si="64"/>
        <v>1.5729003482394748E-7</v>
      </c>
      <c r="R311" s="269">
        <f t="shared" si="54"/>
        <v>7.0780515670776367E-5</v>
      </c>
      <c r="S311" s="237"/>
    </row>
    <row r="312" spans="1:19" ht="14" thickBot="1">
      <c r="A312" s="187">
        <f t="shared" si="60"/>
        <v>9</v>
      </c>
      <c r="B312" s="278">
        <v>2</v>
      </c>
      <c r="C312" s="278">
        <v>2</v>
      </c>
      <c r="D312" s="278">
        <v>2</v>
      </c>
      <c r="E312" s="278">
        <v>1</v>
      </c>
      <c r="F312" s="278">
        <v>2</v>
      </c>
      <c r="G312" s="279">
        <f t="shared" si="61"/>
        <v>9</v>
      </c>
      <c r="H312" s="284">
        <f>IF(B312=2,'Regular Symbol'!D$53,IF(PayCombo!B312=1,'Regular Symbol'!D$38,IF(A312=0,'Regular Symbol'!D$26,'Regular Symbol'!D$66) ))</f>
        <v>2</v>
      </c>
      <c r="I312" s="284">
        <f>IF(C312=2,'Regular Symbol'!E$53,IF(PayCombo!C312=1,'Regular Symbol'!E$38,IF(B312=0,'Regular Symbol'!E$26,'Regular Symbol'!E$66) ))</f>
        <v>2</v>
      </c>
      <c r="J312" s="284">
        <f>IF(D312=2,'Regular Symbol'!F$53,IF(PayCombo!D312=1,'Regular Symbol'!F$38,IF(C312=0,'Regular Symbol'!F$26,'Regular Symbol'!F$66) ))</f>
        <v>15</v>
      </c>
      <c r="K312" s="284">
        <f>IF(E312=2,'Regular Symbol'!G$53,IF(PayCombo!E312=1,'Regular Symbol'!G$38,IF(D312=0,'Regular Symbol'!G$26,'Regular Symbol'!G$66) ))</f>
        <v>6</v>
      </c>
      <c r="L312" s="284">
        <f>IF(F312=2,'Regular Symbol'!H$53,IF(PayCombo!F312=1,'Regular Symbol'!H$38,IF(E312=0,'Regular Symbol'!H$26,'Regular Symbol'!H$66) ))</f>
        <v>9</v>
      </c>
      <c r="M312" s="270">
        <f t="shared" si="62"/>
        <v>3240</v>
      </c>
      <c r="N312" s="271">
        <f t="shared" si="63"/>
        <v>80530636.799999997</v>
      </c>
      <c r="O312" s="285">
        <f>HLOOKUP(A312,OverView!$B$47:$L$57,7,FALSE)</f>
        <v>450</v>
      </c>
      <c r="P312" s="269">
        <f t="shared" si="53"/>
        <v>5.5879354476928711E-6</v>
      </c>
      <c r="Q312" s="272">
        <f t="shared" si="64"/>
        <v>1.2417634328206381E-8</v>
      </c>
      <c r="R312" s="269">
        <f t="shared" si="54"/>
        <v>5.5879354476928711E-6</v>
      </c>
      <c r="S312" s="237"/>
    </row>
    <row r="313" spans="1:19" ht="14" thickBot="1">
      <c r="A313" s="187">
        <f t="shared" si="60"/>
        <v>9</v>
      </c>
      <c r="B313" s="282">
        <v>2</v>
      </c>
      <c r="C313" s="282">
        <v>2</v>
      </c>
      <c r="D313" s="282">
        <v>2</v>
      </c>
      <c r="E313" s="282">
        <v>2</v>
      </c>
      <c r="F313" s="282">
        <v>1</v>
      </c>
      <c r="G313" s="283">
        <f t="shared" si="61"/>
        <v>9</v>
      </c>
      <c r="H313" s="284">
        <f>IF(B313=2,'Regular Symbol'!D$53,IF(PayCombo!B313=1,'Regular Symbol'!D$38,IF(A313=0,'Regular Symbol'!D$26,'Regular Symbol'!D$66) ))</f>
        <v>2</v>
      </c>
      <c r="I313" s="284">
        <f>IF(C313=2,'Regular Symbol'!E$53,IF(PayCombo!C313=1,'Regular Symbol'!E$38,IF(B313=0,'Regular Symbol'!E$26,'Regular Symbol'!E$66) ))</f>
        <v>2</v>
      </c>
      <c r="J313" s="284">
        <f>IF(D313=2,'Regular Symbol'!F$53,IF(PayCombo!D313=1,'Regular Symbol'!F$38,IF(C313=0,'Regular Symbol'!F$26,'Regular Symbol'!F$66) ))</f>
        <v>15</v>
      </c>
      <c r="K313" s="284">
        <f>IF(E313=2,'Regular Symbol'!G$53,IF(PayCombo!E313=1,'Regular Symbol'!G$38,IF(D313=0,'Regular Symbol'!G$26,'Regular Symbol'!G$66) ))</f>
        <v>30</v>
      </c>
      <c r="L313" s="284">
        <f>IF(F313=2,'Regular Symbol'!H$53,IF(PayCombo!F313=1,'Regular Symbol'!H$38,IF(E313=0,'Regular Symbol'!H$26,'Regular Symbol'!H$66) ))</f>
        <v>22</v>
      </c>
      <c r="M313" s="270">
        <f t="shared" si="62"/>
        <v>39600</v>
      </c>
      <c r="N313" s="271">
        <f t="shared" si="63"/>
        <v>6588870.2836363632</v>
      </c>
      <c r="O313" s="285">
        <f>HLOOKUP(A313,OverView!$B$47:$L$57,7,FALSE)</f>
        <v>450</v>
      </c>
      <c r="P313" s="269">
        <f t="shared" si="53"/>
        <v>6.8296988805135087E-5</v>
      </c>
      <c r="Q313" s="272">
        <f t="shared" si="64"/>
        <v>1.5177108623363353E-7</v>
      </c>
      <c r="R313" s="269">
        <f t="shared" si="54"/>
        <v>6.8296988805135087E-5</v>
      </c>
      <c r="S313" s="288">
        <f>SUM(M309:M313)</f>
        <v>326880</v>
      </c>
    </row>
    <row r="314" spans="1:19" ht="14" thickBot="1">
      <c r="A314" s="187">
        <f t="shared" si="60"/>
        <v>8</v>
      </c>
      <c r="B314" s="280">
        <v>1</v>
      </c>
      <c r="C314" s="280">
        <v>1</v>
      </c>
      <c r="D314" s="280">
        <v>2</v>
      </c>
      <c r="E314" s="280">
        <v>2</v>
      </c>
      <c r="F314" s="280">
        <v>2</v>
      </c>
      <c r="G314" s="281">
        <f t="shared" si="61"/>
        <v>8</v>
      </c>
      <c r="H314" s="284">
        <f>IF(B314=2,'Regular Symbol'!D$53,IF(PayCombo!B314=1,'Regular Symbol'!D$38,IF(A314=0,'Regular Symbol'!D$26,'Regular Symbol'!D$66) ))</f>
        <v>28</v>
      </c>
      <c r="I314" s="284">
        <f>IF(C314=2,'Regular Symbol'!E$53,IF(PayCombo!C314=1,'Regular Symbol'!E$38,IF(B314=0,'Regular Symbol'!E$26,'Regular Symbol'!E$66) ))</f>
        <v>2</v>
      </c>
      <c r="J314" s="284">
        <f>IF(D314=2,'Regular Symbol'!F$53,IF(PayCombo!D314=1,'Regular Symbol'!F$38,IF(C314=0,'Regular Symbol'!F$26,'Regular Symbol'!F$66) ))</f>
        <v>15</v>
      </c>
      <c r="K314" s="284">
        <f>IF(E314=2,'Regular Symbol'!G$53,IF(PayCombo!E314=1,'Regular Symbol'!G$38,IF(D314=0,'Regular Symbol'!G$26,'Regular Symbol'!G$66) ))</f>
        <v>30</v>
      </c>
      <c r="L314" s="284">
        <f>IF(F314=2,'Regular Symbol'!H$53,IF(PayCombo!F314=1,'Regular Symbol'!H$38,IF(E314=0,'Regular Symbol'!H$26,'Regular Symbol'!H$66) ))</f>
        <v>9</v>
      </c>
      <c r="M314" s="268">
        <f t="shared" si="62"/>
        <v>226800</v>
      </c>
      <c r="N314" s="271">
        <f t="shared" si="63"/>
        <v>1150437.6685714286</v>
      </c>
      <c r="O314" s="285">
        <f>HLOOKUP(A314,OverView!$B$47:$L$57,7,FALSE)</f>
        <v>300</v>
      </c>
      <c r="P314" s="269">
        <f t="shared" si="53"/>
        <v>2.6077032089233398E-4</v>
      </c>
      <c r="Q314" s="272">
        <f t="shared" si="64"/>
        <v>8.6923440297444654E-7</v>
      </c>
      <c r="R314" s="269">
        <f t="shared" si="54"/>
        <v>2.6077032089233398E-4</v>
      </c>
      <c r="S314" s="237"/>
    </row>
    <row r="315" spans="1:19" ht="14" thickBot="1">
      <c r="A315" s="187">
        <f t="shared" si="60"/>
        <v>8</v>
      </c>
      <c r="B315" s="278">
        <v>1</v>
      </c>
      <c r="C315" s="278">
        <v>2</v>
      </c>
      <c r="D315" s="278">
        <v>1</v>
      </c>
      <c r="E315" s="278">
        <v>2</v>
      </c>
      <c r="F315" s="278">
        <v>2</v>
      </c>
      <c r="G315" s="279">
        <f t="shared" si="61"/>
        <v>8</v>
      </c>
      <c r="H315" s="284">
        <f>IF(B315=2,'Regular Symbol'!D$53,IF(PayCombo!B315=1,'Regular Symbol'!D$38,IF(A315=0,'Regular Symbol'!D$26,'Regular Symbol'!D$66) ))</f>
        <v>28</v>
      </c>
      <c r="I315" s="284">
        <f>IF(C315=2,'Regular Symbol'!E$53,IF(PayCombo!C315=1,'Regular Symbol'!E$38,IF(B315=0,'Regular Symbol'!E$26,'Regular Symbol'!E$66) ))</f>
        <v>2</v>
      </c>
      <c r="J315" s="284">
        <f>IF(D315=2,'Regular Symbol'!F$53,IF(PayCombo!D315=1,'Regular Symbol'!F$38,IF(C315=0,'Regular Symbol'!F$26,'Regular Symbol'!F$66) ))</f>
        <v>38</v>
      </c>
      <c r="K315" s="284">
        <f>IF(E315=2,'Regular Symbol'!G$53,IF(PayCombo!E315=1,'Regular Symbol'!G$38,IF(D315=0,'Regular Symbol'!G$26,'Regular Symbol'!G$66) ))</f>
        <v>30</v>
      </c>
      <c r="L315" s="284">
        <f>IF(F315=2,'Regular Symbol'!H$53,IF(PayCombo!F315=1,'Regular Symbol'!H$38,IF(E315=0,'Regular Symbol'!H$26,'Regular Symbol'!H$66) ))</f>
        <v>9</v>
      </c>
      <c r="M315" s="270">
        <f t="shared" si="62"/>
        <v>574560</v>
      </c>
      <c r="N315" s="271">
        <f t="shared" si="63"/>
        <v>454120.13233082707</v>
      </c>
      <c r="O315" s="285">
        <f>HLOOKUP(A315,OverView!$B$47:$L$57,7,FALSE)</f>
        <v>300</v>
      </c>
      <c r="P315" s="269">
        <f t="shared" si="53"/>
        <v>6.6061814626057935E-4</v>
      </c>
      <c r="Q315" s="272">
        <f t="shared" si="64"/>
        <v>2.2020604875352647E-6</v>
      </c>
      <c r="R315" s="269">
        <f t="shared" si="54"/>
        <v>6.6061814626057935E-4</v>
      </c>
      <c r="S315" s="237"/>
    </row>
    <row r="316" spans="1:19" ht="14" thickBot="1">
      <c r="A316" s="187">
        <f t="shared" si="60"/>
        <v>8</v>
      </c>
      <c r="B316" s="278">
        <v>1</v>
      </c>
      <c r="C316" s="278">
        <v>2</v>
      </c>
      <c r="D316" s="278">
        <v>2</v>
      </c>
      <c r="E316" s="278">
        <v>1</v>
      </c>
      <c r="F316" s="278">
        <v>2</v>
      </c>
      <c r="G316" s="279">
        <f t="shared" si="61"/>
        <v>8</v>
      </c>
      <c r="H316" s="284">
        <f>IF(B316=2,'Regular Symbol'!D$53,IF(PayCombo!B316=1,'Regular Symbol'!D$38,IF(A316=0,'Regular Symbol'!D$26,'Regular Symbol'!D$66) ))</f>
        <v>28</v>
      </c>
      <c r="I316" s="284">
        <f>IF(C316=2,'Regular Symbol'!E$53,IF(PayCombo!C316=1,'Regular Symbol'!E$38,IF(B316=0,'Regular Symbol'!E$26,'Regular Symbol'!E$66) ))</f>
        <v>2</v>
      </c>
      <c r="J316" s="284">
        <f>IF(D316=2,'Regular Symbol'!F$53,IF(PayCombo!D316=1,'Regular Symbol'!F$38,IF(C316=0,'Regular Symbol'!F$26,'Regular Symbol'!F$66) ))</f>
        <v>15</v>
      </c>
      <c r="K316" s="284">
        <f>IF(E316=2,'Regular Symbol'!G$53,IF(PayCombo!E316=1,'Regular Symbol'!G$38,IF(D316=0,'Regular Symbol'!G$26,'Regular Symbol'!G$66) ))</f>
        <v>6</v>
      </c>
      <c r="L316" s="284">
        <f>IF(F316=2,'Regular Symbol'!H$53,IF(PayCombo!F316=1,'Regular Symbol'!H$38,IF(E316=0,'Regular Symbol'!H$26,'Regular Symbol'!H$66) ))</f>
        <v>9</v>
      </c>
      <c r="M316" s="270">
        <f t="shared" si="62"/>
        <v>45360</v>
      </c>
      <c r="N316" s="271">
        <f t="shared" si="63"/>
        <v>5752188.3428571429</v>
      </c>
      <c r="O316" s="285">
        <f>HLOOKUP(A316,OverView!$B$47:$L$57,7,FALSE)</f>
        <v>300</v>
      </c>
      <c r="P316" s="269">
        <f t="shared" si="53"/>
        <v>5.2154064178466797E-5</v>
      </c>
      <c r="Q316" s="272">
        <f t="shared" si="64"/>
        <v>1.7384688059488931E-7</v>
      </c>
      <c r="R316" s="269">
        <f t="shared" si="54"/>
        <v>5.2154064178466797E-5</v>
      </c>
      <c r="S316" s="237"/>
    </row>
    <row r="317" spans="1:19" ht="14" thickBot="1">
      <c r="A317" s="187">
        <f t="shared" si="60"/>
        <v>8</v>
      </c>
      <c r="B317" s="278">
        <v>1</v>
      </c>
      <c r="C317" s="278">
        <v>2</v>
      </c>
      <c r="D317" s="278">
        <v>2</v>
      </c>
      <c r="E317" s="278">
        <v>2</v>
      </c>
      <c r="F317" s="278">
        <v>1</v>
      </c>
      <c r="G317" s="279">
        <f t="shared" si="61"/>
        <v>8</v>
      </c>
      <c r="H317" s="284">
        <f>IF(B317=2,'Regular Symbol'!D$53,IF(PayCombo!B317=1,'Regular Symbol'!D$38,IF(A317=0,'Regular Symbol'!D$26,'Regular Symbol'!D$66) ))</f>
        <v>28</v>
      </c>
      <c r="I317" s="284">
        <f>IF(C317=2,'Regular Symbol'!E$53,IF(PayCombo!C317=1,'Regular Symbol'!E$38,IF(B317=0,'Regular Symbol'!E$26,'Regular Symbol'!E$66) ))</f>
        <v>2</v>
      </c>
      <c r="J317" s="284">
        <f>IF(D317=2,'Regular Symbol'!F$53,IF(PayCombo!D317=1,'Regular Symbol'!F$38,IF(C317=0,'Regular Symbol'!F$26,'Regular Symbol'!F$66) ))</f>
        <v>15</v>
      </c>
      <c r="K317" s="284">
        <f>IF(E317=2,'Regular Symbol'!G$53,IF(PayCombo!E317=1,'Regular Symbol'!G$38,IF(D317=0,'Regular Symbol'!G$26,'Regular Symbol'!G$66) ))</f>
        <v>30</v>
      </c>
      <c r="L317" s="284">
        <f>IF(F317=2,'Regular Symbol'!H$53,IF(PayCombo!F317=1,'Regular Symbol'!H$38,IF(E317=0,'Regular Symbol'!H$26,'Regular Symbol'!H$66) ))</f>
        <v>22</v>
      </c>
      <c r="M317" s="270">
        <f t="shared" si="62"/>
        <v>554400</v>
      </c>
      <c r="N317" s="271">
        <f t="shared" si="63"/>
        <v>470633.59168831172</v>
      </c>
      <c r="O317" s="285">
        <f>HLOOKUP(A317,OverView!$B$47:$L$57,7,FALSE)</f>
        <v>300</v>
      </c>
      <c r="P317" s="269">
        <f t="shared" si="53"/>
        <v>6.3743856218126079E-4</v>
      </c>
      <c r="Q317" s="272">
        <f t="shared" si="64"/>
        <v>2.1247952072708693E-6</v>
      </c>
      <c r="R317" s="269">
        <f t="shared" si="54"/>
        <v>6.3743856218126079E-4</v>
      </c>
      <c r="S317" s="237"/>
    </row>
    <row r="318" spans="1:19" ht="14" thickBot="1">
      <c r="A318" s="187">
        <f t="shared" si="60"/>
        <v>8</v>
      </c>
      <c r="B318" s="278">
        <v>2</v>
      </c>
      <c r="C318" s="278">
        <v>1</v>
      </c>
      <c r="D318" s="278">
        <v>1</v>
      </c>
      <c r="E318" s="278">
        <v>2</v>
      </c>
      <c r="F318" s="278">
        <v>2</v>
      </c>
      <c r="G318" s="279">
        <f t="shared" si="61"/>
        <v>8</v>
      </c>
      <c r="H318" s="284">
        <f>IF(B318=2,'Regular Symbol'!D$53,IF(PayCombo!B318=1,'Regular Symbol'!D$38,IF(A318=0,'Regular Symbol'!D$26,'Regular Symbol'!D$66) ))</f>
        <v>2</v>
      </c>
      <c r="I318" s="284">
        <f>IF(C318=2,'Regular Symbol'!E$53,IF(PayCombo!C318=1,'Regular Symbol'!E$38,IF(B318=0,'Regular Symbol'!E$26,'Regular Symbol'!E$66) ))</f>
        <v>2</v>
      </c>
      <c r="J318" s="284">
        <f>IF(D318=2,'Regular Symbol'!F$53,IF(PayCombo!D318=1,'Regular Symbol'!F$38,IF(C318=0,'Regular Symbol'!F$26,'Regular Symbol'!F$66) ))</f>
        <v>38</v>
      </c>
      <c r="K318" s="284">
        <f>IF(E318=2,'Regular Symbol'!G$53,IF(PayCombo!E318=1,'Regular Symbol'!G$38,IF(D318=0,'Regular Symbol'!G$26,'Regular Symbol'!G$66) ))</f>
        <v>30</v>
      </c>
      <c r="L318" s="284">
        <f>IF(F318=2,'Regular Symbol'!H$53,IF(PayCombo!F318=1,'Regular Symbol'!H$38,IF(E318=0,'Regular Symbol'!H$26,'Regular Symbol'!H$66) ))</f>
        <v>9</v>
      </c>
      <c r="M318" s="270">
        <f t="shared" si="62"/>
        <v>41040</v>
      </c>
      <c r="N318" s="271">
        <f t="shared" si="63"/>
        <v>6357681.8526315792</v>
      </c>
      <c r="O318" s="285">
        <f>HLOOKUP(A318,OverView!$B$47:$L$57,7,FALSE)</f>
        <v>300</v>
      </c>
      <c r="P318" s="269">
        <f t="shared" si="53"/>
        <v>4.7187010447184243E-5</v>
      </c>
      <c r="Q318" s="272">
        <f t="shared" si="64"/>
        <v>1.5729003482394748E-7</v>
      </c>
      <c r="R318" s="269">
        <f t="shared" si="54"/>
        <v>4.7187010447184243E-5</v>
      </c>
      <c r="S318" s="237"/>
    </row>
    <row r="319" spans="1:19" ht="14" thickBot="1">
      <c r="A319" s="187">
        <f t="shared" si="60"/>
        <v>8</v>
      </c>
      <c r="B319" s="278">
        <v>2</v>
      </c>
      <c r="C319" s="278">
        <v>1</v>
      </c>
      <c r="D319" s="278">
        <v>2</v>
      </c>
      <c r="E319" s="278">
        <v>1</v>
      </c>
      <c r="F319" s="278">
        <v>2</v>
      </c>
      <c r="G319" s="279">
        <f t="shared" si="61"/>
        <v>8</v>
      </c>
      <c r="H319" s="284">
        <f>IF(B319=2,'Regular Symbol'!D$53,IF(PayCombo!B319=1,'Regular Symbol'!D$38,IF(A319=0,'Regular Symbol'!D$26,'Regular Symbol'!D$66) ))</f>
        <v>2</v>
      </c>
      <c r="I319" s="284">
        <f>IF(C319=2,'Regular Symbol'!E$53,IF(PayCombo!C319=1,'Regular Symbol'!E$38,IF(B319=0,'Regular Symbol'!E$26,'Regular Symbol'!E$66) ))</f>
        <v>2</v>
      </c>
      <c r="J319" s="284">
        <f>IF(D319=2,'Regular Symbol'!F$53,IF(PayCombo!D319=1,'Regular Symbol'!F$38,IF(C319=0,'Regular Symbol'!F$26,'Regular Symbol'!F$66) ))</f>
        <v>15</v>
      </c>
      <c r="K319" s="284">
        <f>IF(E319=2,'Regular Symbol'!G$53,IF(PayCombo!E319=1,'Regular Symbol'!G$38,IF(D319=0,'Regular Symbol'!G$26,'Regular Symbol'!G$66) ))</f>
        <v>6</v>
      </c>
      <c r="L319" s="284">
        <f>IF(F319=2,'Regular Symbol'!H$53,IF(PayCombo!F319=1,'Regular Symbol'!H$38,IF(E319=0,'Regular Symbol'!H$26,'Regular Symbol'!H$66) ))</f>
        <v>9</v>
      </c>
      <c r="M319" s="270">
        <f t="shared" si="62"/>
        <v>3240</v>
      </c>
      <c r="N319" s="271">
        <f t="shared" si="63"/>
        <v>80530636.799999997</v>
      </c>
      <c r="O319" s="285">
        <f>HLOOKUP(A319,OverView!$B$47:$L$57,7,FALSE)</f>
        <v>300</v>
      </c>
      <c r="P319" s="269">
        <f t="shared" si="53"/>
        <v>3.7252902984619141E-6</v>
      </c>
      <c r="Q319" s="272">
        <f t="shared" si="64"/>
        <v>1.2417634328206381E-8</v>
      </c>
      <c r="R319" s="269">
        <f t="shared" si="54"/>
        <v>3.7252902984619141E-6</v>
      </c>
      <c r="S319" s="237"/>
    </row>
    <row r="320" spans="1:19" ht="14" thickBot="1">
      <c r="A320" s="187">
        <f t="shared" si="60"/>
        <v>8</v>
      </c>
      <c r="B320" s="278">
        <v>2</v>
      </c>
      <c r="C320" s="278">
        <v>1</v>
      </c>
      <c r="D320" s="278">
        <v>2</v>
      </c>
      <c r="E320" s="278">
        <v>2</v>
      </c>
      <c r="F320" s="278">
        <v>1</v>
      </c>
      <c r="G320" s="279">
        <f t="shared" si="61"/>
        <v>8</v>
      </c>
      <c r="H320" s="284">
        <f>IF(B320=2,'Regular Symbol'!D$53,IF(PayCombo!B320=1,'Regular Symbol'!D$38,IF(A320=0,'Regular Symbol'!D$26,'Regular Symbol'!D$66) ))</f>
        <v>2</v>
      </c>
      <c r="I320" s="284">
        <f>IF(C320=2,'Regular Symbol'!E$53,IF(PayCombo!C320=1,'Regular Symbol'!E$38,IF(B320=0,'Regular Symbol'!E$26,'Regular Symbol'!E$66) ))</f>
        <v>2</v>
      </c>
      <c r="J320" s="284">
        <f>IF(D320=2,'Regular Symbol'!F$53,IF(PayCombo!D320=1,'Regular Symbol'!F$38,IF(C320=0,'Regular Symbol'!F$26,'Regular Symbol'!F$66) ))</f>
        <v>15</v>
      </c>
      <c r="K320" s="284">
        <f>IF(E320=2,'Regular Symbol'!G$53,IF(PayCombo!E320=1,'Regular Symbol'!G$38,IF(D320=0,'Regular Symbol'!G$26,'Regular Symbol'!G$66) ))</f>
        <v>30</v>
      </c>
      <c r="L320" s="284">
        <f>IF(F320=2,'Regular Symbol'!H$53,IF(PayCombo!F320=1,'Regular Symbol'!H$38,IF(E320=0,'Regular Symbol'!H$26,'Regular Symbol'!H$66) ))</f>
        <v>22</v>
      </c>
      <c r="M320" s="270">
        <f t="shared" si="62"/>
        <v>39600</v>
      </c>
      <c r="N320" s="271">
        <f t="shared" si="63"/>
        <v>6588870.2836363632</v>
      </c>
      <c r="O320" s="285">
        <f>HLOOKUP(A320,OverView!$B$47:$L$57,7,FALSE)</f>
        <v>300</v>
      </c>
      <c r="P320" s="269">
        <f t="shared" si="53"/>
        <v>4.5531325870090062E-5</v>
      </c>
      <c r="Q320" s="272">
        <f t="shared" si="64"/>
        <v>1.5177108623363353E-7</v>
      </c>
      <c r="R320" s="269">
        <f t="shared" si="54"/>
        <v>4.5531325870090062E-5</v>
      </c>
      <c r="S320" s="237"/>
    </row>
    <row r="321" spans="1:19" ht="14" thickBot="1">
      <c r="A321" s="187">
        <f t="shared" si="60"/>
        <v>8</v>
      </c>
      <c r="B321" s="278">
        <v>2</v>
      </c>
      <c r="C321" s="278">
        <v>2</v>
      </c>
      <c r="D321" s="278">
        <v>1</v>
      </c>
      <c r="E321" s="278">
        <v>1</v>
      </c>
      <c r="F321" s="278">
        <v>2</v>
      </c>
      <c r="G321" s="279">
        <f t="shared" si="61"/>
        <v>8</v>
      </c>
      <c r="H321" s="284">
        <f>IF(B321=2,'Regular Symbol'!D$53,IF(PayCombo!B321=1,'Regular Symbol'!D$38,IF(A321=0,'Regular Symbol'!D$26,'Regular Symbol'!D$66) ))</f>
        <v>2</v>
      </c>
      <c r="I321" s="284">
        <f>IF(C321=2,'Regular Symbol'!E$53,IF(PayCombo!C321=1,'Regular Symbol'!E$38,IF(B321=0,'Regular Symbol'!E$26,'Regular Symbol'!E$66) ))</f>
        <v>2</v>
      </c>
      <c r="J321" s="284">
        <f>IF(D321=2,'Regular Symbol'!F$53,IF(PayCombo!D321=1,'Regular Symbol'!F$38,IF(C321=0,'Regular Symbol'!F$26,'Regular Symbol'!F$66) ))</f>
        <v>38</v>
      </c>
      <c r="K321" s="284">
        <f>IF(E321=2,'Regular Symbol'!G$53,IF(PayCombo!E321=1,'Regular Symbol'!G$38,IF(D321=0,'Regular Symbol'!G$26,'Regular Symbol'!G$66) ))</f>
        <v>6</v>
      </c>
      <c r="L321" s="284">
        <f>IF(F321=2,'Regular Symbol'!H$53,IF(PayCombo!F321=1,'Regular Symbol'!H$38,IF(E321=0,'Regular Symbol'!H$26,'Regular Symbol'!H$66) ))</f>
        <v>9</v>
      </c>
      <c r="M321" s="270">
        <f t="shared" si="62"/>
        <v>8208</v>
      </c>
      <c r="N321" s="271">
        <f t="shared" si="63"/>
        <v>31788409.263157893</v>
      </c>
      <c r="O321" s="285">
        <f>HLOOKUP(A321,OverView!$B$47:$L$57,7,FALSE)</f>
        <v>300</v>
      </c>
      <c r="P321" s="269">
        <f t="shared" si="53"/>
        <v>9.4374020894368495E-6</v>
      </c>
      <c r="Q321" s="272">
        <f t="shared" si="64"/>
        <v>3.1458006964789497E-8</v>
      </c>
      <c r="R321" s="269">
        <f t="shared" si="54"/>
        <v>9.4374020894368495E-6</v>
      </c>
      <c r="S321" s="237"/>
    </row>
    <row r="322" spans="1:19" ht="14" thickBot="1">
      <c r="A322" s="187">
        <f t="shared" si="60"/>
        <v>8</v>
      </c>
      <c r="B322" s="278">
        <v>2</v>
      </c>
      <c r="C322" s="278">
        <v>2</v>
      </c>
      <c r="D322" s="278">
        <v>1</v>
      </c>
      <c r="E322" s="278">
        <v>2</v>
      </c>
      <c r="F322" s="278">
        <v>1</v>
      </c>
      <c r="G322" s="279">
        <f t="shared" si="61"/>
        <v>8</v>
      </c>
      <c r="H322" s="284">
        <f>IF(B322=2,'Regular Symbol'!D$53,IF(PayCombo!B322=1,'Regular Symbol'!D$38,IF(A322=0,'Regular Symbol'!D$26,'Regular Symbol'!D$66) ))</f>
        <v>2</v>
      </c>
      <c r="I322" s="284">
        <f>IF(C322=2,'Regular Symbol'!E$53,IF(PayCombo!C322=1,'Regular Symbol'!E$38,IF(B322=0,'Regular Symbol'!E$26,'Regular Symbol'!E$66) ))</f>
        <v>2</v>
      </c>
      <c r="J322" s="284">
        <f>IF(D322=2,'Regular Symbol'!F$53,IF(PayCombo!D322=1,'Regular Symbol'!F$38,IF(C322=0,'Regular Symbol'!F$26,'Regular Symbol'!F$66) ))</f>
        <v>38</v>
      </c>
      <c r="K322" s="284">
        <f>IF(E322=2,'Regular Symbol'!G$53,IF(PayCombo!E322=1,'Regular Symbol'!G$38,IF(D322=0,'Regular Symbol'!G$26,'Regular Symbol'!G$66) ))</f>
        <v>30</v>
      </c>
      <c r="L322" s="284">
        <f>IF(F322=2,'Regular Symbol'!H$53,IF(PayCombo!F322=1,'Regular Symbol'!H$38,IF(E322=0,'Regular Symbol'!H$26,'Regular Symbol'!H$66) ))</f>
        <v>22</v>
      </c>
      <c r="M322" s="270">
        <f t="shared" si="62"/>
        <v>100320</v>
      </c>
      <c r="N322" s="271">
        <f t="shared" si="63"/>
        <v>2600869.8488038275</v>
      </c>
      <c r="O322" s="285">
        <f>HLOOKUP(A322,OverView!$B$47:$L$57,7,FALSE)</f>
        <v>300</v>
      </c>
      <c r="P322" s="269">
        <f t="shared" si="53"/>
        <v>1.153460255375615E-4</v>
      </c>
      <c r="Q322" s="272">
        <f t="shared" si="64"/>
        <v>3.8448675179187166E-7</v>
      </c>
      <c r="R322" s="269">
        <f t="shared" si="54"/>
        <v>1.153460255375615E-4</v>
      </c>
      <c r="S322" s="237"/>
    </row>
    <row r="323" spans="1:19" ht="14" thickBot="1">
      <c r="A323" s="187">
        <f t="shared" si="60"/>
        <v>8</v>
      </c>
      <c r="B323" s="278">
        <v>2</v>
      </c>
      <c r="C323" s="278">
        <v>2</v>
      </c>
      <c r="D323" s="278">
        <v>2</v>
      </c>
      <c r="E323" s="278">
        <v>1</v>
      </c>
      <c r="F323" s="278">
        <v>1</v>
      </c>
      <c r="G323" s="279">
        <f t="shared" si="61"/>
        <v>8</v>
      </c>
      <c r="H323" s="284">
        <f>IF(B323=2,'Regular Symbol'!D$53,IF(PayCombo!B323=1,'Regular Symbol'!D$38,IF(A323=0,'Regular Symbol'!D$26,'Regular Symbol'!D$66) ))</f>
        <v>2</v>
      </c>
      <c r="I323" s="284">
        <f>IF(C323=2,'Regular Symbol'!E$53,IF(PayCombo!C323=1,'Regular Symbol'!E$38,IF(B323=0,'Regular Symbol'!E$26,'Regular Symbol'!E$66) ))</f>
        <v>2</v>
      </c>
      <c r="J323" s="284">
        <f>IF(D323=2,'Regular Symbol'!F$53,IF(PayCombo!D323=1,'Regular Symbol'!F$38,IF(C323=0,'Regular Symbol'!F$26,'Regular Symbol'!F$66) ))</f>
        <v>15</v>
      </c>
      <c r="K323" s="284">
        <f>IF(E323=2,'Regular Symbol'!G$53,IF(PayCombo!E323=1,'Regular Symbol'!G$38,IF(D323=0,'Regular Symbol'!G$26,'Regular Symbol'!G$66) ))</f>
        <v>6</v>
      </c>
      <c r="L323" s="284">
        <f>IF(F323=2,'Regular Symbol'!H$53,IF(PayCombo!F323=1,'Regular Symbol'!H$38,IF(E323=0,'Regular Symbol'!H$26,'Regular Symbol'!H$66) ))</f>
        <v>22</v>
      </c>
      <c r="M323" s="270">
        <f t="shared" si="62"/>
        <v>7920</v>
      </c>
      <c r="N323" s="271">
        <f t="shared" si="63"/>
        <v>32944351.418181818</v>
      </c>
      <c r="O323" s="285">
        <f>HLOOKUP(A323,OverView!$B$47:$L$57,7,FALSE)</f>
        <v>300</v>
      </c>
      <c r="P323" s="269">
        <f t="shared" si="53"/>
        <v>9.1062651740180135E-6</v>
      </c>
      <c r="Q323" s="272">
        <f t="shared" si="64"/>
        <v>3.035421724672671E-8</v>
      </c>
      <c r="R323" s="269">
        <f t="shared" si="54"/>
        <v>9.1062651740180135E-6</v>
      </c>
      <c r="S323" s="237"/>
    </row>
    <row r="324" spans="1:19" ht="14" thickBot="1">
      <c r="A324" s="187">
        <f t="shared" si="60"/>
        <v>8</v>
      </c>
      <c r="B324" s="282">
        <v>2</v>
      </c>
      <c r="C324" s="282">
        <v>2</v>
      </c>
      <c r="D324" s="282">
        <v>2</v>
      </c>
      <c r="E324" s="282">
        <v>2</v>
      </c>
      <c r="F324" s="282">
        <v>0</v>
      </c>
      <c r="G324" s="283">
        <f t="shared" si="61"/>
        <v>8</v>
      </c>
      <c r="H324" s="284">
        <f>IF(B324=2,'Regular Symbol'!D$53,IF(PayCombo!B324=1,'Regular Symbol'!D$38,IF(A324=0,'Regular Symbol'!D$26,'Regular Symbol'!D$66) ))</f>
        <v>2</v>
      </c>
      <c r="I324" s="284">
        <f>IF(C324=2,'Regular Symbol'!E$53,IF(PayCombo!C324=1,'Regular Symbol'!E$38,IF(B324=0,'Regular Symbol'!E$26,'Regular Symbol'!E$66) ))</f>
        <v>2</v>
      </c>
      <c r="J324" s="284">
        <f>IF(D324=2,'Regular Symbol'!F$53,IF(PayCombo!D324=1,'Regular Symbol'!F$38,IF(C324=0,'Regular Symbol'!F$26,'Regular Symbol'!F$66) ))</f>
        <v>15</v>
      </c>
      <c r="K324" s="284">
        <f>IF(E324=2,'Regular Symbol'!G$53,IF(PayCombo!E324=1,'Regular Symbol'!G$38,IF(D324=0,'Regular Symbol'!G$26,'Regular Symbol'!G$66) ))</f>
        <v>30</v>
      </c>
      <c r="L324" s="284">
        <f>IF(F324=2,'Regular Symbol'!H$53,IF(PayCombo!F324=1,'Regular Symbol'!H$38,IF(E324=0,'Regular Symbol'!H$26,'Regular Symbol'!H$66) ))</f>
        <v>161</v>
      </c>
      <c r="M324" s="270">
        <f t="shared" si="62"/>
        <v>289800</v>
      </c>
      <c r="N324" s="271">
        <f t="shared" si="63"/>
        <v>900342.52322981367</v>
      </c>
      <c r="O324" s="285">
        <f>HLOOKUP(A324,OverView!$B$47:$L$57,7,FALSE)</f>
        <v>300</v>
      </c>
      <c r="P324" s="269">
        <f t="shared" si="53"/>
        <v>3.3320652114020457E-4</v>
      </c>
      <c r="Q324" s="272">
        <f t="shared" si="64"/>
        <v>1.1106884038006818E-6</v>
      </c>
      <c r="R324" s="269">
        <f t="shared" si="54"/>
        <v>3.3320652114020457E-4</v>
      </c>
      <c r="S324" s="289">
        <f>SUM(M314:M324)</f>
        <v>1891248</v>
      </c>
    </row>
    <row r="325" spans="1:19" ht="14" thickBot="1">
      <c r="A325" s="187">
        <f t="shared" si="60"/>
        <v>7</v>
      </c>
      <c r="B325" s="280">
        <v>1</v>
      </c>
      <c r="C325" s="280">
        <v>1</v>
      </c>
      <c r="D325" s="280">
        <v>1</v>
      </c>
      <c r="E325" s="280">
        <v>2</v>
      </c>
      <c r="F325" s="280">
        <v>2</v>
      </c>
      <c r="G325" s="281">
        <f t="shared" si="61"/>
        <v>7</v>
      </c>
      <c r="H325" s="284">
        <f>IF(B325=2,'Regular Symbol'!D$53,IF(PayCombo!B325=1,'Regular Symbol'!D$38,IF(A325=0,'Regular Symbol'!D$26,'Regular Symbol'!D$66) ))</f>
        <v>28</v>
      </c>
      <c r="I325" s="284">
        <f>IF(C325=2,'Regular Symbol'!E$53,IF(PayCombo!C325=1,'Regular Symbol'!E$38,IF(B325=0,'Regular Symbol'!E$26,'Regular Symbol'!E$66) ))</f>
        <v>2</v>
      </c>
      <c r="J325" s="284">
        <f>IF(D325=2,'Regular Symbol'!F$53,IF(PayCombo!D325=1,'Regular Symbol'!F$38,IF(C325=0,'Regular Symbol'!F$26,'Regular Symbol'!F$66) ))</f>
        <v>38</v>
      </c>
      <c r="K325" s="284">
        <f>IF(E325=2,'Regular Symbol'!G$53,IF(PayCombo!E325=1,'Regular Symbol'!G$38,IF(D325=0,'Regular Symbol'!G$26,'Regular Symbol'!G$66) ))</f>
        <v>30</v>
      </c>
      <c r="L325" s="284">
        <f>IF(F325=2,'Regular Symbol'!H$53,IF(PayCombo!F325=1,'Regular Symbol'!H$38,IF(E325=0,'Regular Symbol'!H$26,'Regular Symbol'!H$66) ))</f>
        <v>9</v>
      </c>
      <c r="M325" s="268">
        <f t="shared" si="62"/>
        <v>574560</v>
      </c>
      <c r="N325" s="271">
        <f t="shared" si="63"/>
        <v>454120.13233082707</v>
      </c>
      <c r="O325" s="285">
        <f>HLOOKUP(A325,OverView!$B$47:$L$57,7,FALSE)</f>
        <v>210</v>
      </c>
      <c r="P325" s="269">
        <f t="shared" si="53"/>
        <v>4.6243270238240558E-4</v>
      </c>
      <c r="Q325" s="272">
        <f t="shared" si="64"/>
        <v>2.2020604875352647E-6</v>
      </c>
      <c r="R325" s="269">
        <f t="shared" si="54"/>
        <v>4.6243270238240558E-4</v>
      </c>
      <c r="S325" s="237"/>
    </row>
    <row r="326" spans="1:19" ht="14" thickBot="1">
      <c r="A326" s="187">
        <f t="shared" si="60"/>
        <v>7</v>
      </c>
      <c r="B326" s="278">
        <v>1</v>
      </c>
      <c r="C326" s="278">
        <v>1</v>
      </c>
      <c r="D326" s="278">
        <v>2</v>
      </c>
      <c r="E326" s="278">
        <v>1</v>
      </c>
      <c r="F326" s="278">
        <v>2</v>
      </c>
      <c r="G326" s="279">
        <f t="shared" si="61"/>
        <v>7</v>
      </c>
      <c r="H326" s="284">
        <f>IF(B326=2,'Regular Symbol'!D$53,IF(PayCombo!B326=1,'Regular Symbol'!D$38,IF(A326=0,'Regular Symbol'!D$26,'Regular Symbol'!D$66) ))</f>
        <v>28</v>
      </c>
      <c r="I326" s="284">
        <f>IF(C326=2,'Regular Symbol'!E$53,IF(PayCombo!C326=1,'Regular Symbol'!E$38,IF(B326=0,'Regular Symbol'!E$26,'Regular Symbol'!E$66) ))</f>
        <v>2</v>
      </c>
      <c r="J326" s="284">
        <f>IF(D326=2,'Regular Symbol'!F$53,IF(PayCombo!D326=1,'Regular Symbol'!F$38,IF(C326=0,'Regular Symbol'!F$26,'Regular Symbol'!F$66) ))</f>
        <v>15</v>
      </c>
      <c r="K326" s="284">
        <f>IF(E326=2,'Regular Symbol'!G$53,IF(PayCombo!E326=1,'Regular Symbol'!G$38,IF(D326=0,'Regular Symbol'!G$26,'Regular Symbol'!G$66) ))</f>
        <v>6</v>
      </c>
      <c r="L326" s="284">
        <f>IF(F326=2,'Regular Symbol'!H$53,IF(PayCombo!F326=1,'Regular Symbol'!H$38,IF(E326=0,'Regular Symbol'!H$26,'Regular Symbol'!H$66) ))</f>
        <v>9</v>
      </c>
      <c r="M326" s="270">
        <f t="shared" si="62"/>
        <v>45360</v>
      </c>
      <c r="N326" s="271">
        <f t="shared" si="63"/>
        <v>5752188.3428571429</v>
      </c>
      <c r="O326" s="285">
        <f>HLOOKUP(A326,OverView!$B$47:$L$57,7,FALSE)</f>
        <v>210</v>
      </c>
      <c r="P326" s="269">
        <f t="shared" si="53"/>
        <v>3.6507844924926758E-5</v>
      </c>
      <c r="Q326" s="272">
        <f t="shared" si="64"/>
        <v>1.7384688059488931E-7</v>
      </c>
      <c r="R326" s="269">
        <f t="shared" si="54"/>
        <v>3.6507844924926758E-5</v>
      </c>
      <c r="S326" s="237"/>
    </row>
    <row r="327" spans="1:19" ht="14" thickBot="1">
      <c r="A327" s="187">
        <f t="shared" si="60"/>
        <v>7</v>
      </c>
      <c r="B327" s="278">
        <v>1</v>
      </c>
      <c r="C327" s="278">
        <v>1</v>
      </c>
      <c r="D327" s="278">
        <v>2</v>
      </c>
      <c r="E327" s="278">
        <v>2</v>
      </c>
      <c r="F327" s="278">
        <v>1</v>
      </c>
      <c r="G327" s="279">
        <f t="shared" si="61"/>
        <v>7</v>
      </c>
      <c r="H327" s="284">
        <f>IF(B327=2,'Regular Symbol'!D$53,IF(PayCombo!B327=1,'Regular Symbol'!D$38,IF(A327=0,'Regular Symbol'!D$26,'Regular Symbol'!D$66) ))</f>
        <v>28</v>
      </c>
      <c r="I327" s="284">
        <f>IF(C327=2,'Regular Symbol'!E$53,IF(PayCombo!C327=1,'Regular Symbol'!E$38,IF(B327=0,'Regular Symbol'!E$26,'Regular Symbol'!E$66) ))</f>
        <v>2</v>
      </c>
      <c r="J327" s="284">
        <f>IF(D327=2,'Regular Symbol'!F$53,IF(PayCombo!D327=1,'Regular Symbol'!F$38,IF(C327=0,'Regular Symbol'!F$26,'Regular Symbol'!F$66) ))</f>
        <v>15</v>
      </c>
      <c r="K327" s="284">
        <f>IF(E327=2,'Regular Symbol'!G$53,IF(PayCombo!E327=1,'Regular Symbol'!G$38,IF(D327=0,'Regular Symbol'!G$26,'Regular Symbol'!G$66) ))</f>
        <v>30</v>
      </c>
      <c r="L327" s="284">
        <f>IF(F327=2,'Regular Symbol'!H$53,IF(PayCombo!F327=1,'Regular Symbol'!H$38,IF(E327=0,'Regular Symbol'!H$26,'Regular Symbol'!H$66) ))</f>
        <v>22</v>
      </c>
      <c r="M327" s="270">
        <f t="shared" si="62"/>
        <v>554400</v>
      </c>
      <c r="N327" s="271">
        <f t="shared" si="63"/>
        <v>470633.59168831172</v>
      </c>
      <c r="O327" s="285">
        <f>HLOOKUP(A327,OverView!$B$47:$L$57,7,FALSE)</f>
        <v>210</v>
      </c>
      <c r="P327" s="269">
        <f t="shared" si="53"/>
        <v>4.4620699352688255E-4</v>
      </c>
      <c r="Q327" s="272">
        <f t="shared" si="64"/>
        <v>2.1247952072708693E-6</v>
      </c>
      <c r="R327" s="269">
        <f t="shared" si="54"/>
        <v>4.4620699352688255E-4</v>
      </c>
      <c r="S327" s="237"/>
    </row>
    <row r="328" spans="1:19" ht="14" thickBot="1">
      <c r="A328" s="187">
        <f t="shared" si="60"/>
        <v>7</v>
      </c>
      <c r="B328" s="278">
        <v>1</v>
      </c>
      <c r="C328" s="278">
        <v>2</v>
      </c>
      <c r="D328" s="278">
        <v>1</v>
      </c>
      <c r="E328" s="278">
        <v>1</v>
      </c>
      <c r="F328" s="278">
        <v>2</v>
      </c>
      <c r="G328" s="279">
        <f t="shared" si="61"/>
        <v>7</v>
      </c>
      <c r="H328" s="284">
        <f>IF(B328=2,'Regular Symbol'!D$53,IF(PayCombo!B328=1,'Regular Symbol'!D$38,IF(A328=0,'Regular Symbol'!D$26,'Regular Symbol'!D$66) ))</f>
        <v>28</v>
      </c>
      <c r="I328" s="284">
        <f>IF(C328=2,'Regular Symbol'!E$53,IF(PayCombo!C328=1,'Regular Symbol'!E$38,IF(B328=0,'Regular Symbol'!E$26,'Regular Symbol'!E$66) ))</f>
        <v>2</v>
      </c>
      <c r="J328" s="284">
        <f>IF(D328=2,'Regular Symbol'!F$53,IF(PayCombo!D328=1,'Regular Symbol'!F$38,IF(C328=0,'Regular Symbol'!F$26,'Regular Symbol'!F$66) ))</f>
        <v>38</v>
      </c>
      <c r="K328" s="284">
        <f>IF(E328=2,'Regular Symbol'!G$53,IF(PayCombo!E328=1,'Regular Symbol'!G$38,IF(D328=0,'Regular Symbol'!G$26,'Regular Symbol'!G$66) ))</f>
        <v>6</v>
      </c>
      <c r="L328" s="284">
        <f>IF(F328=2,'Regular Symbol'!H$53,IF(PayCombo!F328=1,'Regular Symbol'!H$38,IF(E328=0,'Regular Symbol'!H$26,'Regular Symbol'!H$66) ))</f>
        <v>9</v>
      </c>
      <c r="M328" s="270">
        <f t="shared" si="62"/>
        <v>114912</v>
      </c>
      <c r="N328" s="271">
        <f t="shared" si="63"/>
        <v>2270600.6616541352</v>
      </c>
      <c r="O328" s="285">
        <f>HLOOKUP(A328,OverView!$B$47:$L$57,7,FALSE)</f>
        <v>210</v>
      </c>
      <c r="P328" s="269">
        <f t="shared" ref="P328:P391" si="65">R328/$H$3</f>
        <v>9.2486540476481124E-5</v>
      </c>
      <c r="Q328" s="272">
        <f t="shared" si="64"/>
        <v>4.4041209750705297E-7</v>
      </c>
      <c r="R328" s="269">
        <f t="shared" ref="R328:R391" si="66">O328*Q328</f>
        <v>9.2486540476481124E-5</v>
      </c>
      <c r="S328" s="237"/>
    </row>
    <row r="329" spans="1:19" ht="14" thickBot="1">
      <c r="A329" s="187">
        <f t="shared" si="60"/>
        <v>7</v>
      </c>
      <c r="B329" s="278">
        <v>1</v>
      </c>
      <c r="C329" s="278">
        <v>2</v>
      </c>
      <c r="D329" s="278">
        <v>1</v>
      </c>
      <c r="E329" s="278">
        <v>2</v>
      </c>
      <c r="F329" s="278">
        <v>1</v>
      </c>
      <c r="G329" s="279">
        <f t="shared" si="61"/>
        <v>7</v>
      </c>
      <c r="H329" s="284">
        <f>IF(B329=2,'Regular Symbol'!D$53,IF(PayCombo!B329=1,'Regular Symbol'!D$38,IF(A329=0,'Regular Symbol'!D$26,'Regular Symbol'!D$66) ))</f>
        <v>28</v>
      </c>
      <c r="I329" s="284">
        <f>IF(C329=2,'Regular Symbol'!E$53,IF(PayCombo!C329=1,'Regular Symbol'!E$38,IF(B329=0,'Regular Symbol'!E$26,'Regular Symbol'!E$66) ))</f>
        <v>2</v>
      </c>
      <c r="J329" s="284">
        <f>IF(D329=2,'Regular Symbol'!F$53,IF(PayCombo!D329=1,'Regular Symbol'!F$38,IF(C329=0,'Regular Symbol'!F$26,'Regular Symbol'!F$66) ))</f>
        <v>38</v>
      </c>
      <c r="K329" s="284">
        <f>IF(E329=2,'Regular Symbol'!G$53,IF(PayCombo!E329=1,'Regular Symbol'!G$38,IF(D329=0,'Regular Symbol'!G$26,'Regular Symbol'!G$66) ))</f>
        <v>30</v>
      </c>
      <c r="L329" s="284">
        <f>IF(F329=2,'Regular Symbol'!H$53,IF(PayCombo!F329=1,'Regular Symbol'!H$38,IF(E329=0,'Regular Symbol'!H$26,'Regular Symbol'!H$66) ))</f>
        <v>22</v>
      </c>
      <c r="M329" s="270">
        <f t="shared" si="62"/>
        <v>1404480</v>
      </c>
      <c r="N329" s="271">
        <f t="shared" si="63"/>
        <v>185776.41777170199</v>
      </c>
      <c r="O329" s="285">
        <f>HLOOKUP(A329,OverView!$B$47:$L$57,7,FALSE)</f>
        <v>210</v>
      </c>
      <c r="P329" s="269">
        <f t="shared" si="65"/>
        <v>1.1303910502681025E-3</v>
      </c>
      <c r="Q329" s="272">
        <f t="shared" si="64"/>
        <v>5.3828145250862021E-6</v>
      </c>
      <c r="R329" s="269">
        <f t="shared" si="66"/>
        <v>1.1303910502681025E-3</v>
      </c>
      <c r="S329" s="237"/>
    </row>
    <row r="330" spans="1:19" ht="14" thickBot="1">
      <c r="A330" s="187">
        <f t="shared" si="60"/>
        <v>7</v>
      </c>
      <c r="B330" s="278">
        <v>1</v>
      </c>
      <c r="C330" s="278">
        <v>2</v>
      </c>
      <c r="D330" s="278">
        <v>2</v>
      </c>
      <c r="E330" s="278">
        <v>1</v>
      </c>
      <c r="F330" s="278">
        <v>1</v>
      </c>
      <c r="G330" s="279">
        <f t="shared" si="61"/>
        <v>7</v>
      </c>
      <c r="H330" s="284">
        <f>IF(B330=2,'Regular Symbol'!D$53,IF(PayCombo!B330=1,'Regular Symbol'!D$38,IF(A330=0,'Regular Symbol'!D$26,'Regular Symbol'!D$66) ))</f>
        <v>28</v>
      </c>
      <c r="I330" s="284">
        <f>IF(C330=2,'Regular Symbol'!E$53,IF(PayCombo!C330=1,'Regular Symbol'!E$38,IF(B330=0,'Regular Symbol'!E$26,'Regular Symbol'!E$66) ))</f>
        <v>2</v>
      </c>
      <c r="J330" s="284">
        <f>IF(D330=2,'Regular Symbol'!F$53,IF(PayCombo!D330=1,'Regular Symbol'!F$38,IF(C330=0,'Regular Symbol'!F$26,'Regular Symbol'!F$66) ))</f>
        <v>15</v>
      </c>
      <c r="K330" s="284">
        <f>IF(E330=2,'Regular Symbol'!G$53,IF(PayCombo!E330=1,'Regular Symbol'!G$38,IF(D330=0,'Regular Symbol'!G$26,'Regular Symbol'!G$66) ))</f>
        <v>6</v>
      </c>
      <c r="L330" s="284">
        <f>IF(F330=2,'Regular Symbol'!H$53,IF(PayCombo!F330=1,'Regular Symbol'!H$38,IF(E330=0,'Regular Symbol'!H$26,'Regular Symbol'!H$66) ))</f>
        <v>22</v>
      </c>
      <c r="M330" s="270">
        <f t="shared" si="62"/>
        <v>110880</v>
      </c>
      <c r="N330" s="271">
        <f t="shared" si="63"/>
        <v>2353167.9584415583</v>
      </c>
      <c r="O330" s="285">
        <f>HLOOKUP(A330,OverView!$B$47:$L$57,7,FALSE)</f>
        <v>210</v>
      </c>
      <c r="P330" s="269">
        <f t="shared" si="65"/>
        <v>8.9241398705376516E-5</v>
      </c>
      <c r="Q330" s="272">
        <f t="shared" si="64"/>
        <v>4.2495904145417391E-7</v>
      </c>
      <c r="R330" s="269">
        <f t="shared" si="66"/>
        <v>8.9241398705376516E-5</v>
      </c>
      <c r="S330" s="237"/>
    </row>
    <row r="331" spans="1:19" ht="14" thickBot="1">
      <c r="A331" s="187">
        <f t="shared" si="60"/>
        <v>7</v>
      </c>
      <c r="B331" s="278">
        <v>1</v>
      </c>
      <c r="C331" s="278">
        <v>2</v>
      </c>
      <c r="D331" s="278">
        <v>2</v>
      </c>
      <c r="E331" s="278">
        <v>2</v>
      </c>
      <c r="F331" s="278">
        <v>0</v>
      </c>
      <c r="G331" s="279">
        <f t="shared" si="61"/>
        <v>7</v>
      </c>
      <c r="H331" s="284">
        <f>IF(B331=2,'Regular Symbol'!D$53,IF(PayCombo!B331=1,'Regular Symbol'!D$38,IF(A331=0,'Regular Symbol'!D$26,'Regular Symbol'!D$66) ))</f>
        <v>28</v>
      </c>
      <c r="I331" s="284">
        <f>IF(C331=2,'Regular Symbol'!E$53,IF(PayCombo!C331=1,'Regular Symbol'!E$38,IF(B331=0,'Regular Symbol'!E$26,'Regular Symbol'!E$66) ))</f>
        <v>2</v>
      </c>
      <c r="J331" s="284">
        <f>IF(D331=2,'Regular Symbol'!F$53,IF(PayCombo!D331=1,'Regular Symbol'!F$38,IF(C331=0,'Regular Symbol'!F$26,'Regular Symbol'!F$66) ))</f>
        <v>15</v>
      </c>
      <c r="K331" s="284">
        <f>IF(E331=2,'Regular Symbol'!G$53,IF(PayCombo!E331=1,'Regular Symbol'!G$38,IF(D331=0,'Regular Symbol'!G$26,'Regular Symbol'!G$66) ))</f>
        <v>30</v>
      </c>
      <c r="L331" s="284">
        <f>IF(F331=2,'Regular Symbol'!H$53,IF(PayCombo!F331=1,'Regular Symbol'!H$38,IF(E331=0,'Regular Symbol'!H$26,'Regular Symbol'!H$66) ))</f>
        <v>161</v>
      </c>
      <c r="M331" s="270">
        <f t="shared" si="62"/>
        <v>4057200</v>
      </c>
      <c r="N331" s="271">
        <f t="shared" si="63"/>
        <v>64310.180230700978</v>
      </c>
      <c r="O331" s="285">
        <f>HLOOKUP(A331,OverView!$B$47:$L$57,7,FALSE)</f>
        <v>210</v>
      </c>
      <c r="P331" s="269">
        <f t="shared" si="65"/>
        <v>3.2654239071740043E-3</v>
      </c>
      <c r="Q331" s="272">
        <f t="shared" si="64"/>
        <v>1.5549637653209544E-5</v>
      </c>
      <c r="R331" s="269">
        <f t="shared" si="66"/>
        <v>3.2654239071740043E-3</v>
      </c>
      <c r="S331" s="237"/>
    </row>
    <row r="332" spans="1:19" ht="14" thickBot="1">
      <c r="A332" s="187">
        <f t="shared" si="60"/>
        <v>7</v>
      </c>
      <c r="B332" s="278">
        <v>2</v>
      </c>
      <c r="C332" s="278">
        <v>1</v>
      </c>
      <c r="D332" s="278">
        <v>1</v>
      </c>
      <c r="E332" s="278">
        <v>1</v>
      </c>
      <c r="F332" s="278">
        <v>2</v>
      </c>
      <c r="G332" s="279">
        <f t="shared" si="61"/>
        <v>7</v>
      </c>
      <c r="H332" s="284">
        <f>IF(B332=2,'Regular Symbol'!D$53,IF(PayCombo!B332=1,'Regular Symbol'!D$38,IF(A332=0,'Regular Symbol'!D$26,'Regular Symbol'!D$66) ))</f>
        <v>2</v>
      </c>
      <c r="I332" s="284">
        <f>IF(C332=2,'Regular Symbol'!E$53,IF(PayCombo!C332=1,'Regular Symbol'!E$38,IF(B332=0,'Regular Symbol'!E$26,'Regular Symbol'!E$66) ))</f>
        <v>2</v>
      </c>
      <c r="J332" s="284">
        <f>IF(D332=2,'Regular Symbol'!F$53,IF(PayCombo!D332=1,'Regular Symbol'!F$38,IF(C332=0,'Regular Symbol'!F$26,'Regular Symbol'!F$66) ))</f>
        <v>38</v>
      </c>
      <c r="K332" s="284">
        <f>IF(E332=2,'Regular Symbol'!G$53,IF(PayCombo!E332=1,'Regular Symbol'!G$38,IF(D332=0,'Regular Symbol'!G$26,'Regular Symbol'!G$66) ))</f>
        <v>6</v>
      </c>
      <c r="L332" s="284">
        <f>IF(F332=2,'Regular Symbol'!H$53,IF(PayCombo!F332=1,'Regular Symbol'!H$38,IF(E332=0,'Regular Symbol'!H$26,'Regular Symbol'!H$66) ))</f>
        <v>9</v>
      </c>
      <c r="M332" s="270">
        <f t="shared" si="62"/>
        <v>8208</v>
      </c>
      <c r="N332" s="271">
        <f t="shared" si="63"/>
        <v>31788409.263157893</v>
      </c>
      <c r="O332" s="285">
        <f>HLOOKUP(A332,OverView!$B$47:$L$57,7,FALSE)</f>
        <v>210</v>
      </c>
      <c r="P332" s="269">
        <f t="shared" si="65"/>
        <v>6.6061814626057948E-6</v>
      </c>
      <c r="Q332" s="272">
        <f t="shared" si="64"/>
        <v>3.1458006964789497E-8</v>
      </c>
      <c r="R332" s="269">
        <f t="shared" si="66"/>
        <v>6.6061814626057948E-6</v>
      </c>
      <c r="S332" s="237"/>
    </row>
    <row r="333" spans="1:19" ht="14" thickBot="1">
      <c r="A333" s="187">
        <f t="shared" si="60"/>
        <v>7</v>
      </c>
      <c r="B333" s="278">
        <v>2</v>
      </c>
      <c r="C333" s="278">
        <v>1</v>
      </c>
      <c r="D333" s="278">
        <v>1</v>
      </c>
      <c r="E333" s="278">
        <v>2</v>
      </c>
      <c r="F333" s="278">
        <v>1</v>
      </c>
      <c r="G333" s="279">
        <f t="shared" si="61"/>
        <v>7</v>
      </c>
      <c r="H333" s="284">
        <f>IF(B333=2,'Regular Symbol'!D$53,IF(PayCombo!B333=1,'Regular Symbol'!D$38,IF(A333=0,'Regular Symbol'!D$26,'Regular Symbol'!D$66) ))</f>
        <v>2</v>
      </c>
      <c r="I333" s="284">
        <f>IF(C333=2,'Regular Symbol'!E$53,IF(PayCombo!C333=1,'Regular Symbol'!E$38,IF(B333=0,'Regular Symbol'!E$26,'Regular Symbol'!E$66) ))</f>
        <v>2</v>
      </c>
      <c r="J333" s="284">
        <f>IF(D333=2,'Regular Symbol'!F$53,IF(PayCombo!D333=1,'Regular Symbol'!F$38,IF(C333=0,'Regular Symbol'!F$26,'Regular Symbol'!F$66) ))</f>
        <v>38</v>
      </c>
      <c r="K333" s="284">
        <f>IF(E333=2,'Regular Symbol'!G$53,IF(PayCombo!E333=1,'Regular Symbol'!G$38,IF(D333=0,'Regular Symbol'!G$26,'Regular Symbol'!G$66) ))</f>
        <v>30</v>
      </c>
      <c r="L333" s="284">
        <f>IF(F333=2,'Regular Symbol'!H$53,IF(PayCombo!F333=1,'Regular Symbol'!H$38,IF(E333=0,'Regular Symbol'!H$26,'Regular Symbol'!H$66) ))</f>
        <v>22</v>
      </c>
      <c r="M333" s="270">
        <f t="shared" si="62"/>
        <v>100320</v>
      </c>
      <c r="N333" s="271">
        <f t="shared" si="63"/>
        <v>2600869.8488038275</v>
      </c>
      <c r="O333" s="285">
        <f>HLOOKUP(A333,OverView!$B$47:$L$57,7,FALSE)</f>
        <v>210</v>
      </c>
      <c r="P333" s="269">
        <f t="shared" si="65"/>
        <v>8.0742217876293051E-5</v>
      </c>
      <c r="Q333" s="272">
        <f t="shared" si="64"/>
        <v>3.8448675179187166E-7</v>
      </c>
      <c r="R333" s="269">
        <f t="shared" si="66"/>
        <v>8.0742217876293051E-5</v>
      </c>
      <c r="S333" s="237"/>
    </row>
    <row r="334" spans="1:19" ht="14" thickBot="1">
      <c r="A334" s="187">
        <f t="shared" si="60"/>
        <v>7</v>
      </c>
      <c r="B334" s="278">
        <v>2</v>
      </c>
      <c r="C334" s="278">
        <v>1</v>
      </c>
      <c r="D334" s="278">
        <v>2</v>
      </c>
      <c r="E334" s="278">
        <v>1</v>
      </c>
      <c r="F334" s="278">
        <v>1</v>
      </c>
      <c r="G334" s="279">
        <f t="shared" si="61"/>
        <v>7</v>
      </c>
      <c r="H334" s="284">
        <f>IF(B334=2,'Regular Symbol'!D$53,IF(PayCombo!B334=1,'Regular Symbol'!D$38,IF(A334=0,'Regular Symbol'!D$26,'Regular Symbol'!D$66) ))</f>
        <v>2</v>
      </c>
      <c r="I334" s="284">
        <f>IF(C334=2,'Regular Symbol'!E$53,IF(PayCombo!C334=1,'Regular Symbol'!E$38,IF(B334=0,'Regular Symbol'!E$26,'Regular Symbol'!E$66) ))</f>
        <v>2</v>
      </c>
      <c r="J334" s="284">
        <f>IF(D334=2,'Regular Symbol'!F$53,IF(PayCombo!D334=1,'Regular Symbol'!F$38,IF(C334=0,'Regular Symbol'!F$26,'Regular Symbol'!F$66) ))</f>
        <v>15</v>
      </c>
      <c r="K334" s="284">
        <f>IF(E334=2,'Regular Symbol'!G$53,IF(PayCombo!E334=1,'Regular Symbol'!G$38,IF(D334=0,'Regular Symbol'!G$26,'Regular Symbol'!G$66) ))</f>
        <v>6</v>
      </c>
      <c r="L334" s="284">
        <f>IF(F334=2,'Regular Symbol'!H$53,IF(PayCombo!F334=1,'Regular Symbol'!H$38,IF(E334=0,'Regular Symbol'!H$26,'Regular Symbol'!H$66) ))</f>
        <v>22</v>
      </c>
      <c r="M334" s="270">
        <f t="shared" si="62"/>
        <v>7920</v>
      </c>
      <c r="N334" s="271">
        <f t="shared" si="63"/>
        <v>32944351.418181818</v>
      </c>
      <c r="O334" s="285">
        <f>HLOOKUP(A334,OverView!$B$47:$L$57,7,FALSE)</f>
        <v>210</v>
      </c>
      <c r="P334" s="269">
        <f t="shared" si="65"/>
        <v>6.3743856218126093E-6</v>
      </c>
      <c r="Q334" s="272">
        <f t="shared" si="64"/>
        <v>3.035421724672671E-8</v>
      </c>
      <c r="R334" s="269">
        <f t="shared" si="66"/>
        <v>6.3743856218126093E-6</v>
      </c>
      <c r="S334" s="237"/>
    </row>
    <row r="335" spans="1:19" ht="14" thickBot="1">
      <c r="A335" s="187">
        <f t="shared" si="60"/>
        <v>7</v>
      </c>
      <c r="B335" s="278">
        <v>2</v>
      </c>
      <c r="C335" s="278">
        <v>1</v>
      </c>
      <c r="D335" s="278">
        <v>2</v>
      </c>
      <c r="E335" s="278">
        <v>2</v>
      </c>
      <c r="F335" s="278">
        <v>0</v>
      </c>
      <c r="G335" s="279">
        <f t="shared" si="61"/>
        <v>7</v>
      </c>
      <c r="H335" s="284">
        <f>IF(B335=2,'Regular Symbol'!D$53,IF(PayCombo!B335=1,'Regular Symbol'!D$38,IF(A335=0,'Regular Symbol'!D$26,'Regular Symbol'!D$66) ))</f>
        <v>2</v>
      </c>
      <c r="I335" s="284">
        <f>IF(C335=2,'Regular Symbol'!E$53,IF(PayCombo!C335=1,'Regular Symbol'!E$38,IF(B335=0,'Regular Symbol'!E$26,'Regular Symbol'!E$66) ))</f>
        <v>2</v>
      </c>
      <c r="J335" s="284">
        <f>IF(D335=2,'Regular Symbol'!F$53,IF(PayCombo!D335=1,'Regular Symbol'!F$38,IF(C335=0,'Regular Symbol'!F$26,'Regular Symbol'!F$66) ))</f>
        <v>15</v>
      </c>
      <c r="K335" s="284">
        <f>IF(E335=2,'Regular Symbol'!G$53,IF(PayCombo!E335=1,'Regular Symbol'!G$38,IF(D335=0,'Regular Symbol'!G$26,'Regular Symbol'!G$66) ))</f>
        <v>30</v>
      </c>
      <c r="L335" s="284">
        <f>IF(F335=2,'Regular Symbol'!H$53,IF(PayCombo!F335=1,'Regular Symbol'!H$38,IF(E335=0,'Regular Symbol'!H$26,'Regular Symbol'!H$66) ))</f>
        <v>161</v>
      </c>
      <c r="M335" s="270">
        <f t="shared" si="62"/>
        <v>289800</v>
      </c>
      <c r="N335" s="271">
        <f t="shared" si="63"/>
        <v>900342.52322981367</v>
      </c>
      <c r="O335" s="285">
        <f>HLOOKUP(A335,OverView!$B$47:$L$57,7,FALSE)</f>
        <v>210</v>
      </c>
      <c r="P335" s="269">
        <f t="shared" si="65"/>
        <v>2.3324456479814317E-4</v>
      </c>
      <c r="Q335" s="272">
        <f t="shared" si="64"/>
        <v>1.1106884038006818E-6</v>
      </c>
      <c r="R335" s="269">
        <f t="shared" si="66"/>
        <v>2.3324456479814317E-4</v>
      </c>
      <c r="S335" s="237"/>
    </row>
    <row r="336" spans="1:19" ht="14" thickBot="1">
      <c r="A336" s="187">
        <f t="shared" si="60"/>
        <v>7</v>
      </c>
      <c r="B336" s="278">
        <v>2</v>
      </c>
      <c r="C336" s="278">
        <v>2</v>
      </c>
      <c r="D336" s="278">
        <v>1</v>
      </c>
      <c r="E336" s="278">
        <v>1</v>
      </c>
      <c r="F336" s="278">
        <v>1</v>
      </c>
      <c r="G336" s="279">
        <f t="shared" si="61"/>
        <v>7</v>
      </c>
      <c r="H336" s="284">
        <f>IF(B336=2,'Regular Symbol'!D$53,IF(PayCombo!B336=1,'Regular Symbol'!D$38,IF(A336=0,'Regular Symbol'!D$26,'Regular Symbol'!D$66) ))</f>
        <v>2</v>
      </c>
      <c r="I336" s="284">
        <f>IF(C336=2,'Regular Symbol'!E$53,IF(PayCombo!C336=1,'Regular Symbol'!E$38,IF(B336=0,'Regular Symbol'!E$26,'Regular Symbol'!E$66) ))</f>
        <v>2</v>
      </c>
      <c r="J336" s="284">
        <f>IF(D336=2,'Regular Symbol'!F$53,IF(PayCombo!D336=1,'Regular Symbol'!F$38,IF(C336=0,'Regular Symbol'!F$26,'Regular Symbol'!F$66) ))</f>
        <v>38</v>
      </c>
      <c r="K336" s="284">
        <f>IF(E336=2,'Regular Symbol'!G$53,IF(PayCombo!E336=1,'Regular Symbol'!G$38,IF(D336=0,'Regular Symbol'!G$26,'Regular Symbol'!G$66) ))</f>
        <v>6</v>
      </c>
      <c r="L336" s="284">
        <f>IF(F336=2,'Regular Symbol'!H$53,IF(PayCombo!F336=1,'Regular Symbol'!H$38,IF(E336=0,'Regular Symbol'!H$26,'Regular Symbol'!H$66) ))</f>
        <v>22</v>
      </c>
      <c r="M336" s="270">
        <f t="shared" si="62"/>
        <v>20064</v>
      </c>
      <c r="N336" s="271">
        <f t="shared" si="63"/>
        <v>13004349.24401914</v>
      </c>
      <c r="O336" s="285">
        <f>HLOOKUP(A336,OverView!$B$47:$L$57,7,FALSE)</f>
        <v>210</v>
      </c>
      <c r="P336" s="269">
        <f t="shared" si="65"/>
        <v>1.6148443575258608E-5</v>
      </c>
      <c r="Q336" s="272">
        <f t="shared" si="64"/>
        <v>7.6897350358374322E-8</v>
      </c>
      <c r="R336" s="269">
        <f t="shared" si="66"/>
        <v>1.6148443575258608E-5</v>
      </c>
      <c r="S336" s="237"/>
    </row>
    <row r="337" spans="1:19" ht="14" thickBot="1">
      <c r="A337" s="187">
        <f t="shared" si="60"/>
        <v>7</v>
      </c>
      <c r="B337" s="278">
        <v>2</v>
      </c>
      <c r="C337" s="278">
        <v>2</v>
      </c>
      <c r="D337" s="278">
        <v>1</v>
      </c>
      <c r="E337" s="278">
        <v>2</v>
      </c>
      <c r="F337" s="278">
        <v>0</v>
      </c>
      <c r="G337" s="279">
        <f t="shared" si="61"/>
        <v>7</v>
      </c>
      <c r="H337" s="284">
        <f>IF(B337=2,'Regular Symbol'!D$53,IF(PayCombo!B337=1,'Regular Symbol'!D$38,IF(A337=0,'Regular Symbol'!D$26,'Regular Symbol'!D$66) ))</f>
        <v>2</v>
      </c>
      <c r="I337" s="284">
        <f>IF(C337=2,'Regular Symbol'!E$53,IF(PayCombo!C337=1,'Regular Symbol'!E$38,IF(B337=0,'Regular Symbol'!E$26,'Regular Symbol'!E$66) ))</f>
        <v>2</v>
      </c>
      <c r="J337" s="284">
        <f>IF(D337=2,'Regular Symbol'!F$53,IF(PayCombo!D337=1,'Regular Symbol'!F$38,IF(C337=0,'Regular Symbol'!F$26,'Regular Symbol'!F$66) ))</f>
        <v>38</v>
      </c>
      <c r="K337" s="284">
        <f>IF(E337=2,'Regular Symbol'!G$53,IF(PayCombo!E337=1,'Regular Symbol'!G$38,IF(D337=0,'Regular Symbol'!G$26,'Regular Symbol'!G$66) ))</f>
        <v>30</v>
      </c>
      <c r="L337" s="284">
        <f>IF(F337=2,'Regular Symbol'!H$53,IF(PayCombo!F337=1,'Regular Symbol'!H$38,IF(E337=0,'Regular Symbol'!H$26,'Regular Symbol'!H$66) ))</f>
        <v>161</v>
      </c>
      <c r="M337" s="270">
        <f t="shared" si="62"/>
        <v>734160</v>
      </c>
      <c r="N337" s="271">
        <f t="shared" si="63"/>
        <v>355398.36443282117</v>
      </c>
      <c r="O337" s="285">
        <f>HLOOKUP(A337,OverView!$B$47:$L$57,7,FALSE)</f>
        <v>210</v>
      </c>
      <c r="P337" s="269">
        <f t="shared" si="65"/>
        <v>5.9088623082196277E-4</v>
      </c>
      <c r="Q337" s="272">
        <f t="shared" si="64"/>
        <v>2.8137439562950606E-6</v>
      </c>
      <c r="R337" s="269">
        <f t="shared" si="66"/>
        <v>5.9088623082196277E-4</v>
      </c>
      <c r="S337" s="237"/>
    </row>
    <row r="338" spans="1:19" ht="14" thickBot="1">
      <c r="A338" s="187">
        <f t="shared" si="60"/>
        <v>7</v>
      </c>
      <c r="B338" s="282">
        <v>2</v>
      </c>
      <c r="C338" s="282">
        <v>2</v>
      </c>
      <c r="D338" s="282">
        <v>2</v>
      </c>
      <c r="E338" s="282">
        <v>1</v>
      </c>
      <c r="F338" s="282">
        <v>0</v>
      </c>
      <c r="G338" s="283">
        <f t="shared" si="61"/>
        <v>7</v>
      </c>
      <c r="H338" s="284">
        <f>IF(B338=2,'Regular Symbol'!D$53,IF(PayCombo!B338=1,'Regular Symbol'!D$38,IF(A338=0,'Regular Symbol'!D$26,'Regular Symbol'!D$66) ))</f>
        <v>2</v>
      </c>
      <c r="I338" s="284">
        <f>IF(C338=2,'Regular Symbol'!E$53,IF(PayCombo!C338=1,'Regular Symbol'!E$38,IF(B338=0,'Regular Symbol'!E$26,'Regular Symbol'!E$66) ))</f>
        <v>2</v>
      </c>
      <c r="J338" s="284">
        <f>IF(D338=2,'Regular Symbol'!F$53,IF(PayCombo!D338=1,'Regular Symbol'!F$38,IF(C338=0,'Regular Symbol'!F$26,'Regular Symbol'!F$66) ))</f>
        <v>15</v>
      </c>
      <c r="K338" s="284">
        <f>IF(E338=2,'Regular Symbol'!G$53,IF(PayCombo!E338=1,'Regular Symbol'!G$38,IF(D338=0,'Regular Symbol'!G$26,'Regular Symbol'!G$66) ))</f>
        <v>6</v>
      </c>
      <c r="L338" s="284">
        <f>IF(F338=2,'Regular Symbol'!H$53,IF(PayCombo!F338=1,'Regular Symbol'!H$38,IF(E338=0,'Regular Symbol'!H$26,'Regular Symbol'!H$66) ))</f>
        <v>161</v>
      </c>
      <c r="M338" s="270">
        <f t="shared" si="62"/>
        <v>57960</v>
      </c>
      <c r="N338" s="271">
        <f t="shared" si="63"/>
        <v>4501712.6161490679</v>
      </c>
      <c r="O338" s="285">
        <f>HLOOKUP(A338,OverView!$B$47:$L$57,7,FALSE)</f>
        <v>210</v>
      </c>
      <c r="P338" s="269">
        <f t="shared" si="65"/>
        <v>4.6648912959628636E-5</v>
      </c>
      <c r="Q338" s="272">
        <f t="shared" si="64"/>
        <v>2.2213768076013637E-7</v>
      </c>
      <c r="R338" s="269">
        <f t="shared" si="66"/>
        <v>4.6648912959628636E-5</v>
      </c>
      <c r="S338" s="289">
        <f>SUM(M325:M338)</f>
        <v>8080224</v>
      </c>
    </row>
    <row r="339" spans="1:19" ht="14" thickBot="1">
      <c r="A339" s="187">
        <f t="shared" si="60"/>
        <v>6</v>
      </c>
      <c r="B339" s="280">
        <v>1</v>
      </c>
      <c r="C339" s="280">
        <v>1</v>
      </c>
      <c r="D339" s="280">
        <v>1</v>
      </c>
      <c r="E339" s="280">
        <v>1</v>
      </c>
      <c r="F339" s="280">
        <v>2</v>
      </c>
      <c r="G339" s="281">
        <f t="shared" si="61"/>
        <v>6</v>
      </c>
      <c r="H339" s="284">
        <f>IF(B339=2,'Regular Symbol'!D$53,IF(PayCombo!B339=1,'Regular Symbol'!D$38,IF(A339=0,'Regular Symbol'!D$26,'Regular Symbol'!D$66) ))</f>
        <v>28</v>
      </c>
      <c r="I339" s="284">
        <f>IF(C339=2,'Regular Symbol'!E$53,IF(PayCombo!C339=1,'Regular Symbol'!E$38,IF(B339=0,'Regular Symbol'!E$26,'Regular Symbol'!E$66) ))</f>
        <v>2</v>
      </c>
      <c r="J339" s="284">
        <f>IF(D339=2,'Regular Symbol'!F$53,IF(PayCombo!D339=1,'Regular Symbol'!F$38,IF(C339=0,'Regular Symbol'!F$26,'Regular Symbol'!F$66) ))</f>
        <v>38</v>
      </c>
      <c r="K339" s="284">
        <f>IF(E339=2,'Regular Symbol'!G$53,IF(PayCombo!E339=1,'Regular Symbol'!G$38,IF(D339=0,'Regular Symbol'!G$26,'Regular Symbol'!G$66) ))</f>
        <v>6</v>
      </c>
      <c r="L339" s="284">
        <f>IF(F339=2,'Regular Symbol'!H$53,IF(PayCombo!F339=1,'Regular Symbol'!H$38,IF(E339=0,'Regular Symbol'!H$26,'Regular Symbol'!H$66) ))</f>
        <v>9</v>
      </c>
      <c r="M339" s="268">
        <f t="shared" si="62"/>
        <v>114912</v>
      </c>
      <c r="N339" s="271">
        <f t="shared" si="63"/>
        <v>2270600.6616541352</v>
      </c>
      <c r="O339" s="285">
        <f>HLOOKUP(A339,OverView!$B$47:$L$57,7,FALSE)</f>
        <v>90</v>
      </c>
      <c r="P339" s="269">
        <f t="shared" si="65"/>
        <v>3.9637088775634766E-5</v>
      </c>
      <c r="Q339" s="272">
        <f t="shared" si="64"/>
        <v>4.4041209750705297E-7</v>
      </c>
      <c r="R339" s="269">
        <f t="shared" si="66"/>
        <v>3.9637088775634766E-5</v>
      </c>
      <c r="S339" s="237"/>
    </row>
    <row r="340" spans="1:19" ht="14" thickBot="1">
      <c r="A340" s="187">
        <f t="shared" ref="A340:A366" si="67">SUM(B340:F340)</f>
        <v>6</v>
      </c>
      <c r="B340" s="278">
        <v>1</v>
      </c>
      <c r="C340" s="278">
        <v>1</v>
      </c>
      <c r="D340" s="278">
        <v>1</v>
      </c>
      <c r="E340" s="278">
        <v>2</v>
      </c>
      <c r="F340" s="278">
        <v>1</v>
      </c>
      <c r="G340" s="279">
        <f t="shared" ref="G340:G366" si="68">SUM(B340:F340)</f>
        <v>6</v>
      </c>
      <c r="H340" s="284">
        <f>IF(B340=2,'Regular Symbol'!D$53,IF(PayCombo!B340=1,'Regular Symbol'!D$38,IF(A340=0,'Regular Symbol'!D$26,'Regular Symbol'!D$66) ))</f>
        <v>28</v>
      </c>
      <c r="I340" s="284">
        <f>IF(C340=2,'Regular Symbol'!E$53,IF(PayCombo!C340=1,'Regular Symbol'!E$38,IF(B340=0,'Regular Symbol'!E$26,'Regular Symbol'!E$66) ))</f>
        <v>2</v>
      </c>
      <c r="J340" s="284">
        <f>IF(D340=2,'Regular Symbol'!F$53,IF(PayCombo!D340=1,'Regular Symbol'!F$38,IF(C340=0,'Regular Symbol'!F$26,'Regular Symbol'!F$66) ))</f>
        <v>38</v>
      </c>
      <c r="K340" s="284">
        <f>IF(E340=2,'Regular Symbol'!G$53,IF(PayCombo!E340=1,'Regular Symbol'!G$38,IF(D340=0,'Regular Symbol'!G$26,'Regular Symbol'!G$66) ))</f>
        <v>30</v>
      </c>
      <c r="L340" s="284">
        <f>IF(F340=2,'Regular Symbol'!H$53,IF(PayCombo!F340=1,'Regular Symbol'!H$38,IF(E340=0,'Regular Symbol'!H$26,'Regular Symbol'!H$66) ))</f>
        <v>22</v>
      </c>
      <c r="M340" s="270">
        <f t="shared" ref="M340:M366" si="69">PRODUCT(H340,I340,J340,K340,L340)</f>
        <v>1404480</v>
      </c>
      <c r="N340" s="271">
        <f t="shared" ref="N340:N366" si="70">$H$5/M340</f>
        <v>185776.41777170199</v>
      </c>
      <c r="O340" s="285">
        <f>HLOOKUP(A340,OverView!$B$47:$L$57,7,FALSE)</f>
        <v>90</v>
      </c>
      <c r="P340" s="269">
        <f t="shared" si="65"/>
        <v>4.8445330725775817E-4</v>
      </c>
      <c r="Q340" s="272">
        <f t="shared" ref="Q340:Q366" si="71">1/N340</f>
        <v>5.3828145250862021E-6</v>
      </c>
      <c r="R340" s="269">
        <f t="shared" si="66"/>
        <v>4.8445330725775817E-4</v>
      </c>
      <c r="S340" s="237"/>
    </row>
    <row r="341" spans="1:19" ht="14" thickBot="1">
      <c r="A341" s="187">
        <f t="shared" si="67"/>
        <v>6</v>
      </c>
      <c r="B341" s="278">
        <v>1</v>
      </c>
      <c r="C341" s="278">
        <v>1</v>
      </c>
      <c r="D341" s="278">
        <v>2</v>
      </c>
      <c r="E341" s="278">
        <v>1</v>
      </c>
      <c r="F341" s="278">
        <v>1</v>
      </c>
      <c r="G341" s="279">
        <f t="shared" si="68"/>
        <v>6</v>
      </c>
      <c r="H341" s="284">
        <f>IF(B341=2,'Regular Symbol'!D$53,IF(PayCombo!B341=1,'Regular Symbol'!D$38,IF(A341=0,'Regular Symbol'!D$26,'Regular Symbol'!D$66) ))</f>
        <v>28</v>
      </c>
      <c r="I341" s="284">
        <f>IF(C341=2,'Regular Symbol'!E$53,IF(PayCombo!C341=1,'Regular Symbol'!E$38,IF(B341=0,'Regular Symbol'!E$26,'Regular Symbol'!E$66) ))</f>
        <v>2</v>
      </c>
      <c r="J341" s="284">
        <f>IF(D341=2,'Regular Symbol'!F$53,IF(PayCombo!D341=1,'Regular Symbol'!F$38,IF(C341=0,'Regular Symbol'!F$26,'Regular Symbol'!F$66) ))</f>
        <v>15</v>
      </c>
      <c r="K341" s="284">
        <f>IF(E341=2,'Regular Symbol'!G$53,IF(PayCombo!E341=1,'Regular Symbol'!G$38,IF(D341=0,'Regular Symbol'!G$26,'Regular Symbol'!G$66) ))</f>
        <v>6</v>
      </c>
      <c r="L341" s="284">
        <f>IF(F341=2,'Regular Symbol'!H$53,IF(PayCombo!F341=1,'Regular Symbol'!H$38,IF(E341=0,'Regular Symbol'!H$26,'Regular Symbol'!H$66) ))</f>
        <v>22</v>
      </c>
      <c r="M341" s="270">
        <f t="shared" si="69"/>
        <v>110880</v>
      </c>
      <c r="N341" s="271">
        <f t="shared" si="70"/>
        <v>2353167.9584415583</v>
      </c>
      <c r="O341" s="285">
        <f>HLOOKUP(A341,OverView!$B$47:$L$57,7,FALSE)</f>
        <v>90</v>
      </c>
      <c r="P341" s="269">
        <f t="shared" si="65"/>
        <v>3.8246313730875649E-5</v>
      </c>
      <c r="Q341" s="272">
        <f t="shared" si="71"/>
        <v>4.2495904145417391E-7</v>
      </c>
      <c r="R341" s="269">
        <f t="shared" si="66"/>
        <v>3.8246313730875649E-5</v>
      </c>
      <c r="S341" s="237"/>
    </row>
    <row r="342" spans="1:19" ht="14" thickBot="1">
      <c r="A342" s="187">
        <f t="shared" si="67"/>
        <v>6</v>
      </c>
      <c r="B342" s="278">
        <v>1</v>
      </c>
      <c r="C342" s="278">
        <v>1</v>
      </c>
      <c r="D342" s="278">
        <v>2</v>
      </c>
      <c r="E342" s="278">
        <v>2</v>
      </c>
      <c r="F342" s="278">
        <v>0</v>
      </c>
      <c r="G342" s="279">
        <f t="shared" si="68"/>
        <v>6</v>
      </c>
      <c r="H342" s="284">
        <f>IF(B342=2,'Regular Symbol'!D$53,IF(PayCombo!B342=1,'Regular Symbol'!D$38,IF(A342=0,'Regular Symbol'!D$26,'Regular Symbol'!D$66) ))</f>
        <v>28</v>
      </c>
      <c r="I342" s="284">
        <f>IF(C342=2,'Regular Symbol'!E$53,IF(PayCombo!C342=1,'Regular Symbol'!E$38,IF(B342=0,'Regular Symbol'!E$26,'Regular Symbol'!E$66) ))</f>
        <v>2</v>
      </c>
      <c r="J342" s="284">
        <f>IF(D342=2,'Regular Symbol'!F$53,IF(PayCombo!D342=1,'Regular Symbol'!F$38,IF(C342=0,'Regular Symbol'!F$26,'Regular Symbol'!F$66) ))</f>
        <v>15</v>
      </c>
      <c r="K342" s="284">
        <f>IF(E342=2,'Regular Symbol'!G$53,IF(PayCombo!E342=1,'Regular Symbol'!G$38,IF(D342=0,'Regular Symbol'!G$26,'Regular Symbol'!G$66) ))</f>
        <v>30</v>
      </c>
      <c r="L342" s="284">
        <f>IF(F342=2,'Regular Symbol'!H$53,IF(PayCombo!F342=1,'Regular Symbol'!H$38,IF(E342=0,'Regular Symbol'!H$26,'Regular Symbol'!H$66) ))</f>
        <v>161</v>
      </c>
      <c r="M342" s="270">
        <f t="shared" si="69"/>
        <v>4057200</v>
      </c>
      <c r="N342" s="271">
        <f t="shared" si="70"/>
        <v>64310.180230700978</v>
      </c>
      <c r="O342" s="285">
        <f>HLOOKUP(A342,OverView!$B$47:$L$57,7,FALSE)</f>
        <v>90</v>
      </c>
      <c r="P342" s="269">
        <f t="shared" si="65"/>
        <v>1.3994673887888589E-3</v>
      </c>
      <c r="Q342" s="272">
        <f t="shared" si="71"/>
        <v>1.5549637653209544E-5</v>
      </c>
      <c r="R342" s="269">
        <f t="shared" si="66"/>
        <v>1.3994673887888589E-3</v>
      </c>
      <c r="S342" s="237"/>
    </row>
    <row r="343" spans="1:19" ht="14" thickBot="1">
      <c r="A343" s="187">
        <f t="shared" si="67"/>
        <v>6</v>
      </c>
      <c r="B343" s="278">
        <v>1</v>
      </c>
      <c r="C343" s="278">
        <v>2</v>
      </c>
      <c r="D343" s="278">
        <v>1</v>
      </c>
      <c r="E343" s="278">
        <v>1</v>
      </c>
      <c r="F343" s="278">
        <v>1</v>
      </c>
      <c r="G343" s="279">
        <f t="shared" si="68"/>
        <v>6</v>
      </c>
      <c r="H343" s="284">
        <f>IF(B343=2,'Regular Symbol'!D$53,IF(PayCombo!B343=1,'Regular Symbol'!D$38,IF(A343=0,'Regular Symbol'!D$26,'Regular Symbol'!D$66) ))</f>
        <v>28</v>
      </c>
      <c r="I343" s="284">
        <f>IF(C343=2,'Regular Symbol'!E$53,IF(PayCombo!C343=1,'Regular Symbol'!E$38,IF(B343=0,'Regular Symbol'!E$26,'Regular Symbol'!E$66) ))</f>
        <v>2</v>
      </c>
      <c r="J343" s="284">
        <f>IF(D343=2,'Regular Symbol'!F$53,IF(PayCombo!D343=1,'Regular Symbol'!F$38,IF(C343=0,'Regular Symbol'!F$26,'Regular Symbol'!F$66) ))</f>
        <v>38</v>
      </c>
      <c r="K343" s="284">
        <f>IF(E343=2,'Regular Symbol'!G$53,IF(PayCombo!E343=1,'Regular Symbol'!G$38,IF(D343=0,'Regular Symbol'!G$26,'Regular Symbol'!G$66) ))</f>
        <v>6</v>
      </c>
      <c r="L343" s="284">
        <f>IF(F343=2,'Regular Symbol'!H$53,IF(PayCombo!F343=1,'Regular Symbol'!H$38,IF(E343=0,'Regular Symbol'!H$26,'Regular Symbol'!H$66) ))</f>
        <v>22</v>
      </c>
      <c r="M343" s="270">
        <f t="shared" si="69"/>
        <v>280896</v>
      </c>
      <c r="N343" s="271">
        <f t="shared" si="70"/>
        <v>928882.0888585099</v>
      </c>
      <c r="O343" s="285">
        <f>HLOOKUP(A343,OverView!$B$47:$L$57,7,FALSE)</f>
        <v>90</v>
      </c>
      <c r="P343" s="269">
        <f t="shared" si="65"/>
        <v>9.6890661451551642E-5</v>
      </c>
      <c r="Q343" s="272">
        <f t="shared" si="71"/>
        <v>1.0765629050172405E-6</v>
      </c>
      <c r="R343" s="269">
        <f t="shared" si="66"/>
        <v>9.6890661451551642E-5</v>
      </c>
      <c r="S343" s="237"/>
    </row>
    <row r="344" spans="1:19" ht="14" thickBot="1">
      <c r="A344" s="187">
        <f t="shared" si="67"/>
        <v>6</v>
      </c>
      <c r="B344" s="278">
        <v>1</v>
      </c>
      <c r="C344" s="278">
        <v>2</v>
      </c>
      <c r="D344" s="278">
        <v>1</v>
      </c>
      <c r="E344" s="278">
        <v>2</v>
      </c>
      <c r="F344" s="278">
        <v>0</v>
      </c>
      <c r="G344" s="279">
        <f t="shared" si="68"/>
        <v>6</v>
      </c>
      <c r="H344" s="284">
        <f>IF(B344=2,'Regular Symbol'!D$53,IF(PayCombo!B344=1,'Regular Symbol'!D$38,IF(A344=0,'Regular Symbol'!D$26,'Regular Symbol'!D$66) ))</f>
        <v>28</v>
      </c>
      <c r="I344" s="284">
        <f>IF(C344=2,'Regular Symbol'!E$53,IF(PayCombo!C344=1,'Regular Symbol'!E$38,IF(B344=0,'Regular Symbol'!E$26,'Regular Symbol'!E$66) ))</f>
        <v>2</v>
      </c>
      <c r="J344" s="284">
        <f>IF(D344=2,'Regular Symbol'!F$53,IF(PayCombo!D344=1,'Regular Symbol'!F$38,IF(C344=0,'Regular Symbol'!F$26,'Regular Symbol'!F$66) ))</f>
        <v>38</v>
      </c>
      <c r="K344" s="284">
        <f>IF(E344=2,'Regular Symbol'!G$53,IF(PayCombo!E344=1,'Regular Symbol'!G$38,IF(D344=0,'Regular Symbol'!G$26,'Regular Symbol'!G$66) ))</f>
        <v>30</v>
      </c>
      <c r="L344" s="284">
        <f>IF(F344=2,'Regular Symbol'!H$53,IF(PayCombo!F344=1,'Regular Symbol'!H$38,IF(E344=0,'Regular Symbol'!H$26,'Regular Symbol'!H$66) ))</f>
        <v>161</v>
      </c>
      <c r="M344" s="270">
        <f t="shared" si="69"/>
        <v>10278240</v>
      </c>
      <c r="N344" s="271">
        <f t="shared" si="70"/>
        <v>25385.597459487228</v>
      </c>
      <c r="O344" s="285">
        <f>HLOOKUP(A344,OverView!$B$47:$L$57,7,FALSE)</f>
        <v>90</v>
      </c>
      <c r="P344" s="269">
        <f t="shared" si="65"/>
        <v>3.5453173849317762E-3</v>
      </c>
      <c r="Q344" s="272">
        <f t="shared" si="71"/>
        <v>3.9392415388130846E-5</v>
      </c>
      <c r="R344" s="269">
        <f t="shared" si="66"/>
        <v>3.5453173849317762E-3</v>
      </c>
      <c r="S344" s="237"/>
    </row>
    <row r="345" spans="1:19" ht="14" thickBot="1">
      <c r="A345" s="187">
        <f t="shared" si="67"/>
        <v>6</v>
      </c>
      <c r="B345" s="278">
        <v>1</v>
      </c>
      <c r="C345" s="278">
        <v>2</v>
      </c>
      <c r="D345" s="278">
        <v>2</v>
      </c>
      <c r="E345" s="278">
        <v>1</v>
      </c>
      <c r="F345" s="278">
        <v>0</v>
      </c>
      <c r="G345" s="279">
        <f t="shared" si="68"/>
        <v>6</v>
      </c>
      <c r="H345" s="284">
        <f>IF(B345=2,'Regular Symbol'!D$53,IF(PayCombo!B345=1,'Regular Symbol'!D$38,IF(A345=0,'Regular Symbol'!D$26,'Regular Symbol'!D$66) ))</f>
        <v>28</v>
      </c>
      <c r="I345" s="284">
        <f>IF(C345=2,'Regular Symbol'!E$53,IF(PayCombo!C345=1,'Regular Symbol'!E$38,IF(B345=0,'Regular Symbol'!E$26,'Regular Symbol'!E$66) ))</f>
        <v>2</v>
      </c>
      <c r="J345" s="284">
        <f>IF(D345=2,'Regular Symbol'!F$53,IF(PayCombo!D345=1,'Regular Symbol'!F$38,IF(C345=0,'Regular Symbol'!F$26,'Regular Symbol'!F$66) ))</f>
        <v>15</v>
      </c>
      <c r="K345" s="284">
        <f>IF(E345=2,'Regular Symbol'!G$53,IF(PayCombo!E345=1,'Regular Symbol'!G$38,IF(D345=0,'Regular Symbol'!G$26,'Regular Symbol'!G$66) ))</f>
        <v>6</v>
      </c>
      <c r="L345" s="284">
        <f>IF(F345=2,'Regular Symbol'!H$53,IF(PayCombo!F345=1,'Regular Symbol'!H$38,IF(E345=0,'Regular Symbol'!H$26,'Regular Symbol'!H$66) ))</f>
        <v>161</v>
      </c>
      <c r="M345" s="270">
        <f t="shared" si="69"/>
        <v>811440</v>
      </c>
      <c r="N345" s="271">
        <f t="shared" si="70"/>
        <v>321550.90115350491</v>
      </c>
      <c r="O345" s="285">
        <f>HLOOKUP(A345,OverView!$B$47:$L$57,7,FALSE)</f>
        <v>90</v>
      </c>
      <c r="P345" s="269">
        <f t="shared" si="65"/>
        <v>2.7989347775777179E-4</v>
      </c>
      <c r="Q345" s="272">
        <f t="shared" si="71"/>
        <v>3.1099275306419089E-6</v>
      </c>
      <c r="R345" s="269">
        <f t="shared" si="66"/>
        <v>2.7989347775777179E-4</v>
      </c>
      <c r="S345" s="237"/>
    </row>
    <row r="346" spans="1:19" ht="14" thickBot="1">
      <c r="A346" s="187">
        <f t="shared" si="67"/>
        <v>6</v>
      </c>
      <c r="B346" s="278">
        <v>2</v>
      </c>
      <c r="C346" s="278">
        <v>1</v>
      </c>
      <c r="D346" s="278">
        <v>1</v>
      </c>
      <c r="E346" s="278">
        <v>1</v>
      </c>
      <c r="F346" s="278">
        <v>1</v>
      </c>
      <c r="G346" s="279">
        <f t="shared" si="68"/>
        <v>6</v>
      </c>
      <c r="H346" s="284">
        <f>IF(B346=2,'Regular Symbol'!D$53,IF(PayCombo!B346=1,'Regular Symbol'!D$38,IF(A346=0,'Regular Symbol'!D$26,'Regular Symbol'!D$66) ))</f>
        <v>2</v>
      </c>
      <c r="I346" s="284">
        <f>IF(C346=2,'Regular Symbol'!E$53,IF(PayCombo!C346=1,'Regular Symbol'!E$38,IF(B346=0,'Regular Symbol'!E$26,'Regular Symbol'!E$66) ))</f>
        <v>2</v>
      </c>
      <c r="J346" s="284">
        <f>IF(D346=2,'Regular Symbol'!F$53,IF(PayCombo!D346=1,'Regular Symbol'!F$38,IF(C346=0,'Regular Symbol'!F$26,'Regular Symbol'!F$66) ))</f>
        <v>38</v>
      </c>
      <c r="K346" s="284">
        <f>IF(E346=2,'Regular Symbol'!G$53,IF(PayCombo!E346=1,'Regular Symbol'!G$38,IF(D346=0,'Regular Symbol'!G$26,'Regular Symbol'!G$66) ))</f>
        <v>6</v>
      </c>
      <c r="L346" s="284">
        <f>IF(F346=2,'Regular Symbol'!H$53,IF(PayCombo!F346=1,'Regular Symbol'!H$38,IF(E346=0,'Regular Symbol'!H$26,'Regular Symbol'!H$66) ))</f>
        <v>22</v>
      </c>
      <c r="M346" s="270">
        <f t="shared" si="69"/>
        <v>20064</v>
      </c>
      <c r="N346" s="271">
        <f t="shared" si="70"/>
        <v>13004349.24401914</v>
      </c>
      <c r="O346" s="285">
        <f>HLOOKUP(A346,OverView!$B$47:$L$57,7,FALSE)</f>
        <v>90</v>
      </c>
      <c r="P346" s="269">
        <f t="shared" si="65"/>
        <v>6.9207615322536894E-6</v>
      </c>
      <c r="Q346" s="272">
        <f t="shared" si="71"/>
        <v>7.6897350358374322E-8</v>
      </c>
      <c r="R346" s="269">
        <f t="shared" si="66"/>
        <v>6.9207615322536894E-6</v>
      </c>
      <c r="S346" s="237"/>
    </row>
    <row r="347" spans="1:19" ht="14" thickBot="1">
      <c r="A347" s="187">
        <f t="shared" si="67"/>
        <v>6</v>
      </c>
      <c r="B347" s="278">
        <v>2</v>
      </c>
      <c r="C347" s="278">
        <v>1</v>
      </c>
      <c r="D347" s="278">
        <v>1</v>
      </c>
      <c r="E347" s="278">
        <v>2</v>
      </c>
      <c r="F347" s="278">
        <v>0</v>
      </c>
      <c r="G347" s="279">
        <f t="shared" si="68"/>
        <v>6</v>
      </c>
      <c r="H347" s="284">
        <f>IF(B347=2,'Regular Symbol'!D$53,IF(PayCombo!B347=1,'Regular Symbol'!D$38,IF(A347=0,'Regular Symbol'!D$26,'Regular Symbol'!D$66) ))</f>
        <v>2</v>
      </c>
      <c r="I347" s="284">
        <f>IF(C347=2,'Regular Symbol'!E$53,IF(PayCombo!C347=1,'Regular Symbol'!E$38,IF(B347=0,'Regular Symbol'!E$26,'Regular Symbol'!E$66) ))</f>
        <v>2</v>
      </c>
      <c r="J347" s="284">
        <f>IF(D347=2,'Regular Symbol'!F$53,IF(PayCombo!D347=1,'Regular Symbol'!F$38,IF(C347=0,'Regular Symbol'!F$26,'Regular Symbol'!F$66) ))</f>
        <v>38</v>
      </c>
      <c r="K347" s="284">
        <f>IF(E347=2,'Regular Symbol'!G$53,IF(PayCombo!E347=1,'Regular Symbol'!G$38,IF(D347=0,'Regular Symbol'!G$26,'Regular Symbol'!G$66) ))</f>
        <v>30</v>
      </c>
      <c r="L347" s="284">
        <f>IF(F347=2,'Regular Symbol'!H$53,IF(PayCombo!F347=1,'Regular Symbol'!H$38,IF(E347=0,'Regular Symbol'!H$26,'Regular Symbol'!H$66) ))</f>
        <v>161</v>
      </c>
      <c r="M347" s="270">
        <f t="shared" si="69"/>
        <v>734160</v>
      </c>
      <c r="N347" s="271">
        <f t="shared" si="70"/>
        <v>355398.36443282117</v>
      </c>
      <c r="O347" s="285">
        <f>HLOOKUP(A347,OverView!$B$47:$L$57,7,FALSE)</f>
        <v>90</v>
      </c>
      <c r="P347" s="269">
        <f t="shared" si="65"/>
        <v>2.5323695606655546E-4</v>
      </c>
      <c r="Q347" s="272">
        <f t="shared" si="71"/>
        <v>2.8137439562950606E-6</v>
      </c>
      <c r="R347" s="269">
        <f t="shared" si="66"/>
        <v>2.5323695606655546E-4</v>
      </c>
      <c r="S347" s="237"/>
    </row>
    <row r="348" spans="1:19" ht="14" thickBot="1">
      <c r="A348" s="187">
        <f t="shared" si="67"/>
        <v>6</v>
      </c>
      <c r="B348" s="278">
        <v>2</v>
      </c>
      <c r="C348" s="278">
        <v>1</v>
      </c>
      <c r="D348" s="278">
        <v>2</v>
      </c>
      <c r="E348" s="278">
        <v>1</v>
      </c>
      <c r="F348" s="278">
        <v>0</v>
      </c>
      <c r="G348" s="279">
        <f t="shared" si="68"/>
        <v>6</v>
      </c>
      <c r="H348" s="284">
        <f>IF(B348=2,'Regular Symbol'!D$53,IF(PayCombo!B348=1,'Regular Symbol'!D$38,IF(A348=0,'Regular Symbol'!D$26,'Regular Symbol'!D$66) ))</f>
        <v>2</v>
      </c>
      <c r="I348" s="284">
        <f>IF(C348=2,'Regular Symbol'!E$53,IF(PayCombo!C348=1,'Regular Symbol'!E$38,IF(B348=0,'Regular Symbol'!E$26,'Regular Symbol'!E$66) ))</f>
        <v>2</v>
      </c>
      <c r="J348" s="284">
        <f>IF(D348=2,'Regular Symbol'!F$53,IF(PayCombo!D348=1,'Regular Symbol'!F$38,IF(C348=0,'Regular Symbol'!F$26,'Regular Symbol'!F$66) ))</f>
        <v>15</v>
      </c>
      <c r="K348" s="284">
        <f>IF(E348=2,'Regular Symbol'!G$53,IF(PayCombo!E348=1,'Regular Symbol'!G$38,IF(D348=0,'Regular Symbol'!G$26,'Regular Symbol'!G$66) ))</f>
        <v>6</v>
      </c>
      <c r="L348" s="284">
        <f>IF(F348=2,'Regular Symbol'!H$53,IF(PayCombo!F348=1,'Regular Symbol'!H$38,IF(E348=0,'Regular Symbol'!H$26,'Regular Symbol'!H$66) ))</f>
        <v>161</v>
      </c>
      <c r="M348" s="270">
        <f t="shared" si="69"/>
        <v>57960</v>
      </c>
      <c r="N348" s="271">
        <f t="shared" si="70"/>
        <v>4501712.6161490679</v>
      </c>
      <c r="O348" s="285">
        <f>HLOOKUP(A348,OverView!$B$47:$L$57,7,FALSE)</f>
        <v>90</v>
      </c>
      <c r="P348" s="269">
        <f t="shared" si="65"/>
        <v>1.9992391268412273E-5</v>
      </c>
      <c r="Q348" s="272">
        <f t="shared" si="71"/>
        <v>2.2213768076013637E-7</v>
      </c>
      <c r="R348" s="269">
        <f t="shared" si="66"/>
        <v>1.9992391268412273E-5</v>
      </c>
      <c r="S348" s="237"/>
    </row>
    <row r="349" spans="1:19" ht="14" thickBot="1">
      <c r="A349" s="187">
        <f t="shared" si="67"/>
        <v>6</v>
      </c>
      <c r="B349" s="278">
        <v>2</v>
      </c>
      <c r="C349" s="278">
        <v>2</v>
      </c>
      <c r="D349" s="278">
        <v>1</v>
      </c>
      <c r="E349" s="278">
        <v>1</v>
      </c>
      <c r="F349" s="278">
        <v>0</v>
      </c>
      <c r="G349" s="279">
        <f t="shared" si="68"/>
        <v>6</v>
      </c>
      <c r="H349" s="284">
        <f>IF(B349=2,'Regular Symbol'!D$53,IF(PayCombo!B349=1,'Regular Symbol'!D$38,IF(A349=0,'Regular Symbol'!D$26,'Regular Symbol'!D$66) ))</f>
        <v>2</v>
      </c>
      <c r="I349" s="284">
        <f>IF(C349=2,'Regular Symbol'!E$53,IF(PayCombo!C349=1,'Regular Symbol'!E$38,IF(B349=0,'Regular Symbol'!E$26,'Regular Symbol'!E$66) ))</f>
        <v>2</v>
      </c>
      <c r="J349" s="284">
        <f>IF(D349=2,'Regular Symbol'!F$53,IF(PayCombo!D349=1,'Regular Symbol'!F$38,IF(C349=0,'Regular Symbol'!F$26,'Regular Symbol'!F$66) ))</f>
        <v>38</v>
      </c>
      <c r="K349" s="284">
        <f>IF(E349=2,'Regular Symbol'!G$53,IF(PayCombo!E349=1,'Regular Symbol'!G$38,IF(D349=0,'Regular Symbol'!G$26,'Regular Symbol'!G$66) ))</f>
        <v>6</v>
      </c>
      <c r="L349" s="284">
        <f>IF(F349=2,'Regular Symbol'!H$53,IF(PayCombo!F349=1,'Regular Symbol'!H$38,IF(E349=0,'Regular Symbol'!H$26,'Regular Symbol'!H$66) ))</f>
        <v>161</v>
      </c>
      <c r="M349" s="270">
        <f t="shared" si="69"/>
        <v>146832</v>
      </c>
      <c r="N349" s="271">
        <f t="shared" si="70"/>
        <v>1776991.8221641059</v>
      </c>
      <c r="O349" s="285">
        <f>HLOOKUP(A349,OverView!$B$47:$L$57,7,FALSE)</f>
        <v>90</v>
      </c>
      <c r="P349" s="269">
        <f t="shared" si="65"/>
        <v>5.0647391213311086E-5</v>
      </c>
      <c r="Q349" s="272">
        <f t="shared" si="71"/>
        <v>5.6274879125901208E-7</v>
      </c>
      <c r="R349" s="269">
        <f t="shared" si="66"/>
        <v>5.0647391213311086E-5</v>
      </c>
      <c r="S349" s="237"/>
    </row>
    <row r="350" spans="1:19" ht="14" thickBot="1">
      <c r="A350" s="187">
        <f t="shared" si="67"/>
        <v>6</v>
      </c>
      <c r="B350" s="282">
        <v>2</v>
      </c>
      <c r="C350" s="282">
        <v>2</v>
      </c>
      <c r="D350" s="282">
        <v>2</v>
      </c>
      <c r="E350" s="282">
        <v>0</v>
      </c>
      <c r="F350" s="282">
        <v>0</v>
      </c>
      <c r="G350" s="283">
        <f t="shared" si="68"/>
        <v>6</v>
      </c>
      <c r="H350" s="284">
        <f>IF(B350=2,'Regular Symbol'!D$53,IF(PayCombo!B350=1,'Regular Symbol'!D$38,IF(A350=0,'Regular Symbol'!D$26,'Regular Symbol'!D$66) ))</f>
        <v>2</v>
      </c>
      <c r="I350" s="284">
        <f>IF(C350=2,'Regular Symbol'!E$53,IF(PayCombo!C350=1,'Regular Symbol'!E$38,IF(B350=0,'Regular Symbol'!E$26,'Regular Symbol'!E$66) ))</f>
        <v>2</v>
      </c>
      <c r="J350" s="284">
        <f>IF(D350=2,'Regular Symbol'!F$53,IF(PayCombo!D350=1,'Regular Symbol'!F$38,IF(C350=0,'Regular Symbol'!F$26,'Regular Symbol'!F$66) ))</f>
        <v>15</v>
      </c>
      <c r="K350" s="284">
        <f>IF(E350=2,'Regular Symbol'!G$53,IF(PayCombo!E350=1,'Regular Symbol'!G$38,IF(D350=0,'Regular Symbol'!G$26,'Regular Symbol'!G$66) ))</f>
        <v>156</v>
      </c>
      <c r="L350" s="284">
        <f>IF(F350=2,'Regular Symbol'!H$53,IF(PayCombo!F350=1,'Regular Symbol'!H$38,IF(E350=0,'Regular Symbol'!H$26,'Regular Symbol'!H$66) ))</f>
        <v>192</v>
      </c>
      <c r="M350" s="270">
        <f t="shared" si="69"/>
        <v>1797120</v>
      </c>
      <c r="N350" s="271">
        <f t="shared" si="70"/>
        <v>145187.44615384616</v>
      </c>
      <c r="O350" s="285">
        <f>HLOOKUP(A350,OverView!$B$47:$L$57,7,FALSE)</f>
        <v>90</v>
      </c>
      <c r="P350" s="269">
        <f t="shared" si="65"/>
        <v>6.1988830566406239E-4</v>
      </c>
      <c r="Q350" s="272">
        <f t="shared" si="71"/>
        <v>6.8876478407118048E-6</v>
      </c>
      <c r="R350" s="269">
        <f t="shared" si="66"/>
        <v>6.1988830566406239E-4</v>
      </c>
      <c r="S350" s="289">
        <f>SUM(M339:M350)</f>
        <v>19814184</v>
      </c>
    </row>
    <row r="351" spans="1:19" ht="14" thickBot="1">
      <c r="A351" s="187">
        <f t="shared" si="67"/>
        <v>5</v>
      </c>
      <c r="B351" s="280">
        <v>1</v>
      </c>
      <c r="C351" s="280">
        <v>1</v>
      </c>
      <c r="D351" s="280">
        <v>1</v>
      </c>
      <c r="E351" s="280">
        <v>1</v>
      </c>
      <c r="F351" s="280">
        <v>1</v>
      </c>
      <c r="G351" s="281">
        <f t="shared" si="68"/>
        <v>5</v>
      </c>
      <c r="H351" s="284">
        <f>IF(B351=2,'Regular Symbol'!D$53,IF(PayCombo!B351=1,'Regular Symbol'!D$38,IF(A351=0,'Regular Symbol'!D$26,'Regular Symbol'!D$66) ))</f>
        <v>28</v>
      </c>
      <c r="I351" s="284">
        <f>IF(C351=2,'Regular Symbol'!E$53,IF(PayCombo!C351=1,'Regular Symbol'!E$38,IF(B351=0,'Regular Symbol'!E$26,'Regular Symbol'!E$66) ))</f>
        <v>2</v>
      </c>
      <c r="J351" s="284">
        <f>IF(D351=2,'Regular Symbol'!F$53,IF(PayCombo!D351=1,'Regular Symbol'!F$38,IF(C351=0,'Regular Symbol'!F$26,'Regular Symbol'!F$66) ))</f>
        <v>38</v>
      </c>
      <c r="K351" s="284">
        <f>IF(E351=2,'Regular Symbol'!G$53,IF(PayCombo!E351=1,'Regular Symbol'!G$38,IF(D351=0,'Regular Symbol'!G$26,'Regular Symbol'!G$66) ))</f>
        <v>6</v>
      </c>
      <c r="L351" s="284">
        <f>IF(F351=2,'Regular Symbol'!H$53,IF(PayCombo!F351=1,'Regular Symbol'!H$38,IF(E351=0,'Regular Symbol'!H$26,'Regular Symbol'!H$66) ))</f>
        <v>22</v>
      </c>
      <c r="M351" s="268">
        <f t="shared" si="69"/>
        <v>280896</v>
      </c>
      <c r="N351" s="271">
        <f t="shared" si="70"/>
        <v>928882.0888585099</v>
      </c>
      <c r="O351" s="285">
        <f>HLOOKUP(A351,OverView!$B$47:$L$57,7,FALSE)</f>
        <v>30</v>
      </c>
      <c r="P351" s="269">
        <f t="shared" si="65"/>
        <v>3.2296887150517216E-5</v>
      </c>
      <c r="Q351" s="272">
        <f t="shared" si="71"/>
        <v>1.0765629050172405E-6</v>
      </c>
      <c r="R351" s="269">
        <f t="shared" si="66"/>
        <v>3.2296887150517216E-5</v>
      </c>
      <c r="S351" s="237"/>
    </row>
    <row r="352" spans="1:19" ht="14" thickBot="1">
      <c r="A352" s="187">
        <f t="shared" si="67"/>
        <v>5</v>
      </c>
      <c r="B352" s="278">
        <v>1</v>
      </c>
      <c r="C352" s="278">
        <v>1</v>
      </c>
      <c r="D352" s="278">
        <v>1</v>
      </c>
      <c r="E352" s="278">
        <v>2</v>
      </c>
      <c r="F352" s="278">
        <v>0</v>
      </c>
      <c r="G352" s="279">
        <f t="shared" si="68"/>
        <v>5</v>
      </c>
      <c r="H352" s="284">
        <f>IF(B352=2,'Regular Symbol'!D$53,IF(PayCombo!B352=1,'Regular Symbol'!D$38,IF(A352=0,'Regular Symbol'!D$26,'Regular Symbol'!D$66) ))</f>
        <v>28</v>
      </c>
      <c r="I352" s="284">
        <f>IF(C352=2,'Regular Symbol'!E$53,IF(PayCombo!C352=1,'Regular Symbol'!E$38,IF(B352=0,'Regular Symbol'!E$26,'Regular Symbol'!E$66) ))</f>
        <v>2</v>
      </c>
      <c r="J352" s="284">
        <f>IF(D352=2,'Regular Symbol'!F$53,IF(PayCombo!D352=1,'Regular Symbol'!F$38,IF(C352=0,'Regular Symbol'!F$26,'Regular Symbol'!F$66) ))</f>
        <v>38</v>
      </c>
      <c r="K352" s="284">
        <f>IF(E352=2,'Regular Symbol'!G$53,IF(PayCombo!E352=1,'Regular Symbol'!G$38,IF(D352=0,'Regular Symbol'!G$26,'Regular Symbol'!G$66) ))</f>
        <v>30</v>
      </c>
      <c r="L352" s="284">
        <f>IF(F352=2,'Regular Symbol'!H$53,IF(PayCombo!F352=1,'Regular Symbol'!H$38,IF(E352=0,'Regular Symbol'!H$26,'Regular Symbol'!H$66) ))</f>
        <v>161</v>
      </c>
      <c r="M352" s="270">
        <f t="shared" si="69"/>
        <v>10278240</v>
      </c>
      <c r="N352" s="271">
        <f t="shared" si="70"/>
        <v>25385.597459487228</v>
      </c>
      <c r="O352" s="285">
        <f>HLOOKUP(A352,OverView!$B$47:$L$57,7,FALSE)</f>
        <v>30</v>
      </c>
      <c r="P352" s="269">
        <f t="shared" si="65"/>
        <v>1.1817724616439253E-3</v>
      </c>
      <c r="Q352" s="272">
        <f t="shared" si="71"/>
        <v>3.9392415388130846E-5</v>
      </c>
      <c r="R352" s="269">
        <f t="shared" si="66"/>
        <v>1.1817724616439253E-3</v>
      </c>
      <c r="S352" s="237"/>
    </row>
    <row r="353" spans="1:19" ht="14" thickBot="1">
      <c r="A353" s="187">
        <f t="shared" si="67"/>
        <v>5</v>
      </c>
      <c r="B353" s="278">
        <v>1</v>
      </c>
      <c r="C353" s="278">
        <v>1</v>
      </c>
      <c r="D353" s="278">
        <v>2</v>
      </c>
      <c r="E353" s="278">
        <v>1</v>
      </c>
      <c r="F353" s="278">
        <v>0</v>
      </c>
      <c r="G353" s="279">
        <f t="shared" si="68"/>
        <v>5</v>
      </c>
      <c r="H353" s="284">
        <f>IF(B353=2,'Regular Symbol'!D$53,IF(PayCombo!B353=1,'Regular Symbol'!D$38,IF(A353=0,'Regular Symbol'!D$26,'Regular Symbol'!D$66) ))</f>
        <v>28</v>
      </c>
      <c r="I353" s="284">
        <f>IF(C353=2,'Regular Symbol'!E$53,IF(PayCombo!C353=1,'Regular Symbol'!E$38,IF(B353=0,'Regular Symbol'!E$26,'Regular Symbol'!E$66) ))</f>
        <v>2</v>
      </c>
      <c r="J353" s="284">
        <f>IF(D353=2,'Regular Symbol'!F$53,IF(PayCombo!D353=1,'Regular Symbol'!F$38,IF(C353=0,'Regular Symbol'!F$26,'Regular Symbol'!F$66) ))</f>
        <v>15</v>
      </c>
      <c r="K353" s="284">
        <f>IF(E353=2,'Regular Symbol'!G$53,IF(PayCombo!E353=1,'Regular Symbol'!G$38,IF(D353=0,'Regular Symbol'!G$26,'Regular Symbol'!G$66) ))</f>
        <v>6</v>
      </c>
      <c r="L353" s="284">
        <f>IF(F353=2,'Regular Symbol'!H$53,IF(PayCombo!F353=1,'Regular Symbol'!H$38,IF(E353=0,'Regular Symbol'!H$26,'Regular Symbol'!H$66) ))</f>
        <v>161</v>
      </c>
      <c r="M353" s="270">
        <f t="shared" si="69"/>
        <v>811440</v>
      </c>
      <c r="N353" s="271">
        <f t="shared" si="70"/>
        <v>321550.90115350491</v>
      </c>
      <c r="O353" s="285">
        <f>HLOOKUP(A353,OverView!$B$47:$L$57,7,FALSE)</f>
        <v>30</v>
      </c>
      <c r="P353" s="269">
        <f t="shared" si="65"/>
        <v>9.3297825919257273E-5</v>
      </c>
      <c r="Q353" s="272">
        <f t="shared" si="71"/>
        <v>3.1099275306419089E-6</v>
      </c>
      <c r="R353" s="269">
        <f t="shared" si="66"/>
        <v>9.3297825919257273E-5</v>
      </c>
      <c r="S353" s="237"/>
    </row>
    <row r="354" spans="1:19" ht="14" thickBot="1">
      <c r="A354" s="187">
        <f t="shared" si="67"/>
        <v>5</v>
      </c>
      <c r="B354" s="278">
        <v>1</v>
      </c>
      <c r="C354" s="278">
        <v>2</v>
      </c>
      <c r="D354" s="278">
        <v>1</v>
      </c>
      <c r="E354" s="278">
        <v>1</v>
      </c>
      <c r="F354" s="278">
        <v>0</v>
      </c>
      <c r="G354" s="279">
        <f t="shared" si="68"/>
        <v>5</v>
      </c>
      <c r="H354" s="284">
        <f>IF(B354=2,'Regular Symbol'!D$53,IF(PayCombo!B354=1,'Regular Symbol'!D$38,IF(A354=0,'Regular Symbol'!D$26,'Regular Symbol'!D$66) ))</f>
        <v>28</v>
      </c>
      <c r="I354" s="284">
        <f>IF(C354=2,'Regular Symbol'!E$53,IF(PayCombo!C354=1,'Regular Symbol'!E$38,IF(B354=0,'Regular Symbol'!E$26,'Regular Symbol'!E$66) ))</f>
        <v>2</v>
      </c>
      <c r="J354" s="284">
        <f>IF(D354=2,'Regular Symbol'!F$53,IF(PayCombo!D354=1,'Regular Symbol'!F$38,IF(C354=0,'Regular Symbol'!F$26,'Regular Symbol'!F$66) ))</f>
        <v>38</v>
      </c>
      <c r="K354" s="284">
        <f>IF(E354=2,'Regular Symbol'!G$53,IF(PayCombo!E354=1,'Regular Symbol'!G$38,IF(D354=0,'Regular Symbol'!G$26,'Regular Symbol'!G$66) ))</f>
        <v>6</v>
      </c>
      <c r="L354" s="284">
        <f>IF(F354=2,'Regular Symbol'!H$53,IF(PayCombo!F354=1,'Regular Symbol'!H$38,IF(E354=0,'Regular Symbol'!H$26,'Regular Symbol'!H$66) ))</f>
        <v>161</v>
      </c>
      <c r="M354" s="270">
        <f t="shared" si="69"/>
        <v>2055648</v>
      </c>
      <c r="N354" s="271">
        <f t="shared" si="70"/>
        <v>126927.98729743614</v>
      </c>
      <c r="O354" s="285">
        <f>HLOOKUP(A354,OverView!$B$47:$L$57,7,FALSE)</f>
        <v>30</v>
      </c>
      <c r="P354" s="269">
        <f t="shared" si="65"/>
        <v>2.3635449232878509E-4</v>
      </c>
      <c r="Q354" s="272">
        <f t="shared" si="71"/>
        <v>7.8784830776261695E-6</v>
      </c>
      <c r="R354" s="269">
        <f t="shared" si="66"/>
        <v>2.3635449232878509E-4</v>
      </c>
      <c r="S354" s="237"/>
    </row>
    <row r="355" spans="1:19" ht="14" thickBot="1">
      <c r="A355" s="187">
        <f t="shared" si="67"/>
        <v>5</v>
      </c>
      <c r="B355" s="278">
        <v>1</v>
      </c>
      <c r="C355" s="278">
        <v>2</v>
      </c>
      <c r="D355" s="278">
        <v>2</v>
      </c>
      <c r="E355" s="278">
        <v>0</v>
      </c>
      <c r="F355" s="278">
        <v>0</v>
      </c>
      <c r="G355" s="279">
        <f t="shared" si="68"/>
        <v>5</v>
      </c>
      <c r="H355" s="284">
        <f>IF(B355=2,'Regular Symbol'!D$53,IF(PayCombo!B355=1,'Regular Symbol'!D$38,IF(A355=0,'Regular Symbol'!D$26,'Regular Symbol'!D$66) ))</f>
        <v>28</v>
      </c>
      <c r="I355" s="284">
        <f>IF(C355=2,'Regular Symbol'!E$53,IF(PayCombo!C355=1,'Regular Symbol'!E$38,IF(B355=0,'Regular Symbol'!E$26,'Regular Symbol'!E$66) ))</f>
        <v>2</v>
      </c>
      <c r="J355" s="284">
        <f>IF(D355=2,'Regular Symbol'!F$53,IF(PayCombo!D355=1,'Regular Symbol'!F$38,IF(C355=0,'Regular Symbol'!F$26,'Regular Symbol'!F$66) ))</f>
        <v>15</v>
      </c>
      <c r="K355" s="284">
        <f>IF(E355=2,'Regular Symbol'!G$53,IF(PayCombo!E355=1,'Regular Symbol'!G$38,IF(D355=0,'Regular Symbol'!G$26,'Regular Symbol'!G$66) ))</f>
        <v>156</v>
      </c>
      <c r="L355" s="284">
        <f>IF(F355=2,'Regular Symbol'!H$53,IF(PayCombo!F355=1,'Regular Symbol'!H$38,IF(E355=0,'Regular Symbol'!H$26,'Regular Symbol'!H$66) ))</f>
        <v>192</v>
      </c>
      <c r="M355" s="270">
        <f t="shared" si="69"/>
        <v>25159680</v>
      </c>
      <c r="N355" s="271">
        <f t="shared" si="70"/>
        <v>10370.531868131868</v>
      </c>
      <c r="O355" s="285">
        <f>HLOOKUP(A355,OverView!$B$47:$L$57,7,FALSE)</f>
        <v>30</v>
      </c>
      <c r="P355" s="269">
        <f t="shared" si="65"/>
        <v>2.8928120930989585E-3</v>
      </c>
      <c r="Q355" s="272">
        <f t="shared" si="71"/>
        <v>9.6427069769965281E-5</v>
      </c>
      <c r="R355" s="269">
        <f t="shared" si="66"/>
        <v>2.8928120930989585E-3</v>
      </c>
      <c r="S355" s="237"/>
    </row>
    <row r="356" spans="1:19" ht="14" thickBot="1">
      <c r="A356" s="187">
        <f t="shared" si="67"/>
        <v>5</v>
      </c>
      <c r="B356" s="278">
        <v>2</v>
      </c>
      <c r="C356" s="278">
        <v>1</v>
      </c>
      <c r="D356" s="278">
        <v>1</v>
      </c>
      <c r="E356" s="278">
        <v>1</v>
      </c>
      <c r="F356" s="278">
        <v>0</v>
      </c>
      <c r="G356" s="279">
        <f t="shared" si="68"/>
        <v>5</v>
      </c>
      <c r="H356" s="284">
        <f>IF(B356=2,'Regular Symbol'!D$53,IF(PayCombo!B356=1,'Regular Symbol'!D$38,IF(A356=0,'Regular Symbol'!D$26,'Regular Symbol'!D$66) ))</f>
        <v>2</v>
      </c>
      <c r="I356" s="284">
        <f>IF(C356=2,'Regular Symbol'!E$53,IF(PayCombo!C356=1,'Regular Symbol'!E$38,IF(B356=0,'Regular Symbol'!E$26,'Regular Symbol'!E$66) ))</f>
        <v>2</v>
      </c>
      <c r="J356" s="284">
        <f>IF(D356=2,'Regular Symbol'!F$53,IF(PayCombo!D356=1,'Regular Symbol'!F$38,IF(C356=0,'Regular Symbol'!F$26,'Regular Symbol'!F$66) ))</f>
        <v>38</v>
      </c>
      <c r="K356" s="284">
        <f>IF(E356=2,'Regular Symbol'!G$53,IF(PayCombo!E356=1,'Regular Symbol'!G$38,IF(D356=0,'Regular Symbol'!G$26,'Regular Symbol'!G$66) ))</f>
        <v>6</v>
      </c>
      <c r="L356" s="284">
        <f>IF(F356=2,'Regular Symbol'!H$53,IF(PayCombo!F356=1,'Regular Symbol'!H$38,IF(E356=0,'Regular Symbol'!H$26,'Regular Symbol'!H$66) ))</f>
        <v>161</v>
      </c>
      <c r="M356" s="270">
        <f t="shared" si="69"/>
        <v>146832</v>
      </c>
      <c r="N356" s="271">
        <f t="shared" si="70"/>
        <v>1776991.8221641059</v>
      </c>
      <c r="O356" s="285">
        <f>HLOOKUP(A356,OverView!$B$47:$L$57,7,FALSE)</f>
        <v>30</v>
      </c>
      <c r="P356" s="269">
        <f t="shared" si="65"/>
        <v>1.6882463737770361E-5</v>
      </c>
      <c r="Q356" s="272">
        <f t="shared" si="71"/>
        <v>5.6274879125901208E-7</v>
      </c>
      <c r="R356" s="269">
        <f t="shared" si="66"/>
        <v>1.6882463737770361E-5</v>
      </c>
      <c r="S356" s="237"/>
    </row>
    <row r="357" spans="1:19" ht="14" thickBot="1">
      <c r="A357" s="187">
        <f t="shared" si="67"/>
        <v>5</v>
      </c>
      <c r="B357" s="278">
        <v>2</v>
      </c>
      <c r="C357" s="278">
        <v>1</v>
      </c>
      <c r="D357" s="278">
        <v>2</v>
      </c>
      <c r="E357" s="278">
        <v>0</v>
      </c>
      <c r="F357" s="278">
        <v>0</v>
      </c>
      <c r="G357" s="279">
        <f t="shared" si="68"/>
        <v>5</v>
      </c>
      <c r="H357" s="284">
        <f>IF(B357=2,'Regular Symbol'!D$53,IF(PayCombo!B357=1,'Regular Symbol'!D$38,IF(A357=0,'Regular Symbol'!D$26,'Regular Symbol'!D$66) ))</f>
        <v>2</v>
      </c>
      <c r="I357" s="284">
        <f>IF(C357=2,'Regular Symbol'!E$53,IF(PayCombo!C357=1,'Regular Symbol'!E$38,IF(B357=0,'Regular Symbol'!E$26,'Regular Symbol'!E$66) ))</f>
        <v>2</v>
      </c>
      <c r="J357" s="284">
        <f>IF(D357=2,'Regular Symbol'!F$53,IF(PayCombo!D357=1,'Regular Symbol'!F$38,IF(C357=0,'Regular Symbol'!F$26,'Regular Symbol'!F$66) ))</f>
        <v>15</v>
      </c>
      <c r="K357" s="284">
        <f>IF(E357=2,'Regular Symbol'!G$53,IF(PayCombo!E357=1,'Regular Symbol'!G$38,IF(D357=0,'Regular Symbol'!G$26,'Regular Symbol'!G$66) ))</f>
        <v>156</v>
      </c>
      <c r="L357" s="284">
        <f>IF(F357=2,'Regular Symbol'!H$53,IF(PayCombo!F357=1,'Regular Symbol'!H$38,IF(E357=0,'Regular Symbol'!H$26,'Regular Symbol'!H$66) ))</f>
        <v>192</v>
      </c>
      <c r="M357" s="270">
        <f t="shared" si="69"/>
        <v>1797120</v>
      </c>
      <c r="N357" s="271">
        <f t="shared" si="70"/>
        <v>145187.44615384616</v>
      </c>
      <c r="O357" s="285">
        <f>HLOOKUP(A357,OverView!$B$47:$L$57,7,FALSE)</f>
        <v>30</v>
      </c>
      <c r="P357" s="269">
        <f t="shared" si="65"/>
        <v>2.0662943522135413E-4</v>
      </c>
      <c r="Q357" s="272">
        <f t="shared" si="71"/>
        <v>6.8876478407118048E-6</v>
      </c>
      <c r="R357" s="269">
        <f t="shared" si="66"/>
        <v>2.0662943522135413E-4</v>
      </c>
      <c r="S357" s="237"/>
    </row>
    <row r="358" spans="1:19" ht="14" thickBot="1">
      <c r="A358" s="187">
        <f t="shared" si="67"/>
        <v>5</v>
      </c>
      <c r="B358" s="282">
        <v>2</v>
      </c>
      <c r="C358" s="282">
        <v>2</v>
      </c>
      <c r="D358" s="282">
        <v>1</v>
      </c>
      <c r="E358" s="282">
        <v>0</v>
      </c>
      <c r="F358" s="282">
        <v>0</v>
      </c>
      <c r="G358" s="283">
        <f t="shared" si="68"/>
        <v>5</v>
      </c>
      <c r="H358" s="284">
        <f>IF(B358=2,'Regular Symbol'!D$53,IF(PayCombo!B358=1,'Regular Symbol'!D$38,IF(A358=0,'Regular Symbol'!D$26,'Regular Symbol'!D$66) ))</f>
        <v>2</v>
      </c>
      <c r="I358" s="284">
        <f>IF(C358=2,'Regular Symbol'!E$53,IF(PayCombo!C358=1,'Regular Symbol'!E$38,IF(B358=0,'Regular Symbol'!E$26,'Regular Symbol'!E$66) ))</f>
        <v>2</v>
      </c>
      <c r="J358" s="284">
        <f>IF(D358=2,'Regular Symbol'!F$53,IF(PayCombo!D358=1,'Regular Symbol'!F$38,IF(C358=0,'Regular Symbol'!F$26,'Regular Symbol'!F$66) ))</f>
        <v>38</v>
      </c>
      <c r="K358" s="284">
        <f>IF(E358=2,'Regular Symbol'!G$53,IF(PayCombo!E358=1,'Regular Symbol'!G$38,IF(D358=0,'Regular Symbol'!G$26,'Regular Symbol'!G$66) ))</f>
        <v>156</v>
      </c>
      <c r="L358" s="284">
        <f>IF(F358=2,'Regular Symbol'!H$53,IF(PayCombo!F358=1,'Regular Symbol'!H$38,IF(E358=0,'Regular Symbol'!H$26,'Regular Symbol'!H$66) ))</f>
        <v>192</v>
      </c>
      <c r="M358" s="270">
        <f t="shared" si="69"/>
        <v>4552704</v>
      </c>
      <c r="N358" s="271">
        <f t="shared" si="70"/>
        <v>57310.834008097168</v>
      </c>
      <c r="O358" s="285">
        <f>HLOOKUP(A358,OverView!$B$47:$L$57,7,FALSE)</f>
        <v>30</v>
      </c>
      <c r="P358" s="269">
        <f t="shared" si="65"/>
        <v>5.2346123589409714E-4</v>
      </c>
      <c r="Q358" s="272">
        <f t="shared" si="71"/>
        <v>1.7448707863136572E-5</v>
      </c>
      <c r="R358" s="269">
        <f t="shared" si="66"/>
        <v>5.2346123589409714E-4</v>
      </c>
      <c r="S358" s="289">
        <f>SUM(M351:M358)</f>
        <v>45082560</v>
      </c>
    </row>
    <row r="359" spans="1:19" ht="14" thickBot="1">
      <c r="A359" s="187">
        <f t="shared" si="67"/>
        <v>4</v>
      </c>
      <c r="B359" s="280">
        <v>1</v>
      </c>
      <c r="C359" s="280">
        <v>1</v>
      </c>
      <c r="D359" s="280">
        <v>1</v>
      </c>
      <c r="E359" s="280">
        <v>1</v>
      </c>
      <c r="F359" s="280">
        <v>0</v>
      </c>
      <c r="G359" s="281">
        <f t="shared" si="68"/>
        <v>4</v>
      </c>
      <c r="H359" s="284">
        <f>IF(B359=2,'Regular Symbol'!D$53,IF(PayCombo!B359=1,'Regular Symbol'!D$38,IF(A359=0,'Regular Symbol'!D$26,'Regular Symbol'!D$66) ))</f>
        <v>28</v>
      </c>
      <c r="I359" s="284">
        <f>IF(C359=2,'Regular Symbol'!E$53,IF(PayCombo!C359=1,'Regular Symbol'!E$38,IF(B359=0,'Regular Symbol'!E$26,'Regular Symbol'!E$66) ))</f>
        <v>2</v>
      </c>
      <c r="J359" s="284">
        <f>IF(D359=2,'Regular Symbol'!F$53,IF(PayCombo!D359=1,'Regular Symbol'!F$38,IF(C359=0,'Regular Symbol'!F$26,'Regular Symbol'!F$66) ))</f>
        <v>38</v>
      </c>
      <c r="K359" s="284">
        <f>IF(E359=2,'Regular Symbol'!G$53,IF(PayCombo!E359=1,'Regular Symbol'!G$38,IF(D359=0,'Regular Symbol'!G$26,'Regular Symbol'!G$66) ))</f>
        <v>6</v>
      </c>
      <c r="L359" s="284">
        <f>IF(F359=2,'Regular Symbol'!H$53,IF(PayCombo!F359=1,'Regular Symbol'!H$38,IF(E359=0,'Regular Symbol'!H$26,'Regular Symbol'!H$66) ))</f>
        <v>161</v>
      </c>
      <c r="M359" s="268">
        <f t="shared" si="69"/>
        <v>2055648</v>
      </c>
      <c r="N359" s="271">
        <f t="shared" si="70"/>
        <v>126927.98729743614</v>
      </c>
      <c r="O359" s="285">
        <f>HLOOKUP(A359,OverView!$B$47:$L$57,7,FALSE)</f>
        <v>10</v>
      </c>
      <c r="P359" s="269">
        <f t="shared" si="65"/>
        <v>7.8784830776261691E-5</v>
      </c>
      <c r="Q359" s="272">
        <f t="shared" si="71"/>
        <v>7.8784830776261695E-6</v>
      </c>
      <c r="R359" s="269">
        <f t="shared" si="66"/>
        <v>7.8784830776261691E-5</v>
      </c>
      <c r="S359" s="237"/>
    </row>
    <row r="360" spans="1:19" ht="14" thickBot="1">
      <c r="A360" s="187">
        <f t="shared" si="67"/>
        <v>4</v>
      </c>
      <c r="B360" s="278">
        <v>1</v>
      </c>
      <c r="C360" s="278">
        <v>1</v>
      </c>
      <c r="D360" s="278">
        <v>2</v>
      </c>
      <c r="E360" s="278">
        <v>0</v>
      </c>
      <c r="F360" s="278">
        <v>0</v>
      </c>
      <c r="G360" s="279">
        <f t="shared" si="68"/>
        <v>4</v>
      </c>
      <c r="H360" s="284">
        <f>IF(B360=2,'Regular Symbol'!D$53,IF(PayCombo!B360=1,'Regular Symbol'!D$38,IF(A360=0,'Regular Symbol'!D$26,'Regular Symbol'!D$66) ))</f>
        <v>28</v>
      </c>
      <c r="I360" s="284">
        <f>IF(C360=2,'Regular Symbol'!E$53,IF(PayCombo!C360=1,'Regular Symbol'!E$38,IF(B360=0,'Regular Symbol'!E$26,'Regular Symbol'!E$66) ))</f>
        <v>2</v>
      </c>
      <c r="J360" s="284">
        <f>IF(D360=2,'Regular Symbol'!F$53,IF(PayCombo!D360=1,'Regular Symbol'!F$38,IF(C360=0,'Regular Symbol'!F$26,'Regular Symbol'!F$66) ))</f>
        <v>15</v>
      </c>
      <c r="K360" s="284">
        <f>IF(E360=2,'Regular Symbol'!G$53,IF(PayCombo!E360=1,'Regular Symbol'!G$38,IF(D360=0,'Regular Symbol'!G$26,'Regular Symbol'!G$66) ))</f>
        <v>156</v>
      </c>
      <c r="L360" s="284">
        <f>IF(F360=2,'Regular Symbol'!H$53,IF(PayCombo!F360=1,'Regular Symbol'!H$38,IF(E360=0,'Regular Symbol'!H$26,'Regular Symbol'!H$66) ))</f>
        <v>192</v>
      </c>
      <c r="M360" s="270">
        <f t="shared" si="69"/>
        <v>25159680</v>
      </c>
      <c r="N360" s="271">
        <f t="shared" si="70"/>
        <v>10370.531868131868</v>
      </c>
      <c r="O360" s="285">
        <f>HLOOKUP(A360,OverView!$B$47:$L$57,7,FALSE)</f>
        <v>10</v>
      </c>
      <c r="P360" s="269">
        <f t="shared" si="65"/>
        <v>9.6427069769965275E-4</v>
      </c>
      <c r="Q360" s="272">
        <f t="shared" si="71"/>
        <v>9.6427069769965281E-5</v>
      </c>
      <c r="R360" s="269">
        <f t="shared" si="66"/>
        <v>9.6427069769965275E-4</v>
      </c>
      <c r="S360" s="237"/>
    </row>
    <row r="361" spans="1:19" ht="14" thickBot="1">
      <c r="A361" s="187">
        <f t="shared" si="67"/>
        <v>4</v>
      </c>
      <c r="B361" s="278">
        <v>1</v>
      </c>
      <c r="C361" s="278">
        <v>2</v>
      </c>
      <c r="D361" s="278">
        <v>1</v>
      </c>
      <c r="E361" s="278">
        <v>0</v>
      </c>
      <c r="F361" s="278">
        <v>0</v>
      </c>
      <c r="G361" s="279">
        <f t="shared" si="68"/>
        <v>4</v>
      </c>
      <c r="H361" s="284">
        <f>IF(B361=2,'Regular Symbol'!D$53,IF(PayCombo!B361=1,'Regular Symbol'!D$38,IF(A361=0,'Regular Symbol'!D$26,'Regular Symbol'!D$66) ))</f>
        <v>28</v>
      </c>
      <c r="I361" s="284">
        <f>IF(C361=2,'Regular Symbol'!E$53,IF(PayCombo!C361=1,'Regular Symbol'!E$38,IF(B361=0,'Regular Symbol'!E$26,'Regular Symbol'!E$66) ))</f>
        <v>2</v>
      </c>
      <c r="J361" s="284">
        <f>IF(D361=2,'Regular Symbol'!F$53,IF(PayCombo!D361=1,'Regular Symbol'!F$38,IF(C361=0,'Regular Symbol'!F$26,'Regular Symbol'!F$66) ))</f>
        <v>38</v>
      </c>
      <c r="K361" s="284">
        <f>IF(E361=2,'Regular Symbol'!G$53,IF(PayCombo!E361=1,'Regular Symbol'!G$38,IF(D361=0,'Regular Symbol'!G$26,'Regular Symbol'!G$66) ))</f>
        <v>156</v>
      </c>
      <c r="L361" s="284">
        <f>IF(F361=2,'Regular Symbol'!H$53,IF(PayCombo!F361=1,'Regular Symbol'!H$38,IF(E361=0,'Regular Symbol'!H$26,'Regular Symbol'!H$66) ))</f>
        <v>192</v>
      </c>
      <c r="M361" s="270">
        <f t="shared" si="69"/>
        <v>63737856</v>
      </c>
      <c r="N361" s="271">
        <f t="shared" si="70"/>
        <v>4093.6310005783689</v>
      </c>
      <c r="O361" s="285">
        <f>HLOOKUP(A361,OverView!$B$47:$L$57,7,FALSE)</f>
        <v>10</v>
      </c>
      <c r="P361" s="269">
        <f t="shared" si="65"/>
        <v>2.4428191008391206E-3</v>
      </c>
      <c r="Q361" s="272">
        <f t="shared" si="71"/>
        <v>2.4428191008391204E-4</v>
      </c>
      <c r="R361" s="269">
        <f t="shared" si="66"/>
        <v>2.4428191008391206E-3</v>
      </c>
      <c r="S361" s="237"/>
    </row>
    <row r="362" spans="1:19" ht="14" thickBot="1">
      <c r="A362" s="187">
        <f t="shared" si="67"/>
        <v>4</v>
      </c>
      <c r="B362" s="278">
        <v>2</v>
      </c>
      <c r="C362" s="278">
        <v>1</v>
      </c>
      <c r="D362" s="278">
        <v>1</v>
      </c>
      <c r="E362" s="278">
        <v>0</v>
      </c>
      <c r="F362" s="278">
        <v>0</v>
      </c>
      <c r="G362" s="279">
        <f t="shared" si="68"/>
        <v>4</v>
      </c>
      <c r="H362" s="284">
        <f>IF(B362=2,'Regular Symbol'!D$53,IF(PayCombo!B362=1,'Regular Symbol'!D$38,IF(A362=0,'Regular Symbol'!D$26,'Regular Symbol'!D$66) ))</f>
        <v>2</v>
      </c>
      <c r="I362" s="284">
        <f>IF(C362=2,'Regular Symbol'!E$53,IF(PayCombo!C362=1,'Regular Symbol'!E$38,IF(B362=0,'Regular Symbol'!E$26,'Regular Symbol'!E$66) ))</f>
        <v>2</v>
      </c>
      <c r="J362" s="284">
        <f>IF(D362=2,'Regular Symbol'!F$53,IF(PayCombo!D362=1,'Regular Symbol'!F$38,IF(C362=0,'Regular Symbol'!F$26,'Regular Symbol'!F$66) ))</f>
        <v>38</v>
      </c>
      <c r="K362" s="284">
        <f>IF(E362=2,'Regular Symbol'!G$53,IF(PayCombo!E362=1,'Regular Symbol'!G$38,IF(D362=0,'Regular Symbol'!G$26,'Regular Symbol'!G$66) ))</f>
        <v>156</v>
      </c>
      <c r="L362" s="284">
        <f>IF(F362=2,'Regular Symbol'!H$53,IF(PayCombo!F362=1,'Regular Symbol'!H$38,IF(E362=0,'Regular Symbol'!H$26,'Regular Symbol'!H$66) ))</f>
        <v>192</v>
      </c>
      <c r="M362" s="270">
        <f t="shared" si="69"/>
        <v>4552704</v>
      </c>
      <c r="N362" s="271">
        <f t="shared" si="70"/>
        <v>57310.834008097168</v>
      </c>
      <c r="O362" s="285">
        <f>HLOOKUP(A362,OverView!$B$47:$L$57,7,FALSE)</f>
        <v>10</v>
      </c>
      <c r="P362" s="269">
        <f t="shared" si="65"/>
        <v>1.7448707863136571E-4</v>
      </c>
      <c r="Q362" s="272">
        <f t="shared" si="71"/>
        <v>1.7448707863136572E-5</v>
      </c>
      <c r="R362" s="269">
        <f t="shared" si="66"/>
        <v>1.7448707863136571E-4</v>
      </c>
      <c r="S362" s="237"/>
    </row>
    <row r="363" spans="1:19" ht="14" thickBot="1">
      <c r="A363" s="187">
        <f t="shared" si="67"/>
        <v>4</v>
      </c>
      <c r="B363" s="282">
        <v>2</v>
      </c>
      <c r="C363" s="282">
        <v>2</v>
      </c>
      <c r="D363" s="282">
        <v>0</v>
      </c>
      <c r="E363" s="282">
        <v>0</v>
      </c>
      <c r="F363" s="282">
        <v>0</v>
      </c>
      <c r="G363" s="283">
        <f t="shared" si="68"/>
        <v>4</v>
      </c>
      <c r="H363" s="284">
        <f>IF(B363=2,'Regular Symbol'!D$53,IF(PayCombo!B363=1,'Regular Symbol'!D$38,IF(A363=0,'Regular Symbol'!D$26,'Regular Symbol'!D$66) ))</f>
        <v>2</v>
      </c>
      <c r="I363" s="284">
        <f>IF(C363=2,'Regular Symbol'!E$53,IF(PayCombo!C363=1,'Regular Symbol'!E$38,IF(B363=0,'Regular Symbol'!E$26,'Regular Symbol'!E$66) ))</f>
        <v>2</v>
      </c>
      <c r="J363" s="284">
        <f>IF(D363=2,'Regular Symbol'!F$53,IF(PayCombo!D363=1,'Regular Symbol'!F$38,IF(C363=0,'Regular Symbol'!F$26,'Regular Symbol'!F$66) ))</f>
        <v>139</v>
      </c>
      <c r="K363" s="284">
        <f>IF(E363=2,'Regular Symbol'!G$53,IF(PayCombo!E363=1,'Regular Symbol'!G$38,IF(D363=0,'Regular Symbol'!G$26,'Regular Symbol'!G$66) ))</f>
        <v>192</v>
      </c>
      <c r="L363" s="284">
        <f>IF(F363=2,'Regular Symbol'!H$53,IF(PayCombo!F363=1,'Regular Symbol'!H$38,IF(E363=0,'Regular Symbol'!H$26,'Regular Symbol'!H$66) ))</f>
        <v>192</v>
      </c>
      <c r="M363" s="270">
        <f t="shared" si="69"/>
        <v>20496384</v>
      </c>
      <c r="N363" s="271">
        <f t="shared" si="70"/>
        <v>12730.01438848921</v>
      </c>
      <c r="O363" s="285">
        <f>HLOOKUP(A363,OverView!$B$47:$L$57,7,FALSE)</f>
        <v>10</v>
      </c>
      <c r="P363" s="269">
        <f t="shared" si="65"/>
        <v>7.8554506655092592E-4</v>
      </c>
      <c r="Q363" s="272">
        <f t="shared" si="71"/>
        <v>7.8554506655092589E-5</v>
      </c>
      <c r="R363" s="269">
        <f t="shared" si="66"/>
        <v>7.8554506655092592E-4</v>
      </c>
      <c r="S363" s="289">
        <f>SUM(M359:M363)</f>
        <v>116002272</v>
      </c>
    </row>
    <row r="364" spans="1:19" ht="14" thickBot="1">
      <c r="A364" s="187">
        <f t="shared" si="67"/>
        <v>3</v>
      </c>
      <c r="B364" s="280">
        <v>1</v>
      </c>
      <c r="C364" s="280">
        <v>1</v>
      </c>
      <c r="D364" s="280">
        <v>1</v>
      </c>
      <c r="E364" s="280">
        <v>0</v>
      </c>
      <c r="F364" s="280">
        <v>0</v>
      </c>
      <c r="G364" s="281">
        <f t="shared" si="68"/>
        <v>3</v>
      </c>
      <c r="H364" s="284">
        <f>IF(B364=2,'Regular Symbol'!D$53,IF(PayCombo!B364=1,'Regular Symbol'!D$38,IF(A364=0,'Regular Symbol'!D$26,'Regular Symbol'!D$66) ))</f>
        <v>28</v>
      </c>
      <c r="I364" s="284">
        <f>IF(C364=2,'Regular Symbol'!E$53,IF(PayCombo!C364=1,'Regular Symbol'!E$38,IF(B364=0,'Regular Symbol'!E$26,'Regular Symbol'!E$66) ))</f>
        <v>2</v>
      </c>
      <c r="J364" s="284">
        <f>IF(D364=2,'Regular Symbol'!F$53,IF(PayCombo!D364=1,'Regular Symbol'!F$38,IF(C364=0,'Regular Symbol'!F$26,'Regular Symbol'!F$66) ))</f>
        <v>38</v>
      </c>
      <c r="K364" s="284">
        <f>IF(E364=2,'Regular Symbol'!G$53,IF(PayCombo!E364=1,'Regular Symbol'!G$38,IF(D364=0,'Regular Symbol'!G$26,'Regular Symbol'!G$66) ))</f>
        <v>156</v>
      </c>
      <c r="L364" s="284">
        <f>IF(F364=2,'Regular Symbol'!H$53,IF(PayCombo!F364=1,'Regular Symbol'!H$38,IF(E364=0,'Regular Symbol'!H$26,'Regular Symbol'!H$66) ))</f>
        <v>192</v>
      </c>
      <c r="M364" s="268">
        <f t="shared" si="69"/>
        <v>63737856</v>
      </c>
      <c r="N364" s="271">
        <f t="shared" si="70"/>
        <v>4093.6310005783689</v>
      </c>
      <c r="O364" s="285">
        <f>HLOOKUP(A364,OverView!$B$47:$L$57,7,FALSE)</f>
        <v>5</v>
      </c>
      <c r="P364" s="269">
        <f t="shared" si="65"/>
        <v>1.2214095504195603E-3</v>
      </c>
      <c r="Q364" s="272">
        <f t="shared" si="71"/>
        <v>2.4428191008391204E-4</v>
      </c>
      <c r="R364" s="269">
        <f t="shared" si="66"/>
        <v>1.2214095504195603E-3</v>
      </c>
      <c r="S364" s="237"/>
    </row>
    <row r="365" spans="1:19" ht="14" thickBot="1">
      <c r="A365" s="187">
        <f t="shared" si="67"/>
        <v>3</v>
      </c>
      <c r="B365" s="278">
        <v>1</v>
      </c>
      <c r="C365" s="278">
        <v>2</v>
      </c>
      <c r="D365" s="278">
        <v>0</v>
      </c>
      <c r="E365" s="278">
        <v>0</v>
      </c>
      <c r="F365" s="278">
        <v>0</v>
      </c>
      <c r="G365" s="279">
        <f t="shared" si="68"/>
        <v>3</v>
      </c>
      <c r="H365" s="284">
        <f>IF(B365=2,'Regular Symbol'!D$53,IF(PayCombo!B365=1,'Regular Symbol'!D$38,IF(A365=0,'Regular Symbol'!D$26,'Regular Symbol'!D$66) ))</f>
        <v>28</v>
      </c>
      <c r="I365" s="284">
        <f>IF(C365=2,'Regular Symbol'!E$53,IF(PayCombo!C365=1,'Regular Symbol'!E$38,IF(B365=0,'Regular Symbol'!E$26,'Regular Symbol'!E$66) ))</f>
        <v>2</v>
      </c>
      <c r="J365" s="284">
        <f>IF(D365=2,'Regular Symbol'!F$53,IF(PayCombo!D365=1,'Regular Symbol'!F$38,IF(C365=0,'Regular Symbol'!F$26,'Regular Symbol'!F$66) ))</f>
        <v>139</v>
      </c>
      <c r="K365" s="284">
        <f>IF(E365=2,'Regular Symbol'!G$53,IF(PayCombo!E365=1,'Regular Symbol'!G$38,IF(D365=0,'Regular Symbol'!G$26,'Regular Symbol'!G$66) ))</f>
        <v>192</v>
      </c>
      <c r="L365" s="284">
        <f>IF(F365=2,'Regular Symbol'!H$53,IF(PayCombo!F365=1,'Regular Symbol'!H$38,IF(E365=0,'Regular Symbol'!H$26,'Regular Symbol'!H$66) ))</f>
        <v>192</v>
      </c>
      <c r="M365" s="270">
        <f t="shared" si="69"/>
        <v>286949376</v>
      </c>
      <c r="N365" s="271">
        <f t="shared" si="70"/>
        <v>909.28674203494347</v>
      </c>
      <c r="O365" s="285">
        <f>HLOOKUP(A365,OverView!$B$47:$L$57,7,FALSE)</f>
        <v>5</v>
      </c>
      <c r="P365" s="269">
        <f t="shared" si="65"/>
        <v>5.4988154658564816E-3</v>
      </c>
      <c r="Q365" s="272">
        <f t="shared" si="71"/>
        <v>1.0997630931712963E-3</v>
      </c>
      <c r="R365" s="269">
        <f t="shared" si="66"/>
        <v>5.4988154658564816E-3</v>
      </c>
      <c r="S365" s="237"/>
    </row>
    <row r="366" spans="1:19" ht="14" thickBot="1">
      <c r="A366" s="187">
        <f t="shared" si="67"/>
        <v>3</v>
      </c>
      <c r="B366" s="282">
        <v>2</v>
      </c>
      <c r="C366" s="282">
        <v>1</v>
      </c>
      <c r="D366" s="282">
        <v>0</v>
      </c>
      <c r="E366" s="282">
        <v>0</v>
      </c>
      <c r="F366" s="282">
        <v>0</v>
      </c>
      <c r="G366" s="283">
        <f t="shared" si="68"/>
        <v>3</v>
      </c>
      <c r="H366" s="284">
        <f>IF(B366=2,'Regular Symbol'!D$53,IF(PayCombo!B366=1,'Regular Symbol'!D$38,IF(A366=0,'Regular Symbol'!D$26,'Regular Symbol'!D$66) ))</f>
        <v>2</v>
      </c>
      <c r="I366" s="284">
        <f>IF(C366=2,'Regular Symbol'!E$53,IF(PayCombo!C366=1,'Regular Symbol'!E$38,IF(B366=0,'Regular Symbol'!E$26,'Regular Symbol'!E$66) ))</f>
        <v>2</v>
      </c>
      <c r="J366" s="284">
        <f>IF(D366=2,'Regular Symbol'!F$53,IF(PayCombo!D366=1,'Regular Symbol'!F$38,IF(C366=0,'Regular Symbol'!F$26,'Regular Symbol'!F$66) ))</f>
        <v>139</v>
      </c>
      <c r="K366" s="284">
        <f>IF(E366=2,'Regular Symbol'!G$53,IF(PayCombo!E366=1,'Regular Symbol'!G$38,IF(D366=0,'Regular Symbol'!G$26,'Regular Symbol'!G$66) ))</f>
        <v>192</v>
      </c>
      <c r="L366" s="284">
        <f>IF(F366=2,'Regular Symbol'!H$53,IF(PayCombo!F366=1,'Regular Symbol'!H$38,IF(E366=0,'Regular Symbol'!H$26,'Regular Symbol'!H$66) ))</f>
        <v>192</v>
      </c>
      <c r="M366" s="270">
        <f t="shared" si="69"/>
        <v>20496384</v>
      </c>
      <c r="N366" s="271">
        <f t="shared" si="70"/>
        <v>12730.01438848921</v>
      </c>
      <c r="O366" s="285">
        <f>HLOOKUP(A366,OverView!$B$47:$L$57,7,FALSE)</f>
        <v>5</v>
      </c>
      <c r="P366" s="269">
        <f t="shared" si="65"/>
        <v>3.9277253327546296E-4</v>
      </c>
      <c r="Q366" s="272">
        <f t="shared" si="71"/>
        <v>7.8554506655092589E-5</v>
      </c>
      <c r="R366" s="269">
        <f t="shared" si="66"/>
        <v>3.9277253327546296E-4</v>
      </c>
      <c r="S366" s="289">
        <f>SUM(M364:M366)</f>
        <v>371183616</v>
      </c>
    </row>
    <row r="367" spans="1:19" ht="14" thickBot="1">
      <c r="A367" s="187" t="str">
        <f>B367</f>
        <v>Q</v>
      </c>
      <c r="B367" s="346" t="s">
        <v>210</v>
      </c>
      <c r="C367" s="346"/>
      <c r="D367" s="346"/>
      <c r="E367" s="346"/>
      <c r="F367" s="347"/>
      <c r="G367" s="176"/>
      <c r="H367" s="176"/>
      <c r="I367" s="176"/>
      <c r="J367" s="176"/>
      <c r="K367" s="176"/>
      <c r="L367" s="176"/>
      <c r="M367" s="176"/>
      <c r="N367" s="176"/>
      <c r="O367" s="176"/>
      <c r="P367" s="269">
        <f t="shared" si="65"/>
        <v>0</v>
      </c>
      <c r="Q367" s="176"/>
      <c r="R367" s="269">
        <f t="shared" si="66"/>
        <v>0</v>
      </c>
      <c r="S367" s="176"/>
    </row>
    <row r="368" spans="1:19" ht="14" thickBot="1">
      <c r="A368" s="187">
        <f t="shared" ref="A368:A399" si="72">SUM(B368:F368)</f>
        <v>10</v>
      </c>
      <c r="B368" s="282">
        <v>2</v>
      </c>
      <c r="C368" s="282">
        <v>2</v>
      </c>
      <c r="D368" s="282">
        <v>2</v>
      </c>
      <c r="E368" s="282">
        <v>2</v>
      </c>
      <c r="F368" s="282">
        <v>2</v>
      </c>
      <c r="G368" s="283">
        <f t="shared" ref="G368:G399" si="73">SUM(B368:F368)</f>
        <v>10</v>
      </c>
      <c r="H368" s="284">
        <f>IF(B368=2,'Regular Symbol'!D$54,IF(PayCombo!B368=1,'Regular Symbol'!D$39,IF(A368=0,'Regular Symbol'!D$26,'Regular Symbol'!D$67) ))</f>
        <v>1</v>
      </c>
      <c r="I368" s="284">
        <f>IF(C368=2,'Regular Symbol'!E$54,IF(PayCombo!C368=1,'Regular Symbol'!E$39,IF(B368=0,'Regular Symbol'!E$26,'Regular Symbol'!E$67) ))</f>
        <v>3</v>
      </c>
      <c r="J368" s="284">
        <f>IF(D368=2,'Regular Symbol'!F$54,IF(PayCombo!D368=1,'Regular Symbol'!F$39,IF(C368=0,'Regular Symbol'!F$26,'Regular Symbol'!F$67) ))</f>
        <v>6</v>
      </c>
      <c r="K368" s="284">
        <f>IF(E368=2,'Regular Symbol'!G$54,IF(PayCombo!E368=1,'Regular Symbol'!G$39,IF(D368=0,'Regular Symbol'!G$26,'Regular Symbol'!G$67) ))</f>
        <v>49</v>
      </c>
      <c r="L368" s="284">
        <f>IF(F368=2,'Regular Symbol'!H$54,IF(PayCombo!F368=1,'Regular Symbol'!H$39,IF(E368=0,'Regular Symbol'!H$26,'Regular Symbol'!H$67) ))</f>
        <v>9</v>
      </c>
      <c r="M368" s="270">
        <f t="shared" ref="M368:M399" si="74">PRODUCT(H368,I368,J368,K368,L368)</f>
        <v>7938</v>
      </c>
      <c r="N368" s="271">
        <f t="shared" ref="N368:N399" si="75">$H$5/M368</f>
        <v>32869647.673469387</v>
      </c>
      <c r="O368" s="285">
        <f>HLOOKUP(A368,OverView!$B$47:$L$57,8,FALSE)</f>
        <v>900</v>
      </c>
      <c r="P368" s="269">
        <f t="shared" si="65"/>
        <v>2.7380883693695065E-5</v>
      </c>
      <c r="Q368" s="272">
        <f t="shared" ref="Q368:Q399" si="76">1/N368</f>
        <v>3.0423204104105629E-8</v>
      </c>
      <c r="R368" s="269">
        <f t="shared" si="66"/>
        <v>2.7380883693695065E-5</v>
      </c>
      <c r="S368" s="287">
        <f>SUM(M368)</f>
        <v>7938</v>
      </c>
    </row>
    <row r="369" spans="1:19" ht="14" thickBot="1">
      <c r="A369" s="187">
        <f t="shared" si="72"/>
        <v>9</v>
      </c>
      <c r="B369" s="280">
        <v>1</v>
      </c>
      <c r="C369" s="280">
        <v>2</v>
      </c>
      <c r="D369" s="280">
        <v>2</v>
      </c>
      <c r="E369" s="280">
        <v>2</v>
      </c>
      <c r="F369" s="280">
        <v>2</v>
      </c>
      <c r="G369" s="281">
        <f t="shared" si="73"/>
        <v>9</v>
      </c>
      <c r="H369" s="284">
        <f>IF(B369=2,'Regular Symbol'!D$54,IF(PayCombo!B369=1,'Regular Symbol'!D$39,IF(A369=0,'Regular Symbol'!D$26,'Regular Symbol'!D$67) ))</f>
        <v>1</v>
      </c>
      <c r="I369" s="284">
        <f>IF(C369=2,'Regular Symbol'!E$54,IF(PayCombo!C369=1,'Regular Symbol'!E$39,IF(B369=0,'Regular Symbol'!E$26,'Regular Symbol'!E$67) ))</f>
        <v>3</v>
      </c>
      <c r="J369" s="284">
        <f>IF(D369=2,'Regular Symbol'!F$54,IF(PayCombo!D369=1,'Regular Symbol'!F$39,IF(C369=0,'Regular Symbol'!F$26,'Regular Symbol'!F$67) ))</f>
        <v>6</v>
      </c>
      <c r="K369" s="284">
        <f>IF(E369=2,'Regular Symbol'!G$54,IF(PayCombo!E369=1,'Regular Symbol'!G$39,IF(D369=0,'Regular Symbol'!G$26,'Regular Symbol'!G$67) ))</f>
        <v>49</v>
      </c>
      <c r="L369" s="284">
        <f>IF(F369=2,'Regular Symbol'!H$54,IF(PayCombo!F369=1,'Regular Symbol'!H$39,IF(E369=0,'Regular Symbol'!H$26,'Regular Symbol'!H$67) ))</f>
        <v>9</v>
      </c>
      <c r="M369" s="270">
        <f t="shared" si="74"/>
        <v>7938</v>
      </c>
      <c r="N369" s="271">
        <f t="shared" si="75"/>
        <v>32869647.673469387</v>
      </c>
      <c r="O369" s="285">
        <f>HLOOKUP(A369,OverView!$B$47:$L$57,8,FALSE)</f>
        <v>360</v>
      </c>
      <c r="P369" s="269">
        <f t="shared" si="65"/>
        <v>1.0952353477478027E-5</v>
      </c>
      <c r="Q369" s="272">
        <f t="shared" si="76"/>
        <v>3.0423204104105629E-8</v>
      </c>
      <c r="R369" s="269">
        <f t="shared" si="66"/>
        <v>1.0952353477478027E-5</v>
      </c>
      <c r="S369" s="237"/>
    </row>
    <row r="370" spans="1:19" ht="14" thickBot="1">
      <c r="A370" s="187">
        <f t="shared" si="72"/>
        <v>9</v>
      </c>
      <c r="B370" s="278">
        <v>2</v>
      </c>
      <c r="C370" s="278">
        <v>1</v>
      </c>
      <c r="D370" s="278">
        <v>2</v>
      </c>
      <c r="E370" s="278">
        <v>2</v>
      </c>
      <c r="F370" s="278">
        <v>2</v>
      </c>
      <c r="G370" s="279">
        <f t="shared" si="73"/>
        <v>9</v>
      </c>
      <c r="H370" s="284">
        <f>IF(B370=2,'Regular Symbol'!D$54,IF(PayCombo!B370=1,'Regular Symbol'!D$39,IF(A370=0,'Regular Symbol'!D$26,'Regular Symbol'!D$67) ))</f>
        <v>1</v>
      </c>
      <c r="I370" s="284">
        <f>IF(C370=2,'Regular Symbol'!E$54,IF(PayCombo!C370=1,'Regular Symbol'!E$39,IF(B370=0,'Regular Symbol'!E$26,'Regular Symbol'!E$67) ))</f>
        <v>50</v>
      </c>
      <c r="J370" s="284">
        <f>IF(D370=2,'Regular Symbol'!F$54,IF(PayCombo!D370=1,'Regular Symbol'!F$39,IF(C370=0,'Regular Symbol'!F$26,'Regular Symbol'!F$67) ))</f>
        <v>6</v>
      </c>
      <c r="K370" s="284">
        <f>IF(E370=2,'Regular Symbol'!G$54,IF(PayCombo!E370=1,'Regular Symbol'!G$39,IF(D370=0,'Regular Symbol'!G$26,'Regular Symbol'!G$67) ))</f>
        <v>49</v>
      </c>
      <c r="L370" s="284">
        <f>IF(F370=2,'Regular Symbol'!H$54,IF(PayCombo!F370=1,'Regular Symbol'!H$39,IF(E370=0,'Regular Symbol'!H$26,'Regular Symbol'!H$67) ))</f>
        <v>9</v>
      </c>
      <c r="M370" s="270">
        <f t="shared" si="74"/>
        <v>132300</v>
      </c>
      <c r="N370" s="271">
        <f t="shared" si="75"/>
        <v>1972178.8604081632</v>
      </c>
      <c r="O370" s="285">
        <f>HLOOKUP(A370,OverView!$B$47:$L$57,8,FALSE)</f>
        <v>360</v>
      </c>
      <c r="P370" s="269">
        <f t="shared" si="65"/>
        <v>1.8253922462463379E-4</v>
      </c>
      <c r="Q370" s="272">
        <f t="shared" si="76"/>
        <v>5.0705340173509387E-7</v>
      </c>
      <c r="R370" s="269">
        <f t="shared" si="66"/>
        <v>1.8253922462463379E-4</v>
      </c>
      <c r="S370" s="237"/>
    </row>
    <row r="371" spans="1:19" ht="14" thickBot="1">
      <c r="A371" s="187">
        <f t="shared" si="72"/>
        <v>9</v>
      </c>
      <c r="B371" s="278">
        <v>2</v>
      </c>
      <c r="C371" s="278">
        <v>2</v>
      </c>
      <c r="D371" s="278">
        <v>1</v>
      </c>
      <c r="E371" s="278">
        <v>2</v>
      </c>
      <c r="F371" s="278">
        <v>2</v>
      </c>
      <c r="G371" s="279">
        <f t="shared" si="73"/>
        <v>9</v>
      </c>
      <c r="H371" s="284">
        <f>IF(B371=2,'Regular Symbol'!D$54,IF(PayCombo!B371=1,'Regular Symbol'!D$39,IF(A371=0,'Regular Symbol'!D$26,'Regular Symbol'!D$67) ))</f>
        <v>1</v>
      </c>
      <c r="I371" s="284">
        <f>IF(C371=2,'Regular Symbol'!E$54,IF(PayCombo!C371=1,'Regular Symbol'!E$39,IF(B371=0,'Regular Symbol'!E$26,'Regular Symbol'!E$67) ))</f>
        <v>3</v>
      </c>
      <c r="J371" s="284">
        <f>IF(D371=2,'Regular Symbol'!F$54,IF(PayCombo!D371=1,'Regular Symbol'!F$39,IF(C371=0,'Regular Symbol'!F$26,'Regular Symbol'!F$67) ))</f>
        <v>4</v>
      </c>
      <c r="K371" s="284">
        <f>IF(E371=2,'Regular Symbol'!G$54,IF(PayCombo!E371=1,'Regular Symbol'!G$39,IF(D371=0,'Regular Symbol'!G$26,'Regular Symbol'!G$67) ))</f>
        <v>49</v>
      </c>
      <c r="L371" s="284">
        <f>IF(F371=2,'Regular Symbol'!H$54,IF(PayCombo!F371=1,'Regular Symbol'!H$39,IF(E371=0,'Regular Symbol'!H$26,'Regular Symbol'!H$67) ))</f>
        <v>9</v>
      </c>
      <c r="M371" s="270">
        <f t="shared" si="74"/>
        <v>5292</v>
      </c>
      <c r="N371" s="271">
        <f t="shared" si="75"/>
        <v>49304471.510204084</v>
      </c>
      <c r="O371" s="285">
        <f>HLOOKUP(A371,OverView!$B$47:$L$57,8,FALSE)</f>
        <v>360</v>
      </c>
      <c r="P371" s="269">
        <f t="shared" si="65"/>
        <v>7.3015689849853507E-6</v>
      </c>
      <c r="Q371" s="272">
        <f t="shared" si="76"/>
        <v>2.0282136069403752E-8</v>
      </c>
      <c r="R371" s="269">
        <f t="shared" si="66"/>
        <v>7.3015689849853507E-6</v>
      </c>
      <c r="S371" s="237"/>
    </row>
    <row r="372" spans="1:19" ht="14" thickBot="1">
      <c r="A372" s="187">
        <f t="shared" si="72"/>
        <v>9</v>
      </c>
      <c r="B372" s="278">
        <v>2</v>
      </c>
      <c r="C372" s="278">
        <v>2</v>
      </c>
      <c r="D372" s="278">
        <v>2</v>
      </c>
      <c r="E372" s="278">
        <v>1</v>
      </c>
      <c r="F372" s="278">
        <v>2</v>
      </c>
      <c r="G372" s="279">
        <f t="shared" si="73"/>
        <v>9</v>
      </c>
      <c r="H372" s="284">
        <f>IF(B372=2,'Regular Symbol'!D$54,IF(PayCombo!B372=1,'Regular Symbol'!D$39,IF(A372=0,'Regular Symbol'!D$26,'Regular Symbol'!D$67) ))</f>
        <v>1</v>
      </c>
      <c r="I372" s="284">
        <f>IF(C372=2,'Regular Symbol'!E$54,IF(PayCombo!C372=1,'Regular Symbol'!E$39,IF(B372=0,'Regular Symbol'!E$26,'Regular Symbol'!E$67) ))</f>
        <v>3</v>
      </c>
      <c r="J372" s="284">
        <f>IF(D372=2,'Regular Symbol'!F$54,IF(PayCombo!D372=1,'Regular Symbol'!F$39,IF(C372=0,'Regular Symbol'!F$26,'Regular Symbol'!F$67) ))</f>
        <v>6</v>
      </c>
      <c r="K372" s="284">
        <f>IF(E372=2,'Regular Symbol'!G$54,IF(PayCombo!E372=1,'Regular Symbol'!G$39,IF(D372=0,'Regular Symbol'!G$26,'Regular Symbol'!G$67) ))</f>
        <v>36</v>
      </c>
      <c r="L372" s="284">
        <f>IF(F372=2,'Regular Symbol'!H$54,IF(PayCombo!F372=1,'Regular Symbol'!H$39,IF(E372=0,'Regular Symbol'!H$26,'Regular Symbol'!H$67) ))</f>
        <v>9</v>
      </c>
      <c r="M372" s="270">
        <f t="shared" si="74"/>
        <v>5832</v>
      </c>
      <c r="N372" s="271">
        <f t="shared" si="75"/>
        <v>44739242.666666664</v>
      </c>
      <c r="O372" s="285">
        <f>HLOOKUP(A372,OverView!$B$47:$L$57,8,FALSE)</f>
        <v>360</v>
      </c>
      <c r="P372" s="269">
        <f t="shared" si="65"/>
        <v>8.0466270446777344E-6</v>
      </c>
      <c r="Q372" s="272">
        <f t="shared" si="76"/>
        <v>2.2351741790771484E-8</v>
      </c>
      <c r="R372" s="269">
        <f t="shared" si="66"/>
        <v>8.0466270446777344E-6</v>
      </c>
      <c r="S372" s="237"/>
    </row>
    <row r="373" spans="1:19" ht="14" thickBot="1">
      <c r="A373" s="187">
        <f t="shared" si="72"/>
        <v>9</v>
      </c>
      <c r="B373" s="282">
        <v>2</v>
      </c>
      <c r="C373" s="282">
        <v>2</v>
      </c>
      <c r="D373" s="282">
        <v>2</v>
      </c>
      <c r="E373" s="282">
        <v>2</v>
      </c>
      <c r="F373" s="282">
        <v>1</v>
      </c>
      <c r="G373" s="283">
        <f t="shared" si="73"/>
        <v>9</v>
      </c>
      <c r="H373" s="284">
        <f>IF(B373=2,'Regular Symbol'!D$54,IF(PayCombo!B373=1,'Regular Symbol'!D$39,IF(A373=0,'Regular Symbol'!D$26,'Regular Symbol'!D$67) ))</f>
        <v>1</v>
      </c>
      <c r="I373" s="284">
        <f>IF(C373=2,'Regular Symbol'!E$54,IF(PayCombo!C373=1,'Regular Symbol'!E$39,IF(B373=0,'Regular Symbol'!E$26,'Regular Symbol'!E$67) ))</f>
        <v>3</v>
      </c>
      <c r="J373" s="284">
        <f>IF(D373=2,'Regular Symbol'!F$54,IF(PayCombo!D373=1,'Regular Symbol'!F$39,IF(C373=0,'Regular Symbol'!F$26,'Regular Symbol'!F$67) ))</f>
        <v>6</v>
      </c>
      <c r="K373" s="284">
        <f>IF(E373=2,'Regular Symbol'!G$54,IF(PayCombo!E373=1,'Regular Symbol'!G$39,IF(D373=0,'Regular Symbol'!G$26,'Regular Symbol'!G$67) ))</f>
        <v>49</v>
      </c>
      <c r="L373" s="284">
        <f>IF(F373=2,'Regular Symbol'!H$54,IF(PayCombo!F373=1,'Regular Symbol'!H$39,IF(E373=0,'Regular Symbol'!H$26,'Regular Symbol'!H$67) ))</f>
        <v>29</v>
      </c>
      <c r="M373" s="270">
        <f t="shared" si="74"/>
        <v>25578</v>
      </c>
      <c r="N373" s="271">
        <f t="shared" si="75"/>
        <v>10200925.140042223</v>
      </c>
      <c r="O373" s="285">
        <f>HLOOKUP(A373,OverView!$B$47:$L$57,8,FALSE)</f>
        <v>360</v>
      </c>
      <c r="P373" s="269">
        <f t="shared" si="65"/>
        <v>3.5290916760762535E-5</v>
      </c>
      <c r="Q373" s="272">
        <f t="shared" si="76"/>
        <v>9.8030324335451486E-8</v>
      </c>
      <c r="R373" s="269">
        <f t="shared" si="66"/>
        <v>3.5290916760762535E-5</v>
      </c>
      <c r="S373" s="288">
        <f>SUM(M369:M373)</f>
        <v>176940</v>
      </c>
    </row>
    <row r="374" spans="1:19" ht="14" thickBot="1">
      <c r="A374" s="187">
        <f t="shared" si="72"/>
        <v>8</v>
      </c>
      <c r="B374" s="280">
        <v>1</v>
      </c>
      <c r="C374" s="280">
        <v>1</v>
      </c>
      <c r="D374" s="280">
        <v>2</v>
      </c>
      <c r="E374" s="280">
        <v>2</v>
      </c>
      <c r="F374" s="280">
        <v>2</v>
      </c>
      <c r="G374" s="281">
        <f t="shared" si="73"/>
        <v>8</v>
      </c>
      <c r="H374" s="284">
        <f>IF(B374=2,'Regular Symbol'!D$54,IF(PayCombo!B374=1,'Regular Symbol'!D$39,IF(A374=0,'Regular Symbol'!D$26,'Regular Symbol'!D$67) ))</f>
        <v>1</v>
      </c>
      <c r="I374" s="284">
        <f>IF(C374=2,'Regular Symbol'!E$54,IF(PayCombo!C374=1,'Regular Symbol'!E$39,IF(B374=0,'Regular Symbol'!E$26,'Regular Symbol'!E$67) ))</f>
        <v>50</v>
      </c>
      <c r="J374" s="284">
        <f>IF(D374=2,'Regular Symbol'!F$54,IF(PayCombo!D374=1,'Regular Symbol'!F$39,IF(C374=0,'Regular Symbol'!F$26,'Regular Symbol'!F$67) ))</f>
        <v>6</v>
      </c>
      <c r="K374" s="284">
        <f>IF(E374=2,'Regular Symbol'!G$54,IF(PayCombo!E374=1,'Regular Symbol'!G$39,IF(D374=0,'Regular Symbol'!G$26,'Regular Symbol'!G$67) ))</f>
        <v>49</v>
      </c>
      <c r="L374" s="284">
        <f>IF(F374=2,'Regular Symbol'!H$54,IF(PayCombo!F374=1,'Regular Symbol'!H$39,IF(E374=0,'Regular Symbol'!H$26,'Regular Symbol'!H$67) ))</f>
        <v>9</v>
      </c>
      <c r="M374" s="268">
        <f t="shared" si="74"/>
        <v>132300</v>
      </c>
      <c r="N374" s="271">
        <f t="shared" si="75"/>
        <v>1972178.8604081632</v>
      </c>
      <c r="O374" s="285">
        <f>HLOOKUP(A374,OverView!$B$47:$L$57,8,FALSE)</f>
        <v>240</v>
      </c>
      <c r="P374" s="269">
        <f t="shared" si="65"/>
        <v>1.2169281641642253E-4</v>
      </c>
      <c r="Q374" s="272">
        <f t="shared" si="76"/>
        <v>5.0705340173509387E-7</v>
      </c>
      <c r="R374" s="269">
        <f t="shared" si="66"/>
        <v>1.2169281641642253E-4</v>
      </c>
      <c r="S374" s="237"/>
    </row>
    <row r="375" spans="1:19" ht="14" thickBot="1">
      <c r="A375" s="187">
        <f t="shared" si="72"/>
        <v>8</v>
      </c>
      <c r="B375" s="278">
        <v>1</v>
      </c>
      <c r="C375" s="278">
        <v>2</v>
      </c>
      <c r="D375" s="278">
        <v>1</v>
      </c>
      <c r="E375" s="278">
        <v>2</v>
      </c>
      <c r="F375" s="278">
        <v>2</v>
      </c>
      <c r="G375" s="279">
        <f t="shared" si="73"/>
        <v>8</v>
      </c>
      <c r="H375" s="284">
        <f>IF(B375=2,'Regular Symbol'!D$54,IF(PayCombo!B375=1,'Regular Symbol'!D$39,IF(A375=0,'Regular Symbol'!D$26,'Regular Symbol'!D$67) ))</f>
        <v>1</v>
      </c>
      <c r="I375" s="284">
        <f>IF(C375=2,'Regular Symbol'!E$54,IF(PayCombo!C375=1,'Regular Symbol'!E$39,IF(B375=0,'Regular Symbol'!E$26,'Regular Symbol'!E$67) ))</f>
        <v>3</v>
      </c>
      <c r="J375" s="284">
        <f>IF(D375=2,'Regular Symbol'!F$54,IF(PayCombo!D375=1,'Regular Symbol'!F$39,IF(C375=0,'Regular Symbol'!F$26,'Regular Symbol'!F$67) ))</f>
        <v>4</v>
      </c>
      <c r="K375" s="284">
        <f>IF(E375=2,'Regular Symbol'!G$54,IF(PayCombo!E375=1,'Regular Symbol'!G$39,IF(D375=0,'Regular Symbol'!G$26,'Regular Symbol'!G$67) ))</f>
        <v>49</v>
      </c>
      <c r="L375" s="284">
        <f>IF(F375=2,'Regular Symbol'!H$54,IF(PayCombo!F375=1,'Regular Symbol'!H$39,IF(E375=0,'Regular Symbol'!H$26,'Regular Symbol'!H$67) ))</f>
        <v>9</v>
      </c>
      <c r="M375" s="270">
        <f t="shared" si="74"/>
        <v>5292</v>
      </c>
      <c r="N375" s="271">
        <f t="shared" si="75"/>
        <v>49304471.510204084</v>
      </c>
      <c r="O375" s="285">
        <f>HLOOKUP(A375,OverView!$B$47:$L$57,8,FALSE)</f>
        <v>240</v>
      </c>
      <c r="P375" s="269">
        <f t="shared" si="65"/>
        <v>4.8677126566569005E-6</v>
      </c>
      <c r="Q375" s="272">
        <f t="shared" si="76"/>
        <v>2.0282136069403752E-8</v>
      </c>
      <c r="R375" s="269">
        <f t="shared" si="66"/>
        <v>4.8677126566569005E-6</v>
      </c>
      <c r="S375" s="237"/>
    </row>
    <row r="376" spans="1:19" ht="14" thickBot="1">
      <c r="A376" s="187">
        <f t="shared" si="72"/>
        <v>8</v>
      </c>
      <c r="B376" s="278">
        <v>1</v>
      </c>
      <c r="C376" s="278">
        <v>2</v>
      </c>
      <c r="D376" s="278">
        <v>2</v>
      </c>
      <c r="E376" s="278">
        <v>1</v>
      </c>
      <c r="F376" s="278">
        <v>2</v>
      </c>
      <c r="G376" s="279">
        <f t="shared" si="73"/>
        <v>8</v>
      </c>
      <c r="H376" s="284">
        <f>IF(B376=2,'Regular Symbol'!D$54,IF(PayCombo!B376=1,'Regular Symbol'!D$39,IF(A376=0,'Regular Symbol'!D$26,'Regular Symbol'!D$67) ))</f>
        <v>1</v>
      </c>
      <c r="I376" s="284">
        <f>IF(C376=2,'Regular Symbol'!E$54,IF(PayCombo!C376=1,'Regular Symbol'!E$39,IF(B376=0,'Regular Symbol'!E$26,'Regular Symbol'!E$67) ))</f>
        <v>3</v>
      </c>
      <c r="J376" s="284">
        <f>IF(D376=2,'Regular Symbol'!F$54,IF(PayCombo!D376=1,'Regular Symbol'!F$39,IF(C376=0,'Regular Symbol'!F$26,'Regular Symbol'!F$67) ))</f>
        <v>6</v>
      </c>
      <c r="K376" s="284">
        <f>IF(E376=2,'Regular Symbol'!G$54,IF(PayCombo!E376=1,'Regular Symbol'!G$39,IF(D376=0,'Regular Symbol'!G$26,'Regular Symbol'!G$67) ))</f>
        <v>36</v>
      </c>
      <c r="L376" s="284">
        <f>IF(F376=2,'Regular Symbol'!H$54,IF(PayCombo!F376=1,'Regular Symbol'!H$39,IF(E376=0,'Regular Symbol'!H$26,'Regular Symbol'!H$67) ))</f>
        <v>9</v>
      </c>
      <c r="M376" s="270">
        <f t="shared" si="74"/>
        <v>5832</v>
      </c>
      <c r="N376" s="271">
        <f t="shared" si="75"/>
        <v>44739242.666666664</v>
      </c>
      <c r="O376" s="285">
        <f>HLOOKUP(A376,OverView!$B$47:$L$57,8,FALSE)</f>
        <v>240</v>
      </c>
      <c r="P376" s="269">
        <f t="shared" si="65"/>
        <v>5.3644180297851562E-6</v>
      </c>
      <c r="Q376" s="272">
        <f t="shared" si="76"/>
        <v>2.2351741790771484E-8</v>
      </c>
      <c r="R376" s="269">
        <f t="shared" si="66"/>
        <v>5.3644180297851562E-6</v>
      </c>
      <c r="S376" s="237"/>
    </row>
    <row r="377" spans="1:19" ht="14" thickBot="1">
      <c r="A377" s="187">
        <f t="shared" si="72"/>
        <v>8</v>
      </c>
      <c r="B377" s="278">
        <v>1</v>
      </c>
      <c r="C377" s="278">
        <v>2</v>
      </c>
      <c r="D377" s="278">
        <v>2</v>
      </c>
      <c r="E377" s="278">
        <v>2</v>
      </c>
      <c r="F377" s="278">
        <v>1</v>
      </c>
      <c r="G377" s="279">
        <f t="shared" si="73"/>
        <v>8</v>
      </c>
      <c r="H377" s="284">
        <f>IF(B377=2,'Regular Symbol'!D$54,IF(PayCombo!B377=1,'Regular Symbol'!D$39,IF(A377=0,'Regular Symbol'!D$26,'Regular Symbol'!D$67) ))</f>
        <v>1</v>
      </c>
      <c r="I377" s="284">
        <f>IF(C377=2,'Regular Symbol'!E$54,IF(PayCombo!C377=1,'Regular Symbol'!E$39,IF(B377=0,'Regular Symbol'!E$26,'Regular Symbol'!E$67) ))</f>
        <v>3</v>
      </c>
      <c r="J377" s="284">
        <f>IF(D377=2,'Regular Symbol'!F$54,IF(PayCombo!D377=1,'Regular Symbol'!F$39,IF(C377=0,'Regular Symbol'!F$26,'Regular Symbol'!F$67) ))</f>
        <v>6</v>
      </c>
      <c r="K377" s="284">
        <f>IF(E377=2,'Regular Symbol'!G$54,IF(PayCombo!E377=1,'Regular Symbol'!G$39,IF(D377=0,'Regular Symbol'!G$26,'Regular Symbol'!G$67) ))</f>
        <v>49</v>
      </c>
      <c r="L377" s="284">
        <f>IF(F377=2,'Regular Symbol'!H$54,IF(PayCombo!F377=1,'Regular Symbol'!H$39,IF(E377=0,'Regular Symbol'!H$26,'Regular Symbol'!H$67) ))</f>
        <v>29</v>
      </c>
      <c r="M377" s="270">
        <f t="shared" si="74"/>
        <v>25578</v>
      </c>
      <c r="N377" s="271">
        <f t="shared" si="75"/>
        <v>10200925.140042223</v>
      </c>
      <c r="O377" s="285">
        <f>HLOOKUP(A377,OverView!$B$47:$L$57,8,FALSE)</f>
        <v>240</v>
      </c>
      <c r="P377" s="269">
        <f t="shared" si="65"/>
        <v>2.3527277840508355E-5</v>
      </c>
      <c r="Q377" s="272">
        <f t="shared" si="76"/>
        <v>9.8030324335451486E-8</v>
      </c>
      <c r="R377" s="269">
        <f t="shared" si="66"/>
        <v>2.3527277840508355E-5</v>
      </c>
      <c r="S377" s="237"/>
    </row>
    <row r="378" spans="1:19" ht="14" thickBot="1">
      <c r="A378" s="187">
        <f t="shared" si="72"/>
        <v>8</v>
      </c>
      <c r="B378" s="278">
        <v>2</v>
      </c>
      <c r="C378" s="278">
        <v>1</v>
      </c>
      <c r="D378" s="278">
        <v>1</v>
      </c>
      <c r="E378" s="278">
        <v>2</v>
      </c>
      <c r="F378" s="278">
        <v>2</v>
      </c>
      <c r="G378" s="279">
        <f t="shared" si="73"/>
        <v>8</v>
      </c>
      <c r="H378" s="284">
        <f>IF(B378=2,'Regular Symbol'!D$54,IF(PayCombo!B378=1,'Regular Symbol'!D$39,IF(A378=0,'Regular Symbol'!D$26,'Regular Symbol'!D$67) ))</f>
        <v>1</v>
      </c>
      <c r="I378" s="284">
        <f>IF(C378=2,'Regular Symbol'!E$54,IF(PayCombo!C378=1,'Regular Symbol'!E$39,IF(B378=0,'Regular Symbol'!E$26,'Regular Symbol'!E$67) ))</f>
        <v>50</v>
      </c>
      <c r="J378" s="284">
        <f>IF(D378=2,'Regular Symbol'!F$54,IF(PayCombo!D378=1,'Regular Symbol'!F$39,IF(C378=0,'Regular Symbol'!F$26,'Regular Symbol'!F$67) ))</f>
        <v>4</v>
      </c>
      <c r="K378" s="284">
        <f>IF(E378=2,'Regular Symbol'!G$54,IF(PayCombo!E378=1,'Regular Symbol'!G$39,IF(D378=0,'Regular Symbol'!G$26,'Regular Symbol'!G$67) ))</f>
        <v>49</v>
      </c>
      <c r="L378" s="284">
        <f>IF(F378=2,'Regular Symbol'!H$54,IF(PayCombo!F378=1,'Regular Symbol'!H$39,IF(E378=0,'Regular Symbol'!H$26,'Regular Symbol'!H$67) ))</f>
        <v>9</v>
      </c>
      <c r="M378" s="270">
        <f t="shared" si="74"/>
        <v>88200</v>
      </c>
      <c r="N378" s="271">
        <f t="shared" si="75"/>
        <v>2958268.290612245</v>
      </c>
      <c r="O378" s="285">
        <f>HLOOKUP(A378,OverView!$B$47:$L$57,8,FALSE)</f>
        <v>240</v>
      </c>
      <c r="P378" s="269">
        <f t="shared" si="65"/>
        <v>8.1128544277615016E-5</v>
      </c>
      <c r="Q378" s="272">
        <f t="shared" si="76"/>
        <v>3.3803560115672921E-7</v>
      </c>
      <c r="R378" s="269">
        <f t="shared" si="66"/>
        <v>8.1128544277615016E-5</v>
      </c>
      <c r="S378" s="237"/>
    </row>
    <row r="379" spans="1:19" ht="14" thickBot="1">
      <c r="A379" s="187">
        <f t="shared" si="72"/>
        <v>8</v>
      </c>
      <c r="B379" s="278">
        <v>2</v>
      </c>
      <c r="C379" s="278">
        <v>1</v>
      </c>
      <c r="D379" s="278">
        <v>2</v>
      </c>
      <c r="E379" s="278">
        <v>1</v>
      </c>
      <c r="F379" s="278">
        <v>2</v>
      </c>
      <c r="G379" s="279">
        <f t="shared" si="73"/>
        <v>8</v>
      </c>
      <c r="H379" s="284">
        <f>IF(B379=2,'Regular Symbol'!D$54,IF(PayCombo!B379=1,'Regular Symbol'!D$39,IF(A379=0,'Regular Symbol'!D$26,'Regular Symbol'!D$67) ))</f>
        <v>1</v>
      </c>
      <c r="I379" s="284">
        <f>IF(C379=2,'Regular Symbol'!E$54,IF(PayCombo!C379=1,'Regular Symbol'!E$39,IF(B379=0,'Regular Symbol'!E$26,'Regular Symbol'!E$67) ))</f>
        <v>50</v>
      </c>
      <c r="J379" s="284">
        <f>IF(D379=2,'Regular Symbol'!F$54,IF(PayCombo!D379=1,'Regular Symbol'!F$39,IF(C379=0,'Regular Symbol'!F$26,'Regular Symbol'!F$67) ))</f>
        <v>6</v>
      </c>
      <c r="K379" s="284">
        <f>IF(E379=2,'Regular Symbol'!G$54,IF(PayCombo!E379=1,'Regular Symbol'!G$39,IF(D379=0,'Regular Symbol'!G$26,'Regular Symbol'!G$67) ))</f>
        <v>36</v>
      </c>
      <c r="L379" s="284">
        <f>IF(F379=2,'Regular Symbol'!H$54,IF(PayCombo!F379=1,'Regular Symbol'!H$39,IF(E379=0,'Regular Symbol'!H$26,'Regular Symbol'!H$67) ))</f>
        <v>9</v>
      </c>
      <c r="M379" s="270">
        <f t="shared" si="74"/>
        <v>97200</v>
      </c>
      <c r="N379" s="271">
        <f t="shared" si="75"/>
        <v>2684354.5600000001</v>
      </c>
      <c r="O379" s="285">
        <f>HLOOKUP(A379,OverView!$B$47:$L$57,8,FALSE)</f>
        <v>240</v>
      </c>
      <c r="P379" s="269">
        <f t="shared" si="65"/>
        <v>8.9406967163085938E-5</v>
      </c>
      <c r="Q379" s="272">
        <f t="shared" si="76"/>
        <v>3.7252902984619141E-7</v>
      </c>
      <c r="R379" s="269">
        <f t="shared" si="66"/>
        <v>8.9406967163085938E-5</v>
      </c>
      <c r="S379" s="237"/>
    </row>
    <row r="380" spans="1:19" ht="14" thickBot="1">
      <c r="A380" s="187">
        <f t="shared" si="72"/>
        <v>8</v>
      </c>
      <c r="B380" s="278">
        <v>2</v>
      </c>
      <c r="C380" s="278">
        <v>1</v>
      </c>
      <c r="D380" s="278">
        <v>2</v>
      </c>
      <c r="E380" s="278">
        <v>2</v>
      </c>
      <c r="F380" s="278">
        <v>1</v>
      </c>
      <c r="G380" s="279">
        <f t="shared" si="73"/>
        <v>8</v>
      </c>
      <c r="H380" s="284">
        <f>IF(B380=2,'Regular Symbol'!D$54,IF(PayCombo!B380=1,'Regular Symbol'!D$39,IF(A380=0,'Regular Symbol'!D$26,'Regular Symbol'!D$67) ))</f>
        <v>1</v>
      </c>
      <c r="I380" s="284">
        <f>IF(C380=2,'Regular Symbol'!E$54,IF(PayCombo!C380=1,'Regular Symbol'!E$39,IF(B380=0,'Regular Symbol'!E$26,'Regular Symbol'!E$67) ))</f>
        <v>50</v>
      </c>
      <c r="J380" s="284">
        <f>IF(D380=2,'Regular Symbol'!F$54,IF(PayCombo!D380=1,'Regular Symbol'!F$39,IF(C380=0,'Regular Symbol'!F$26,'Regular Symbol'!F$67) ))</f>
        <v>6</v>
      </c>
      <c r="K380" s="284">
        <f>IF(E380=2,'Regular Symbol'!G$54,IF(PayCombo!E380=1,'Regular Symbol'!G$39,IF(D380=0,'Regular Symbol'!G$26,'Regular Symbol'!G$67) ))</f>
        <v>49</v>
      </c>
      <c r="L380" s="284">
        <f>IF(F380=2,'Regular Symbol'!H$54,IF(PayCombo!F380=1,'Regular Symbol'!H$39,IF(E380=0,'Regular Symbol'!H$26,'Regular Symbol'!H$67) ))</f>
        <v>29</v>
      </c>
      <c r="M380" s="270">
        <f t="shared" si="74"/>
        <v>426300</v>
      </c>
      <c r="N380" s="271">
        <f t="shared" si="75"/>
        <v>612055.50840253348</v>
      </c>
      <c r="O380" s="285">
        <f>HLOOKUP(A380,OverView!$B$47:$L$57,8,FALSE)</f>
        <v>240</v>
      </c>
      <c r="P380" s="269">
        <f t="shared" si="65"/>
        <v>3.9212129734180585E-4</v>
      </c>
      <c r="Q380" s="272">
        <f t="shared" si="76"/>
        <v>1.6338387389241911E-6</v>
      </c>
      <c r="R380" s="269">
        <f t="shared" si="66"/>
        <v>3.9212129734180585E-4</v>
      </c>
      <c r="S380" s="237"/>
    </row>
    <row r="381" spans="1:19" ht="14" thickBot="1">
      <c r="A381" s="187">
        <f t="shared" si="72"/>
        <v>8</v>
      </c>
      <c r="B381" s="278">
        <v>2</v>
      </c>
      <c r="C381" s="278">
        <v>2</v>
      </c>
      <c r="D381" s="278">
        <v>1</v>
      </c>
      <c r="E381" s="278">
        <v>1</v>
      </c>
      <c r="F381" s="278">
        <v>2</v>
      </c>
      <c r="G381" s="279">
        <f t="shared" si="73"/>
        <v>8</v>
      </c>
      <c r="H381" s="284">
        <f>IF(B381=2,'Regular Symbol'!D$54,IF(PayCombo!B381=1,'Regular Symbol'!D$39,IF(A381=0,'Regular Symbol'!D$26,'Regular Symbol'!D$67) ))</f>
        <v>1</v>
      </c>
      <c r="I381" s="284">
        <f>IF(C381=2,'Regular Symbol'!E$54,IF(PayCombo!C381=1,'Regular Symbol'!E$39,IF(B381=0,'Regular Symbol'!E$26,'Regular Symbol'!E$67) ))</f>
        <v>3</v>
      </c>
      <c r="J381" s="284">
        <f>IF(D381=2,'Regular Symbol'!F$54,IF(PayCombo!D381=1,'Regular Symbol'!F$39,IF(C381=0,'Regular Symbol'!F$26,'Regular Symbol'!F$67) ))</f>
        <v>4</v>
      </c>
      <c r="K381" s="284">
        <f>IF(E381=2,'Regular Symbol'!G$54,IF(PayCombo!E381=1,'Regular Symbol'!G$39,IF(D381=0,'Regular Symbol'!G$26,'Regular Symbol'!G$67) ))</f>
        <v>36</v>
      </c>
      <c r="L381" s="284">
        <f>IF(F381=2,'Regular Symbol'!H$54,IF(PayCombo!F381=1,'Regular Symbol'!H$39,IF(E381=0,'Regular Symbol'!H$26,'Regular Symbol'!H$67) ))</f>
        <v>9</v>
      </c>
      <c r="M381" s="270">
        <f t="shared" si="74"/>
        <v>3888</v>
      </c>
      <c r="N381" s="271">
        <f t="shared" si="75"/>
        <v>67108864</v>
      </c>
      <c r="O381" s="285">
        <f>HLOOKUP(A381,OverView!$B$47:$L$57,8,FALSE)</f>
        <v>240</v>
      </c>
      <c r="P381" s="269">
        <f t="shared" si="65"/>
        <v>3.5762786865234375E-6</v>
      </c>
      <c r="Q381" s="272">
        <f t="shared" si="76"/>
        <v>1.4901161193847656E-8</v>
      </c>
      <c r="R381" s="269">
        <f t="shared" si="66"/>
        <v>3.5762786865234375E-6</v>
      </c>
      <c r="S381" s="237"/>
    </row>
    <row r="382" spans="1:19" ht="14" thickBot="1">
      <c r="A382" s="187">
        <f t="shared" si="72"/>
        <v>8</v>
      </c>
      <c r="B382" s="278">
        <v>2</v>
      </c>
      <c r="C382" s="278">
        <v>2</v>
      </c>
      <c r="D382" s="278">
        <v>1</v>
      </c>
      <c r="E382" s="278">
        <v>2</v>
      </c>
      <c r="F382" s="278">
        <v>1</v>
      </c>
      <c r="G382" s="279">
        <f t="shared" si="73"/>
        <v>8</v>
      </c>
      <c r="H382" s="284">
        <f>IF(B382=2,'Regular Symbol'!D$54,IF(PayCombo!B382=1,'Regular Symbol'!D$39,IF(A382=0,'Regular Symbol'!D$26,'Regular Symbol'!D$67) ))</f>
        <v>1</v>
      </c>
      <c r="I382" s="284">
        <f>IF(C382=2,'Regular Symbol'!E$54,IF(PayCombo!C382=1,'Regular Symbol'!E$39,IF(B382=0,'Regular Symbol'!E$26,'Regular Symbol'!E$67) ))</f>
        <v>3</v>
      </c>
      <c r="J382" s="284">
        <f>IF(D382=2,'Regular Symbol'!F$54,IF(PayCombo!D382=1,'Regular Symbol'!F$39,IF(C382=0,'Regular Symbol'!F$26,'Regular Symbol'!F$67) ))</f>
        <v>4</v>
      </c>
      <c r="K382" s="284">
        <f>IF(E382=2,'Regular Symbol'!G$54,IF(PayCombo!E382=1,'Regular Symbol'!G$39,IF(D382=0,'Regular Symbol'!G$26,'Regular Symbol'!G$67) ))</f>
        <v>49</v>
      </c>
      <c r="L382" s="284">
        <f>IF(F382=2,'Regular Symbol'!H$54,IF(PayCombo!F382=1,'Regular Symbol'!H$39,IF(E382=0,'Regular Symbol'!H$26,'Regular Symbol'!H$67) ))</f>
        <v>29</v>
      </c>
      <c r="M382" s="270">
        <f t="shared" si="74"/>
        <v>17052</v>
      </c>
      <c r="N382" s="271">
        <f t="shared" si="75"/>
        <v>15301387.710063336</v>
      </c>
      <c r="O382" s="285">
        <f>HLOOKUP(A382,OverView!$B$47:$L$57,8,FALSE)</f>
        <v>240</v>
      </c>
      <c r="P382" s="269">
        <f t="shared" si="65"/>
        <v>1.5684851893672237E-5</v>
      </c>
      <c r="Q382" s="272">
        <f t="shared" si="76"/>
        <v>6.5353549556967649E-8</v>
      </c>
      <c r="R382" s="269">
        <f t="shared" si="66"/>
        <v>1.5684851893672237E-5</v>
      </c>
      <c r="S382" s="237"/>
    </row>
    <row r="383" spans="1:19" ht="14" thickBot="1">
      <c r="A383" s="187">
        <f t="shared" si="72"/>
        <v>8</v>
      </c>
      <c r="B383" s="278">
        <v>2</v>
      </c>
      <c r="C383" s="278">
        <v>2</v>
      </c>
      <c r="D383" s="278">
        <v>2</v>
      </c>
      <c r="E383" s="278">
        <v>1</v>
      </c>
      <c r="F383" s="278">
        <v>1</v>
      </c>
      <c r="G383" s="279">
        <f t="shared" si="73"/>
        <v>8</v>
      </c>
      <c r="H383" s="284">
        <f>IF(B383=2,'Regular Symbol'!D$54,IF(PayCombo!B383=1,'Regular Symbol'!D$39,IF(A383=0,'Regular Symbol'!D$26,'Regular Symbol'!D$67) ))</f>
        <v>1</v>
      </c>
      <c r="I383" s="284">
        <f>IF(C383=2,'Regular Symbol'!E$54,IF(PayCombo!C383=1,'Regular Symbol'!E$39,IF(B383=0,'Regular Symbol'!E$26,'Regular Symbol'!E$67) ))</f>
        <v>3</v>
      </c>
      <c r="J383" s="284">
        <f>IF(D383=2,'Regular Symbol'!F$54,IF(PayCombo!D383=1,'Regular Symbol'!F$39,IF(C383=0,'Regular Symbol'!F$26,'Regular Symbol'!F$67) ))</f>
        <v>6</v>
      </c>
      <c r="K383" s="284">
        <f>IF(E383=2,'Regular Symbol'!G$54,IF(PayCombo!E383=1,'Regular Symbol'!G$39,IF(D383=0,'Regular Symbol'!G$26,'Regular Symbol'!G$67) ))</f>
        <v>36</v>
      </c>
      <c r="L383" s="284">
        <f>IF(F383=2,'Regular Symbol'!H$54,IF(PayCombo!F383=1,'Regular Symbol'!H$39,IF(E383=0,'Regular Symbol'!H$26,'Regular Symbol'!H$67) ))</f>
        <v>29</v>
      </c>
      <c r="M383" s="270">
        <f t="shared" si="74"/>
        <v>18792</v>
      </c>
      <c r="N383" s="271">
        <f t="shared" si="75"/>
        <v>13884592.551724138</v>
      </c>
      <c r="O383" s="285">
        <f>HLOOKUP(A383,OverView!$B$47:$L$57,8,FALSE)</f>
        <v>240</v>
      </c>
      <c r="P383" s="269">
        <f t="shared" si="65"/>
        <v>1.7285346984863281E-5</v>
      </c>
      <c r="Q383" s="272">
        <f t="shared" si="76"/>
        <v>7.2022279103597001E-8</v>
      </c>
      <c r="R383" s="269">
        <f t="shared" si="66"/>
        <v>1.7285346984863281E-5</v>
      </c>
      <c r="S383" s="237"/>
    </row>
    <row r="384" spans="1:19" ht="14" thickBot="1">
      <c r="A384" s="187">
        <f t="shared" si="72"/>
        <v>8</v>
      </c>
      <c r="B384" s="282">
        <v>2</v>
      </c>
      <c r="C384" s="282">
        <v>2</v>
      </c>
      <c r="D384" s="282">
        <v>2</v>
      </c>
      <c r="E384" s="282">
        <v>2</v>
      </c>
      <c r="F384" s="282">
        <v>0</v>
      </c>
      <c r="G384" s="283">
        <f t="shared" si="73"/>
        <v>8</v>
      </c>
      <c r="H384" s="284">
        <f>IF(B384=2,'Regular Symbol'!D$54,IF(PayCombo!B384=1,'Regular Symbol'!D$39,IF(A384=0,'Regular Symbol'!D$26,'Regular Symbol'!D$67) ))</f>
        <v>1</v>
      </c>
      <c r="I384" s="284">
        <f>IF(C384=2,'Regular Symbol'!E$54,IF(PayCombo!C384=1,'Regular Symbol'!E$39,IF(B384=0,'Regular Symbol'!E$26,'Regular Symbol'!E$67) ))</f>
        <v>3</v>
      </c>
      <c r="J384" s="284">
        <f>IF(D384=2,'Regular Symbol'!F$54,IF(PayCombo!D384=1,'Regular Symbol'!F$39,IF(C384=0,'Regular Symbol'!F$26,'Regular Symbol'!F$67) ))</f>
        <v>6</v>
      </c>
      <c r="K384" s="284">
        <f>IF(E384=2,'Regular Symbol'!G$54,IF(PayCombo!E384=1,'Regular Symbol'!G$39,IF(D384=0,'Regular Symbol'!G$26,'Regular Symbol'!G$67) ))</f>
        <v>49</v>
      </c>
      <c r="L384" s="284">
        <f>IF(F384=2,'Regular Symbol'!H$54,IF(PayCombo!F384=1,'Regular Symbol'!H$39,IF(E384=0,'Regular Symbol'!H$26,'Regular Symbol'!H$67) ))</f>
        <v>154</v>
      </c>
      <c r="M384" s="270">
        <f t="shared" si="74"/>
        <v>135828</v>
      </c>
      <c r="N384" s="271">
        <f t="shared" si="75"/>
        <v>1920953.4354624967</v>
      </c>
      <c r="O384" s="285">
        <f>HLOOKUP(A384,OverView!$B$47:$L$57,8,FALSE)</f>
        <v>240</v>
      </c>
      <c r="P384" s="269">
        <f t="shared" si="65"/>
        <v>1.2493795818752711E-4</v>
      </c>
      <c r="Q384" s="272">
        <f t="shared" si="76"/>
        <v>5.20574825781363E-7</v>
      </c>
      <c r="R384" s="269">
        <f t="shared" si="66"/>
        <v>1.2493795818752711E-4</v>
      </c>
      <c r="S384" s="289">
        <f>SUM(M374:M384)</f>
        <v>956262</v>
      </c>
    </row>
    <row r="385" spans="1:19" ht="14" thickBot="1">
      <c r="A385" s="187">
        <f t="shared" si="72"/>
        <v>7</v>
      </c>
      <c r="B385" s="280">
        <v>1</v>
      </c>
      <c r="C385" s="280">
        <v>1</v>
      </c>
      <c r="D385" s="280">
        <v>1</v>
      </c>
      <c r="E385" s="280">
        <v>2</v>
      </c>
      <c r="F385" s="280">
        <v>2</v>
      </c>
      <c r="G385" s="281">
        <f t="shared" si="73"/>
        <v>7</v>
      </c>
      <c r="H385" s="284">
        <f>IF(B385=2,'Regular Symbol'!D$54,IF(PayCombo!B385=1,'Regular Symbol'!D$39,IF(A385=0,'Regular Symbol'!D$26,'Regular Symbol'!D$67) ))</f>
        <v>1</v>
      </c>
      <c r="I385" s="284">
        <f>IF(C385=2,'Regular Symbol'!E$54,IF(PayCombo!C385=1,'Regular Symbol'!E$39,IF(B385=0,'Regular Symbol'!E$26,'Regular Symbol'!E$67) ))</f>
        <v>50</v>
      </c>
      <c r="J385" s="284">
        <f>IF(D385=2,'Regular Symbol'!F$54,IF(PayCombo!D385=1,'Regular Symbol'!F$39,IF(C385=0,'Regular Symbol'!F$26,'Regular Symbol'!F$67) ))</f>
        <v>4</v>
      </c>
      <c r="K385" s="284">
        <f>IF(E385=2,'Regular Symbol'!G$54,IF(PayCombo!E385=1,'Regular Symbol'!G$39,IF(D385=0,'Regular Symbol'!G$26,'Regular Symbol'!G$67) ))</f>
        <v>49</v>
      </c>
      <c r="L385" s="284">
        <f>IF(F385=2,'Regular Symbol'!H$54,IF(PayCombo!F385=1,'Regular Symbol'!H$39,IF(E385=0,'Regular Symbol'!H$26,'Regular Symbol'!H$67) ))</f>
        <v>9</v>
      </c>
      <c r="M385" s="268">
        <f t="shared" si="74"/>
        <v>88200</v>
      </c>
      <c r="N385" s="271">
        <f t="shared" si="75"/>
        <v>2958268.290612245</v>
      </c>
      <c r="O385" s="285">
        <f>HLOOKUP(A385,OverView!$B$47:$L$57,8,FALSE)</f>
        <v>150</v>
      </c>
      <c r="P385" s="269">
        <f t="shared" si="65"/>
        <v>5.070534017350938E-5</v>
      </c>
      <c r="Q385" s="272">
        <f t="shared" si="76"/>
        <v>3.3803560115672921E-7</v>
      </c>
      <c r="R385" s="269">
        <f t="shared" si="66"/>
        <v>5.070534017350938E-5</v>
      </c>
      <c r="S385" s="237"/>
    </row>
    <row r="386" spans="1:19" ht="14" thickBot="1">
      <c r="A386" s="187">
        <f t="shared" si="72"/>
        <v>7</v>
      </c>
      <c r="B386" s="278">
        <v>1</v>
      </c>
      <c r="C386" s="278">
        <v>1</v>
      </c>
      <c r="D386" s="278">
        <v>2</v>
      </c>
      <c r="E386" s="278">
        <v>1</v>
      </c>
      <c r="F386" s="278">
        <v>2</v>
      </c>
      <c r="G386" s="279">
        <f t="shared" si="73"/>
        <v>7</v>
      </c>
      <c r="H386" s="284">
        <f>IF(B386=2,'Regular Symbol'!D$54,IF(PayCombo!B386=1,'Regular Symbol'!D$39,IF(A386=0,'Regular Symbol'!D$26,'Regular Symbol'!D$67) ))</f>
        <v>1</v>
      </c>
      <c r="I386" s="284">
        <f>IF(C386=2,'Regular Symbol'!E$54,IF(PayCombo!C386=1,'Regular Symbol'!E$39,IF(B386=0,'Regular Symbol'!E$26,'Regular Symbol'!E$67) ))</f>
        <v>50</v>
      </c>
      <c r="J386" s="284">
        <f>IF(D386=2,'Regular Symbol'!F$54,IF(PayCombo!D386=1,'Regular Symbol'!F$39,IF(C386=0,'Regular Symbol'!F$26,'Regular Symbol'!F$67) ))</f>
        <v>6</v>
      </c>
      <c r="K386" s="284">
        <f>IF(E386=2,'Regular Symbol'!G$54,IF(PayCombo!E386=1,'Regular Symbol'!G$39,IF(D386=0,'Regular Symbol'!G$26,'Regular Symbol'!G$67) ))</f>
        <v>36</v>
      </c>
      <c r="L386" s="284">
        <f>IF(F386=2,'Regular Symbol'!H$54,IF(PayCombo!F386=1,'Regular Symbol'!H$39,IF(E386=0,'Regular Symbol'!H$26,'Regular Symbol'!H$67) ))</f>
        <v>9</v>
      </c>
      <c r="M386" s="270">
        <f t="shared" si="74"/>
        <v>97200</v>
      </c>
      <c r="N386" s="271">
        <f t="shared" si="75"/>
        <v>2684354.5600000001</v>
      </c>
      <c r="O386" s="285">
        <f>HLOOKUP(A386,OverView!$B$47:$L$57,8,FALSE)</f>
        <v>150</v>
      </c>
      <c r="P386" s="269">
        <f t="shared" si="65"/>
        <v>5.5879354476928711E-5</v>
      </c>
      <c r="Q386" s="272">
        <f t="shared" si="76"/>
        <v>3.7252902984619141E-7</v>
      </c>
      <c r="R386" s="269">
        <f t="shared" si="66"/>
        <v>5.5879354476928711E-5</v>
      </c>
      <c r="S386" s="237"/>
    </row>
    <row r="387" spans="1:19" ht="14" thickBot="1">
      <c r="A387" s="187">
        <f t="shared" si="72"/>
        <v>7</v>
      </c>
      <c r="B387" s="278">
        <v>1</v>
      </c>
      <c r="C387" s="278">
        <v>1</v>
      </c>
      <c r="D387" s="278">
        <v>2</v>
      </c>
      <c r="E387" s="278">
        <v>2</v>
      </c>
      <c r="F387" s="278">
        <v>1</v>
      </c>
      <c r="G387" s="279">
        <f t="shared" si="73"/>
        <v>7</v>
      </c>
      <c r="H387" s="284">
        <f>IF(B387=2,'Regular Symbol'!D$54,IF(PayCombo!B387=1,'Regular Symbol'!D$39,IF(A387=0,'Regular Symbol'!D$26,'Regular Symbol'!D$67) ))</f>
        <v>1</v>
      </c>
      <c r="I387" s="284">
        <f>IF(C387=2,'Regular Symbol'!E$54,IF(PayCombo!C387=1,'Regular Symbol'!E$39,IF(B387=0,'Regular Symbol'!E$26,'Regular Symbol'!E$67) ))</f>
        <v>50</v>
      </c>
      <c r="J387" s="284">
        <f>IF(D387=2,'Regular Symbol'!F$54,IF(PayCombo!D387=1,'Regular Symbol'!F$39,IF(C387=0,'Regular Symbol'!F$26,'Regular Symbol'!F$67) ))</f>
        <v>6</v>
      </c>
      <c r="K387" s="284">
        <f>IF(E387=2,'Regular Symbol'!G$54,IF(PayCombo!E387=1,'Regular Symbol'!G$39,IF(D387=0,'Regular Symbol'!G$26,'Regular Symbol'!G$67) ))</f>
        <v>49</v>
      </c>
      <c r="L387" s="284">
        <f>IF(F387=2,'Regular Symbol'!H$54,IF(PayCombo!F387=1,'Regular Symbol'!H$39,IF(E387=0,'Regular Symbol'!H$26,'Regular Symbol'!H$67) ))</f>
        <v>29</v>
      </c>
      <c r="M387" s="270">
        <f t="shared" si="74"/>
        <v>426300</v>
      </c>
      <c r="N387" s="271">
        <f t="shared" si="75"/>
        <v>612055.50840253348</v>
      </c>
      <c r="O387" s="285">
        <f>HLOOKUP(A387,OverView!$B$47:$L$57,8,FALSE)</f>
        <v>150</v>
      </c>
      <c r="P387" s="269">
        <f t="shared" si="65"/>
        <v>2.450758108386287E-4</v>
      </c>
      <c r="Q387" s="272">
        <f t="shared" si="76"/>
        <v>1.6338387389241911E-6</v>
      </c>
      <c r="R387" s="269">
        <f t="shared" si="66"/>
        <v>2.450758108386287E-4</v>
      </c>
      <c r="S387" s="237"/>
    </row>
    <row r="388" spans="1:19" ht="14" thickBot="1">
      <c r="A388" s="187">
        <f t="shared" si="72"/>
        <v>7</v>
      </c>
      <c r="B388" s="278">
        <v>1</v>
      </c>
      <c r="C388" s="278">
        <v>2</v>
      </c>
      <c r="D388" s="278">
        <v>1</v>
      </c>
      <c r="E388" s="278">
        <v>1</v>
      </c>
      <c r="F388" s="278">
        <v>2</v>
      </c>
      <c r="G388" s="279">
        <f t="shared" si="73"/>
        <v>7</v>
      </c>
      <c r="H388" s="284">
        <f>IF(B388=2,'Regular Symbol'!D$54,IF(PayCombo!B388=1,'Regular Symbol'!D$39,IF(A388=0,'Regular Symbol'!D$26,'Regular Symbol'!D$67) ))</f>
        <v>1</v>
      </c>
      <c r="I388" s="284">
        <f>IF(C388=2,'Regular Symbol'!E$54,IF(PayCombo!C388=1,'Regular Symbol'!E$39,IF(B388=0,'Regular Symbol'!E$26,'Regular Symbol'!E$67) ))</f>
        <v>3</v>
      </c>
      <c r="J388" s="284">
        <f>IF(D388=2,'Regular Symbol'!F$54,IF(PayCombo!D388=1,'Regular Symbol'!F$39,IF(C388=0,'Regular Symbol'!F$26,'Regular Symbol'!F$67) ))</f>
        <v>4</v>
      </c>
      <c r="K388" s="284">
        <f>IF(E388=2,'Regular Symbol'!G$54,IF(PayCombo!E388=1,'Regular Symbol'!G$39,IF(D388=0,'Regular Symbol'!G$26,'Regular Symbol'!G$67) ))</f>
        <v>36</v>
      </c>
      <c r="L388" s="284">
        <f>IF(F388=2,'Regular Symbol'!H$54,IF(PayCombo!F388=1,'Regular Symbol'!H$39,IF(E388=0,'Regular Symbol'!H$26,'Regular Symbol'!H$67) ))</f>
        <v>9</v>
      </c>
      <c r="M388" s="270">
        <f t="shared" si="74"/>
        <v>3888</v>
      </c>
      <c r="N388" s="271">
        <f t="shared" si="75"/>
        <v>67108864</v>
      </c>
      <c r="O388" s="285">
        <f>HLOOKUP(A388,OverView!$B$47:$L$57,8,FALSE)</f>
        <v>150</v>
      </c>
      <c r="P388" s="269">
        <f t="shared" si="65"/>
        <v>2.2351741790771484E-6</v>
      </c>
      <c r="Q388" s="272">
        <f t="shared" si="76"/>
        <v>1.4901161193847656E-8</v>
      </c>
      <c r="R388" s="269">
        <f t="shared" si="66"/>
        <v>2.2351741790771484E-6</v>
      </c>
      <c r="S388" s="237"/>
    </row>
    <row r="389" spans="1:19" ht="14" thickBot="1">
      <c r="A389" s="187">
        <f t="shared" si="72"/>
        <v>7</v>
      </c>
      <c r="B389" s="278">
        <v>1</v>
      </c>
      <c r="C389" s="278">
        <v>2</v>
      </c>
      <c r="D389" s="278">
        <v>1</v>
      </c>
      <c r="E389" s="278">
        <v>2</v>
      </c>
      <c r="F389" s="278">
        <v>1</v>
      </c>
      <c r="G389" s="279">
        <f t="shared" si="73"/>
        <v>7</v>
      </c>
      <c r="H389" s="284">
        <f>IF(B389=2,'Regular Symbol'!D$54,IF(PayCombo!B389=1,'Regular Symbol'!D$39,IF(A389=0,'Regular Symbol'!D$26,'Regular Symbol'!D$67) ))</f>
        <v>1</v>
      </c>
      <c r="I389" s="284">
        <f>IF(C389=2,'Regular Symbol'!E$54,IF(PayCombo!C389=1,'Regular Symbol'!E$39,IF(B389=0,'Regular Symbol'!E$26,'Regular Symbol'!E$67) ))</f>
        <v>3</v>
      </c>
      <c r="J389" s="284">
        <f>IF(D389=2,'Regular Symbol'!F$54,IF(PayCombo!D389=1,'Regular Symbol'!F$39,IF(C389=0,'Regular Symbol'!F$26,'Regular Symbol'!F$67) ))</f>
        <v>4</v>
      </c>
      <c r="K389" s="284">
        <f>IF(E389=2,'Regular Symbol'!G$54,IF(PayCombo!E389=1,'Regular Symbol'!G$39,IF(D389=0,'Regular Symbol'!G$26,'Regular Symbol'!G$67) ))</f>
        <v>49</v>
      </c>
      <c r="L389" s="284">
        <f>IF(F389=2,'Regular Symbol'!H$54,IF(PayCombo!F389=1,'Regular Symbol'!H$39,IF(E389=0,'Regular Symbol'!H$26,'Regular Symbol'!H$67) ))</f>
        <v>29</v>
      </c>
      <c r="M389" s="270">
        <f t="shared" si="74"/>
        <v>17052</v>
      </c>
      <c r="N389" s="271">
        <f t="shared" si="75"/>
        <v>15301387.710063336</v>
      </c>
      <c r="O389" s="285">
        <f>HLOOKUP(A389,OverView!$B$47:$L$57,8,FALSE)</f>
        <v>150</v>
      </c>
      <c r="P389" s="269">
        <f t="shared" si="65"/>
        <v>9.8030324335451472E-6</v>
      </c>
      <c r="Q389" s="272">
        <f t="shared" si="76"/>
        <v>6.5353549556967649E-8</v>
      </c>
      <c r="R389" s="269">
        <f t="shared" si="66"/>
        <v>9.8030324335451472E-6</v>
      </c>
      <c r="S389" s="237"/>
    </row>
    <row r="390" spans="1:19" ht="14" thickBot="1">
      <c r="A390" s="187">
        <f t="shared" si="72"/>
        <v>7</v>
      </c>
      <c r="B390" s="278">
        <v>1</v>
      </c>
      <c r="C390" s="278">
        <v>2</v>
      </c>
      <c r="D390" s="278">
        <v>2</v>
      </c>
      <c r="E390" s="278">
        <v>1</v>
      </c>
      <c r="F390" s="278">
        <v>1</v>
      </c>
      <c r="G390" s="279">
        <f t="shared" si="73"/>
        <v>7</v>
      </c>
      <c r="H390" s="284">
        <f>IF(B390=2,'Regular Symbol'!D$54,IF(PayCombo!B390=1,'Regular Symbol'!D$39,IF(A390=0,'Regular Symbol'!D$26,'Regular Symbol'!D$67) ))</f>
        <v>1</v>
      </c>
      <c r="I390" s="284">
        <f>IF(C390=2,'Regular Symbol'!E$54,IF(PayCombo!C390=1,'Regular Symbol'!E$39,IF(B390=0,'Regular Symbol'!E$26,'Regular Symbol'!E$67) ))</f>
        <v>3</v>
      </c>
      <c r="J390" s="284">
        <f>IF(D390=2,'Regular Symbol'!F$54,IF(PayCombo!D390=1,'Regular Symbol'!F$39,IF(C390=0,'Regular Symbol'!F$26,'Regular Symbol'!F$67) ))</f>
        <v>6</v>
      </c>
      <c r="K390" s="284">
        <f>IF(E390=2,'Regular Symbol'!G$54,IF(PayCombo!E390=1,'Regular Symbol'!G$39,IF(D390=0,'Regular Symbol'!G$26,'Regular Symbol'!G$67) ))</f>
        <v>36</v>
      </c>
      <c r="L390" s="284">
        <f>IF(F390=2,'Regular Symbol'!H$54,IF(PayCombo!F390=1,'Regular Symbol'!H$39,IF(E390=0,'Regular Symbol'!H$26,'Regular Symbol'!H$67) ))</f>
        <v>29</v>
      </c>
      <c r="M390" s="270">
        <f t="shared" si="74"/>
        <v>18792</v>
      </c>
      <c r="N390" s="271">
        <f t="shared" si="75"/>
        <v>13884592.551724138</v>
      </c>
      <c r="O390" s="285">
        <f>HLOOKUP(A390,OverView!$B$47:$L$57,8,FALSE)</f>
        <v>150</v>
      </c>
      <c r="P390" s="269">
        <f t="shared" si="65"/>
        <v>1.0803341865539551E-5</v>
      </c>
      <c r="Q390" s="272">
        <f t="shared" si="76"/>
        <v>7.2022279103597001E-8</v>
      </c>
      <c r="R390" s="269">
        <f t="shared" si="66"/>
        <v>1.0803341865539551E-5</v>
      </c>
      <c r="S390" s="237"/>
    </row>
    <row r="391" spans="1:19" ht="14" thickBot="1">
      <c r="A391" s="187">
        <f t="shared" si="72"/>
        <v>7</v>
      </c>
      <c r="B391" s="278">
        <v>1</v>
      </c>
      <c r="C391" s="278">
        <v>2</v>
      </c>
      <c r="D391" s="278">
        <v>2</v>
      </c>
      <c r="E391" s="278">
        <v>2</v>
      </c>
      <c r="F391" s="278">
        <v>0</v>
      </c>
      <c r="G391" s="279">
        <f t="shared" si="73"/>
        <v>7</v>
      </c>
      <c r="H391" s="284">
        <f>IF(B391=2,'Regular Symbol'!D$54,IF(PayCombo!B391=1,'Regular Symbol'!D$39,IF(A391=0,'Regular Symbol'!D$26,'Regular Symbol'!D$67) ))</f>
        <v>1</v>
      </c>
      <c r="I391" s="284">
        <f>IF(C391=2,'Regular Symbol'!E$54,IF(PayCombo!C391=1,'Regular Symbol'!E$39,IF(B391=0,'Regular Symbol'!E$26,'Regular Symbol'!E$67) ))</f>
        <v>3</v>
      </c>
      <c r="J391" s="284">
        <f>IF(D391=2,'Regular Symbol'!F$54,IF(PayCombo!D391=1,'Regular Symbol'!F$39,IF(C391=0,'Regular Symbol'!F$26,'Regular Symbol'!F$67) ))</f>
        <v>6</v>
      </c>
      <c r="K391" s="284">
        <f>IF(E391=2,'Regular Symbol'!G$54,IF(PayCombo!E391=1,'Regular Symbol'!G$39,IF(D391=0,'Regular Symbol'!G$26,'Regular Symbol'!G$67) ))</f>
        <v>49</v>
      </c>
      <c r="L391" s="284">
        <f>IF(F391=2,'Regular Symbol'!H$54,IF(PayCombo!F391=1,'Regular Symbol'!H$39,IF(E391=0,'Regular Symbol'!H$26,'Regular Symbol'!H$67) ))</f>
        <v>154</v>
      </c>
      <c r="M391" s="270">
        <f t="shared" si="74"/>
        <v>135828</v>
      </c>
      <c r="N391" s="271">
        <f t="shared" si="75"/>
        <v>1920953.4354624967</v>
      </c>
      <c r="O391" s="285">
        <f>HLOOKUP(A391,OverView!$B$47:$L$57,8,FALSE)</f>
        <v>150</v>
      </c>
      <c r="P391" s="269">
        <f t="shared" si="65"/>
        <v>7.8086223867204448E-5</v>
      </c>
      <c r="Q391" s="272">
        <f t="shared" si="76"/>
        <v>5.20574825781363E-7</v>
      </c>
      <c r="R391" s="269">
        <f t="shared" si="66"/>
        <v>7.8086223867204448E-5</v>
      </c>
      <c r="S391" s="237"/>
    </row>
    <row r="392" spans="1:19" ht="14" thickBot="1">
      <c r="A392" s="187">
        <f t="shared" si="72"/>
        <v>7</v>
      </c>
      <c r="B392" s="278">
        <v>2</v>
      </c>
      <c r="C392" s="278">
        <v>1</v>
      </c>
      <c r="D392" s="278">
        <v>1</v>
      </c>
      <c r="E392" s="278">
        <v>1</v>
      </c>
      <c r="F392" s="278">
        <v>2</v>
      </c>
      <c r="G392" s="279">
        <f t="shared" si="73"/>
        <v>7</v>
      </c>
      <c r="H392" s="284">
        <f>IF(B392=2,'Regular Symbol'!D$54,IF(PayCombo!B392=1,'Regular Symbol'!D$39,IF(A392=0,'Regular Symbol'!D$26,'Regular Symbol'!D$67) ))</f>
        <v>1</v>
      </c>
      <c r="I392" s="284">
        <f>IF(C392=2,'Regular Symbol'!E$54,IF(PayCombo!C392=1,'Regular Symbol'!E$39,IF(B392=0,'Regular Symbol'!E$26,'Regular Symbol'!E$67) ))</f>
        <v>50</v>
      </c>
      <c r="J392" s="284">
        <f>IF(D392=2,'Regular Symbol'!F$54,IF(PayCombo!D392=1,'Regular Symbol'!F$39,IF(C392=0,'Regular Symbol'!F$26,'Regular Symbol'!F$67) ))</f>
        <v>4</v>
      </c>
      <c r="K392" s="284">
        <f>IF(E392=2,'Regular Symbol'!G$54,IF(PayCombo!E392=1,'Regular Symbol'!G$39,IF(D392=0,'Regular Symbol'!G$26,'Regular Symbol'!G$67) ))</f>
        <v>36</v>
      </c>
      <c r="L392" s="284">
        <f>IF(F392=2,'Regular Symbol'!H$54,IF(PayCombo!F392=1,'Regular Symbol'!H$39,IF(E392=0,'Regular Symbol'!H$26,'Regular Symbol'!H$67) ))</f>
        <v>9</v>
      </c>
      <c r="M392" s="270">
        <f t="shared" si="74"/>
        <v>64800</v>
      </c>
      <c r="N392" s="271">
        <f t="shared" si="75"/>
        <v>4026531.8399999999</v>
      </c>
      <c r="O392" s="285">
        <f>HLOOKUP(A392,OverView!$B$47:$L$57,8,FALSE)</f>
        <v>150</v>
      </c>
      <c r="P392" s="269">
        <f t="shared" ref="P392:P455" si="77">R392/$H$3</f>
        <v>3.7252902984619141E-5</v>
      </c>
      <c r="Q392" s="272">
        <f t="shared" si="76"/>
        <v>2.4835268656412762E-7</v>
      </c>
      <c r="R392" s="269">
        <f t="shared" ref="R392:R455" si="78">O392*Q392</f>
        <v>3.7252902984619141E-5</v>
      </c>
      <c r="S392" s="237"/>
    </row>
    <row r="393" spans="1:19" ht="14" thickBot="1">
      <c r="A393" s="187">
        <f t="shared" si="72"/>
        <v>7</v>
      </c>
      <c r="B393" s="278">
        <v>2</v>
      </c>
      <c r="C393" s="278">
        <v>1</v>
      </c>
      <c r="D393" s="278">
        <v>1</v>
      </c>
      <c r="E393" s="278">
        <v>2</v>
      </c>
      <c r="F393" s="278">
        <v>1</v>
      </c>
      <c r="G393" s="279">
        <f t="shared" si="73"/>
        <v>7</v>
      </c>
      <c r="H393" s="284">
        <f>IF(B393=2,'Regular Symbol'!D$54,IF(PayCombo!B393=1,'Regular Symbol'!D$39,IF(A393=0,'Regular Symbol'!D$26,'Regular Symbol'!D$67) ))</f>
        <v>1</v>
      </c>
      <c r="I393" s="284">
        <f>IF(C393=2,'Regular Symbol'!E$54,IF(PayCombo!C393=1,'Regular Symbol'!E$39,IF(B393=0,'Regular Symbol'!E$26,'Regular Symbol'!E$67) ))</f>
        <v>50</v>
      </c>
      <c r="J393" s="284">
        <f>IF(D393=2,'Regular Symbol'!F$54,IF(PayCombo!D393=1,'Regular Symbol'!F$39,IF(C393=0,'Regular Symbol'!F$26,'Regular Symbol'!F$67) ))</f>
        <v>4</v>
      </c>
      <c r="K393" s="284">
        <f>IF(E393=2,'Regular Symbol'!G$54,IF(PayCombo!E393=1,'Regular Symbol'!G$39,IF(D393=0,'Regular Symbol'!G$26,'Regular Symbol'!G$67) ))</f>
        <v>49</v>
      </c>
      <c r="L393" s="284">
        <f>IF(F393=2,'Regular Symbol'!H$54,IF(PayCombo!F393=1,'Regular Symbol'!H$39,IF(E393=0,'Regular Symbol'!H$26,'Regular Symbol'!H$67) ))</f>
        <v>29</v>
      </c>
      <c r="M393" s="270">
        <f t="shared" si="74"/>
        <v>284200</v>
      </c>
      <c r="N393" s="271">
        <f t="shared" si="75"/>
        <v>918083.26260380016</v>
      </c>
      <c r="O393" s="285">
        <f>HLOOKUP(A393,OverView!$B$47:$L$57,8,FALSE)</f>
        <v>150</v>
      </c>
      <c r="P393" s="269">
        <f t="shared" si="77"/>
        <v>1.6338387389241914E-4</v>
      </c>
      <c r="Q393" s="272">
        <f t="shared" si="76"/>
        <v>1.0892258259494609E-6</v>
      </c>
      <c r="R393" s="269">
        <f t="shared" si="78"/>
        <v>1.6338387389241914E-4</v>
      </c>
      <c r="S393" s="237"/>
    </row>
    <row r="394" spans="1:19" ht="14" thickBot="1">
      <c r="A394" s="187">
        <f t="shared" si="72"/>
        <v>7</v>
      </c>
      <c r="B394" s="278">
        <v>2</v>
      </c>
      <c r="C394" s="278">
        <v>1</v>
      </c>
      <c r="D394" s="278">
        <v>2</v>
      </c>
      <c r="E394" s="278">
        <v>1</v>
      </c>
      <c r="F394" s="278">
        <v>1</v>
      </c>
      <c r="G394" s="279">
        <f t="shared" si="73"/>
        <v>7</v>
      </c>
      <c r="H394" s="284">
        <f>IF(B394=2,'Regular Symbol'!D$54,IF(PayCombo!B394=1,'Regular Symbol'!D$39,IF(A394=0,'Regular Symbol'!D$26,'Regular Symbol'!D$67) ))</f>
        <v>1</v>
      </c>
      <c r="I394" s="284">
        <f>IF(C394=2,'Regular Symbol'!E$54,IF(PayCombo!C394=1,'Regular Symbol'!E$39,IF(B394=0,'Regular Symbol'!E$26,'Regular Symbol'!E$67) ))</f>
        <v>50</v>
      </c>
      <c r="J394" s="284">
        <f>IF(D394=2,'Regular Symbol'!F$54,IF(PayCombo!D394=1,'Regular Symbol'!F$39,IF(C394=0,'Regular Symbol'!F$26,'Regular Symbol'!F$67) ))</f>
        <v>6</v>
      </c>
      <c r="K394" s="284">
        <f>IF(E394=2,'Regular Symbol'!G$54,IF(PayCombo!E394=1,'Regular Symbol'!G$39,IF(D394=0,'Regular Symbol'!G$26,'Regular Symbol'!G$67) ))</f>
        <v>36</v>
      </c>
      <c r="L394" s="284">
        <f>IF(F394=2,'Regular Symbol'!H$54,IF(PayCombo!F394=1,'Regular Symbol'!H$39,IF(E394=0,'Regular Symbol'!H$26,'Regular Symbol'!H$67) ))</f>
        <v>29</v>
      </c>
      <c r="M394" s="270">
        <f t="shared" si="74"/>
        <v>313200</v>
      </c>
      <c r="N394" s="271">
        <f t="shared" si="75"/>
        <v>833075.55310344824</v>
      </c>
      <c r="O394" s="285">
        <f>HLOOKUP(A394,OverView!$B$47:$L$57,8,FALSE)</f>
        <v>150</v>
      </c>
      <c r="P394" s="269">
        <f t="shared" si="77"/>
        <v>1.8005569775899252E-4</v>
      </c>
      <c r="Q394" s="272">
        <f t="shared" si="76"/>
        <v>1.2003713183932834E-6</v>
      </c>
      <c r="R394" s="269">
        <f t="shared" si="78"/>
        <v>1.8005569775899252E-4</v>
      </c>
      <c r="S394" s="237"/>
    </row>
    <row r="395" spans="1:19" ht="14" thickBot="1">
      <c r="A395" s="187">
        <f t="shared" si="72"/>
        <v>7</v>
      </c>
      <c r="B395" s="278">
        <v>2</v>
      </c>
      <c r="C395" s="278">
        <v>1</v>
      </c>
      <c r="D395" s="278">
        <v>2</v>
      </c>
      <c r="E395" s="278">
        <v>2</v>
      </c>
      <c r="F395" s="278">
        <v>0</v>
      </c>
      <c r="G395" s="279">
        <f t="shared" si="73"/>
        <v>7</v>
      </c>
      <c r="H395" s="284">
        <f>IF(B395=2,'Regular Symbol'!D$54,IF(PayCombo!B395=1,'Regular Symbol'!D$39,IF(A395=0,'Regular Symbol'!D$26,'Regular Symbol'!D$67) ))</f>
        <v>1</v>
      </c>
      <c r="I395" s="284">
        <f>IF(C395=2,'Regular Symbol'!E$54,IF(PayCombo!C395=1,'Regular Symbol'!E$39,IF(B395=0,'Regular Symbol'!E$26,'Regular Symbol'!E$67) ))</f>
        <v>50</v>
      </c>
      <c r="J395" s="284">
        <f>IF(D395=2,'Regular Symbol'!F$54,IF(PayCombo!D395=1,'Regular Symbol'!F$39,IF(C395=0,'Regular Symbol'!F$26,'Regular Symbol'!F$67) ))</f>
        <v>6</v>
      </c>
      <c r="K395" s="284">
        <f>IF(E395=2,'Regular Symbol'!G$54,IF(PayCombo!E395=1,'Regular Symbol'!G$39,IF(D395=0,'Regular Symbol'!G$26,'Regular Symbol'!G$67) ))</f>
        <v>49</v>
      </c>
      <c r="L395" s="284">
        <f>IF(F395=2,'Regular Symbol'!H$54,IF(PayCombo!F395=1,'Regular Symbol'!H$39,IF(E395=0,'Regular Symbol'!H$26,'Regular Symbol'!H$67) ))</f>
        <v>154</v>
      </c>
      <c r="M395" s="270">
        <f t="shared" si="74"/>
        <v>2263800</v>
      </c>
      <c r="N395" s="271">
        <f t="shared" si="75"/>
        <v>115257.2061277498</v>
      </c>
      <c r="O395" s="285">
        <f>HLOOKUP(A395,OverView!$B$47:$L$57,8,FALSE)</f>
        <v>150</v>
      </c>
      <c r="P395" s="269">
        <f t="shared" si="77"/>
        <v>1.3014370644534076E-3</v>
      </c>
      <c r="Q395" s="272">
        <f t="shared" si="76"/>
        <v>8.6762470963560509E-6</v>
      </c>
      <c r="R395" s="269">
        <f t="shared" si="78"/>
        <v>1.3014370644534076E-3</v>
      </c>
      <c r="S395" s="237"/>
    </row>
    <row r="396" spans="1:19" ht="14" thickBot="1">
      <c r="A396" s="187">
        <f t="shared" si="72"/>
        <v>7</v>
      </c>
      <c r="B396" s="278">
        <v>2</v>
      </c>
      <c r="C396" s="278">
        <v>2</v>
      </c>
      <c r="D396" s="278">
        <v>1</v>
      </c>
      <c r="E396" s="278">
        <v>1</v>
      </c>
      <c r="F396" s="278">
        <v>1</v>
      </c>
      <c r="G396" s="279">
        <f t="shared" si="73"/>
        <v>7</v>
      </c>
      <c r="H396" s="284">
        <f>IF(B396=2,'Regular Symbol'!D$54,IF(PayCombo!B396=1,'Regular Symbol'!D$39,IF(A396=0,'Regular Symbol'!D$26,'Regular Symbol'!D$67) ))</f>
        <v>1</v>
      </c>
      <c r="I396" s="284">
        <f>IF(C396=2,'Regular Symbol'!E$54,IF(PayCombo!C396=1,'Regular Symbol'!E$39,IF(B396=0,'Regular Symbol'!E$26,'Regular Symbol'!E$67) ))</f>
        <v>3</v>
      </c>
      <c r="J396" s="284">
        <f>IF(D396=2,'Regular Symbol'!F$54,IF(PayCombo!D396=1,'Regular Symbol'!F$39,IF(C396=0,'Regular Symbol'!F$26,'Regular Symbol'!F$67) ))</f>
        <v>4</v>
      </c>
      <c r="K396" s="284">
        <f>IF(E396=2,'Regular Symbol'!G$54,IF(PayCombo!E396=1,'Regular Symbol'!G$39,IF(D396=0,'Regular Symbol'!G$26,'Regular Symbol'!G$67) ))</f>
        <v>36</v>
      </c>
      <c r="L396" s="284">
        <f>IF(F396=2,'Regular Symbol'!H$54,IF(PayCombo!F396=1,'Regular Symbol'!H$39,IF(E396=0,'Regular Symbol'!H$26,'Regular Symbol'!H$67) ))</f>
        <v>29</v>
      </c>
      <c r="M396" s="270">
        <f t="shared" si="74"/>
        <v>12528</v>
      </c>
      <c r="N396" s="271">
        <f t="shared" si="75"/>
        <v>20826888.827586208</v>
      </c>
      <c r="O396" s="285">
        <f>HLOOKUP(A396,OverView!$B$47:$L$57,8,FALSE)</f>
        <v>150</v>
      </c>
      <c r="P396" s="269">
        <f t="shared" si="77"/>
        <v>7.2022279103597011E-6</v>
      </c>
      <c r="Q396" s="272">
        <f t="shared" si="76"/>
        <v>4.8014852735731338E-8</v>
      </c>
      <c r="R396" s="269">
        <f t="shared" si="78"/>
        <v>7.2022279103597011E-6</v>
      </c>
      <c r="S396" s="237"/>
    </row>
    <row r="397" spans="1:19" ht="14" thickBot="1">
      <c r="A397" s="187">
        <f t="shared" si="72"/>
        <v>7</v>
      </c>
      <c r="B397" s="278">
        <v>2</v>
      </c>
      <c r="C397" s="278">
        <v>2</v>
      </c>
      <c r="D397" s="278">
        <v>1</v>
      </c>
      <c r="E397" s="278">
        <v>2</v>
      </c>
      <c r="F397" s="278">
        <v>0</v>
      </c>
      <c r="G397" s="279">
        <f t="shared" si="73"/>
        <v>7</v>
      </c>
      <c r="H397" s="284">
        <f>IF(B397=2,'Regular Symbol'!D$54,IF(PayCombo!B397=1,'Regular Symbol'!D$39,IF(A397=0,'Regular Symbol'!D$26,'Regular Symbol'!D$67) ))</f>
        <v>1</v>
      </c>
      <c r="I397" s="284">
        <f>IF(C397=2,'Regular Symbol'!E$54,IF(PayCombo!C397=1,'Regular Symbol'!E$39,IF(B397=0,'Regular Symbol'!E$26,'Regular Symbol'!E$67) ))</f>
        <v>3</v>
      </c>
      <c r="J397" s="284">
        <f>IF(D397=2,'Regular Symbol'!F$54,IF(PayCombo!D397=1,'Regular Symbol'!F$39,IF(C397=0,'Regular Symbol'!F$26,'Regular Symbol'!F$67) ))</f>
        <v>4</v>
      </c>
      <c r="K397" s="284">
        <f>IF(E397=2,'Regular Symbol'!G$54,IF(PayCombo!E397=1,'Regular Symbol'!G$39,IF(D397=0,'Regular Symbol'!G$26,'Regular Symbol'!G$67) ))</f>
        <v>49</v>
      </c>
      <c r="L397" s="284">
        <f>IF(F397=2,'Regular Symbol'!H$54,IF(PayCombo!F397=1,'Regular Symbol'!H$39,IF(E397=0,'Regular Symbol'!H$26,'Regular Symbol'!H$67) ))</f>
        <v>154</v>
      </c>
      <c r="M397" s="270">
        <f t="shared" si="74"/>
        <v>90552</v>
      </c>
      <c r="N397" s="271">
        <f t="shared" si="75"/>
        <v>2881430.1531937448</v>
      </c>
      <c r="O397" s="285">
        <f>HLOOKUP(A397,OverView!$B$47:$L$57,8,FALSE)</f>
        <v>150</v>
      </c>
      <c r="P397" s="269">
        <f t="shared" si="77"/>
        <v>5.2057482578136306E-5</v>
      </c>
      <c r="Q397" s="272">
        <f t="shared" si="76"/>
        <v>3.4704988385424202E-7</v>
      </c>
      <c r="R397" s="269">
        <f t="shared" si="78"/>
        <v>5.2057482578136306E-5</v>
      </c>
      <c r="S397" s="237"/>
    </row>
    <row r="398" spans="1:19" ht="14" thickBot="1">
      <c r="A398" s="187">
        <f t="shared" si="72"/>
        <v>7</v>
      </c>
      <c r="B398" s="282">
        <v>2</v>
      </c>
      <c r="C398" s="282">
        <v>2</v>
      </c>
      <c r="D398" s="282">
        <v>2</v>
      </c>
      <c r="E398" s="282">
        <v>1</v>
      </c>
      <c r="F398" s="282">
        <v>0</v>
      </c>
      <c r="G398" s="283">
        <f t="shared" si="73"/>
        <v>7</v>
      </c>
      <c r="H398" s="284">
        <f>IF(B398=2,'Regular Symbol'!D$54,IF(PayCombo!B398=1,'Regular Symbol'!D$39,IF(A398=0,'Regular Symbol'!D$26,'Regular Symbol'!D$67) ))</f>
        <v>1</v>
      </c>
      <c r="I398" s="284">
        <f>IF(C398=2,'Regular Symbol'!E$54,IF(PayCombo!C398=1,'Regular Symbol'!E$39,IF(B398=0,'Regular Symbol'!E$26,'Regular Symbol'!E$67) ))</f>
        <v>3</v>
      </c>
      <c r="J398" s="284">
        <f>IF(D398=2,'Regular Symbol'!F$54,IF(PayCombo!D398=1,'Regular Symbol'!F$39,IF(C398=0,'Regular Symbol'!F$26,'Regular Symbol'!F$67) ))</f>
        <v>6</v>
      </c>
      <c r="K398" s="284">
        <f>IF(E398=2,'Regular Symbol'!G$54,IF(PayCombo!E398=1,'Regular Symbol'!G$39,IF(D398=0,'Regular Symbol'!G$26,'Regular Symbol'!G$67) ))</f>
        <v>36</v>
      </c>
      <c r="L398" s="284">
        <f>IF(F398=2,'Regular Symbol'!H$54,IF(PayCombo!F398=1,'Regular Symbol'!H$39,IF(E398=0,'Regular Symbol'!H$26,'Regular Symbol'!H$67) ))</f>
        <v>154</v>
      </c>
      <c r="M398" s="270">
        <f t="shared" si="74"/>
        <v>99792</v>
      </c>
      <c r="N398" s="271">
        <f t="shared" si="75"/>
        <v>2614631.0649350649</v>
      </c>
      <c r="O398" s="285">
        <f>HLOOKUP(A398,OverView!$B$47:$L$57,8,FALSE)</f>
        <v>150</v>
      </c>
      <c r="P398" s="269">
        <f t="shared" si="77"/>
        <v>5.7369470596313477E-5</v>
      </c>
      <c r="Q398" s="272">
        <f t="shared" si="76"/>
        <v>3.8246313730875653E-7</v>
      </c>
      <c r="R398" s="269">
        <f t="shared" si="78"/>
        <v>5.7369470596313477E-5</v>
      </c>
      <c r="S398" s="289">
        <f>SUM(M385:M398)</f>
        <v>3916132</v>
      </c>
    </row>
    <row r="399" spans="1:19" ht="14" thickBot="1">
      <c r="A399" s="187">
        <f t="shared" si="72"/>
        <v>6</v>
      </c>
      <c r="B399" s="280">
        <v>1</v>
      </c>
      <c r="C399" s="280">
        <v>1</v>
      </c>
      <c r="D399" s="280">
        <v>1</v>
      </c>
      <c r="E399" s="280">
        <v>1</v>
      </c>
      <c r="F399" s="280">
        <v>2</v>
      </c>
      <c r="G399" s="281">
        <f t="shared" si="73"/>
        <v>6</v>
      </c>
      <c r="H399" s="284">
        <f>IF(B399=2,'Regular Symbol'!D$54,IF(PayCombo!B399=1,'Regular Symbol'!D$39,IF(A399=0,'Regular Symbol'!D$26,'Regular Symbol'!D$67) ))</f>
        <v>1</v>
      </c>
      <c r="I399" s="284">
        <f>IF(C399=2,'Regular Symbol'!E$54,IF(PayCombo!C399=1,'Regular Symbol'!E$39,IF(B399=0,'Regular Symbol'!E$26,'Regular Symbol'!E$67) ))</f>
        <v>50</v>
      </c>
      <c r="J399" s="284">
        <f>IF(D399=2,'Regular Symbol'!F$54,IF(PayCombo!D399=1,'Regular Symbol'!F$39,IF(C399=0,'Regular Symbol'!F$26,'Regular Symbol'!F$67) ))</f>
        <v>4</v>
      </c>
      <c r="K399" s="284">
        <f>IF(E399=2,'Regular Symbol'!G$54,IF(PayCombo!E399=1,'Regular Symbol'!G$39,IF(D399=0,'Regular Symbol'!G$26,'Regular Symbol'!G$67) ))</f>
        <v>36</v>
      </c>
      <c r="L399" s="284">
        <f>IF(F399=2,'Regular Symbol'!H$54,IF(PayCombo!F399=1,'Regular Symbol'!H$39,IF(E399=0,'Regular Symbol'!H$26,'Regular Symbol'!H$67) ))</f>
        <v>9</v>
      </c>
      <c r="M399" s="268">
        <f t="shared" si="74"/>
        <v>64800</v>
      </c>
      <c r="N399" s="271">
        <f t="shared" si="75"/>
        <v>4026531.8399999999</v>
      </c>
      <c r="O399" s="285">
        <f>HLOOKUP(A399,OverView!$B$47:$L$57,8,FALSE)</f>
        <v>60</v>
      </c>
      <c r="P399" s="269">
        <f t="shared" si="77"/>
        <v>1.4901161193847658E-5</v>
      </c>
      <c r="Q399" s="272">
        <f t="shared" si="76"/>
        <v>2.4835268656412762E-7</v>
      </c>
      <c r="R399" s="269">
        <f t="shared" si="78"/>
        <v>1.4901161193847658E-5</v>
      </c>
      <c r="S399" s="237"/>
    </row>
    <row r="400" spans="1:19" ht="14" thickBot="1">
      <c r="A400" s="187">
        <f t="shared" ref="A400:A426" si="79">SUM(B400:F400)</f>
        <v>6</v>
      </c>
      <c r="B400" s="278">
        <v>1</v>
      </c>
      <c r="C400" s="278">
        <v>1</v>
      </c>
      <c r="D400" s="278">
        <v>1</v>
      </c>
      <c r="E400" s="278">
        <v>2</v>
      </c>
      <c r="F400" s="278">
        <v>1</v>
      </c>
      <c r="G400" s="279">
        <f t="shared" ref="G400:G426" si="80">SUM(B400:F400)</f>
        <v>6</v>
      </c>
      <c r="H400" s="284">
        <f>IF(B400=2,'Regular Symbol'!D$54,IF(PayCombo!B400=1,'Regular Symbol'!D$39,IF(A400=0,'Regular Symbol'!D$26,'Regular Symbol'!D$67) ))</f>
        <v>1</v>
      </c>
      <c r="I400" s="284">
        <f>IF(C400=2,'Regular Symbol'!E$54,IF(PayCombo!C400=1,'Regular Symbol'!E$39,IF(B400=0,'Regular Symbol'!E$26,'Regular Symbol'!E$67) ))</f>
        <v>50</v>
      </c>
      <c r="J400" s="284">
        <f>IF(D400=2,'Regular Symbol'!F$54,IF(PayCombo!D400=1,'Regular Symbol'!F$39,IF(C400=0,'Regular Symbol'!F$26,'Regular Symbol'!F$67) ))</f>
        <v>4</v>
      </c>
      <c r="K400" s="284">
        <f>IF(E400=2,'Regular Symbol'!G$54,IF(PayCombo!E400=1,'Regular Symbol'!G$39,IF(D400=0,'Regular Symbol'!G$26,'Regular Symbol'!G$67) ))</f>
        <v>49</v>
      </c>
      <c r="L400" s="284">
        <f>IF(F400=2,'Regular Symbol'!H$54,IF(PayCombo!F400=1,'Regular Symbol'!H$39,IF(E400=0,'Regular Symbol'!H$26,'Regular Symbol'!H$67) ))</f>
        <v>29</v>
      </c>
      <c r="M400" s="270">
        <f t="shared" ref="M400:M426" si="81">PRODUCT(H400,I400,J400,K400,L400)</f>
        <v>284200</v>
      </c>
      <c r="N400" s="271">
        <f t="shared" ref="N400:N426" si="82">$H$5/M400</f>
        <v>918083.26260380016</v>
      </c>
      <c r="O400" s="285">
        <f>HLOOKUP(A400,OverView!$B$47:$L$57,8,FALSE)</f>
        <v>60</v>
      </c>
      <c r="P400" s="269">
        <f t="shared" si="77"/>
        <v>6.5353549556967651E-5</v>
      </c>
      <c r="Q400" s="272">
        <f t="shared" ref="Q400:Q426" si="83">1/N400</f>
        <v>1.0892258259494609E-6</v>
      </c>
      <c r="R400" s="269">
        <f t="shared" si="78"/>
        <v>6.5353549556967651E-5</v>
      </c>
      <c r="S400" s="237"/>
    </row>
    <row r="401" spans="1:19" ht="14" thickBot="1">
      <c r="A401" s="187">
        <f t="shared" si="79"/>
        <v>6</v>
      </c>
      <c r="B401" s="278">
        <v>1</v>
      </c>
      <c r="C401" s="278">
        <v>1</v>
      </c>
      <c r="D401" s="278">
        <v>2</v>
      </c>
      <c r="E401" s="278">
        <v>1</v>
      </c>
      <c r="F401" s="278">
        <v>1</v>
      </c>
      <c r="G401" s="279">
        <f t="shared" si="80"/>
        <v>6</v>
      </c>
      <c r="H401" s="284">
        <f>IF(B401=2,'Regular Symbol'!D$54,IF(PayCombo!B401=1,'Regular Symbol'!D$39,IF(A401=0,'Regular Symbol'!D$26,'Regular Symbol'!D$67) ))</f>
        <v>1</v>
      </c>
      <c r="I401" s="284">
        <f>IF(C401=2,'Regular Symbol'!E$54,IF(PayCombo!C401=1,'Regular Symbol'!E$39,IF(B401=0,'Regular Symbol'!E$26,'Regular Symbol'!E$67) ))</f>
        <v>50</v>
      </c>
      <c r="J401" s="284">
        <f>IF(D401=2,'Regular Symbol'!F$54,IF(PayCombo!D401=1,'Regular Symbol'!F$39,IF(C401=0,'Regular Symbol'!F$26,'Regular Symbol'!F$67) ))</f>
        <v>6</v>
      </c>
      <c r="K401" s="284">
        <f>IF(E401=2,'Regular Symbol'!G$54,IF(PayCombo!E401=1,'Regular Symbol'!G$39,IF(D401=0,'Regular Symbol'!G$26,'Regular Symbol'!G$67) ))</f>
        <v>36</v>
      </c>
      <c r="L401" s="284">
        <f>IF(F401=2,'Regular Symbol'!H$54,IF(PayCombo!F401=1,'Regular Symbol'!H$39,IF(E401=0,'Regular Symbol'!H$26,'Regular Symbol'!H$67) ))</f>
        <v>29</v>
      </c>
      <c r="M401" s="270">
        <f t="shared" si="81"/>
        <v>313200</v>
      </c>
      <c r="N401" s="271">
        <f t="shared" si="82"/>
        <v>833075.55310344824</v>
      </c>
      <c r="O401" s="285">
        <f>HLOOKUP(A401,OverView!$B$47:$L$57,8,FALSE)</f>
        <v>60</v>
      </c>
      <c r="P401" s="269">
        <f t="shared" si="77"/>
        <v>7.2022279103597001E-5</v>
      </c>
      <c r="Q401" s="272">
        <f t="shared" si="83"/>
        <v>1.2003713183932834E-6</v>
      </c>
      <c r="R401" s="269">
        <f t="shared" si="78"/>
        <v>7.2022279103597001E-5</v>
      </c>
      <c r="S401" s="237"/>
    </row>
    <row r="402" spans="1:19" ht="14" thickBot="1">
      <c r="A402" s="187">
        <f t="shared" si="79"/>
        <v>6</v>
      </c>
      <c r="B402" s="278">
        <v>1</v>
      </c>
      <c r="C402" s="278">
        <v>1</v>
      </c>
      <c r="D402" s="278">
        <v>2</v>
      </c>
      <c r="E402" s="278">
        <v>2</v>
      </c>
      <c r="F402" s="278">
        <v>0</v>
      </c>
      <c r="G402" s="279">
        <f t="shared" si="80"/>
        <v>6</v>
      </c>
      <c r="H402" s="284">
        <f>IF(B402=2,'Regular Symbol'!D$54,IF(PayCombo!B402=1,'Regular Symbol'!D$39,IF(A402=0,'Regular Symbol'!D$26,'Regular Symbol'!D$67) ))</f>
        <v>1</v>
      </c>
      <c r="I402" s="284">
        <f>IF(C402=2,'Regular Symbol'!E$54,IF(PayCombo!C402=1,'Regular Symbol'!E$39,IF(B402=0,'Regular Symbol'!E$26,'Regular Symbol'!E$67) ))</f>
        <v>50</v>
      </c>
      <c r="J402" s="284">
        <f>IF(D402=2,'Regular Symbol'!F$54,IF(PayCombo!D402=1,'Regular Symbol'!F$39,IF(C402=0,'Regular Symbol'!F$26,'Regular Symbol'!F$67) ))</f>
        <v>6</v>
      </c>
      <c r="K402" s="284">
        <f>IF(E402=2,'Regular Symbol'!G$54,IF(PayCombo!E402=1,'Regular Symbol'!G$39,IF(D402=0,'Regular Symbol'!G$26,'Regular Symbol'!G$67) ))</f>
        <v>49</v>
      </c>
      <c r="L402" s="284">
        <f>IF(F402=2,'Regular Symbol'!H$54,IF(PayCombo!F402=1,'Regular Symbol'!H$39,IF(E402=0,'Regular Symbol'!H$26,'Regular Symbol'!H$67) ))</f>
        <v>154</v>
      </c>
      <c r="M402" s="270">
        <f t="shared" si="81"/>
        <v>2263800</v>
      </c>
      <c r="N402" s="271">
        <f t="shared" si="82"/>
        <v>115257.2061277498</v>
      </c>
      <c r="O402" s="285">
        <f>HLOOKUP(A402,OverView!$B$47:$L$57,8,FALSE)</f>
        <v>60</v>
      </c>
      <c r="P402" s="269">
        <f t="shared" si="77"/>
        <v>5.205748257813631E-4</v>
      </c>
      <c r="Q402" s="272">
        <f t="shared" si="83"/>
        <v>8.6762470963560509E-6</v>
      </c>
      <c r="R402" s="269">
        <f t="shared" si="78"/>
        <v>5.205748257813631E-4</v>
      </c>
      <c r="S402" s="237"/>
    </row>
    <row r="403" spans="1:19" ht="14" thickBot="1">
      <c r="A403" s="187">
        <f t="shared" si="79"/>
        <v>6</v>
      </c>
      <c r="B403" s="278">
        <v>1</v>
      </c>
      <c r="C403" s="278">
        <v>2</v>
      </c>
      <c r="D403" s="278">
        <v>1</v>
      </c>
      <c r="E403" s="278">
        <v>1</v>
      </c>
      <c r="F403" s="278">
        <v>1</v>
      </c>
      <c r="G403" s="279">
        <f t="shared" si="80"/>
        <v>6</v>
      </c>
      <c r="H403" s="284">
        <f>IF(B403=2,'Regular Symbol'!D$54,IF(PayCombo!B403=1,'Regular Symbol'!D$39,IF(A403=0,'Regular Symbol'!D$26,'Regular Symbol'!D$67) ))</f>
        <v>1</v>
      </c>
      <c r="I403" s="284">
        <f>IF(C403=2,'Regular Symbol'!E$54,IF(PayCombo!C403=1,'Regular Symbol'!E$39,IF(B403=0,'Regular Symbol'!E$26,'Regular Symbol'!E$67) ))</f>
        <v>3</v>
      </c>
      <c r="J403" s="284">
        <f>IF(D403=2,'Regular Symbol'!F$54,IF(PayCombo!D403=1,'Regular Symbol'!F$39,IF(C403=0,'Regular Symbol'!F$26,'Regular Symbol'!F$67) ))</f>
        <v>4</v>
      </c>
      <c r="K403" s="284">
        <f>IF(E403=2,'Regular Symbol'!G$54,IF(PayCombo!E403=1,'Regular Symbol'!G$39,IF(D403=0,'Regular Symbol'!G$26,'Regular Symbol'!G$67) ))</f>
        <v>36</v>
      </c>
      <c r="L403" s="284">
        <f>IF(F403=2,'Regular Symbol'!H$54,IF(PayCombo!F403=1,'Regular Symbol'!H$39,IF(E403=0,'Regular Symbol'!H$26,'Regular Symbol'!H$67) ))</f>
        <v>29</v>
      </c>
      <c r="M403" s="270">
        <f t="shared" si="81"/>
        <v>12528</v>
      </c>
      <c r="N403" s="271">
        <f t="shared" si="82"/>
        <v>20826888.827586208</v>
      </c>
      <c r="O403" s="285">
        <f>HLOOKUP(A403,OverView!$B$47:$L$57,8,FALSE)</f>
        <v>60</v>
      </c>
      <c r="P403" s="269">
        <f t="shared" si="77"/>
        <v>2.8808911641438803E-6</v>
      </c>
      <c r="Q403" s="272">
        <f t="shared" si="83"/>
        <v>4.8014852735731338E-8</v>
      </c>
      <c r="R403" s="269">
        <f t="shared" si="78"/>
        <v>2.8808911641438803E-6</v>
      </c>
      <c r="S403" s="237"/>
    </row>
    <row r="404" spans="1:19" ht="14" thickBot="1">
      <c r="A404" s="187">
        <f t="shared" si="79"/>
        <v>6</v>
      </c>
      <c r="B404" s="278">
        <v>1</v>
      </c>
      <c r="C404" s="278">
        <v>2</v>
      </c>
      <c r="D404" s="278">
        <v>1</v>
      </c>
      <c r="E404" s="278">
        <v>2</v>
      </c>
      <c r="F404" s="278">
        <v>0</v>
      </c>
      <c r="G404" s="279">
        <f t="shared" si="80"/>
        <v>6</v>
      </c>
      <c r="H404" s="284">
        <f>IF(B404=2,'Regular Symbol'!D$54,IF(PayCombo!B404=1,'Regular Symbol'!D$39,IF(A404=0,'Regular Symbol'!D$26,'Regular Symbol'!D$67) ))</f>
        <v>1</v>
      </c>
      <c r="I404" s="284">
        <f>IF(C404=2,'Regular Symbol'!E$54,IF(PayCombo!C404=1,'Regular Symbol'!E$39,IF(B404=0,'Regular Symbol'!E$26,'Regular Symbol'!E$67) ))</f>
        <v>3</v>
      </c>
      <c r="J404" s="284">
        <f>IF(D404=2,'Regular Symbol'!F$54,IF(PayCombo!D404=1,'Regular Symbol'!F$39,IF(C404=0,'Regular Symbol'!F$26,'Regular Symbol'!F$67) ))</f>
        <v>4</v>
      </c>
      <c r="K404" s="284">
        <f>IF(E404=2,'Regular Symbol'!G$54,IF(PayCombo!E404=1,'Regular Symbol'!G$39,IF(D404=0,'Regular Symbol'!G$26,'Regular Symbol'!G$67) ))</f>
        <v>49</v>
      </c>
      <c r="L404" s="284">
        <f>IF(F404=2,'Regular Symbol'!H$54,IF(PayCombo!F404=1,'Regular Symbol'!H$39,IF(E404=0,'Regular Symbol'!H$26,'Regular Symbol'!H$67) ))</f>
        <v>154</v>
      </c>
      <c r="M404" s="270">
        <f t="shared" si="81"/>
        <v>90552</v>
      </c>
      <c r="N404" s="271">
        <f t="shared" si="82"/>
        <v>2881430.1531937448</v>
      </c>
      <c r="O404" s="285">
        <f>HLOOKUP(A404,OverView!$B$47:$L$57,8,FALSE)</f>
        <v>60</v>
      </c>
      <c r="P404" s="269">
        <f t="shared" si="77"/>
        <v>2.0822993031254521E-5</v>
      </c>
      <c r="Q404" s="272">
        <f t="shared" si="83"/>
        <v>3.4704988385424202E-7</v>
      </c>
      <c r="R404" s="269">
        <f t="shared" si="78"/>
        <v>2.0822993031254521E-5</v>
      </c>
      <c r="S404" s="237"/>
    </row>
    <row r="405" spans="1:19" ht="14" thickBot="1">
      <c r="A405" s="187">
        <f t="shared" si="79"/>
        <v>6</v>
      </c>
      <c r="B405" s="278">
        <v>1</v>
      </c>
      <c r="C405" s="278">
        <v>2</v>
      </c>
      <c r="D405" s="278">
        <v>2</v>
      </c>
      <c r="E405" s="278">
        <v>1</v>
      </c>
      <c r="F405" s="278">
        <v>0</v>
      </c>
      <c r="G405" s="279">
        <f t="shared" si="80"/>
        <v>6</v>
      </c>
      <c r="H405" s="284">
        <f>IF(B405=2,'Regular Symbol'!D$54,IF(PayCombo!B405=1,'Regular Symbol'!D$39,IF(A405=0,'Regular Symbol'!D$26,'Regular Symbol'!D$67) ))</f>
        <v>1</v>
      </c>
      <c r="I405" s="284">
        <f>IF(C405=2,'Regular Symbol'!E$54,IF(PayCombo!C405=1,'Regular Symbol'!E$39,IF(B405=0,'Regular Symbol'!E$26,'Regular Symbol'!E$67) ))</f>
        <v>3</v>
      </c>
      <c r="J405" s="284">
        <f>IF(D405=2,'Regular Symbol'!F$54,IF(PayCombo!D405=1,'Regular Symbol'!F$39,IF(C405=0,'Regular Symbol'!F$26,'Regular Symbol'!F$67) ))</f>
        <v>6</v>
      </c>
      <c r="K405" s="284">
        <f>IF(E405=2,'Regular Symbol'!G$54,IF(PayCombo!E405=1,'Regular Symbol'!G$39,IF(D405=0,'Regular Symbol'!G$26,'Regular Symbol'!G$67) ))</f>
        <v>36</v>
      </c>
      <c r="L405" s="284">
        <f>IF(F405=2,'Regular Symbol'!H$54,IF(PayCombo!F405=1,'Regular Symbol'!H$39,IF(E405=0,'Regular Symbol'!H$26,'Regular Symbol'!H$67) ))</f>
        <v>154</v>
      </c>
      <c r="M405" s="270">
        <f t="shared" si="81"/>
        <v>99792</v>
      </c>
      <c r="N405" s="271">
        <f t="shared" si="82"/>
        <v>2614631.0649350649</v>
      </c>
      <c r="O405" s="285">
        <f>HLOOKUP(A405,OverView!$B$47:$L$57,8,FALSE)</f>
        <v>60</v>
      </c>
      <c r="P405" s="269">
        <f t="shared" si="77"/>
        <v>2.2947788238525391E-5</v>
      </c>
      <c r="Q405" s="272">
        <f t="shared" si="83"/>
        <v>3.8246313730875653E-7</v>
      </c>
      <c r="R405" s="269">
        <f t="shared" si="78"/>
        <v>2.2947788238525391E-5</v>
      </c>
      <c r="S405" s="237"/>
    </row>
    <row r="406" spans="1:19" ht="14" thickBot="1">
      <c r="A406" s="187">
        <f t="shared" si="79"/>
        <v>6</v>
      </c>
      <c r="B406" s="278">
        <v>2</v>
      </c>
      <c r="C406" s="278">
        <v>1</v>
      </c>
      <c r="D406" s="278">
        <v>1</v>
      </c>
      <c r="E406" s="278">
        <v>1</v>
      </c>
      <c r="F406" s="278">
        <v>1</v>
      </c>
      <c r="G406" s="279">
        <f t="shared" si="80"/>
        <v>6</v>
      </c>
      <c r="H406" s="284">
        <f>IF(B406=2,'Regular Symbol'!D$54,IF(PayCombo!B406=1,'Regular Symbol'!D$39,IF(A406=0,'Regular Symbol'!D$26,'Regular Symbol'!D$67) ))</f>
        <v>1</v>
      </c>
      <c r="I406" s="284">
        <f>IF(C406=2,'Regular Symbol'!E$54,IF(PayCombo!C406=1,'Regular Symbol'!E$39,IF(B406=0,'Regular Symbol'!E$26,'Regular Symbol'!E$67) ))</f>
        <v>50</v>
      </c>
      <c r="J406" s="284">
        <f>IF(D406=2,'Regular Symbol'!F$54,IF(PayCombo!D406=1,'Regular Symbol'!F$39,IF(C406=0,'Regular Symbol'!F$26,'Regular Symbol'!F$67) ))</f>
        <v>4</v>
      </c>
      <c r="K406" s="284">
        <f>IF(E406=2,'Regular Symbol'!G$54,IF(PayCombo!E406=1,'Regular Symbol'!G$39,IF(D406=0,'Regular Symbol'!G$26,'Regular Symbol'!G$67) ))</f>
        <v>36</v>
      </c>
      <c r="L406" s="284">
        <f>IF(F406=2,'Regular Symbol'!H$54,IF(PayCombo!F406=1,'Regular Symbol'!H$39,IF(E406=0,'Regular Symbol'!H$26,'Regular Symbol'!H$67) ))</f>
        <v>29</v>
      </c>
      <c r="M406" s="270">
        <f t="shared" si="81"/>
        <v>208800</v>
      </c>
      <c r="N406" s="271">
        <f t="shared" si="82"/>
        <v>1249613.3296551723</v>
      </c>
      <c r="O406" s="285">
        <f>HLOOKUP(A406,OverView!$B$47:$L$57,8,FALSE)</f>
        <v>60</v>
      </c>
      <c r="P406" s="269">
        <f t="shared" si="77"/>
        <v>4.8014852735731343E-5</v>
      </c>
      <c r="Q406" s="272">
        <f t="shared" si="83"/>
        <v>8.0024754559552237E-7</v>
      </c>
      <c r="R406" s="269">
        <f t="shared" si="78"/>
        <v>4.8014852735731343E-5</v>
      </c>
      <c r="S406" s="237"/>
    </row>
    <row r="407" spans="1:19" ht="14" thickBot="1">
      <c r="A407" s="187">
        <f t="shared" si="79"/>
        <v>6</v>
      </c>
      <c r="B407" s="278">
        <v>2</v>
      </c>
      <c r="C407" s="278">
        <v>1</v>
      </c>
      <c r="D407" s="278">
        <v>1</v>
      </c>
      <c r="E407" s="278">
        <v>2</v>
      </c>
      <c r="F407" s="278">
        <v>0</v>
      </c>
      <c r="G407" s="279">
        <f t="shared" si="80"/>
        <v>6</v>
      </c>
      <c r="H407" s="284">
        <f>IF(B407=2,'Regular Symbol'!D$54,IF(PayCombo!B407=1,'Regular Symbol'!D$39,IF(A407=0,'Regular Symbol'!D$26,'Regular Symbol'!D$67) ))</f>
        <v>1</v>
      </c>
      <c r="I407" s="284">
        <f>IF(C407=2,'Regular Symbol'!E$54,IF(PayCombo!C407=1,'Regular Symbol'!E$39,IF(B407=0,'Regular Symbol'!E$26,'Regular Symbol'!E$67) ))</f>
        <v>50</v>
      </c>
      <c r="J407" s="284">
        <f>IF(D407=2,'Regular Symbol'!F$54,IF(PayCombo!D407=1,'Regular Symbol'!F$39,IF(C407=0,'Regular Symbol'!F$26,'Regular Symbol'!F$67) ))</f>
        <v>4</v>
      </c>
      <c r="K407" s="284">
        <f>IF(E407=2,'Regular Symbol'!G$54,IF(PayCombo!E407=1,'Regular Symbol'!G$39,IF(D407=0,'Regular Symbol'!G$26,'Regular Symbol'!G$67) ))</f>
        <v>49</v>
      </c>
      <c r="L407" s="284">
        <f>IF(F407=2,'Regular Symbol'!H$54,IF(PayCombo!F407=1,'Regular Symbol'!H$39,IF(E407=0,'Regular Symbol'!H$26,'Regular Symbol'!H$67) ))</f>
        <v>154</v>
      </c>
      <c r="M407" s="270">
        <f t="shared" si="81"/>
        <v>1509200</v>
      </c>
      <c r="N407" s="271">
        <f t="shared" si="82"/>
        <v>172885.80919162469</v>
      </c>
      <c r="O407" s="285">
        <f>HLOOKUP(A407,OverView!$B$47:$L$57,8,FALSE)</f>
        <v>60</v>
      </c>
      <c r="P407" s="269">
        <f t="shared" si="77"/>
        <v>3.4704988385424206E-4</v>
      </c>
      <c r="Q407" s="272">
        <f t="shared" si="83"/>
        <v>5.7841647309040342E-6</v>
      </c>
      <c r="R407" s="269">
        <f t="shared" si="78"/>
        <v>3.4704988385424206E-4</v>
      </c>
      <c r="S407" s="237"/>
    </row>
    <row r="408" spans="1:19" ht="14" thickBot="1">
      <c r="A408" s="187">
        <f t="shared" si="79"/>
        <v>6</v>
      </c>
      <c r="B408" s="278">
        <v>2</v>
      </c>
      <c r="C408" s="278">
        <v>1</v>
      </c>
      <c r="D408" s="278">
        <v>2</v>
      </c>
      <c r="E408" s="278">
        <v>1</v>
      </c>
      <c r="F408" s="278">
        <v>0</v>
      </c>
      <c r="G408" s="279">
        <f t="shared" si="80"/>
        <v>6</v>
      </c>
      <c r="H408" s="284">
        <f>IF(B408=2,'Regular Symbol'!D$54,IF(PayCombo!B408=1,'Regular Symbol'!D$39,IF(A408=0,'Regular Symbol'!D$26,'Regular Symbol'!D$67) ))</f>
        <v>1</v>
      </c>
      <c r="I408" s="284">
        <f>IF(C408=2,'Regular Symbol'!E$54,IF(PayCombo!C408=1,'Regular Symbol'!E$39,IF(B408=0,'Regular Symbol'!E$26,'Regular Symbol'!E$67) ))</f>
        <v>50</v>
      </c>
      <c r="J408" s="284">
        <f>IF(D408=2,'Regular Symbol'!F$54,IF(PayCombo!D408=1,'Regular Symbol'!F$39,IF(C408=0,'Regular Symbol'!F$26,'Regular Symbol'!F$67) ))</f>
        <v>6</v>
      </c>
      <c r="K408" s="284">
        <f>IF(E408=2,'Regular Symbol'!G$54,IF(PayCombo!E408=1,'Regular Symbol'!G$39,IF(D408=0,'Regular Symbol'!G$26,'Regular Symbol'!G$67) ))</f>
        <v>36</v>
      </c>
      <c r="L408" s="284">
        <f>IF(F408=2,'Regular Symbol'!H$54,IF(PayCombo!F408=1,'Regular Symbol'!H$39,IF(E408=0,'Regular Symbol'!H$26,'Regular Symbol'!H$67) ))</f>
        <v>154</v>
      </c>
      <c r="M408" s="270">
        <f t="shared" si="81"/>
        <v>1663200</v>
      </c>
      <c r="N408" s="271">
        <f t="shared" si="82"/>
        <v>156877.8638961039</v>
      </c>
      <c r="O408" s="285">
        <f>HLOOKUP(A408,OverView!$B$47:$L$57,8,FALSE)</f>
        <v>60</v>
      </c>
      <c r="P408" s="269">
        <f t="shared" si="77"/>
        <v>3.8246313730875653E-4</v>
      </c>
      <c r="Q408" s="272">
        <f t="shared" si="83"/>
        <v>6.3743856218126084E-6</v>
      </c>
      <c r="R408" s="269">
        <f t="shared" si="78"/>
        <v>3.8246313730875653E-4</v>
      </c>
      <c r="S408" s="237"/>
    </row>
    <row r="409" spans="1:19" ht="14" thickBot="1">
      <c r="A409" s="187">
        <f t="shared" si="79"/>
        <v>6</v>
      </c>
      <c r="B409" s="278">
        <v>2</v>
      </c>
      <c r="C409" s="278">
        <v>2</v>
      </c>
      <c r="D409" s="278">
        <v>1</v>
      </c>
      <c r="E409" s="278">
        <v>1</v>
      </c>
      <c r="F409" s="278">
        <v>0</v>
      </c>
      <c r="G409" s="279">
        <f t="shared" si="80"/>
        <v>6</v>
      </c>
      <c r="H409" s="284">
        <f>IF(B409=2,'Regular Symbol'!D$54,IF(PayCombo!B409=1,'Regular Symbol'!D$39,IF(A409=0,'Regular Symbol'!D$26,'Regular Symbol'!D$67) ))</f>
        <v>1</v>
      </c>
      <c r="I409" s="284">
        <f>IF(C409=2,'Regular Symbol'!E$54,IF(PayCombo!C409=1,'Regular Symbol'!E$39,IF(B409=0,'Regular Symbol'!E$26,'Regular Symbol'!E$67) ))</f>
        <v>3</v>
      </c>
      <c r="J409" s="284">
        <f>IF(D409=2,'Regular Symbol'!F$54,IF(PayCombo!D409=1,'Regular Symbol'!F$39,IF(C409=0,'Regular Symbol'!F$26,'Regular Symbol'!F$67) ))</f>
        <v>4</v>
      </c>
      <c r="K409" s="284">
        <f>IF(E409=2,'Regular Symbol'!G$54,IF(PayCombo!E409=1,'Regular Symbol'!G$39,IF(D409=0,'Regular Symbol'!G$26,'Regular Symbol'!G$67) ))</f>
        <v>36</v>
      </c>
      <c r="L409" s="284">
        <f>IF(F409=2,'Regular Symbol'!H$54,IF(PayCombo!F409=1,'Regular Symbol'!H$39,IF(E409=0,'Regular Symbol'!H$26,'Regular Symbol'!H$67) ))</f>
        <v>154</v>
      </c>
      <c r="M409" s="270">
        <f t="shared" si="81"/>
        <v>66528</v>
      </c>
      <c r="N409" s="271">
        <f t="shared" si="82"/>
        <v>3921946.5974025973</v>
      </c>
      <c r="O409" s="285">
        <f>HLOOKUP(A409,OverView!$B$47:$L$57,8,FALSE)</f>
        <v>60</v>
      </c>
      <c r="P409" s="269">
        <f t="shared" si="77"/>
        <v>1.5298525492350262E-5</v>
      </c>
      <c r="Q409" s="272">
        <f t="shared" si="83"/>
        <v>2.5497542487250433E-7</v>
      </c>
      <c r="R409" s="269">
        <f t="shared" si="78"/>
        <v>1.5298525492350262E-5</v>
      </c>
      <c r="S409" s="237"/>
    </row>
    <row r="410" spans="1:19" ht="14" thickBot="1">
      <c r="A410" s="187">
        <f t="shared" si="79"/>
        <v>6</v>
      </c>
      <c r="B410" s="282">
        <v>2</v>
      </c>
      <c r="C410" s="282">
        <v>2</v>
      </c>
      <c r="D410" s="282">
        <v>2</v>
      </c>
      <c r="E410" s="282">
        <v>0</v>
      </c>
      <c r="F410" s="282">
        <v>0</v>
      </c>
      <c r="G410" s="283">
        <f t="shared" si="80"/>
        <v>6</v>
      </c>
      <c r="H410" s="284">
        <f>IF(B410=2,'Regular Symbol'!D$54,IF(PayCombo!B410=1,'Regular Symbol'!D$39,IF(A410=0,'Regular Symbol'!D$26,'Regular Symbol'!D$67) ))</f>
        <v>1</v>
      </c>
      <c r="I410" s="284">
        <f>IF(C410=2,'Regular Symbol'!E$54,IF(PayCombo!C410=1,'Regular Symbol'!E$39,IF(B410=0,'Regular Symbol'!E$26,'Regular Symbol'!E$67) ))</f>
        <v>3</v>
      </c>
      <c r="J410" s="284">
        <f>IF(D410=2,'Regular Symbol'!F$54,IF(PayCombo!D410=1,'Regular Symbol'!F$39,IF(C410=0,'Regular Symbol'!F$26,'Regular Symbol'!F$67) ))</f>
        <v>6</v>
      </c>
      <c r="K410" s="284">
        <f>IF(E410=2,'Regular Symbol'!G$54,IF(PayCombo!E410=1,'Regular Symbol'!G$39,IF(D410=0,'Regular Symbol'!G$26,'Regular Symbol'!G$67) ))</f>
        <v>107</v>
      </c>
      <c r="L410" s="284">
        <f>IF(F410=2,'Regular Symbol'!H$54,IF(PayCombo!F410=1,'Regular Symbol'!H$39,IF(E410=0,'Regular Symbol'!H$26,'Regular Symbol'!H$67) ))</f>
        <v>192</v>
      </c>
      <c r="M410" s="270">
        <f t="shared" si="81"/>
        <v>369792</v>
      </c>
      <c r="N410" s="271">
        <f t="shared" si="82"/>
        <v>705583.85046728968</v>
      </c>
      <c r="O410" s="285">
        <f>HLOOKUP(A410,OverView!$B$47:$L$57,8,FALSE)</f>
        <v>60</v>
      </c>
      <c r="P410" s="269">
        <f t="shared" si="77"/>
        <v>8.5035959879557296E-5</v>
      </c>
      <c r="Q410" s="272">
        <f t="shared" si="83"/>
        <v>1.4172659979926216E-6</v>
      </c>
      <c r="R410" s="269">
        <f t="shared" si="78"/>
        <v>8.5035959879557296E-5</v>
      </c>
      <c r="S410" s="289">
        <f>SUM(M399:M410)</f>
        <v>6946392</v>
      </c>
    </row>
    <row r="411" spans="1:19" ht="14" thickBot="1">
      <c r="A411" s="187">
        <f t="shared" si="79"/>
        <v>5</v>
      </c>
      <c r="B411" s="280">
        <v>1</v>
      </c>
      <c r="C411" s="280">
        <v>1</v>
      </c>
      <c r="D411" s="280">
        <v>1</v>
      </c>
      <c r="E411" s="280">
        <v>1</v>
      </c>
      <c r="F411" s="280">
        <v>1</v>
      </c>
      <c r="G411" s="281">
        <f t="shared" si="80"/>
        <v>5</v>
      </c>
      <c r="H411" s="284">
        <f>IF(B411=2,'Regular Symbol'!D$54,IF(PayCombo!B411=1,'Regular Symbol'!D$39,IF(A411=0,'Regular Symbol'!D$26,'Regular Symbol'!D$67) ))</f>
        <v>1</v>
      </c>
      <c r="I411" s="284">
        <f>IF(C411=2,'Regular Symbol'!E$54,IF(PayCombo!C411=1,'Regular Symbol'!E$39,IF(B411=0,'Regular Symbol'!E$26,'Regular Symbol'!E$67) ))</f>
        <v>50</v>
      </c>
      <c r="J411" s="284">
        <f>IF(D411=2,'Regular Symbol'!F$54,IF(PayCombo!D411=1,'Regular Symbol'!F$39,IF(C411=0,'Regular Symbol'!F$26,'Regular Symbol'!F$67) ))</f>
        <v>4</v>
      </c>
      <c r="K411" s="284">
        <f>IF(E411=2,'Regular Symbol'!G$54,IF(PayCombo!E411=1,'Regular Symbol'!G$39,IF(D411=0,'Regular Symbol'!G$26,'Regular Symbol'!G$67) ))</f>
        <v>36</v>
      </c>
      <c r="L411" s="284">
        <f>IF(F411=2,'Regular Symbol'!H$54,IF(PayCombo!F411=1,'Regular Symbol'!H$39,IF(E411=0,'Regular Symbol'!H$26,'Regular Symbol'!H$67) ))</f>
        <v>29</v>
      </c>
      <c r="M411" s="268">
        <f t="shared" si="81"/>
        <v>208800</v>
      </c>
      <c r="N411" s="271">
        <f t="shared" si="82"/>
        <v>1249613.3296551723</v>
      </c>
      <c r="O411" s="285">
        <f>HLOOKUP(A411,OverView!$B$47:$L$57,8,FALSE)</f>
        <v>15</v>
      </c>
      <c r="P411" s="269">
        <f t="shared" si="77"/>
        <v>1.2003713183932836E-5</v>
      </c>
      <c r="Q411" s="272">
        <f t="shared" si="83"/>
        <v>8.0024754559552237E-7</v>
      </c>
      <c r="R411" s="269">
        <f t="shared" si="78"/>
        <v>1.2003713183932836E-5</v>
      </c>
      <c r="S411" s="237"/>
    </row>
    <row r="412" spans="1:19" ht="14" thickBot="1">
      <c r="A412" s="187">
        <f t="shared" si="79"/>
        <v>5</v>
      </c>
      <c r="B412" s="278">
        <v>1</v>
      </c>
      <c r="C412" s="278">
        <v>1</v>
      </c>
      <c r="D412" s="278">
        <v>1</v>
      </c>
      <c r="E412" s="278">
        <v>2</v>
      </c>
      <c r="F412" s="278">
        <v>0</v>
      </c>
      <c r="G412" s="279">
        <f t="shared" si="80"/>
        <v>5</v>
      </c>
      <c r="H412" s="284">
        <f>IF(B412=2,'Regular Symbol'!D$54,IF(PayCombo!B412=1,'Regular Symbol'!D$39,IF(A412=0,'Regular Symbol'!D$26,'Regular Symbol'!D$67) ))</f>
        <v>1</v>
      </c>
      <c r="I412" s="284">
        <f>IF(C412=2,'Regular Symbol'!E$54,IF(PayCombo!C412=1,'Regular Symbol'!E$39,IF(B412=0,'Regular Symbol'!E$26,'Regular Symbol'!E$67) ))</f>
        <v>50</v>
      </c>
      <c r="J412" s="284">
        <f>IF(D412=2,'Regular Symbol'!F$54,IF(PayCombo!D412=1,'Regular Symbol'!F$39,IF(C412=0,'Regular Symbol'!F$26,'Regular Symbol'!F$67) ))</f>
        <v>4</v>
      </c>
      <c r="K412" s="284">
        <f>IF(E412=2,'Regular Symbol'!G$54,IF(PayCombo!E412=1,'Regular Symbol'!G$39,IF(D412=0,'Regular Symbol'!G$26,'Regular Symbol'!G$67) ))</f>
        <v>49</v>
      </c>
      <c r="L412" s="284">
        <f>IF(F412=2,'Regular Symbol'!H$54,IF(PayCombo!F412=1,'Regular Symbol'!H$39,IF(E412=0,'Regular Symbol'!H$26,'Regular Symbol'!H$67) ))</f>
        <v>154</v>
      </c>
      <c r="M412" s="270">
        <f t="shared" si="81"/>
        <v>1509200</v>
      </c>
      <c r="N412" s="271">
        <f t="shared" si="82"/>
        <v>172885.80919162469</v>
      </c>
      <c r="O412" s="285">
        <f>HLOOKUP(A412,OverView!$B$47:$L$57,8,FALSE)</f>
        <v>15</v>
      </c>
      <c r="P412" s="269">
        <f t="shared" si="77"/>
        <v>8.6762470963560516E-5</v>
      </c>
      <c r="Q412" s="272">
        <f t="shared" si="83"/>
        <v>5.7841647309040342E-6</v>
      </c>
      <c r="R412" s="269">
        <f t="shared" si="78"/>
        <v>8.6762470963560516E-5</v>
      </c>
      <c r="S412" s="237"/>
    </row>
    <row r="413" spans="1:19" ht="14" thickBot="1">
      <c r="A413" s="187">
        <f t="shared" si="79"/>
        <v>5</v>
      </c>
      <c r="B413" s="278">
        <v>1</v>
      </c>
      <c r="C413" s="278">
        <v>1</v>
      </c>
      <c r="D413" s="278">
        <v>2</v>
      </c>
      <c r="E413" s="278">
        <v>1</v>
      </c>
      <c r="F413" s="278">
        <v>0</v>
      </c>
      <c r="G413" s="279">
        <f t="shared" si="80"/>
        <v>5</v>
      </c>
      <c r="H413" s="284">
        <f>IF(B413=2,'Regular Symbol'!D$54,IF(PayCombo!B413=1,'Regular Symbol'!D$39,IF(A413=0,'Regular Symbol'!D$26,'Regular Symbol'!D$67) ))</f>
        <v>1</v>
      </c>
      <c r="I413" s="284">
        <f>IF(C413=2,'Regular Symbol'!E$54,IF(PayCombo!C413=1,'Regular Symbol'!E$39,IF(B413=0,'Regular Symbol'!E$26,'Regular Symbol'!E$67) ))</f>
        <v>50</v>
      </c>
      <c r="J413" s="284">
        <f>IF(D413=2,'Regular Symbol'!F$54,IF(PayCombo!D413=1,'Regular Symbol'!F$39,IF(C413=0,'Regular Symbol'!F$26,'Regular Symbol'!F$67) ))</f>
        <v>6</v>
      </c>
      <c r="K413" s="284">
        <f>IF(E413=2,'Regular Symbol'!G$54,IF(PayCombo!E413=1,'Regular Symbol'!G$39,IF(D413=0,'Regular Symbol'!G$26,'Regular Symbol'!G$67) ))</f>
        <v>36</v>
      </c>
      <c r="L413" s="284">
        <f>IF(F413=2,'Regular Symbol'!H$54,IF(PayCombo!F413=1,'Regular Symbol'!H$39,IF(E413=0,'Regular Symbol'!H$26,'Regular Symbol'!H$67) ))</f>
        <v>154</v>
      </c>
      <c r="M413" s="270">
        <f t="shared" si="81"/>
        <v>1663200</v>
      </c>
      <c r="N413" s="271">
        <f t="shared" si="82"/>
        <v>156877.8638961039</v>
      </c>
      <c r="O413" s="285">
        <f>HLOOKUP(A413,OverView!$B$47:$L$57,8,FALSE)</f>
        <v>15</v>
      </c>
      <c r="P413" s="269">
        <f t="shared" si="77"/>
        <v>9.5615784327189132E-5</v>
      </c>
      <c r="Q413" s="272">
        <f t="shared" si="83"/>
        <v>6.3743856218126084E-6</v>
      </c>
      <c r="R413" s="269">
        <f t="shared" si="78"/>
        <v>9.5615784327189132E-5</v>
      </c>
      <c r="S413" s="237"/>
    </row>
    <row r="414" spans="1:19" ht="14" thickBot="1">
      <c r="A414" s="187">
        <f t="shared" si="79"/>
        <v>5</v>
      </c>
      <c r="B414" s="278">
        <v>1</v>
      </c>
      <c r="C414" s="278">
        <v>2</v>
      </c>
      <c r="D414" s="278">
        <v>1</v>
      </c>
      <c r="E414" s="278">
        <v>1</v>
      </c>
      <c r="F414" s="278">
        <v>0</v>
      </c>
      <c r="G414" s="279">
        <f t="shared" si="80"/>
        <v>5</v>
      </c>
      <c r="H414" s="284">
        <f>IF(B414=2,'Regular Symbol'!D$54,IF(PayCombo!B414=1,'Regular Symbol'!D$39,IF(A414=0,'Regular Symbol'!D$26,'Regular Symbol'!D$67) ))</f>
        <v>1</v>
      </c>
      <c r="I414" s="284">
        <f>IF(C414=2,'Regular Symbol'!E$54,IF(PayCombo!C414=1,'Regular Symbol'!E$39,IF(B414=0,'Regular Symbol'!E$26,'Regular Symbol'!E$67) ))</f>
        <v>3</v>
      </c>
      <c r="J414" s="284">
        <f>IF(D414=2,'Regular Symbol'!F$54,IF(PayCombo!D414=1,'Regular Symbol'!F$39,IF(C414=0,'Regular Symbol'!F$26,'Regular Symbol'!F$67) ))</f>
        <v>4</v>
      </c>
      <c r="K414" s="284">
        <f>IF(E414=2,'Regular Symbol'!G$54,IF(PayCombo!E414=1,'Regular Symbol'!G$39,IF(D414=0,'Regular Symbol'!G$26,'Regular Symbol'!G$67) ))</f>
        <v>36</v>
      </c>
      <c r="L414" s="284">
        <f>IF(F414=2,'Regular Symbol'!H$54,IF(PayCombo!F414=1,'Regular Symbol'!H$39,IF(E414=0,'Regular Symbol'!H$26,'Regular Symbol'!H$67) ))</f>
        <v>154</v>
      </c>
      <c r="M414" s="270">
        <f t="shared" si="81"/>
        <v>66528</v>
      </c>
      <c r="N414" s="271">
        <f t="shared" si="82"/>
        <v>3921946.5974025973</v>
      </c>
      <c r="O414" s="285">
        <f>HLOOKUP(A414,OverView!$B$47:$L$57,8,FALSE)</f>
        <v>15</v>
      </c>
      <c r="P414" s="269">
        <f t="shared" si="77"/>
        <v>3.8246313730875654E-6</v>
      </c>
      <c r="Q414" s="272">
        <f t="shared" si="83"/>
        <v>2.5497542487250433E-7</v>
      </c>
      <c r="R414" s="269">
        <f t="shared" si="78"/>
        <v>3.8246313730875654E-6</v>
      </c>
      <c r="S414" s="237"/>
    </row>
    <row r="415" spans="1:19" ht="14" thickBot="1">
      <c r="A415" s="187">
        <f t="shared" si="79"/>
        <v>5</v>
      </c>
      <c r="B415" s="278">
        <v>1</v>
      </c>
      <c r="C415" s="278">
        <v>2</v>
      </c>
      <c r="D415" s="278">
        <v>2</v>
      </c>
      <c r="E415" s="278">
        <v>0</v>
      </c>
      <c r="F415" s="278">
        <v>0</v>
      </c>
      <c r="G415" s="279">
        <f t="shared" si="80"/>
        <v>5</v>
      </c>
      <c r="H415" s="284">
        <f>IF(B415=2,'Regular Symbol'!D$54,IF(PayCombo!B415=1,'Regular Symbol'!D$39,IF(A415=0,'Regular Symbol'!D$26,'Regular Symbol'!D$67) ))</f>
        <v>1</v>
      </c>
      <c r="I415" s="284">
        <f>IF(C415=2,'Regular Symbol'!E$54,IF(PayCombo!C415=1,'Regular Symbol'!E$39,IF(B415=0,'Regular Symbol'!E$26,'Regular Symbol'!E$67) ))</f>
        <v>3</v>
      </c>
      <c r="J415" s="284">
        <f>IF(D415=2,'Regular Symbol'!F$54,IF(PayCombo!D415=1,'Regular Symbol'!F$39,IF(C415=0,'Regular Symbol'!F$26,'Regular Symbol'!F$67) ))</f>
        <v>6</v>
      </c>
      <c r="K415" s="284">
        <f>IF(E415=2,'Regular Symbol'!G$54,IF(PayCombo!E415=1,'Regular Symbol'!G$39,IF(D415=0,'Regular Symbol'!G$26,'Regular Symbol'!G$67) ))</f>
        <v>107</v>
      </c>
      <c r="L415" s="284">
        <f>IF(F415=2,'Regular Symbol'!H$54,IF(PayCombo!F415=1,'Regular Symbol'!H$39,IF(E415=0,'Regular Symbol'!H$26,'Regular Symbol'!H$67) ))</f>
        <v>192</v>
      </c>
      <c r="M415" s="270">
        <f t="shared" si="81"/>
        <v>369792</v>
      </c>
      <c r="N415" s="271">
        <f t="shared" si="82"/>
        <v>705583.85046728968</v>
      </c>
      <c r="O415" s="285">
        <f>HLOOKUP(A415,OverView!$B$47:$L$57,8,FALSE)</f>
        <v>15</v>
      </c>
      <c r="P415" s="269">
        <f t="shared" si="77"/>
        <v>2.1258989969889324E-5</v>
      </c>
      <c r="Q415" s="272">
        <f t="shared" si="83"/>
        <v>1.4172659979926216E-6</v>
      </c>
      <c r="R415" s="269">
        <f t="shared" si="78"/>
        <v>2.1258989969889324E-5</v>
      </c>
      <c r="S415" s="237"/>
    </row>
    <row r="416" spans="1:19" ht="14" thickBot="1">
      <c r="A416" s="187">
        <f t="shared" si="79"/>
        <v>5</v>
      </c>
      <c r="B416" s="278">
        <v>2</v>
      </c>
      <c r="C416" s="278">
        <v>1</v>
      </c>
      <c r="D416" s="278">
        <v>1</v>
      </c>
      <c r="E416" s="278">
        <v>1</v>
      </c>
      <c r="F416" s="278">
        <v>0</v>
      </c>
      <c r="G416" s="279">
        <f t="shared" si="80"/>
        <v>5</v>
      </c>
      <c r="H416" s="284">
        <f>IF(B416=2,'Regular Symbol'!D$54,IF(PayCombo!B416=1,'Regular Symbol'!D$39,IF(A416=0,'Regular Symbol'!D$26,'Regular Symbol'!D$67) ))</f>
        <v>1</v>
      </c>
      <c r="I416" s="284">
        <f>IF(C416=2,'Regular Symbol'!E$54,IF(PayCombo!C416=1,'Regular Symbol'!E$39,IF(B416=0,'Regular Symbol'!E$26,'Regular Symbol'!E$67) ))</f>
        <v>50</v>
      </c>
      <c r="J416" s="284">
        <f>IF(D416=2,'Regular Symbol'!F$54,IF(PayCombo!D416=1,'Regular Symbol'!F$39,IF(C416=0,'Regular Symbol'!F$26,'Regular Symbol'!F$67) ))</f>
        <v>4</v>
      </c>
      <c r="K416" s="284">
        <f>IF(E416=2,'Regular Symbol'!G$54,IF(PayCombo!E416=1,'Regular Symbol'!G$39,IF(D416=0,'Regular Symbol'!G$26,'Regular Symbol'!G$67) ))</f>
        <v>36</v>
      </c>
      <c r="L416" s="284">
        <f>IF(F416=2,'Regular Symbol'!H$54,IF(PayCombo!F416=1,'Regular Symbol'!H$39,IF(E416=0,'Regular Symbol'!H$26,'Regular Symbol'!H$67) ))</f>
        <v>154</v>
      </c>
      <c r="M416" s="270">
        <f t="shared" si="81"/>
        <v>1108800</v>
      </c>
      <c r="N416" s="271">
        <f t="shared" si="82"/>
        <v>235316.79584415586</v>
      </c>
      <c r="O416" s="285">
        <f>HLOOKUP(A416,OverView!$B$47:$L$57,8,FALSE)</f>
        <v>15</v>
      </c>
      <c r="P416" s="269">
        <f t="shared" si="77"/>
        <v>6.3743856218126079E-5</v>
      </c>
      <c r="Q416" s="272">
        <f t="shared" si="83"/>
        <v>4.2495904145417387E-6</v>
      </c>
      <c r="R416" s="269">
        <f t="shared" si="78"/>
        <v>6.3743856218126079E-5</v>
      </c>
      <c r="S416" s="237"/>
    </row>
    <row r="417" spans="1:19" ht="14" thickBot="1">
      <c r="A417" s="187">
        <f t="shared" si="79"/>
        <v>5</v>
      </c>
      <c r="B417" s="278">
        <v>2</v>
      </c>
      <c r="C417" s="278">
        <v>1</v>
      </c>
      <c r="D417" s="278">
        <v>2</v>
      </c>
      <c r="E417" s="278">
        <v>0</v>
      </c>
      <c r="F417" s="278">
        <v>0</v>
      </c>
      <c r="G417" s="279">
        <f t="shared" si="80"/>
        <v>5</v>
      </c>
      <c r="H417" s="284">
        <f>IF(B417=2,'Regular Symbol'!D$54,IF(PayCombo!B417=1,'Regular Symbol'!D$39,IF(A417=0,'Regular Symbol'!D$26,'Regular Symbol'!D$67) ))</f>
        <v>1</v>
      </c>
      <c r="I417" s="284">
        <f>IF(C417=2,'Regular Symbol'!E$54,IF(PayCombo!C417=1,'Regular Symbol'!E$39,IF(B417=0,'Regular Symbol'!E$26,'Regular Symbol'!E$67) ))</f>
        <v>50</v>
      </c>
      <c r="J417" s="284">
        <f>IF(D417=2,'Regular Symbol'!F$54,IF(PayCombo!D417=1,'Regular Symbol'!F$39,IF(C417=0,'Regular Symbol'!F$26,'Regular Symbol'!F$67) ))</f>
        <v>6</v>
      </c>
      <c r="K417" s="284">
        <f>IF(E417=2,'Regular Symbol'!G$54,IF(PayCombo!E417=1,'Regular Symbol'!G$39,IF(D417=0,'Regular Symbol'!G$26,'Regular Symbol'!G$67) ))</f>
        <v>107</v>
      </c>
      <c r="L417" s="284">
        <f>IF(F417=2,'Regular Symbol'!H$54,IF(PayCombo!F417=1,'Regular Symbol'!H$39,IF(E417=0,'Regular Symbol'!H$26,'Regular Symbol'!H$67) ))</f>
        <v>192</v>
      </c>
      <c r="M417" s="270">
        <f t="shared" si="81"/>
        <v>6163200</v>
      </c>
      <c r="N417" s="271">
        <f t="shared" si="82"/>
        <v>42335.031028037381</v>
      </c>
      <c r="O417" s="285">
        <f>HLOOKUP(A417,OverView!$B$47:$L$57,8,FALSE)</f>
        <v>15</v>
      </c>
      <c r="P417" s="269">
        <f t="shared" si="77"/>
        <v>3.5431649949815538E-4</v>
      </c>
      <c r="Q417" s="272">
        <f t="shared" si="83"/>
        <v>2.3621099966543693E-5</v>
      </c>
      <c r="R417" s="269">
        <f t="shared" si="78"/>
        <v>3.5431649949815538E-4</v>
      </c>
      <c r="S417" s="237"/>
    </row>
    <row r="418" spans="1:19" ht="14" thickBot="1">
      <c r="A418" s="187">
        <f t="shared" si="79"/>
        <v>5</v>
      </c>
      <c r="B418" s="282">
        <v>2</v>
      </c>
      <c r="C418" s="282">
        <v>2</v>
      </c>
      <c r="D418" s="282">
        <v>1</v>
      </c>
      <c r="E418" s="282">
        <v>0</v>
      </c>
      <c r="F418" s="282">
        <v>0</v>
      </c>
      <c r="G418" s="283">
        <f t="shared" si="80"/>
        <v>5</v>
      </c>
      <c r="H418" s="284">
        <f>IF(B418=2,'Regular Symbol'!D$54,IF(PayCombo!B418=1,'Regular Symbol'!D$39,IF(A418=0,'Regular Symbol'!D$26,'Regular Symbol'!D$67) ))</f>
        <v>1</v>
      </c>
      <c r="I418" s="284">
        <f>IF(C418=2,'Regular Symbol'!E$54,IF(PayCombo!C418=1,'Regular Symbol'!E$39,IF(B418=0,'Regular Symbol'!E$26,'Regular Symbol'!E$67) ))</f>
        <v>3</v>
      </c>
      <c r="J418" s="284">
        <f>IF(D418=2,'Regular Symbol'!F$54,IF(PayCombo!D418=1,'Regular Symbol'!F$39,IF(C418=0,'Regular Symbol'!F$26,'Regular Symbol'!F$67) ))</f>
        <v>4</v>
      </c>
      <c r="K418" s="284">
        <f>IF(E418=2,'Regular Symbol'!G$54,IF(PayCombo!E418=1,'Regular Symbol'!G$39,IF(D418=0,'Regular Symbol'!G$26,'Regular Symbol'!G$67) ))</f>
        <v>107</v>
      </c>
      <c r="L418" s="284">
        <f>IF(F418=2,'Regular Symbol'!H$54,IF(PayCombo!F418=1,'Regular Symbol'!H$39,IF(E418=0,'Regular Symbol'!H$26,'Regular Symbol'!H$67) ))</f>
        <v>192</v>
      </c>
      <c r="M418" s="270">
        <f t="shared" si="81"/>
        <v>246528</v>
      </c>
      <c r="N418" s="271">
        <f t="shared" si="82"/>
        <v>1058375.7757009345</v>
      </c>
      <c r="O418" s="285">
        <f>HLOOKUP(A418,OverView!$B$47:$L$57,8,FALSE)</f>
        <v>15</v>
      </c>
      <c r="P418" s="269">
        <f t="shared" si="77"/>
        <v>1.4172659979926217E-5</v>
      </c>
      <c r="Q418" s="272">
        <f t="shared" si="83"/>
        <v>9.4484399866174775E-7</v>
      </c>
      <c r="R418" s="269">
        <f t="shared" si="78"/>
        <v>1.4172659979926217E-5</v>
      </c>
      <c r="S418" s="289">
        <f>SUM(M411:M418)</f>
        <v>11336048</v>
      </c>
    </row>
    <row r="419" spans="1:19" ht="14" thickBot="1">
      <c r="A419" s="187">
        <f t="shared" si="79"/>
        <v>4</v>
      </c>
      <c r="B419" s="280">
        <v>1</v>
      </c>
      <c r="C419" s="280">
        <v>1</v>
      </c>
      <c r="D419" s="280">
        <v>1</v>
      </c>
      <c r="E419" s="280">
        <v>1</v>
      </c>
      <c r="F419" s="280">
        <v>0</v>
      </c>
      <c r="G419" s="281">
        <f t="shared" si="80"/>
        <v>4</v>
      </c>
      <c r="H419" s="284">
        <f>IF(B419=2,'Regular Symbol'!D$54,IF(PayCombo!B419=1,'Regular Symbol'!D$39,IF(A419=0,'Regular Symbol'!D$26,'Regular Symbol'!D$67) ))</f>
        <v>1</v>
      </c>
      <c r="I419" s="284">
        <f>IF(C419=2,'Regular Symbol'!E$54,IF(PayCombo!C419=1,'Regular Symbol'!E$39,IF(B419=0,'Regular Symbol'!E$26,'Regular Symbol'!E$67) ))</f>
        <v>50</v>
      </c>
      <c r="J419" s="284">
        <f>IF(D419=2,'Regular Symbol'!F$54,IF(PayCombo!D419=1,'Regular Symbol'!F$39,IF(C419=0,'Regular Symbol'!F$26,'Regular Symbol'!F$67) ))</f>
        <v>4</v>
      </c>
      <c r="K419" s="284">
        <f>IF(E419=2,'Regular Symbol'!G$54,IF(PayCombo!E419=1,'Regular Symbol'!G$39,IF(D419=0,'Regular Symbol'!G$26,'Regular Symbol'!G$67) ))</f>
        <v>36</v>
      </c>
      <c r="L419" s="284">
        <f>IF(F419=2,'Regular Symbol'!H$54,IF(PayCombo!F419=1,'Regular Symbol'!H$39,IF(E419=0,'Regular Symbol'!H$26,'Regular Symbol'!H$67) ))</f>
        <v>154</v>
      </c>
      <c r="M419" s="268">
        <f t="shared" si="81"/>
        <v>1108800</v>
      </c>
      <c r="N419" s="271">
        <f t="shared" si="82"/>
        <v>235316.79584415586</v>
      </c>
      <c r="O419" s="285">
        <f>HLOOKUP(A419,OverView!$B$47:$L$57,8,FALSE)</f>
        <v>8</v>
      </c>
      <c r="P419" s="269">
        <f t="shared" si="77"/>
        <v>3.3996723316333909E-5</v>
      </c>
      <c r="Q419" s="272">
        <f t="shared" si="83"/>
        <v>4.2495904145417387E-6</v>
      </c>
      <c r="R419" s="269">
        <f t="shared" si="78"/>
        <v>3.3996723316333909E-5</v>
      </c>
      <c r="S419" s="237"/>
    </row>
    <row r="420" spans="1:19" ht="14" thickBot="1">
      <c r="A420" s="187">
        <f t="shared" si="79"/>
        <v>4</v>
      </c>
      <c r="B420" s="278">
        <v>1</v>
      </c>
      <c r="C420" s="278">
        <v>1</v>
      </c>
      <c r="D420" s="278">
        <v>2</v>
      </c>
      <c r="E420" s="278">
        <v>0</v>
      </c>
      <c r="F420" s="278">
        <v>0</v>
      </c>
      <c r="G420" s="279">
        <f t="shared" si="80"/>
        <v>4</v>
      </c>
      <c r="H420" s="284">
        <f>IF(B420=2,'Regular Symbol'!D$54,IF(PayCombo!B420=1,'Regular Symbol'!D$39,IF(A420=0,'Regular Symbol'!D$26,'Regular Symbol'!D$67) ))</f>
        <v>1</v>
      </c>
      <c r="I420" s="284">
        <f>IF(C420=2,'Regular Symbol'!E$54,IF(PayCombo!C420=1,'Regular Symbol'!E$39,IF(B420=0,'Regular Symbol'!E$26,'Regular Symbol'!E$67) ))</f>
        <v>50</v>
      </c>
      <c r="J420" s="284">
        <f>IF(D420=2,'Regular Symbol'!F$54,IF(PayCombo!D420=1,'Regular Symbol'!F$39,IF(C420=0,'Regular Symbol'!F$26,'Regular Symbol'!F$67) ))</f>
        <v>6</v>
      </c>
      <c r="K420" s="284">
        <f>IF(E420=2,'Regular Symbol'!G$54,IF(PayCombo!E420=1,'Regular Symbol'!G$39,IF(D420=0,'Regular Symbol'!G$26,'Regular Symbol'!G$67) ))</f>
        <v>107</v>
      </c>
      <c r="L420" s="284">
        <f>IF(F420=2,'Regular Symbol'!H$54,IF(PayCombo!F420=1,'Regular Symbol'!H$39,IF(E420=0,'Regular Symbol'!H$26,'Regular Symbol'!H$67) ))</f>
        <v>192</v>
      </c>
      <c r="M420" s="270">
        <f t="shared" si="81"/>
        <v>6163200</v>
      </c>
      <c r="N420" s="271">
        <f t="shared" si="82"/>
        <v>42335.031028037381</v>
      </c>
      <c r="O420" s="285">
        <f>HLOOKUP(A420,OverView!$B$47:$L$57,8,FALSE)</f>
        <v>8</v>
      </c>
      <c r="P420" s="269">
        <f t="shared" si="77"/>
        <v>1.8896879973234954E-4</v>
      </c>
      <c r="Q420" s="272">
        <f t="shared" si="83"/>
        <v>2.3621099966543693E-5</v>
      </c>
      <c r="R420" s="269">
        <f t="shared" si="78"/>
        <v>1.8896879973234954E-4</v>
      </c>
      <c r="S420" s="237"/>
    </row>
    <row r="421" spans="1:19" ht="14" thickBot="1">
      <c r="A421" s="187">
        <f t="shared" si="79"/>
        <v>4</v>
      </c>
      <c r="B421" s="278">
        <v>1</v>
      </c>
      <c r="C421" s="278">
        <v>2</v>
      </c>
      <c r="D421" s="278">
        <v>1</v>
      </c>
      <c r="E421" s="278">
        <v>0</v>
      </c>
      <c r="F421" s="278">
        <v>0</v>
      </c>
      <c r="G421" s="279">
        <f t="shared" si="80"/>
        <v>4</v>
      </c>
      <c r="H421" s="284">
        <f>IF(B421=2,'Regular Symbol'!D$54,IF(PayCombo!B421=1,'Regular Symbol'!D$39,IF(A421=0,'Regular Symbol'!D$26,'Regular Symbol'!D$67) ))</f>
        <v>1</v>
      </c>
      <c r="I421" s="284">
        <f>IF(C421=2,'Regular Symbol'!E$54,IF(PayCombo!C421=1,'Regular Symbol'!E$39,IF(B421=0,'Regular Symbol'!E$26,'Regular Symbol'!E$67) ))</f>
        <v>3</v>
      </c>
      <c r="J421" s="284">
        <f>IF(D421=2,'Regular Symbol'!F$54,IF(PayCombo!D421=1,'Regular Symbol'!F$39,IF(C421=0,'Regular Symbol'!F$26,'Regular Symbol'!F$67) ))</f>
        <v>4</v>
      </c>
      <c r="K421" s="284">
        <f>IF(E421=2,'Regular Symbol'!G$54,IF(PayCombo!E421=1,'Regular Symbol'!G$39,IF(D421=0,'Regular Symbol'!G$26,'Regular Symbol'!G$67) ))</f>
        <v>107</v>
      </c>
      <c r="L421" s="284">
        <f>IF(F421=2,'Regular Symbol'!H$54,IF(PayCombo!F421=1,'Regular Symbol'!H$39,IF(E421=0,'Regular Symbol'!H$26,'Regular Symbol'!H$67) ))</f>
        <v>192</v>
      </c>
      <c r="M421" s="270">
        <f t="shared" si="81"/>
        <v>246528</v>
      </c>
      <c r="N421" s="271">
        <f t="shared" si="82"/>
        <v>1058375.7757009345</v>
      </c>
      <c r="O421" s="285">
        <f>HLOOKUP(A421,OverView!$B$47:$L$57,8,FALSE)</f>
        <v>8</v>
      </c>
      <c r="P421" s="269">
        <f t="shared" si="77"/>
        <v>7.558751989293982E-6</v>
      </c>
      <c r="Q421" s="272">
        <f t="shared" si="83"/>
        <v>9.4484399866174775E-7</v>
      </c>
      <c r="R421" s="269">
        <f t="shared" si="78"/>
        <v>7.558751989293982E-6</v>
      </c>
      <c r="S421" s="237"/>
    </row>
    <row r="422" spans="1:19" ht="14" thickBot="1">
      <c r="A422" s="187">
        <f t="shared" si="79"/>
        <v>4</v>
      </c>
      <c r="B422" s="278">
        <v>2</v>
      </c>
      <c r="C422" s="278">
        <v>1</v>
      </c>
      <c r="D422" s="278">
        <v>1</v>
      </c>
      <c r="E422" s="278">
        <v>0</v>
      </c>
      <c r="F422" s="278">
        <v>0</v>
      </c>
      <c r="G422" s="279">
        <f t="shared" si="80"/>
        <v>4</v>
      </c>
      <c r="H422" s="284">
        <f>IF(B422=2,'Regular Symbol'!D$54,IF(PayCombo!B422=1,'Regular Symbol'!D$39,IF(A422=0,'Regular Symbol'!D$26,'Regular Symbol'!D$67) ))</f>
        <v>1</v>
      </c>
      <c r="I422" s="284">
        <f>IF(C422=2,'Regular Symbol'!E$54,IF(PayCombo!C422=1,'Regular Symbol'!E$39,IF(B422=0,'Regular Symbol'!E$26,'Regular Symbol'!E$67) ))</f>
        <v>50</v>
      </c>
      <c r="J422" s="284">
        <f>IF(D422=2,'Regular Symbol'!F$54,IF(PayCombo!D422=1,'Regular Symbol'!F$39,IF(C422=0,'Regular Symbol'!F$26,'Regular Symbol'!F$67) ))</f>
        <v>4</v>
      </c>
      <c r="K422" s="284">
        <f>IF(E422=2,'Regular Symbol'!G$54,IF(PayCombo!E422=1,'Regular Symbol'!G$39,IF(D422=0,'Regular Symbol'!G$26,'Regular Symbol'!G$67) ))</f>
        <v>107</v>
      </c>
      <c r="L422" s="284">
        <f>IF(F422=2,'Regular Symbol'!H$54,IF(PayCombo!F422=1,'Regular Symbol'!H$39,IF(E422=0,'Regular Symbol'!H$26,'Regular Symbol'!H$67) ))</f>
        <v>192</v>
      </c>
      <c r="M422" s="270">
        <f t="shared" si="81"/>
        <v>4108800</v>
      </c>
      <c r="N422" s="271">
        <f t="shared" si="82"/>
        <v>63502.546542056072</v>
      </c>
      <c r="O422" s="285">
        <f>HLOOKUP(A422,OverView!$B$47:$L$57,8,FALSE)</f>
        <v>8</v>
      </c>
      <c r="P422" s="269">
        <f t="shared" si="77"/>
        <v>1.2597919982156635E-4</v>
      </c>
      <c r="Q422" s="272">
        <f t="shared" si="83"/>
        <v>1.5747399977695794E-5</v>
      </c>
      <c r="R422" s="269">
        <f t="shared" si="78"/>
        <v>1.2597919982156635E-4</v>
      </c>
      <c r="S422" s="237"/>
    </row>
    <row r="423" spans="1:19" ht="14" thickBot="1">
      <c r="A423" s="187">
        <f t="shared" si="79"/>
        <v>4</v>
      </c>
      <c r="B423" s="282">
        <v>2</v>
      </c>
      <c r="C423" s="282">
        <v>2</v>
      </c>
      <c r="D423" s="282">
        <v>0</v>
      </c>
      <c r="E423" s="282">
        <v>0</v>
      </c>
      <c r="F423" s="282">
        <v>0</v>
      </c>
      <c r="G423" s="283">
        <f t="shared" si="80"/>
        <v>4</v>
      </c>
      <c r="H423" s="284">
        <f>IF(B423=2,'Regular Symbol'!D$54,IF(PayCombo!B423=1,'Regular Symbol'!D$39,IF(A423=0,'Regular Symbol'!D$26,'Regular Symbol'!D$67) ))</f>
        <v>1</v>
      </c>
      <c r="I423" s="284">
        <f>IF(C423=2,'Regular Symbol'!E$54,IF(PayCombo!C423=1,'Regular Symbol'!E$39,IF(B423=0,'Regular Symbol'!E$26,'Regular Symbol'!E$67) ))</f>
        <v>3</v>
      </c>
      <c r="J423" s="284">
        <f>IF(D423=2,'Regular Symbol'!F$54,IF(PayCombo!D423=1,'Regular Symbol'!F$39,IF(C423=0,'Regular Symbol'!F$26,'Regular Symbol'!F$67) ))</f>
        <v>182</v>
      </c>
      <c r="K423" s="284">
        <f>IF(E423=2,'Regular Symbol'!G$54,IF(PayCombo!E423=1,'Regular Symbol'!G$39,IF(D423=0,'Regular Symbol'!G$26,'Regular Symbol'!G$67) ))</f>
        <v>192</v>
      </c>
      <c r="L423" s="284">
        <f>IF(F423=2,'Regular Symbol'!H$54,IF(PayCombo!F423=1,'Regular Symbol'!H$39,IF(E423=0,'Regular Symbol'!H$26,'Regular Symbol'!H$67) ))</f>
        <v>192</v>
      </c>
      <c r="M423" s="270">
        <f t="shared" si="81"/>
        <v>20127744</v>
      </c>
      <c r="N423" s="271">
        <f t="shared" si="82"/>
        <v>12963.164835164835</v>
      </c>
      <c r="O423" s="285">
        <f>HLOOKUP(A423,OverView!$B$47:$L$57,8,FALSE)</f>
        <v>8</v>
      </c>
      <c r="P423" s="269">
        <f t="shared" si="77"/>
        <v>6.1713324652777775E-4</v>
      </c>
      <c r="Q423" s="272">
        <f t="shared" si="83"/>
        <v>7.7141655815972219E-5</v>
      </c>
      <c r="R423" s="269">
        <f t="shared" si="78"/>
        <v>6.1713324652777775E-4</v>
      </c>
      <c r="S423" s="289">
        <f>SUM(M419:M423)</f>
        <v>31755072</v>
      </c>
    </row>
    <row r="424" spans="1:19" ht="14" thickBot="1">
      <c r="A424" s="187">
        <f t="shared" si="79"/>
        <v>3</v>
      </c>
      <c r="B424" s="280">
        <v>1</v>
      </c>
      <c r="C424" s="280">
        <v>1</v>
      </c>
      <c r="D424" s="280">
        <v>1</v>
      </c>
      <c r="E424" s="280">
        <v>0</v>
      </c>
      <c r="F424" s="280">
        <v>0</v>
      </c>
      <c r="G424" s="281">
        <f t="shared" si="80"/>
        <v>3</v>
      </c>
      <c r="H424" s="284">
        <f>IF(B424=2,'Regular Symbol'!D$54,IF(PayCombo!B424=1,'Regular Symbol'!D$39,IF(A424=0,'Regular Symbol'!D$26,'Regular Symbol'!D$67) ))</f>
        <v>1</v>
      </c>
      <c r="I424" s="284">
        <f>IF(C424=2,'Regular Symbol'!E$54,IF(PayCombo!C424=1,'Regular Symbol'!E$39,IF(B424=0,'Regular Symbol'!E$26,'Regular Symbol'!E$67) ))</f>
        <v>50</v>
      </c>
      <c r="J424" s="284">
        <f>IF(D424=2,'Regular Symbol'!F$54,IF(PayCombo!D424=1,'Regular Symbol'!F$39,IF(C424=0,'Regular Symbol'!F$26,'Regular Symbol'!F$67) ))</f>
        <v>4</v>
      </c>
      <c r="K424" s="284">
        <f>IF(E424=2,'Regular Symbol'!G$54,IF(PayCombo!E424=1,'Regular Symbol'!G$39,IF(D424=0,'Regular Symbol'!G$26,'Regular Symbol'!G$67) ))</f>
        <v>107</v>
      </c>
      <c r="L424" s="284">
        <f>IF(F424=2,'Regular Symbol'!H$54,IF(PayCombo!F424=1,'Regular Symbol'!H$39,IF(E424=0,'Regular Symbol'!H$26,'Regular Symbol'!H$67) ))</f>
        <v>192</v>
      </c>
      <c r="M424" s="268">
        <f t="shared" si="81"/>
        <v>4108800</v>
      </c>
      <c r="N424" s="271">
        <f t="shared" si="82"/>
        <v>63502.546542056072</v>
      </c>
      <c r="O424" s="285">
        <f>HLOOKUP(A424,OverView!$B$47:$L$57,8,FALSE)</f>
        <v>5</v>
      </c>
      <c r="P424" s="269">
        <f t="shared" si="77"/>
        <v>7.8736999888478966E-5</v>
      </c>
      <c r="Q424" s="272">
        <f t="shared" si="83"/>
        <v>1.5747399977695794E-5</v>
      </c>
      <c r="R424" s="269">
        <f t="shared" si="78"/>
        <v>7.8736999888478966E-5</v>
      </c>
      <c r="S424" s="237"/>
    </row>
    <row r="425" spans="1:19" ht="14" thickBot="1">
      <c r="A425" s="187">
        <f t="shared" si="79"/>
        <v>3</v>
      </c>
      <c r="B425" s="278">
        <v>1</v>
      </c>
      <c r="C425" s="278">
        <v>2</v>
      </c>
      <c r="D425" s="278">
        <v>0</v>
      </c>
      <c r="E425" s="278">
        <v>0</v>
      </c>
      <c r="F425" s="278">
        <v>0</v>
      </c>
      <c r="G425" s="279">
        <f t="shared" si="80"/>
        <v>3</v>
      </c>
      <c r="H425" s="284">
        <f>IF(B425=2,'Regular Symbol'!D$54,IF(PayCombo!B425=1,'Regular Symbol'!D$39,IF(A425=0,'Regular Symbol'!D$26,'Regular Symbol'!D$67) ))</f>
        <v>1</v>
      </c>
      <c r="I425" s="284">
        <f>IF(C425=2,'Regular Symbol'!E$54,IF(PayCombo!C425=1,'Regular Symbol'!E$39,IF(B425=0,'Regular Symbol'!E$26,'Regular Symbol'!E$67) ))</f>
        <v>3</v>
      </c>
      <c r="J425" s="284">
        <f>IF(D425=2,'Regular Symbol'!F$54,IF(PayCombo!D425=1,'Regular Symbol'!F$39,IF(C425=0,'Regular Symbol'!F$26,'Regular Symbol'!F$67) ))</f>
        <v>182</v>
      </c>
      <c r="K425" s="284">
        <f>IF(E425=2,'Regular Symbol'!G$54,IF(PayCombo!E425=1,'Regular Symbol'!G$39,IF(D425=0,'Regular Symbol'!G$26,'Regular Symbol'!G$67) ))</f>
        <v>192</v>
      </c>
      <c r="L425" s="284">
        <f>IF(F425=2,'Regular Symbol'!H$54,IF(PayCombo!F425=1,'Regular Symbol'!H$39,IF(E425=0,'Regular Symbol'!H$26,'Regular Symbol'!H$67) ))</f>
        <v>192</v>
      </c>
      <c r="M425" s="270">
        <f t="shared" si="81"/>
        <v>20127744</v>
      </c>
      <c r="N425" s="271">
        <f t="shared" si="82"/>
        <v>12963.164835164835</v>
      </c>
      <c r="O425" s="285">
        <f>HLOOKUP(A425,OverView!$B$47:$L$57,8,FALSE)</f>
        <v>5</v>
      </c>
      <c r="P425" s="269">
        <f t="shared" si="77"/>
        <v>3.8570827907986112E-4</v>
      </c>
      <c r="Q425" s="272">
        <f t="shared" si="83"/>
        <v>7.7141655815972219E-5</v>
      </c>
      <c r="R425" s="269">
        <f t="shared" si="78"/>
        <v>3.8570827907986112E-4</v>
      </c>
      <c r="S425" s="237"/>
    </row>
    <row r="426" spans="1:19" ht="14" thickBot="1">
      <c r="A426" s="187">
        <f t="shared" si="79"/>
        <v>3</v>
      </c>
      <c r="B426" s="282">
        <v>2</v>
      </c>
      <c r="C426" s="282">
        <v>1</v>
      </c>
      <c r="D426" s="282">
        <v>0</v>
      </c>
      <c r="E426" s="282">
        <v>0</v>
      </c>
      <c r="F426" s="282">
        <v>0</v>
      </c>
      <c r="G426" s="283">
        <f t="shared" si="80"/>
        <v>3</v>
      </c>
      <c r="H426" s="284">
        <f>IF(B426=2,'Regular Symbol'!D$54,IF(PayCombo!B426=1,'Regular Symbol'!D$39,IF(A426=0,'Regular Symbol'!D$26,'Regular Symbol'!D$67) ))</f>
        <v>1</v>
      </c>
      <c r="I426" s="284">
        <f>IF(C426=2,'Regular Symbol'!E$54,IF(PayCombo!C426=1,'Regular Symbol'!E$39,IF(B426=0,'Regular Symbol'!E$26,'Regular Symbol'!E$67) ))</f>
        <v>50</v>
      </c>
      <c r="J426" s="284">
        <f>IF(D426=2,'Regular Symbol'!F$54,IF(PayCombo!D426=1,'Regular Symbol'!F$39,IF(C426=0,'Regular Symbol'!F$26,'Regular Symbol'!F$67) ))</f>
        <v>182</v>
      </c>
      <c r="K426" s="284">
        <f>IF(E426=2,'Regular Symbol'!G$54,IF(PayCombo!E426=1,'Regular Symbol'!G$39,IF(D426=0,'Regular Symbol'!G$26,'Regular Symbol'!G$67) ))</f>
        <v>192</v>
      </c>
      <c r="L426" s="284">
        <f>IF(F426=2,'Regular Symbol'!H$54,IF(PayCombo!F426=1,'Regular Symbol'!H$39,IF(E426=0,'Regular Symbol'!H$26,'Regular Symbol'!H$67) ))</f>
        <v>192</v>
      </c>
      <c r="M426" s="270">
        <f t="shared" si="81"/>
        <v>335462400</v>
      </c>
      <c r="N426" s="271">
        <f t="shared" si="82"/>
        <v>777.78989010989017</v>
      </c>
      <c r="O426" s="285">
        <f>HLOOKUP(A426,OverView!$B$47:$L$57,8,FALSE)</f>
        <v>5</v>
      </c>
      <c r="P426" s="269">
        <f t="shared" si="77"/>
        <v>6.4284713179976844E-3</v>
      </c>
      <c r="Q426" s="272">
        <f t="shared" si="83"/>
        <v>1.2856942635995369E-3</v>
      </c>
      <c r="R426" s="269">
        <f t="shared" si="78"/>
        <v>6.4284713179976844E-3</v>
      </c>
      <c r="S426" s="289">
        <f>SUM(M424:M426)</f>
        <v>359698944</v>
      </c>
    </row>
    <row r="427" spans="1:19" ht="14" thickBot="1">
      <c r="A427" s="187" t="str">
        <f>B427</f>
        <v>J</v>
      </c>
      <c r="B427" s="346" t="s">
        <v>211</v>
      </c>
      <c r="C427" s="346"/>
      <c r="D427" s="346"/>
      <c r="E427" s="346"/>
      <c r="F427" s="347"/>
      <c r="G427" s="176"/>
      <c r="H427" s="176"/>
      <c r="I427" s="176"/>
      <c r="J427" s="176"/>
      <c r="K427" s="176"/>
      <c r="L427" s="176"/>
      <c r="M427" s="176"/>
      <c r="N427" s="176"/>
      <c r="O427" s="176"/>
      <c r="P427" s="269">
        <f t="shared" si="77"/>
        <v>0</v>
      </c>
      <c r="Q427" s="176"/>
      <c r="R427" s="269">
        <f t="shared" si="78"/>
        <v>0</v>
      </c>
      <c r="S427" s="176"/>
    </row>
    <row r="428" spans="1:19" ht="14" thickBot="1">
      <c r="A428" s="187">
        <f t="shared" ref="A428:A459" si="84">SUM(B428:F428)</f>
        <v>10</v>
      </c>
      <c r="B428" s="282">
        <v>2</v>
      </c>
      <c r="C428" s="282">
        <v>2</v>
      </c>
      <c r="D428" s="282">
        <v>2</v>
      </c>
      <c r="E428" s="282">
        <v>2</v>
      </c>
      <c r="F428" s="282">
        <v>2</v>
      </c>
      <c r="G428" s="283">
        <f t="shared" ref="G428:G459" si="85">SUM(B428:F428)</f>
        <v>10</v>
      </c>
      <c r="H428" s="284">
        <f>IF(B428=2,'Regular Symbol'!D$55,IF(PayCombo!B428=1,'Regular Symbol'!D$40,IF(A428=0,'Regular Symbol'!D$26,'Regular Symbol'!D$68) ))</f>
        <v>3</v>
      </c>
      <c r="I428" s="284">
        <f>IF(C428=2,'Regular Symbol'!E$55,IF(PayCombo!C428=1,'Regular Symbol'!E$40,IF(B428=0,'Regular Symbol'!E$26,'Regular Symbol'!E$68) ))</f>
        <v>3</v>
      </c>
      <c r="J428" s="284">
        <f>IF(D428=2,'Regular Symbol'!F$55,IF(PayCombo!D428=1,'Regular Symbol'!F$40,IF(C428=0,'Regular Symbol'!F$26,'Regular Symbol'!F$68) ))</f>
        <v>13</v>
      </c>
      <c r="K428" s="284">
        <f>IF(E428=2,'Regular Symbol'!G$55,IF(PayCombo!E428=1,'Regular Symbol'!G$40,IF(D428=0,'Regular Symbol'!G$26,'Regular Symbol'!G$68) ))</f>
        <v>38</v>
      </c>
      <c r="L428" s="284">
        <f>IF(F428=2,'Regular Symbol'!H$55,IF(PayCombo!F428=1,'Regular Symbol'!H$40,IF(E428=0,'Regular Symbol'!H$26,'Regular Symbol'!H$68) ))</f>
        <v>19</v>
      </c>
      <c r="M428" s="270">
        <f t="shared" ref="M428:M459" si="86">PRODUCT(H428,I428,J428,K428,L428)</f>
        <v>84474</v>
      </c>
      <c r="N428" s="271">
        <f t="shared" ref="N428:N459" si="87">$H$5/M428</f>
        <v>3088752.3170679738</v>
      </c>
      <c r="O428" s="285">
        <f>HLOOKUP(A428,OverView!$B$47:$L$57,9,FALSE)</f>
        <v>900</v>
      </c>
      <c r="P428" s="269">
        <f t="shared" si="77"/>
        <v>2.9137978951136273E-4</v>
      </c>
      <c r="Q428" s="272">
        <f t="shared" ref="Q428:Q459" si="88">1/N428</f>
        <v>3.2375532167929189E-7</v>
      </c>
      <c r="R428" s="269">
        <f t="shared" si="78"/>
        <v>2.9137978951136273E-4</v>
      </c>
      <c r="S428" s="287">
        <f>SUM(M428)</f>
        <v>84474</v>
      </c>
    </row>
    <row r="429" spans="1:19" ht="14" thickBot="1">
      <c r="A429" s="187">
        <f t="shared" si="84"/>
        <v>9</v>
      </c>
      <c r="B429" s="280">
        <v>1</v>
      </c>
      <c r="C429" s="280">
        <v>2</v>
      </c>
      <c r="D429" s="280">
        <v>2</v>
      </c>
      <c r="E429" s="280">
        <v>2</v>
      </c>
      <c r="F429" s="280">
        <v>2</v>
      </c>
      <c r="G429" s="281">
        <f t="shared" si="85"/>
        <v>9</v>
      </c>
      <c r="H429" s="284">
        <f>IF(B429=2,'Regular Symbol'!D$55,IF(PayCombo!B429=1,'Regular Symbol'!D$40,IF(A429=0,'Regular Symbol'!D$26,'Regular Symbol'!D$68) ))</f>
        <v>15</v>
      </c>
      <c r="I429" s="284">
        <f>IF(C429=2,'Regular Symbol'!E$55,IF(PayCombo!C429=1,'Regular Symbol'!E$40,IF(B429=0,'Regular Symbol'!E$26,'Regular Symbol'!E$68) ))</f>
        <v>3</v>
      </c>
      <c r="J429" s="284">
        <f>IF(D429=2,'Regular Symbol'!F$55,IF(PayCombo!D429=1,'Regular Symbol'!F$40,IF(C429=0,'Regular Symbol'!F$26,'Regular Symbol'!F$68) ))</f>
        <v>13</v>
      </c>
      <c r="K429" s="284">
        <f>IF(E429=2,'Regular Symbol'!G$55,IF(PayCombo!E429=1,'Regular Symbol'!G$40,IF(D429=0,'Regular Symbol'!G$26,'Regular Symbol'!G$68) ))</f>
        <v>38</v>
      </c>
      <c r="L429" s="284">
        <f>IF(F429=2,'Regular Symbol'!H$55,IF(PayCombo!F429=1,'Regular Symbol'!H$40,IF(E429=0,'Regular Symbol'!H$26,'Regular Symbol'!H$68) ))</f>
        <v>19</v>
      </c>
      <c r="M429" s="270">
        <f t="shared" si="86"/>
        <v>422370</v>
      </c>
      <c r="N429" s="271">
        <f t="shared" si="87"/>
        <v>617750.46341359476</v>
      </c>
      <c r="O429" s="285">
        <f>HLOOKUP(A429,OverView!$B$47:$L$57,9,FALSE)</f>
        <v>360</v>
      </c>
      <c r="P429" s="269">
        <f t="shared" si="77"/>
        <v>5.8275957902272535E-4</v>
      </c>
      <c r="Q429" s="272">
        <f t="shared" si="88"/>
        <v>1.6187766083964594E-6</v>
      </c>
      <c r="R429" s="269">
        <f t="shared" si="78"/>
        <v>5.8275957902272535E-4</v>
      </c>
      <c r="S429" s="237"/>
    </row>
    <row r="430" spans="1:19" ht="14" thickBot="1">
      <c r="A430" s="187">
        <f t="shared" si="84"/>
        <v>9</v>
      </c>
      <c r="B430" s="278">
        <v>2</v>
      </c>
      <c r="C430" s="278">
        <v>1</v>
      </c>
      <c r="D430" s="278">
        <v>2</v>
      </c>
      <c r="E430" s="278">
        <v>2</v>
      </c>
      <c r="F430" s="278">
        <v>2</v>
      </c>
      <c r="G430" s="279">
        <f t="shared" si="85"/>
        <v>9</v>
      </c>
      <c r="H430" s="284">
        <f>IF(B430=2,'Regular Symbol'!D$55,IF(PayCombo!B430=1,'Regular Symbol'!D$40,IF(A430=0,'Regular Symbol'!D$26,'Regular Symbol'!D$68) ))</f>
        <v>3</v>
      </c>
      <c r="I430" s="284">
        <f>IF(C430=2,'Regular Symbol'!E$55,IF(PayCombo!C430=1,'Regular Symbol'!E$40,IF(B430=0,'Regular Symbol'!E$26,'Regular Symbol'!E$68) ))</f>
        <v>18</v>
      </c>
      <c r="J430" s="284">
        <f>IF(D430=2,'Regular Symbol'!F$55,IF(PayCombo!D430=1,'Regular Symbol'!F$40,IF(C430=0,'Regular Symbol'!F$26,'Regular Symbol'!F$68) ))</f>
        <v>13</v>
      </c>
      <c r="K430" s="284">
        <f>IF(E430=2,'Regular Symbol'!G$55,IF(PayCombo!E430=1,'Regular Symbol'!G$40,IF(D430=0,'Regular Symbol'!G$26,'Regular Symbol'!G$68) ))</f>
        <v>38</v>
      </c>
      <c r="L430" s="284">
        <f>IF(F430=2,'Regular Symbol'!H$55,IF(PayCombo!F430=1,'Regular Symbol'!H$40,IF(E430=0,'Regular Symbol'!H$26,'Regular Symbol'!H$68) ))</f>
        <v>19</v>
      </c>
      <c r="M430" s="270">
        <f t="shared" si="86"/>
        <v>506844</v>
      </c>
      <c r="N430" s="271">
        <f t="shared" si="87"/>
        <v>514792.05284466228</v>
      </c>
      <c r="O430" s="285">
        <f>HLOOKUP(A430,OverView!$B$47:$L$57,9,FALSE)</f>
        <v>360</v>
      </c>
      <c r="P430" s="269">
        <f t="shared" si="77"/>
        <v>6.9931149482727051E-4</v>
      </c>
      <c r="Q430" s="272">
        <f t="shared" si="88"/>
        <v>1.9425319300757515E-6</v>
      </c>
      <c r="R430" s="269">
        <f t="shared" si="78"/>
        <v>6.9931149482727051E-4</v>
      </c>
      <c r="S430" s="237"/>
    </row>
    <row r="431" spans="1:19" ht="14" thickBot="1">
      <c r="A431" s="187">
        <f t="shared" si="84"/>
        <v>9</v>
      </c>
      <c r="B431" s="278">
        <v>2</v>
      </c>
      <c r="C431" s="278">
        <v>2</v>
      </c>
      <c r="D431" s="278">
        <v>1</v>
      </c>
      <c r="E431" s="278">
        <v>2</v>
      </c>
      <c r="F431" s="278">
        <v>2</v>
      </c>
      <c r="G431" s="279">
        <f t="shared" si="85"/>
        <v>9</v>
      </c>
      <c r="H431" s="284">
        <f>IF(B431=2,'Regular Symbol'!D$55,IF(PayCombo!B431=1,'Regular Symbol'!D$40,IF(A431=0,'Regular Symbol'!D$26,'Regular Symbol'!D$68) ))</f>
        <v>3</v>
      </c>
      <c r="I431" s="284">
        <f>IF(C431=2,'Regular Symbol'!E$55,IF(PayCombo!C431=1,'Regular Symbol'!E$40,IF(B431=0,'Regular Symbol'!E$26,'Regular Symbol'!E$68) ))</f>
        <v>3</v>
      </c>
      <c r="J431" s="284">
        <f>IF(D431=2,'Regular Symbol'!F$55,IF(PayCombo!D431=1,'Regular Symbol'!F$40,IF(C431=0,'Regular Symbol'!F$26,'Regular Symbol'!F$68) ))</f>
        <v>14</v>
      </c>
      <c r="K431" s="284">
        <f>IF(E431=2,'Regular Symbol'!G$55,IF(PayCombo!E431=1,'Regular Symbol'!G$40,IF(D431=0,'Regular Symbol'!G$26,'Regular Symbol'!G$68) ))</f>
        <v>38</v>
      </c>
      <c r="L431" s="284">
        <f>IF(F431=2,'Regular Symbol'!H$55,IF(PayCombo!F431=1,'Regular Symbol'!H$40,IF(E431=0,'Regular Symbol'!H$26,'Regular Symbol'!H$68) ))</f>
        <v>19</v>
      </c>
      <c r="M431" s="270">
        <f t="shared" si="86"/>
        <v>90972</v>
      </c>
      <c r="N431" s="271">
        <f t="shared" si="87"/>
        <v>2868127.1515631182</v>
      </c>
      <c r="O431" s="285">
        <f>HLOOKUP(A431,OverView!$B$47:$L$57,9,FALSE)</f>
        <v>360</v>
      </c>
      <c r="P431" s="269">
        <f t="shared" si="77"/>
        <v>1.255174477895101E-4</v>
      </c>
      <c r="Q431" s="272">
        <f t="shared" si="88"/>
        <v>3.486595771930836E-7</v>
      </c>
      <c r="R431" s="269">
        <f t="shared" si="78"/>
        <v>1.255174477895101E-4</v>
      </c>
      <c r="S431" s="237"/>
    </row>
    <row r="432" spans="1:19" ht="14" thickBot="1">
      <c r="A432" s="187">
        <f t="shared" si="84"/>
        <v>9</v>
      </c>
      <c r="B432" s="278">
        <v>2</v>
      </c>
      <c r="C432" s="278">
        <v>2</v>
      </c>
      <c r="D432" s="278">
        <v>2</v>
      </c>
      <c r="E432" s="278">
        <v>1</v>
      </c>
      <c r="F432" s="278">
        <v>2</v>
      </c>
      <c r="G432" s="279">
        <f t="shared" si="85"/>
        <v>9</v>
      </c>
      <c r="H432" s="284">
        <f>IF(B432=2,'Regular Symbol'!D$55,IF(PayCombo!B432=1,'Regular Symbol'!D$40,IF(A432=0,'Regular Symbol'!D$26,'Regular Symbol'!D$68) ))</f>
        <v>3</v>
      </c>
      <c r="I432" s="284">
        <f>IF(C432=2,'Regular Symbol'!E$55,IF(PayCombo!C432=1,'Regular Symbol'!E$40,IF(B432=0,'Regular Symbol'!E$26,'Regular Symbol'!E$68) ))</f>
        <v>3</v>
      </c>
      <c r="J432" s="284">
        <f>IF(D432=2,'Regular Symbol'!F$55,IF(PayCombo!D432=1,'Regular Symbol'!F$40,IF(C432=0,'Regular Symbol'!F$26,'Regular Symbol'!F$68) ))</f>
        <v>13</v>
      </c>
      <c r="K432" s="284">
        <f>IF(E432=2,'Regular Symbol'!G$55,IF(PayCombo!E432=1,'Regular Symbol'!G$40,IF(D432=0,'Regular Symbol'!G$26,'Regular Symbol'!G$68) ))</f>
        <v>14</v>
      </c>
      <c r="L432" s="284">
        <f>IF(F432=2,'Regular Symbol'!H$55,IF(PayCombo!F432=1,'Regular Symbol'!H$40,IF(E432=0,'Regular Symbol'!H$26,'Regular Symbol'!H$68) ))</f>
        <v>19</v>
      </c>
      <c r="M432" s="270">
        <f t="shared" si="86"/>
        <v>31122</v>
      </c>
      <c r="N432" s="271">
        <f t="shared" si="87"/>
        <v>8383756.2891844995</v>
      </c>
      <c r="O432" s="285">
        <f>HLOOKUP(A432,OverView!$B$47:$L$57,9,FALSE)</f>
        <v>360</v>
      </c>
      <c r="P432" s="269">
        <f t="shared" si="77"/>
        <v>4.2940179506937661E-5</v>
      </c>
      <c r="Q432" s="272">
        <f t="shared" si="88"/>
        <v>1.1927827640816018E-7</v>
      </c>
      <c r="R432" s="269">
        <f t="shared" si="78"/>
        <v>4.2940179506937661E-5</v>
      </c>
      <c r="S432" s="237"/>
    </row>
    <row r="433" spans="1:19" ht="14" thickBot="1">
      <c r="A433" s="187">
        <f t="shared" si="84"/>
        <v>9</v>
      </c>
      <c r="B433" s="282">
        <v>2</v>
      </c>
      <c r="C433" s="282">
        <v>2</v>
      </c>
      <c r="D433" s="282">
        <v>2</v>
      </c>
      <c r="E433" s="282">
        <v>2</v>
      </c>
      <c r="F433" s="282">
        <v>1</v>
      </c>
      <c r="G433" s="283">
        <f t="shared" si="85"/>
        <v>9</v>
      </c>
      <c r="H433" s="284">
        <f>IF(B433=2,'Regular Symbol'!D$55,IF(PayCombo!B433=1,'Regular Symbol'!D$40,IF(A433=0,'Regular Symbol'!D$26,'Regular Symbol'!D$68) ))</f>
        <v>3</v>
      </c>
      <c r="I433" s="284">
        <f>IF(C433=2,'Regular Symbol'!E$55,IF(PayCombo!C433=1,'Regular Symbol'!E$40,IF(B433=0,'Regular Symbol'!E$26,'Regular Symbol'!E$68) ))</f>
        <v>3</v>
      </c>
      <c r="J433" s="284">
        <f>IF(D433=2,'Regular Symbol'!F$55,IF(PayCombo!D433=1,'Regular Symbol'!F$40,IF(C433=0,'Regular Symbol'!F$26,'Regular Symbol'!F$68) ))</f>
        <v>13</v>
      </c>
      <c r="K433" s="284">
        <f>IF(E433=2,'Regular Symbol'!G$55,IF(PayCombo!E433=1,'Regular Symbol'!G$40,IF(D433=0,'Regular Symbol'!G$26,'Regular Symbol'!G$68) ))</f>
        <v>38</v>
      </c>
      <c r="L433" s="284">
        <f>IF(F433=2,'Regular Symbol'!H$55,IF(PayCombo!F433=1,'Regular Symbol'!H$40,IF(E433=0,'Regular Symbol'!H$26,'Regular Symbol'!H$68) ))</f>
        <v>16</v>
      </c>
      <c r="M433" s="270">
        <f t="shared" si="86"/>
        <v>71136</v>
      </c>
      <c r="N433" s="271">
        <f t="shared" si="87"/>
        <v>3667893.3765182188</v>
      </c>
      <c r="O433" s="285">
        <f>HLOOKUP(A433,OverView!$B$47:$L$57,9,FALSE)</f>
        <v>360</v>
      </c>
      <c r="P433" s="269">
        <f t="shared" si="77"/>
        <v>9.814898173014322E-5</v>
      </c>
      <c r="Q433" s="272">
        <f t="shared" si="88"/>
        <v>2.7263606036150894E-7</v>
      </c>
      <c r="R433" s="269">
        <f t="shared" si="78"/>
        <v>9.814898173014322E-5</v>
      </c>
      <c r="S433" s="288">
        <f>SUM(M429:M433)</f>
        <v>1122444</v>
      </c>
    </row>
    <row r="434" spans="1:19" ht="14" thickBot="1">
      <c r="A434" s="187">
        <f t="shared" si="84"/>
        <v>8</v>
      </c>
      <c r="B434" s="280">
        <v>1</v>
      </c>
      <c r="C434" s="280">
        <v>1</v>
      </c>
      <c r="D434" s="280">
        <v>2</v>
      </c>
      <c r="E434" s="280">
        <v>2</v>
      </c>
      <c r="F434" s="280">
        <v>2</v>
      </c>
      <c r="G434" s="281">
        <f t="shared" si="85"/>
        <v>8</v>
      </c>
      <c r="H434" s="284">
        <f>IF(B434=2,'Regular Symbol'!D$55,IF(PayCombo!B434=1,'Regular Symbol'!D$40,IF(A434=0,'Regular Symbol'!D$26,'Regular Symbol'!D$68) ))</f>
        <v>15</v>
      </c>
      <c r="I434" s="284">
        <f>IF(C434=2,'Regular Symbol'!E$55,IF(PayCombo!C434=1,'Regular Symbol'!E$40,IF(B434=0,'Regular Symbol'!E$26,'Regular Symbol'!E$68) ))</f>
        <v>18</v>
      </c>
      <c r="J434" s="284">
        <f>IF(D434=2,'Regular Symbol'!F$55,IF(PayCombo!D434=1,'Regular Symbol'!F$40,IF(C434=0,'Regular Symbol'!F$26,'Regular Symbol'!F$68) ))</f>
        <v>13</v>
      </c>
      <c r="K434" s="284">
        <f>IF(E434=2,'Regular Symbol'!G$55,IF(PayCombo!E434=1,'Regular Symbol'!G$40,IF(D434=0,'Regular Symbol'!G$26,'Regular Symbol'!G$68) ))</f>
        <v>38</v>
      </c>
      <c r="L434" s="284">
        <f>IF(F434=2,'Regular Symbol'!H$55,IF(PayCombo!F434=1,'Regular Symbol'!H$40,IF(E434=0,'Regular Symbol'!H$26,'Regular Symbol'!H$68) ))</f>
        <v>19</v>
      </c>
      <c r="M434" s="268">
        <f t="shared" si="86"/>
        <v>2534220</v>
      </c>
      <c r="N434" s="271">
        <f t="shared" si="87"/>
        <v>102958.41056893245</v>
      </c>
      <c r="O434" s="285">
        <f>HLOOKUP(A434,OverView!$B$47:$L$57,9,FALSE)</f>
        <v>240</v>
      </c>
      <c r="P434" s="269">
        <f t="shared" si="77"/>
        <v>2.3310383160909018E-3</v>
      </c>
      <c r="Q434" s="272">
        <f t="shared" si="88"/>
        <v>9.7126596503787569E-6</v>
      </c>
      <c r="R434" s="269">
        <f t="shared" si="78"/>
        <v>2.3310383160909018E-3</v>
      </c>
      <c r="S434" s="237"/>
    </row>
    <row r="435" spans="1:19" ht="14" thickBot="1">
      <c r="A435" s="187">
        <f t="shared" si="84"/>
        <v>8</v>
      </c>
      <c r="B435" s="278">
        <v>1</v>
      </c>
      <c r="C435" s="278">
        <v>2</v>
      </c>
      <c r="D435" s="278">
        <v>1</v>
      </c>
      <c r="E435" s="278">
        <v>2</v>
      </c>
      <c r="F435" s="278">
        <v>2</v>
      </c>
      <c r="G435" s="279">
        <f t="shared" si="85"/>
        <v>8</v>
      </c>
      <c r="H435" s="284">
        <f>IF(B435=2,'Regular Symbol'!D$55,IF(PayCombo!B435=1,'Regular Symbol'!D$40,IF(A435=0,'Regular Symbol'!D$26,'Regular Symbol'!D$68) ))</f>
        <v>15</v>
      </c>
      <c r="I435" s="284">
        <f>IF(C435=2,'Regular Symbol'!E$55,IF(PayCombo!C435=1,'Regular Symbol'!E$40,IF(B435=0,'Regular Symbol'!E$26,'Regular Symbol'!E$68) ))</f>
        <v>3</v>
      </c>
      <c r="J435" s="284">
        <f>IF(D435=2,'Regular Symbol'!F$55,IF(PayCombo!D435=1,'Regular Symbol'!F$40,IF(C435=0,'Regular Symbol'!F$26,'Regular Symbol'!F$68) ))</f>
        <v>14</v>
      </c>
      <c r="K435" s="284">
        <f>IF(E435=2,'Regular Symbol'!G$55,IF(PayCombo!E435=1,'Regular Symbol'!G$40,IF(D435=0,'Regular Symbol'!G$26,'Regular Symbol'!G$68) ))</f>
        <v>38</v>
      </c>
      <c r="L435" s="284">
        <f>IF(F435=2,'Regular Symbol'!H$55,IF(PayCombo!F435=1,'Regular Symbol'!H$40,IF(E435=0,'Regular Symbol'!H$26,'Regular Symbol'!H$68) ))</f>
        <v>19</v>
      </c>
      <c r="M435" s="270">
        <f t="shared" si="86"/>
        <v>454860</v>
      </c>
      <c r="N435" s="271">
        <f t="shared" si="87"/>
        <v>573625.43031262362</v>
      </c>
      <c r="O435" s="285">
        <f>HLOOKUP(A435,OverView!$B$47:$L$57,9,FALSE)</f>
        <v>240</v>
      </c>
      <c r="P435" s="269">
        <f t="shared" si="77"/>
        <v>4.1839149263170035E-4</v>
      </c>
      <c r="Q435" s="272">
        <f t="shared" si="88"/>
        <v>1.743297885965418E-6</v>
      </c>
      <c r="R435" s="269">
        <f t="shared" si="78"/>
        <v>4.1839149263170035E-4</v>
      </c>
      <c r="S435" s="237"/>
    </row>
    <row r="436" spans="1:19" ht="14" thickBot="1">
      <c r="A436" s="187">
        <f t="shared" si="84"/>
        <v>8</v>
      </c>
      <c r="B436" s="278">
        <v>1</v>
      </c>
      <c r="C436" s="278">
        <v>2</v>
      </c>
      <c r="D436" s="278">
        <v>2</v>
      </c>
      <c r="E436" s="278">
        <v>1</v>
      </c>
      <c r="F436" s="278">
        <v>2</v>
      </c>
      <c r="G436" s="279">
        <f t="shared" si="85"/>
        <v>8</v>
      </c>
      <c r="H436" s="284">
        <f>IF(B436=2,'Regular Symbol'!D$55,IF(PayCombo!B436=1,'Regular Symbol'!D$40,IF(A436=0,'Regular Symbol'!D$26,'Regular Symbol'!D$68) ))</f>
        <v>15</v>
      </c>
      <c r="I436" s="284">
        <f>IF(C436=2,'Regular Symbol'!E$55,IF(PayCombo!C436=1,'Regular Symbol'!E$40,IF(B436=0,'Regular Symbol'!E$26,'Regular Symbol'!E$68) ))</f>
        <v>3</v>
      </c>
      <c r="J436" s="284">
        <f>IF(D436=2,'Regular Symbol'!F$55,IF(PayCombo!D436=1,'Regular Symbol'!F$40,IF(C436=0,'Regular Symbol'!F$26,'Regular Symbol'!F$68) ))</f>
        <v>13</v>
      </c>
      <c r="K436" s="284">
        <f>IF(E436=2,'Regular Symbol'!G$55,IF(PayCombo!E436=1,'Regular Symbol'!G$40,IF(D436=0,'Regular Symbol'!G$26,'Regular Symbol'!G$68) ))</f>
        <v>14</v>
      </c>
      <c r="L436" s="284">
        <f>IF(F436=2,'Regular Symbol'!H$55,IF(PayCombo!F436=1,'Regular Symbol'!H$40,IF(E436=0,'Regular Symbol'!H$26,'Regular Symbol'!H$68) ))</f>
        <v>19</v>
      </c>
      <c r="M436" s="270">
        <f t="shared" si="86"/>
        <v>155610</v>
      </c>
      <c r="N436" s="271">
        <f t="shared" si="87"/>
        <v>1676751.2578369</v>
      </c>
      <c r="O436" s="285">
        <f>HLOOKUP(A436,OverView!$B$47:$L$57,9,FALSE)</f>
        <v>240</v>
      </c>
      <c r="P436" s="269">
        <f t="shared" si="77"/>
        <v>1.431339316897922E-4</v>
      </c>
      <c r="Q436" s="272">
        <f t="shared" si="88"/>
        <v>5.9639138204080083E-7</v>
      </c>
      <c r="R436" s="269">
        <f t="shared" si="78"/>
        <v>1.431339316897922E-4</v>
      </c>
      <c r="S436" s="237"/>
    </row>
    <row r="437" spans="1:19" ht="14" thickBot="1">
      <c r="A437" s="187">
        <f t="shared" si="84"/>
        <v>8</v>
      </c>
      <c r="B437" s="278">
        <v>1</v>
      </c>
      <c r="C437" s="278">
        <v>2</v>
      </c>
      <c r="D437" s="278">
        <v>2</v>
      </c>
      <c r="E437" s="278">
        <v>2</v>
      </c>
      <c r="F437" s="278">
        <v>1</v>
      </c>
      <c r="G437" s="279">
        <f t="shared" si="85"/>
        <v>8</v>
      </c>
      <c r="H437" s="284">
        <f>IF(B437=2,'Regular Symbol'!D$55,IF(PayCombo!B437=1,'Regular Symbol'!D$40,IF(A437=0,'Regular Symbol'!D$26,'Regular Symbol'!D$68) ))</f>
        <v>15</v>
      </c>
      <c r="I437" s="284">
        <f>IF(C437=2,'Regular Symbol'!E$55,IF(PayCombo!C437=1,'Regular Symbol'!E$40,IF(B437=0,'Regular Symbol'!E$26,'Regular Symbol'!E$68) ))</f>
        <v>3</v>
      </c>
      <c r="J437" s="284">
        <f>IF(D437=2,'Regular Symbol'!F$55,IF(PayCombo!D437=1,'Regular Symbol'!F$40,IF(C437=0,'Regular Symbol'!F$26,'Regular Symbol'!F$68) ))</f>
        <v>13</v>
      </c>
      <c r="K437" s="284">
        <f>IF(E437=2,'Regular Symbol'!G$55,IF(PayCombo!E437=1,'Regular Symbol'!G$40,IF(D437=0,'Regular Symbol'!G$26,'Regular Symbol'!G$68) ))</f>
        <v>38</v>
      </c>
      <c r="L437" s="284">
        <f>IF(F437=2,'Regular Symbol'!H$55,IF(PayCombo!F437=1,'Regular Symbol'!H$40,IF(E437=0,'Regular Symbol'!H$26,'Regular Symbol'!H$68) ))</f>
        <v>16</v>
      </c>
      <c r="M437" s="270">
        <f t="shared" si="86"/>
        <v>355680</v>
      </c>
      <c r="N437" s="271">
        <f t="shared" si="87"/>
        <v>733578.67530364369</v>
      </c>
      <c r="O437" s="285">
        <f>HLOOKUP(A437,OverView!$B$47:$L$57,9,FALSE)</f>
        <v>240</v>
      </c>
      <c r="P437" s="269">
        <f t="shared" si="77"/>
        <v>3.2716327243381075E-4</v>
      </c>
      <c r="Q437" s="272">
        <f t="shared" si="88"/>
        <v>1.3631803018075448E-6</v>
      </c>
      <c r="R437" s="269">
        <f t="shared" si="78"/>
        <v>3.2716327243381075E-4</v>
      </c>
      <c r="S437" s="237"/>
    </row>
    <row r="438" spans="1:19" ht="14" thickBot="1">
      <c r="A438" s="187">
        <f t="shared" si="84"/>
        <v>8</v>
      </c>
      <c r="B438" s="278">
        <v>2</v>
      </c>
      <c r="C438" s="278">
        <v>1</v>
      </c>
      <c r="D438" s="278">
        <v>1</v>
      </c>
      <c r="E438" s="278">
        <v>2</v>
      </c>
      <c r="F438" s="278">
        <v>2</v>
      </c>
      <c r="G438" s="279">
        <f t="shared" si="85"/>
        <v>8</v>
      </c>
      <c r="H438" s="284">
        <f>IF(B438=2,'Regular Symbol'!D$55,IF(PayCombo!B438=1,'Regular Symbol'!D$40,IF(A438=0,'Regular Symbol'!D$26,'Regular Symbol'!D$68) ))</f>
        <v>3</v>
      </c>
      <c r="I438" s="284">
        <f>IF(C438=2,'Regular Symbol'!E$55,IF(PayCombo!C438=1,'Regular Symbol'!E$40,IF(B438=0,'Regular Symbol'!E$26,'Regular Symbol'!E$68) ))</f>
        <v>18</v>
      </c>
      <c r="J438" s="284">
        <f>IF(D438=2,'Regular Symbol'!F$55,IF(PayCombo!D438=1,'Regular Symbol'!F$40,IF(C438=0,'Regular Symbol'!F$26,'Regular Symbol'!F$68) ))</f>
        <v>14</v>
      </c>
      <c r="K438" s="284">
        <f>IF(E438=2,'Regular Symbol'!G$55,IF(PayCombo!E438=1,'Regular Symbol'!G$40,IF(D438=0,'Regular Symbol'!G$26,'Regular Symbol'!G$68) ))</f>
        <v>38</v>
      </c>
      <c r="L438" s="284">
        <f>IF(F438=2,'Regular Symbol'!H$55,IF(PayCombo!F438=1,'Regular Symbol'!H$40,IF(E438=0,'Regular Symbol'!H$26,'Regular Symbol'!H$68) ))</f>
        <v>19</v>
      </c>
      <c r="M438" s="270">
        <f t="shared" si="86"/>
        <v>545832</v>
      </c>
      <c r="N438" s="271">
        <f t="shared" si="87"/>
        <v>478021.19192718639</v>
      </c>
      <c r="O438" s="285">
        <f>HLOOKUP(A438,OverView!$B$47:$L$57,9,FALSE)</f>
        <v>240</v>
      </c>
      <c r="P438" s="269">
        <f t="shared" si="77"/>
        <v>5.020697911580404E-4</v>
      </c>
      <c r="Q438" s="272">
        <f t="shared" si="88"/>
        <v>2.0919574631585015E-6</v>
      </c>
      <c r="R438" s="269">
        <f t="shared" si="78"/>
        <v>5.020697911580404E-4</v>
      </c>
      <c r="S438" s="237"/>
    </row>
    <row r="439" spans="1:19" ht="14" thickBot="1">
      <c r="A439" s="187">
        <f t="shared" si="84"/>
        <v>8</v>
      </c>
      <c r="B439" s="278">
        <v>2</v>
      </c>
      <c r="C439" s="278">
        <v>1</v>
      </c>
      <c r="D439" s="278">
        <v>2</v>
      </c>
      <c r="E439" s="278">
        <v>1</v>
      </c>
      <c r="F439" s="278">
        <v>2</v>
      </c>
      <c r="G439" s="279">
        <f t="shared" si="85"/>
        <v>8</v>
      </c>
      <c r="H439" s="284">
        <f>IF(B439=2,'Regular Symbol'!D$55,IF(PayCombo!B439=1,'Regular Symbol'!D$40,IF(A439=0,'Regular Symbol'!D$26,'Regular Symbol'!D$68) ))</f>
        <v>3</v>
      </c>
      <c r="I439" s="284">
        <f>IF(C439=2,'Regular Symbol'!E$55,IF(PayCombo!C439=1,'Regular Symbol'!E$40,IF(B439=0,'Regular Symbol'!E$26,'Regular Symbol'!E$68) ))</f>
        <v>18</v>
      </c>
      <c r="J439" s="284">
        <f>IF(D439=2,'Regular Symbol'!F$55,IF(PayCombo!D439=1,'Regular Symbol'!F$40,IF(C439=0,'Regular Symbol'!F$26,'Regular Symbol'!F$68) ))</f>
        <v>13</v>
      </c>
      <c r="K439" s="284">
        <f>IF(E439=2,'Regular Symbol'!G$55,IF(PayCombo!E439=1,'Regular Symbol'!G$40,IF(D439=0,'Regular Symbol'!G$26,'Regular Symbol'!G$68) ))</f>
        <v>14</v>
      </c>
      <c r="L439" s="284">
        <f>IF(F439=2,'Regular Symbol'!H$55,IF(PayCombo!F439=1,'Regular Symbol'!H$40,IF(E439=0,'Regular Symbol'!H$26,'Regular Symbol'!H$68) ))</f>
        <v>19</v>
      </c>
      <c r="M439" s="270">
        <f t="shared" si="86"/>
        <v>186732</v>
      </c>
      <c r="N439" s="271">
        <f t="shared" si="87"/>
        <v>1397292.7148640833</v>
      </c>
      <c r="O439" s="285">
        <f>HLOOKUP(A439,OverView!$B$47:$L$57,9,FALSE)</f>
        <v>240</v>
      </c>
      <c r="P439" s="269">
        <f t="shared" si="77"/>
        <v>1.7176071802775064E-4</v>
      </c>
      <c r="Q439" s="272">
        <f t="shared" si="88"/>
        <v>7.1566965844896106E-7</v>
      </c>
      <c r="R439" s="269">
        <f t="shared" si="78"/>
        <v>1.7176071802775064E-4</v>
      </c>
      <c r="S439" s="237"/>
    </row>
    <row r="440" spans="1:19" ht="14" thickBot="1">
      <c r="A440" s="187">
        <f t="shared" si="84"/>
        <v>8</v>
      </c>
      <c r="B440" s="278">
        <v>2</v>
      </c>
      <c r="C440" s="278">
        <v>1</v>
      </c>
      <c r="D440" s="278">
        <v>2</v>
      </c>
      <c r="E440" s="278">
        <v>2</v>
      </c>
      <c r="F440" s="278">
        <v>1</v>
      </c>
      <c r="G440" s="279">
        <f t="shared" si="85"/>
        <v>8</v>
      </c>
      <c r="H440" s="284">
        <f>IF(B440=2,'Regular Symbol'!D$55,IF(PayCombo!B440=1,'Regular Symbol'!D$40,IF(A440=0,'Regular Symbol'!D$26,'Regular Symbol'!D$68) ))</f>
        <v>3</v>
      </c>
      <c r="I440" s="284">
        <f>IF(C440=2,'Regular Symbol'!E$55,IF(PayCombo!C440=1,'Regular Symbol'!E$40,IF(B440=0,'Regular Symbol'!E$26,'Regular Symbol'!E$68) ))</f>
        <v>18</v>
      </c>
      <c r="J440" s="284">
        <f>IF(D440=2,'Regular Symbol'!F$55,IF(PayCombo!D440=1,'Regular Symbol'!F$40,IF(C440=0,'Regular Symbol'!F$26,'Regular Symbol'!F$68) ))</f>
        <v>13</v>
      </c>
      <c r="K440" s="284">
        <f>IF(E440=2,'Regular Symbol'!G$55,IF(PayCombo!E440=1,'Regular Symbol'!G$40,IF(D440=0,'Regular Symbol'!G$26,'Regular Symbol'!G$68) ))</f>
        <v>38</v>
      </c>
      <c r="L440" s="284">
        <f>IF(F440=2,'Regular Symbol'!H$55,IF(PayCombo!F440=1,'Regular Symbol'!H$40,IF(E440=0,'Regular Symbol'!H$26,'Regular Symbol'!H$68) ))</f>
        <v>16</v>
      </c>
      <c r="M440" s="270">
        <f t="shared" si="86"/>
        <v>426816</v>
      </c>
      <c r="N440" s="271">
        <f t="shared" si="87"/>
        <v>611315.56275303639</v>
      </c>
      <c r="O440" s="285">
        <f>HLOOKUP(A440,OverView!$B$47:$L$57,9,FALSE)</f>
        <v>240</v>
      </c>
      <c r="P440" s="269">
        <f t="shared" si="77"/>
        <v>3.9259592692057293E-4</v>
      </c>
      <c r="Q440" s="272">
        <f t="shared" si="88"/>
        <v>1.6358163621690539E-6</v>
      </c>
      <c r="R440" s="269">
        <f t="shared" si="78"/>
        <v>3.9259592692057293E-4</v>
      </c>
      <c r="S440" s="237"/>
    </row>
    <row r="441" spans="1:19" ht="14" thickBot="1">
      <c r="A441" s="187">
        <f t="shared" si="84"/>
        <v>8</v>
      </c>
      <c r="B441" s="278">
        <v>2</v>
      </c>
      <c r="C441" s="278">
        <v>2</v>
      </c>
      <c r="D441" s="278">
        <v>1</v>
      </c>
      <c r="E441" s="278">
        <v>1</v>
      </c>
      <c r="F441" s="278">
        <v>2</v>
      </c>
      <c r="G441" s="279">
        <f t="shared" si="85"/>
        <v>8</v>
      </c>
      <c r="H441" s="284">
        <f>IF(B441=2,'Regular Symbol'!D$55,IF(PayCombo!B441=1,'Regular Symbol'!D$40,IF(A441=0,'Regular Symbol'!D$26,'Regular Symbol'!D$68) ))</f>
        <v>3</v>
      </c>
      <c r="I441" s="284">
        <f>IF(C441=2,'Regular Symbol'!E$55,IF(PayCombo!C441=1,'Regular Symbol'!E$40,IF(B441=0,'Regular Symbol'!E$26,'Regular Symbol'!E$68) ))</f>
        <v>3</v>
      </c>
      <c r="J441" s="284">
        <f>IF(D441=2,'Regular Symbol'!F$55,IF(PayCombo!D441=1,'Regular Symbol'!F$40,IF(C441=0,'Regular Symbol'!F$26,'Regular Symbol'!F$68) ))</f>
        <v>14</v>
      </c>
      <c r="K441" s="284">
        <f>IF(E441=2,'Regular Symbol'!G$55,IF(PayCombo!E441=1,'Regular Symbol'!G$40,IF(D441=0,'Regular Symbol'!G$26,'Regular Symbol'!G$68) ))</f>
        <v>14</v>
      </c>
      <c r="L441" s="284">
        <f>IF(F441=2,'Regular Symbol'!H$55,IF(PayCombo!F441=1,'Regular Symbol'!H$40,IF(E441=0,'Regular Symbol'!H$26,'Regular Symbol'!H$68) ))</f>
        <v>19</v>
      </c>
      <c r="M441" s="270">
        <f t="shared" si="86"/>
        <v>33516</v>
      </c>
      <c r="N441" s="271">
        <f t="shared" si="87"/>
        <v>7784916.5542427497</v>
      </c>
      <c r="O441" s="285">
        <f>HLOOKUP(A441,OverView!$B$47:$L$57,9,FALSE)</f>
        <v>240</v>
      </c>
      <c r="P441" s="269">
        <f t="shared" si="77"/>
        <v>3.0828846825493704E-5</v>
      </c>
      <c r="Q441" s="272">
        <f t="shared" si="88"/>
        <v>1.2845352843955711E-7</v>
      </c>
      <c r="R441" s="269">
        <f t="shared" si="78"/>
        <v>3.0828846825493704E-5</v>
      </c>
      <c r="S441" s="237"/>
    </row>
    <row r="442" spans="1:19" ht="14" thickBot="1">
      <c r="A442" s="187">
        <f t="shared" si="84"/>
        <v>8</v>
      </c>
      <c r="B442" s="278">
        <v>2</v>
      </c>
      <c r="C442" s="278">
        <v>2</v>
      </c>
      <c r="D442" s="278">
        <v>1</v>
      </c>
      <c r="E442" s="278">
        <v>2</v>
      </c>
      <c r="F442" s="278">
        <v>1</v>
      </c>
      <c r="G442" s="279">
        <f t="shared" si="85"/>
        <v>8</v>
      </c>
      <c r="H442" s="284">
        <f>IF(B442=2,'Regular Symbol'!D$55,IF(PayCombo!B442=1,'Regular Symbol'!D$40,IF(A442=0,'Regular Symbol'!D$26,'Regular Symbol'!D$68) ))</f>
        <v>3</v>
      </c>
      <c r="I442" s="284">
        <f>IF(C442=2,'Regular Symbol'!E$55,IF(PayCombo!C442=1,'Regular Symbol'!E$40,IF(B442=0,'Regular Symbol'!E$26,'Regular Symbol'!E$68) ))</f>
        <v>3</v>
      </c>
      <c r="J442" s="284">
        <f>IF(D442=2,'Regular Symbol'!F$55,IF(PayCombo!D442=1,'Regular Symbol'!F$40,IF(C442=0,'Regular Symbol'!F$26,'Regular Symbol'!F$68) ))</f>
        <v>14</v>
      </c>
      <c r="K442" s="284">
        <f>IF(E442=2,'Regular Symbol'!G$55,IF(PayCombo!E442=1,'Regular Symbol'!G$40,IF(D442=0,'Regular Symbol'!G$26,'Regular Symbol'!G$68) ))</f>
        <v>38</v>
      </c>
      <c r="L442" s="284">
        <f>IF(F442=2,'Regular Symbol'!H$55,IF(PayCombo!F442=1,'Regular Symbol'!H$40,IF(E442=0,'Regular Symbol'!H$26,'Regular Symbol'!H$68) ))</f>
        <v>16</v>
      </c>
      <c r="M442" s="270">
        <f t="shared" si="86"/>
        <v>76608</v>
      </c>
      <c r="N442" s="271">
        <f t="shared" si="87"/>
        <v>3405900.9924812028</v>
      </c>
      <c r="O442" s="285">
        <f>HLOOKUP(A442,OverView!$B$47:$L$57,9,FALSE)</f>
        <v>240</v>
      </c>
      <c r="P442" s="269">
        <f t="shared" si="77"/>
        <v>7.0465935601128483E-5</v>
      </c>
      <c r="Q442" s="272">
        <f t="shared" si="88"/>
        <v>2.93608065004702E-7</v>
      </c>
      <c r="R442" s="269">
        <f t="shared" si="78"/>
        <v>7.0465935601128483E-5</v>
      </c>
      <c r="S442" s="237"/>
    </row>
    <row r="443" spans="1:19" ht="14" thickBot="1">
      <c r="A443" s="187">
        <f t="shared" si="84"/>
        <v>8</v>
      </c>
      <c r="B443" s="278">
        <v>2</v>
      </c>
      <c r="C443" s="278">
        <v>2</v>
      </c>
      <c r="D443" s="278">
        <v>2</v>
      </c>
      <c r="E443" s="278">
        <v>1</v>
      </c>
      <c r="F443" s="278">
        <v>1</v>
      </c>
      <c r="G443" s="279">
        <f t="shared" si="85"/>
        <v>8</v>
      </c>
      <c r="H443" s="284">
        <f>IF(B443=2,'Regular Symbol'!D$55,IF(PayCombo!B443=1,'Regular Symbol'!D$40,IF(A443=0,'Regular Symbol'!D$26,'Regular Symbol'!D$68) ))</f>
        <v>3</v>
      </c>
      <c r="I443" s="284">
        <f>IF(C443=2,'Regular Symbol'!E$55,IF(PayCombo!C443=1,'Regular Symbol'!E$40,IF(B443=0,'Regular Symbol'!E$26,'Regular Symbol'!E$68) ))</f>
        <v>3</v>
      </c>
      <c r="J443" s="284">
        <f>IF(D443=2,'Regular Symbol'!F$55,IF(PayCombo!D443=1,'Regular Symbol'!F$40,IF(C443=0,'Regular Symbol'!F$26,'Regular Symbol'!F$68) ))</f>
        <v>13</v>
      </c>
      <c r="K443" s="284">
        <f>IF(E443=2,'Regular Symbol'!G$55,IF(PayCombo!E443=1,'Regular Symbol'!G$40,IF(D443=0,'Regular Symbol'!G$26,'Regular Symbol'!G$68) ))</f>
        <v>14</v>
      </c>
      <c r="L443" s="284">
        <f>IF(F443=2,'Regular Symbol'!H$55,IF(PayCombo!F443=1,'Regular Symbol'!H$40,IF(E443=0,'Regular Symbol'!H$26,'Regular Symbol'!H$68) ))</f>
        <v>16</v>
      </c>
      <c r="M443" s="270">
        <f t="shared" si="86"/>
        <v>26208</v>
      </c>
      <c r="N443" s="271">
        <f t="shared" si="87"/>
        <v>9955710.5934065934</v>
      </c>
      <c r="O443" s="285">
        <f>HLOOKUP(A443,OverView!$B$47:$L$57,9,FALSE)</f>
        <v>240</v>
      </c>
      <c r="P443" s="269">
        <f t="shared" si="77"/>
        <v>2.410676744249132E-5</v>
      </c>
      <c r="Q443" s="272">
        <f t="shared" si="88"/>
        <v>1.0044486434371383E-7</v>
      </c>
      <c r="R443" s="269">
        <f t="shared" si="78"/>
        <v>2.410676744249132E-5</v>
      </c>
      <c r="S443" s="237"/>
    </row>
    <row r="444" spans="1:19" ht="14" thickBot="1">
      <c r="A444" s="187">
        <f t="shared" si="84"/>
        <v>8</v>
      </c>
      <c r="B444" s="282">
        <v>2</v>
      </c>
      <c r="C444" s="282">
        <v>2</v>
      </c>
      <c r="D444" s="282">
        <v>2</v>
      </c>
      <c r="E444" s="282">
        <v>2</v>
      </c>
      <c r="F444" s="282">
        <v>0</v>
      </c>
      <c r="G444" s="283">
        <f t="shared" si="85"/>
        <v>8</v>
      </c>
      <c r="H444" s="284">
        <f>IF(B444=2,'Regular Symbol'!D$55,IF(PayCombo!B444=1,'Regular Symbol'!D$40,IF(A444=0,'Regular Symbol'!D$26,'Regular Symbol'!D$68) ))</f>
        <v>3</v>
      </c>
      <c r="I444" s="284">
        <f>IF(C444=2,'Regular Symbol'!E$55,IF(PayCombo!C444=1,'Regular Symbol'!E$40,IF(B444=0,'Regular Symbol'!E$26,'Regular Symbol'!E$68) ))</f>
        <v>3</v>
      </c>
      <c r="J444" s="284">
        <f>IF(D444=2,'Regular Symbol'!F$55,IF(PayCombo!D444=1,'Regular Symbol'!F$40,IF(C444=0,'Regular Symbol'!F$26,'Regular Symbol'!F$68) ))</f>
        <v>13</v>
      </c>
      <c r="K444" s="284">
        <f>IF(E444=2,'Regular Symbol'!G$55,IF(PayCombo!E444=1,'Regular Symbol'!G$40,IF(D444=0,'Regular Symbol'!G$26,'Regular Symbol'!G$68) ))</f>
        <v>38</v>
      </c>
      <c r="L444" s="284">
        <f>IF(F444=2,'Regular Symbol'!H$55,IF(PayCombo!F444=1,'Regular Symbol'!H$40,IF(E444=0,'Regular Symbol'!H$26,'Regular Symbol'!H$68) ))</f>
        <v>157</v>
      </c>
      <c r="M444" s="270">
        <f t="shared" si="86"/>
        <v>698022</v>
      </c>
      <c r="N444" s="271">
        <f t="shared" si="87"/>
        <v>373798.0511101369</v>
      </c>
      <c r="O444" s="285">
        <f>HLOOKUP(A444,OverView!$B$47:$L$57,9,FALSE)</f>
        <v>240</v>
      </c>
      <c r="P444" s="269">
        <f t="shared" si="77"/>
        <v>6.4205792215135367E-4</v>
      </c>
      <c r="Q444" s="272">
        <f t="shared" si="88"/>
        <v>2.6752413422973069E-6</v>
      </c>
      <c r="R444" s="269">
        <f t="shared" si="78"/>
        <v>6.4205792215135367E-4</v>
      </c>
      <c r="S444" s="289">
        <f>SUM(M434:M444)</f>
        <v>5494104</v>
      </c>
    </row>
    <row r="445" spans="1:19" ht="14" thickBot="1">
      <c r="A445" s="187">
        <f t="shared" si="84"/>
        <v>7</v>
      </c>
      <c r="B445" s="280">
        <v>1</v>
      </c>
      <c r="C445" s="280">
        <v>1</v>
      </c>
      <c r="D445" s="280">
        <v>1</v>
      </c>
      <c r="E445" s="280">
        <v>2</v>
      </c>
      <c r="F445" s="280">
        <v>2</v>
      </c>
      <c r="G445" s="281">
        <f t="shared" si="85"/>
        <v>7</v>
      </c>
      <c r="H445" s="284">
        <f>IF(B445=2,'Regular Symbol'!D$55,IF(PayCombo!B445=1,'Regular Symbol'!D$40,IF(A445=0,'Regular Symbol'!D$26,'Regular Symbol'!D$68) ))</f>
        <v>15</v>
      </c>
      <c r="I445" s="284">
        <f>IF(C445=2,'Regular Symbol'!E$55,IF(PayCombo!C445=1,'Regular Symbol'!E$40,IF(B445=0,'Regular Symbol'!E$26,'Regular Symbol'!E$68) ))</f>
        <v>18</v>
      </c>
      <c r="J445" s="284">
        <f>IF(D445=2,'Regular Symbol'!F$55,IF(PayCombo!D445=1,'Regular Symbol'!F$40,IF(C445=0,'Regular Symbol'!F$26,'Regular Symbol'!F$68) ))</f>
        <v>14</v>
      </c>
      <c r="K445" s="284">
        <f>IF(E445=2,'Regular Symbol'!G$55,IF(PayCombo!E445=1,'Regular Symbol'!G$40,IF(D445=0,'Regular Symbol'!G$26,'Regular Symbol'!G$68) ))</f>
        <v>38</v>
      </c>
      <c r="L445" s="284">
        <f>IF(F445=2,'Regular Symbol'!H$55,IF(PayCombo!F445=1,'Regular Symbol'!H$40,IF(E445=0,'Regular Symbol'!H$26,'Regular Symbol'!H$68) ))</f>
        <v>19</v>
      </c>
      <c r="M445" s="268">
        <f t="shared" si="86"/>
        <v>2729160</v>
      </c>
      <c r="N445" s="271">
        <f t="shared" si="87"/>
        <v>95604.238385437275</v>
      </c>
      <c r="O445" s="285">
        <f>HLOOKUP(A445,OverView!$B$47:$L$57,9,FALSE)</f>
        <v>150</v>
      </c>
      <c r="P445" s="269">
        <f t="shared" si="77"/>
        <v>1.5689680973688762E-3</v>
      </c>
      <c r="Q445" s="272">
        <f t="shared" si="88"/>
        <v>1.0459787315792508E-5</v>
      </c>
      <c r="R445" s="269">
        <f t="shared" si="78"/>
        <v>1.5689680973688762E-3</v>
      </c>
      <c r="S445" s="237"/>
    </row>
    <row r="446" spans="1:19" ht="14" thickBot="1">
      <c r="A446" s="187">
        <f t="shared" si="84"/>
        <v>7</v>
      </c>
      <c r="B446" s="278">
        <v>1</v>
      </c>
      <c r="C446" s="278">
        <v>1</v>
      </c>
      <c r="D446" s="278">
        <v>2</v>
      </c>
      <c r="E446" s="278">
        <v>1</v>
      </c>
      <c r="F446" s="278">
        <v>2</v>
      </c>
      <c r="G446" s="279">
        <f t="shared" si="85"/>
        <v>7</v>
      </c>
      <c r="H446" s="284">
        <f>IF(B446=2,'Regular Symbol'!D$55,IF(PayCombo!B446=1,'Regular Symbol'!D$40,IF(A446=0,'Regular Symbol'!D$26,'Regular Symbol'!D$68) ))</f>
        <v>15</v>
      </c>
      <c r="I446" s="284">
        <f>IF(C446=2,'Regular Symbol'!E$55,IF(PayCombo!C446=1,'Regular Symbol'!E$40,IF(B446=0,'Regular Symbol'!E$26,'Regular Symbol'!E$68) ))</f>
        <v>18</v>
      </c>
      <c r="J446" s="284">
        <f>IF(D446=2,'Regular Symbol'!F$55,IF(PayCombo!D446=1,'Regular Symbol'!F$40,IF(C446=0,'Regular Symbol'!F$26,'Regular Symbol'!F$68) ))</f>
        <v>13</v>
      </c>
      <c r="K446" s="284">
        <f>IF(E446=2,'Regular Symbol'!G$55,IF(PayCombo!E446=1,'Regular Symbol'!G$40,IF(D446=0,'Regular Symbol'!G$26,'Regular Symbol'!G$68) ))</f>
        <v>14</v>
      </c>
      <c r="L446" s="284">
        <f>IF(F446=2,'Regular Symbol'!H$55,IF(PayCombo!F446=1,'Regular Symbol'!H$40,IF(E446=0,'Regular Symbol'!H$26,'Regular Symbol'!H$68) ))</f>
        <v>19</v>
      </c>
      <c r="M446" s="270">
        <f t="shared" si="86"/>
        <v>933660</v>
      </c>
      <c r="N446" s="271">
        <f t="shared" si="87"/>
        <v>279458.54297281668</v>
      </c>
      <c r="O446" s="285">
        <f>HLOOKUP(A446,OverView!$B$47:$L$57,9,FALSE)</f>
        <v>150</v>
      </c>
      <c r="P446" s="269">
        <f t="shared" si="77"/>
        <v>5.3675224383672071E-4</v>
      </c>
      <c r="Q446" s="272">
        <f t="shared" si="88"/>
        <v>3.5783482922448048E-6</v>
      </c>
      <c r="R446" s="269">
        <f t="shared" si="78"/>
        <v>5.3675224383672071E-4</v>
      </c>
      <c r="S446" s="237"/>
    </row>
    <row r="447" spans="1:19" ht="14" thickBot="1">
      <c r="A447" s="187">
        <f t="shared" si="84"/>
        <v>7</v>
      </c>
      <c r="B447" s="278">
        <v>1</v>
      </c>
      <c r="C447" s="278">
        <v>1</v>
      </c>
      <c r="D447" s="278">
        <v>2</v>
      </c>
      <c r="E447" s="278">
        <v>2</v>
      </c>
      <c r="F447" s="278">
        <v>1</v>
      </c>
      <c r="G447" s="279">
        <f t="shared" si="85"/>
        <v>7</v>
      </c>
      <c r="H447" s="284">
        <f>IF(B447=2,'Regular Symbol'!D$55,IF(PayCombo!B447=1,'Regular Symbol'!D$40,IF(A447=0,'Regular Symbol'!D$26,'Regular Symbol'!D$68) ))</f>
        <v>15</v>
      </c>
      <c r="I447" s="284">
        <f>IF(C447=2,'Regular Symbol'!E$55,IF(PayCombo!C447=1,'Regular Symbol'!E$40,IF(B447=0,'Regular Symbol'!E$26,'Regular Symbol'!E$68) ))</f>
        <v>18</v>
      </c>
      <c r="J447" s="284">
        <f>IF(D447=2,'Regular Symbol'!F$55,IF(PayCombo!D447=1,'Regular Symbol'!F$40,IF(C447=0,'Regular Symbol'!F$26,'Regular Symbol'!F$68) ))</f>
        <v>13</v>
      </c>
      <c r="K447" s="284">
        <f>IF(E447=2,'Regular Symbol'!G$55,IF(PayCombo!E447=1,'Regular Symbol'!G$40,IF(D447=0,'Regular Symbol'!G$26,'Regular Symbol'!G$68) ))</f>
        <v>38</v>
      </c>
      <c r="L447" s="284">
        <f>IF(F447=2,'Regular Symbol'!H$55,IF(PayCombo!F447=1,'Regular Symbol'!H$40,IF(E447=0,'Regular Symbol'!H$26,'Regular Symbol'!H$68) ))</f>
        <v>16</v>
      </c>
      <c r="M447" s="270">
        <f t="shared" si="86"/>
        <v>2134080</v>
      </c>
      <c r="N447" s="271">
        <f t="shared" si="87"/>
        <v>122263.11255060729</v>
      </c>
      <c r="O447" s="285">
        <f>HLOOKUP(A447,OverView!$B$47:$L$57,9,FALSE)</f>
        <v>150</v>
      </c>
      <c r="P447" s="269">
        <f t="shared" si="77"/>
        <v>1.2268622716267905E-3</v>
      </c>
      <c r="Q447" s="272">
        <f t="shared" si="88"/>
        <v>8.1790818108452695E-6</v>
      </c>
      <c r="R447" s="269">
        <f t="shared" si="78"/>
        <v>1.2268622716267905E-3</v>
      </c>
      <c r="S447" s="237"/>
    </row>
    <row r="448" spans="1:19" ht="14" thickBot="1">
      <c r="A448" s="187">
        <f t="shared" si="84"/>
        <v>7</v>
      </c>
      <c r="B448" s="278">
        <v>1</v>
      </c>
      <c r="C448" s="278">
        <v>2</v>
      </c>
      <c r="D448" s="278">
        <v>1</v>
      </c>
      <c r="E448" s="278">
        <v>1</v>
      </c>
      <c r="F448" s="278">
        <v>2</v>
      </c>
      <c r="G448" s="279">
        <f t="shared" si="85"/>
        <v>7</v>
      </c>
      <c r="H448" s="284">
        <f>IF(B448=2,'Regular Symbol'!D$55,IF(PayCombo!B448=1,'Regular Symbol'!D$40,IF(A448=0,'Regular Symbol'!D$26,'Regular Symbol'!D$68) ))</f>
        <v>15</v>
      </c>
      <c r="I448" s="284">
        <f>IF(C448=2,'Regular Symbol'!E$55,IF(PayCombo!C448=1,'Regular Symbol'!E$40,IF(B448=0,'Regular Symbol'!E$26,'Regular Symbol'!E$68) ))</f>
        <v>3</v>
      </c>
      <c r="J448" s="284">
        <f>IF(D448=2,'Regular Symbol'!F$55,IF(PayCombo!D448=1,'Regular Symbol'!F$40,IF(C448=0,'Regular Symbol'!F$26,'Regular Symbol'!F$68) ))</f>
        <v>14</v>
      </c>
      <c r="K448" s="284">
        <f>IF(E448=2,'Regular Symbol'!G$55,IF(PayCombo!E448=1,'Regular Symbol'!G$40,IF(D448=0,'Regular Symbol'!G$26,'Regular Symbol'!G$68) ))</f>
        <v>14</v>
      </c>
      <c r="L448" s="284">
        <f>IF(F448=2,'Regular Symbol'!H$55,IF(PayCombo!F448=1,'Regular Symbol'!H$40,IF(E448=0,'Regular Symbol'!H$26,'Regular Symbol'!H$68) ))</f>
        <v>19</v>
      </c>
      <c r="M448" s="270">
        <f t="shared" si="86"/>
        <v>167580</v>
      </c>
      <c r="N448" s="271">
        <f t="shared" si="87"/>
        <v>1556983.3108485499</v>
      </c>
      <c r="O448" s="285">
        <f>HLOOKUP(A448,OverView!$B$47:$L$57,9,FALSE)</f>
        <v>150</v>
      </c>
      <c r="P448" s="269">
        <f t="shared" si="77"/>
        <v>9.6340146329667841E-5</v>
      </c>
      <c r="Q448" s="272">
        <f t="shared" si="88"/>
        <v>6.422676421977856E-7</v>
      </c>
      <c r="R448" s="269">
        <f t="shared" si="78"/>
        <v>9.6340146329667841E-5</v>
      </c>
      <c r="S448" s="237"/>
    </row>
    <row r="449" spans="1:19" ht="14" thickBot="1">
      <c r="A449" s="187">
        <f t="shared" si="84"/>
        <v>7</v>
      </c>
      <c r="B449" s="278">
        <v>1</v>
      </c>
      <c r="C449" s="278">
        <v>2</v>
      </c>
      <c r="D449" s="278">
        <v>1</v>
      </c>
      <c r="E449" s="278">
        <v>2</v>
      </c>
      <c r="F449" s="278">
        <v>1</v>
      </c>
      <c r="G449" s="279">
        <f t="shared" si="85"/>
        <v>7</v>
      </c>
      <c r="H449" s="284">
        <f>IF(B449=2,'Regular Symbol'!D$55,IF(PayCombo!B449=1,'Regular Symbol'!D$40,IF(A449=0,'Regular Symbol'!D$26,'Regular Symbol'!D$68) ))</f>
        <v>15</v>
      </c>
      <c r="I449" s="284">
        <f>IF(C449=2,'Regular Symbol'!E$55,IF(PayCombo!C449=1,'Regular Symbol'!E$40,IF(B449=0,'Regular Symbol'!E$26,'Regular Symbol'!E$68) ))</f>
        <v>3</v>
      </c>
      <c r="J449" s="284">
        <f>IF(D449=2,'Regular Symbol'!F$55,IF(PayCombo!D449=1,'Regular Symbol'!F$40,IF(C449=0,'Regular Symbol'!F$26,'Regular Symbol'!F$68) ))</f>
        <v>14</v>
      </c>
      <c r="K449" s="284">
        <f>IF(E449=2,'Regular Symbol'!G$55,IF(PayCombo!E449=1,'Regular Symbol'!G$40,IF(D449=0,'Regular Symbol'!G$26,'Regular Symbol'!G$68) ))</f>
        <v>38</v>
      </c>
      <c r="L449" s="284">
        <f>IF(F449=2,'Regular Symbol'!H$55,IF(PayCombo!F449=1,'Regular Symbol'!H$40,IF(E449=0,'Regular Symbol'!H$26,'Regular Symbol'!H$68) ))</f>
        <v>16</v>
      </c>
      <c r="M449" s="270">
        <f t="shared" si="86"/>
        <v>383040</v>
      </c>
      <c r="N449" s="271">
        <f t="shared" si="87"/>
        <v>681180.19849624066</v>
      </c>
      <c r="O449" s="285">
        <f>HLOOKUP(A449,OverView!$B$47:$L$57,9,FALSE)</f>
        <v>150</v>
      </c>
      <c r="P449" s="269">
        <f t="shared" si="77"/>
        <v>2.2020604875352644E-4</v>
      </c>
      <c r="Q449" s="272">
        <f t="shared" si="88"/>
        <v>1.4680403250235096E-6</v>
      </c>
      <c r="R449" s="269">
        <f t="shared" si="78"/>
        <v>2.2020604875352644E-4</v>
      </c>
      <c r="S449" s="237"/>
    </row>
    <row r="450" spans="1:19" ht="14" thickBot="1">
      <c r="A450" s="187">
        <f t="shared" si="84"/>
        <v>7</v>
      </c>
      <c r="B450" s="278">
        <v>1</v>
      </c>
      <c r="C450" s="278">
        <v>2</v>
      </c>
      <c r="D450" s="278">
        <v>2</v>
      </c>
      <c r="E450" s="278">
        <v>1</v>
      </c>
      <c r="F450" s="278">
        <v>1</v>
      </c>
      <c r="G450" s="279">
        <f t="shared" si="85"/>
        <v>7</v>
      </c>
      <c r="H450" s="284">
        <f>IF(B450=2,'Regular Symbol'!D$55,IF(PayCombo!B450=1,'Regular Symbol'!D$40,IF(A450=0,'Regular Symbol'!D$26,'Regular Symbol'!D$68) ))</f>
        <v>15</v>
      </c>
      <c r="I450" s="284">
        <f>IF(C450=2,'Regular Symbol'!E$55,IF(PayCombo!C450=1,'Regular Symbol'!E$40,IF(B450=0,'Regular Symbol'!E$26,'Regular Symbol'!E$68) ))</f>
        <v>3</v>
      </c>
      <c r="J450" s="284">
        <f>IF(D450=2,'Regular Symbol'!F$55,IF(PayCombo!D450=1,'Regular Symbol'!F$40,IF(C450=0,'Regular Symbol'!F$26,'Regular Symbol'!F$68) ))</f>
        <v>13</v>
      </c>
      <c r="K450" s="284">
        <f>IF(E450=2,'Regular Symbol'!G$55,IF(PayCombo!E450=1,'Regular Symbol'!G$40,IF(D450=0,'Regular Symbol'!G$26,'Regular Symbol'!G$68) ))</f>
        <v>14</v>
      </c>
      <c r="L450" s="284">
        <f>IF(F450=2,'Regular Symbol'!H$55,IF(PayCombo!F450=1,'Regular Symbol'!H$40,IF(E450=0,'Regular Symbol'!H$26,'Regular Symbol'!H$68) ))</f>
        <v>16</v>
      </c>
      <c r="M450" s="270">
        <f t="shared" si="86"/>
        <v>131040</v>
      </c>
      <c r="N450" s="271">
        <f t="shared" si="87"/>
        <v>1991142.1186813186</v>
      </c>
      <c r="O450" s="285">
        <f>HLOOKUP(A450,OverView!$B$47:$L$57,9,FALSE)</f>
        <v>150</v>
      </c>
      <c r="P450" s="269">
        <f t="shared" si="77"/>
        <v>7.5333648257785375E-5</v>
      </c>
      <c r="Q450" s="272">
        <f t="shared" si="88"/>
        <v>5.0222432171856914E-7</v>
      </c>
      <c r="R450" s="269">
        <f t="shared" si="78"/>
        <v>7.5333648257785375E-5</v>
      </c>
      <c r="S450" s="237"/>
    </row>
    <row r="451" spans="1:19" ht="14" thickBot="1">
      <c r="A451" s="187">
        <f t="shared" si="84"/>
        <v>7</v>
      </c>
      <c r="B451" s="278">
        <v>1</v>
      </c>
      <c r="C451" s="278">
        <v>2</v>
      </c>
      <c r="D451" s="278">
        <v>2</v>
      </c>
      <c r="E451" s="278">
        <v>2</v>
      </c>
      <c r="F451" s="278">
        <v>0</v>
      </c>
      <c r="G451" s="279">
        <f t="shared" si="85"/>
        <v>7</v>
      </c>
      <c r="H451" s="284">
        <f>IF(B451=2,'Regular Symbol'!D$55,IF(PayCombo!B451=1,'Regular Symbol'!D$40,IF(A451=0,'Regular Symbol'!D$26,'Regular Symbol'!D$68) ))</f>
        <v>15</v>
      </c>
      <c r="I451" s="284">
        <f>IF(C451=2,'Regular Symbol'!E$55,IF(PayCombo!C451=1,'Regular Symbol'!E$40,IF(B451=0,'Regular Symbol'!E$26,'Regular Symbol'!E$68) ))</f>
        <v>3</v>
      </c>
      <c r="J451" s="284">
        <f>IF(D451=2,'Regular Symbol'!F$55,IF(PayCombo!D451=1,'Regular Symbol'!F$40,IF(C451=0,'Regular Symbol'!F$26,'Regular Symbol'!F$68) ))</f>
        <v>13</v>
      </c>
      <c r="K451" s="284">
        <f>IF(E451=2,'Regular Symbol'!G$55,IF(PayCombo!E451=1,'Regular Symbol'!G$40,IF(D451=0,'Regular Symbol'!G$26,'Regular Symbol'!G$68) ))</f>
        <v>38</v>
      </c>
      <c r="L451" s="284">
        <f>IF(F451=2,'Regular Symbol'!H$55,IF(PayCombo!F451=1,'Regular Symbol'!H$40,IF(E451=0,'Regular Symbol'!H$26,'Regular Symbol'!H$68) ))</f>
        <v>157</v>
      </c>
      <c r="M451" s="270">
        <f t="shared" si="86"/>
        <v>3490110</v>
      </c>
      <c r="N451" s="271">
        <f t="shared" si="87"/>
        <v>74759.61022202739</v>
      </c>
      <c r="O451" s="285">
        <f>HLOOKUP(A451,OverView!$B$47:$L$57,9,FALSE)</f>
        <v>150</v>
      </c>
      <c r="P451" s="269">
        <f t="shared" si="77"/>
        <v>2.0064310067229797E-3</v>
      </c>
      <c r="Q451" s="272">
        <f t="shared" si="88"/>
        <v>1.3376206711486533E-5</v>
      </c>
      <c r="R451" s="269">
        <f t="shared" si="78"/>
        <v>2.0064310067229797E-3</v>
      </c>
      <c r="S451" s="237"/>
    </row>
    <row r="452" spans="1:19" ht="14" thickBot="1">
      <c r="A452" s="187">
        <f t="shared" si="84"/>
        <v>7</v>
      </c>
      <c r="B452" s="278">
        <v>2</v>
      </c>
      <c r="C452" s="278">
        <v>1</v>
      </c>
      <c r="D452" s="278">
        <v>1</v>
      </c>
      <c r="E452" s="278">
        <v>1</v>
      </c>
      <c r="F452" s="278">
        <v>2</v>
      </c>
      <c r="G452" s="279">
        <f t="shared" si="85"/>
        <v>7</v>
      </c>
      <c r="H452" s="284">
        <f>IF(B452=2,'Regular Symbol'!D$55,IF(PayCombo!B452=1,'Regular Symbol'!D$40,IF(A452=0,'Regular Symbol'!D$26,'Regular Symbol'!D$68) ))</f>
        <v>3</v>
      </c>
      <c r="I452" s="284">
        <f>IF(C452=2,'Regular Symbol'!E$55,IF(PayCombo!C452=1,'Regular Symbol'!E$40,IF(B452=0,'Regular Symbol'!E$26,'Regular Symbol'!E$68) ))</f>
        <v>18</v>
      </c>
      <c r="J452" s="284">
        <f>IF(D452=2,'Regular Symbol'!F$55,IF(PayCombo!D452=1,'Regular Symbol'!F$40,IF(C452=0,'Regular Symbol'!F$26,'Regular Symbol'!F$68) ))</f>
        <v>14</v>
      </c>
      <c r="K452" s="284">
        <f>IF(E452=2,'Regular Symbol'!G$55,IF(PayCombo!E452=1,'Regular Symbol'!G$40,IF(D452=0,'Regular Symbol'!G$26,'Regular Symbol'!G$68) ))</f>
        <v>14</v>
      </c>
      <c r="L452" s="284">
        <f>IF(F452=2,'Regular Symbol'!H$55,IF(PayCombo!F452=1,'Regular Symbol'!H$40,IF(E452=0,'Regular Symbol'!H$26,'Regular Symbol'!H$68) ))</f>
        <v>19</v>
      </c>
      <c r="M452" s="270">
        <f t="shared" si="86"/>
        <v>201096</v>
      </c>
      <c r="N452" s="271">
        <f t="shared" si="87"/>
        <v>1297486.0923737916</v>
      </c>
      <c r="O452" s="285">
        <f>HLOOKUP(A452,OverView!$B$47:$L$57,9,FALSE)</f>
        <v>150</v>
      </c>
      <c r="P452" s="269">
        <f t="shared" si="77"/>
        <v>1.156081755956014E-4</v>
      </c>
      <c r="Q452" s="272">
        <f t="shared" si="88"/>
        <v>7.7072117063734265E-7</v>
      </c>
      <c r="R452" s="269">
        <f t="shared" si="78"/>
        <v>1.156081755956014E-4</v>
      </c>
      <c r="S452" s="237"/>
    </row>
    <row r="453" spans="1:19" ht="14" thickBot="1">
      <c r="A453" s="187">
        <f t="shared" si="84"/>
        <v>7</v>
      </c>
      <c r="B453" s="278">
        <v>2</v>
      </c>
      <c r="C453" s="278">
        <v>1</v>
      </c>
      <c r="D453" s="278">
        <v>1</v>
      </c>
      <c r="E453" s="278">
        <v>2</v>
      </c>
      <c r="F453" s="278">
        <v>1</v>
      </c>
      <c r="G453" s="279">
        <f t="shared" si="85"/>
        <v>7</v>
      </c>
      <c r="H453" s="284">
        <f>IF(B453=2,'Regular Symbol'!D$55,IF(PayCombo!B453=1,'Regular Symbol'!D$40,IF(A453=0,'Regular Symbol'!D$26,'Regular Symbol'!D$68) ))</f>
        <v>3</v>
      </c>
      <c r="I453" s="284">
        <f>IF(C453=2,'Regular Symbol'!E$55,IF(PayCombo!C453=1,'Regular Symbol'!E$40,IF(B453=0,'Regular Symbol'!E$26,'Regular Symbol'!E$68) ))</f>
        <v>18</v>
      </c>
      <c r="J453" s="284">
        <f>IF(D453=2,'Regular Symbol'!F$55,IF(PayCombo!D453=1,'Regular Symbol'!F$40,IF(C453=0,'Regular Symbol'!F$26,'Regular Symbol'!F$68) ))</f>
        <v>14</v>
      </c>
      <c r="K453" s="284">
        <f>IF(E453=2,'Regular Symbol'!G$55,IF(PayCombo!E453=1,'Regular Symbol'!G$40,IF(D453=0,'Regular Symbol'!G$26,'Regular Symbol'!G$68) ))</f>
        <v>38</v>
      </c>
      <c r="L453" s="284">
        <f>IF(F453=2,'Regular Symbol'!H$55,IF(PayCombo!F453=1,'Regular Symbol'!H$40,IF(E453=0,'Regular Symbol'!H$26,'Regular Symbol'!H$68) ))</f>
        <v>16</v>
      </c>
      <c r="M453" s="270">
        <f t="shared" si="86"/>
        <v>459648</v>
      </c>
      <c r="N453" s="271">
        <f t="shared" si="87"/>
        <v>567650.1654135338</v>
      </c>
      <c r="O453" s="285">
        <f>HLOOKUP(A453,OverView!$B$47:$L$57,9,FALSE)</f>
        <v>150</v>
      </c>
      <c r="P453" s="269">
        <f t="shared" si="77"/>
        <v>2.6424725850423181E-4</v>
      </c>
      <c r="Q453" s="272">
        <f t="shared" si="88"/>
        <v>1.7616483900282119E-6</v>
      </c>
      <c r="R453" s="269">
        <f t="shared" si="78"/>
        <v>2.6424725850423181E-4</v>
      </c>
      <c r="S453" s="237"/>
    </row>
    <row r="454" spans="1:19" ht="14" thickBot="1">
      <c r="A454" s="187">
        <f t="shared" si="84"/>
        <v>7</v>
      </c>
      <c r="B454" s="278">
        <v>2</v>
      </c>
      <c r="C454" s="278">
        <v>1</v>
      </c>
      <c r="D454" s="278">
        <v>2</v>
      </c>
      <c r="E454" s="278">
        <v>1</v>
      </c>
      <c r="F454" s="278">
        <v>1</v>
      </c>
      <c r="G454" s="279">
        <f t="shared" si="85"/>
        <v>7</v>
      </c>
      <c r="H454" s="284">
        <f>IF(B454=2,'Regular Symbol'!D$55,IF(PayCombo!B454=1,'Regular Symbol'!D$40,IF(A454=0,'Regular Symbol'!D$26,'Regular Symbol'!D$68) ))</f>
        <v>3</v>
      </c>
      <c r="I454" s="284">
        <f>IF(C454=2,'Regular Symbol'!E$55,IF(PayCombo!C454=1,'Regular Symbol'!E$40,IF(B454=0,'Regular Symbol'!E$26,'Regular Symbol'!E$68) ))</f>
        <v>18</v>
      </c>
      <c r="J454" s="284">
        <f>IF(D454=2,'Regular Symbol'!F$55,IF(PayCombo!D454=1,'Regular Symbol'!F$40,IF(C454=0,'Regular Symbol'!F$26,'Regular Symbol'!F$68) ))</f>
        <v>13</v>
      </c>
      <c r="K454" s="284">
        <f>IF(E454=2,'Regular Symbol'!G$55,IF(PayCombo!E454=1,'Regular Symbol'!G$40,IF(D454=0,'Regular Symbol'!G$26,'Regular Symbol'!G$68) ))</f>
        <v>14</v>
      </c>
      <c r="L454" s="284">
        <f>IF(F454=2,'Regular Symbol'!H$55,IF(PayCombo!F454=1,'Regular Symbol'!H$40,IF(E454=0,'Regular Symbol'!H$26,'Regular Symbol'!H$68) ))</f>
        <v>16</v>
      </c>
      <c r="M454" s="270">
        <f t="shared" si="86"/>
        <v>157248</v>
      </c>
      <c r="N454" s="271">
        <f t="shared" si="87"/>
        <v>1659285.0989010988</v>
      </c>
      <c r="O454" s="285">
        <f>HLOOKUP(A454,OverView!$B$47:$L$57,9,FALSE)</f>
        <v>150</v>
      </c>
      <c r="P454" s="269">
        <f t="shared" si="77"/>
        <v>9.0400377909342439E-5</v>
      </c>
      <c r="Q454" s="272">
        <f t="shared" si="88"/>
        <v>6.0266918606228296E-7</v>
      </c>
      <c r="R454" s="269">
        <f t="shared" si="78"/>
        <v>9.0400377909342439E-5</v>
      </c>
      <c r="S454" s="237"/>
    </row>
    <row r="455" spans="1:19" ht="14" thickBot="1">
      <c r="A455" s="187">
        <f t="shared" si="84"/>
        <v>7</v>
      </c>
      <c r="B455" s="278">
        <v>2</v>
      </c>
      <c r="C455" s="278">
        <v>1</v>
      </c>
      <c r="D455" s="278">
        <v>2</v>
      </c>
      <c r="E455" s="278">
        <v>2</v>
      </c>
      <c r="F455" s="278">
        <v>0</v>
      </c>
      <c r="G455" s="279">
        <f t="shared" si="85"/>
        <v>7</v>
      </c>
      <c r="H455" s="284">
        <f>IF(B455=2,'Regular Symbol'!D$55,IF(PayCombo!B455=1,'Regular Symbol'!D$40,IF(A455=0,'Regular Symbol'!D$26,'Regular Symbol'!D$68) ))</f>
        <v>3</v>
      </c>
      <c r="I455" s="284">
        <f>IF(C455=2,'Regular Symbol'!E$55,IF(PayCombo!C455=1,'Regular Symbol'!E$40,IF(B455=0,'Regular Symbol'!E$26,'Regular Symbol'!E$68) ))</f>
        <v>18</v>
      </c>
      <c r="J455" s="284">
        <f>IF(D455=2,'Regular Symbol'!F$55,IF(PayCombo!D455=1,'Regular Symbol'!F$40,IF(C455=0,'Regular Symbol'!F$26,'Regular Symbol'!F$68) ))</f>
        <v>13</v>
      </c>
      <c r="K455" s="284">
        <f>IF(E455=2,'Regular Symbol'!G$55,IF(PayCombo!E455=1,'Regular Symbol'!G$40,IF(D455=0,'Regular Symbol'!G$26,'Regular Symbol'!G$68) ))</f>
        <v>38</v>
      </c>
      <c r="L455" s="284">
        <f>IF(F455=2,'Regular Symbol'!H$55,IF(PayCombo!F455=1,'Regular Symbol'!H$40,IF(E455=0,'Regular Symbol'!H$26,'Regular Symbol'!H$68) ))</f>
        <v>157</v>
      </c>
      <c r="M455" s="270">
        <f t="shared" si="86"/>
        <v>4188132</v>
      </c>
      <c r="N455" s="271">
        <f t="shared" si="87"/>
        <v>62299.675185022825</v>
      </c>
      <c r="O455" s="285">
        <f>HLOOKUP(A455,OverView!$B$47:$L$57,9,FALSE)</f>
        <v>150</v>
      </c>
      <c r="P455" s="269">
        <f t="shared" si="77"/>
        <v>2.4077172080675759E-3</v>
      </c>
      <c r="Q455" s="272">
        <f t="shared" si="88"/>
        <v>1.6051448053783839E-5</v>
      </c>
      <c r="R455" s="269">
        <f t="shared" si="78"/>
        <v>2.4077172080675759E-3</v>
      </c>
      <c r="S455" s="237"/>
    </row>
    <row r="456" spans="1:19" ht="14" thickBot="1">
      <c r="A456" s="187">
        <f t="shared" si="84"/>
        <v>7</v>
      </c>
      <c r="B456" s="278">
        <v>2</v>
      </c>
      <c r="C456" s="278">
        <v>2</v>
      </c>
      <c r="D456" s="278">
        <v>1</v>
      </c>
      <c r="E456" s="278">
        <v>1</v>
      </c>
      <c r="F456" s="278">
        <v>1</v>
      </c>
      <c r="G456" s="279">
        <f t="shared" si="85"/>
        <v>7</v>
      </c>
      <c r="H456" s="284">
        <f>IF(B456=2,'Regular Symbol'!D$55,IF(PayCombo!B456=1,'Regular Symbol'!D$40,IF(A456=0,'Regular Symbol'!D$26,'Regular Symbol'!D$68) ))</f>
        <v>3</v>
      </c>
      <c r="I456" s="284">
        <f>IF(C456=2,'Regular Symbol'!E$55,IF(PayCombo!C456=1,'Regular Symbol'!E$40,IF(B456=0,'Regular Symbol'!E$26,'Regular Symbol'!E$68) ))</f>
        <v>3</v>
      </c>
      <c r="J456" s="284">
        <f>IF(D456=2,'Regular Symbol'!F$55,IF(PayCombo!D456=1,'Regular Symbol'!F$40,IF(C456=0,'Regular Symbol'!F$26,'Regular Symbol'!F$68) ))</f>
        <v>14</v>
      </c>
      <c r="K456" s="284">
        <f>IF(E456=2,'Regular Symbol'!G$55,IF(PayCombo!E456=1,'Regular Symbol'!G$40,IF(D456=0,'Regular Symbol'!G$26,'Regular Symbol'!G$68) ))</f>
        <v>14</v>
      </c>
      <c r="L456" s="284">
        <f>IF(F456=2,'Regular Symbol'!H$55,IF(PayCombo!F456=1,'Regular Symbol'!H$40,IF(E456=0,'Regular Symbol'!H$26,'Regular Symbol'!H$68) ))</f>
        <v>16</v>
      </c>
      <c r="M456" s="270">
        <f t="shared" si="86"/>
        <v>28224</v>
      </c>
      <c r="N456" s="271">
        <f t="shared" si="87"/>
        <v>9244588.4081632644</v>
      </c>
      <c r="O456" s="285">
        <f>HLOOKUP(A456,OverView!$B$47:$L$57,9,FALSE)</f>
        <v>150</v>
      </c>
      <c r="P456" s="269">
        <f t="shared" ref="P456:P519" si="89">R456/$H$3</f>
        <v>1.6225708855523007E-5</v>
      </c>
      <c r="Q456" s="272">
        <f t="shared" si="88"/>
        <v>1.0817139237015337E-7</v>
      </c>
      <c r="R456" s="269">
        <f t="shared" ref="R456:R519" si="90">O456*Q456</f>
        <v>1.6225708855523007E-5</v>
      </c>
      <c r="S456" s="237"/>
    </row>
    <row r="457" spans="1:19" ht="14" thickBot="1">
      <c r="A457" s="187">
        <f t="shared" si="84"/>
        <v>7</v>
      </c>
      <c r="B457" s="278">
        <v>2</v>
      </c>
      <c r="C457" s="278">
        <v>2</v>
      </c>
      <c r="D457" s="278">
        <v>1</v>
      </c>
      <c r="E457" s="278">
        <v>2</v>
      </c>
      <c r="F457" s="278">
        <v>0</v>
      </c>
      <c r="G457" s="279">
        <f t="shared" si="85"/>
        <v>7</v>
      </c>
      <c r="H457" s="284">
        <f>IF(B457=2,'Regular Symbol'!D$55,IF(PayCombo!B457=1,'Regular Symbol'!D$40,IF(A457=0,'Regular Symbol'!D$26,'Regular Symbol'!D$68) ))</f>
        <v>3</v>
      </c>
      <c r="I457" s="284">
        <f>IF(C457=2,'Regular Symbol'!E$55,IF(PayCombo!C457=1,'Regular Symbol'!E$40,IF(B457=0,'Regular Symbol'!E$26,'Regular Symbol'!E$68) ))</f>
        <v>3</v>
      </c>
      <c r="J457" s="284">
        <f>IF(D457=2,'Regular Symbol'!F$55,IF(PayCombo!D457=1,'Regular Symbol'!F$40,IF(C457=0,'Regular Symbol'!F$26,'Regular Symbol'!F$68) ))</f>
        <v>14</v>
      </c>
      <c r="K457" s="284">
        <f>IF(E457=2,'Regular Symbol'!G$55,IF(PayCombo!E457=1,'Regular Symbol'!G$40,IF(D457=0,'Regular Symbol'!G$26,'Regular Symbol'!G$68) ))</f>
        <v>38</v>
      </c>
      <c r="L457" s="284">
        <f>IF(F457=2,'Regular Symbol'!H$55,IF(PayCombo!F457=1,'Regular Symbol'!H$40,IF(E457=0,'Regular Symbol'!H$26,'Regular Symbol'!H$68) ))</f>
        <v>157</v>
      </c>
      <c r="M457" s="270">
        <f t="shared" si="86"/>
        <v>751716</v>
      </c>
      <c r="N457" s="271">
        <f t="shared" si="87"/>
        <v>347098.19031655573</v>
      </c>
      <c r="O457" s="285">
        <f>HLOOKUP(A457,OverView!$B$47:$L$57,9,FALSE)</f>
        <v>150</v>
      </c>
      <c r="P457" s="269">
        <f t="shared" si="89"/>
        <v>4.3215437067879568E-4</v>
      </c>
      <c r="Q457" s="272">
        <f t="shared" si="88"/>
        <v>2.8810291378586379E-6</v>
      </c>
      <c r="R457" s="269">
        <f t="shared" si="90"/>
        <v>4.3215437067879568E-4</v>
      </c>
      <c r="S457" s="237"/>
    </row>
    <row r="458" spans="1:19" ht="14" thickBot="1">
      <c r="A458" s="187">
        <f t="shared" si="84"/>
        <v>7</v>
      </c>
      <c r="B458" s="282">
        <v>2</v>
      </c>
      <c r="C458" s="282">
        <v>2</v>
      </c>
      <c r="D458" s="282">
        <v>2</v>
      </c>
      <c r="E458" s="282">
        <v>1</v>
      </c>
      <c r="F458" s="282">
        <v>0</v>
      </c>
      <c r="G458" s="283">
        <f t="shared" si="85"/>
        <v>7</v>
      </c>
      <c r="H458" s="284">
        <f>IF(B458=2,'Regular Symbol'!D$55,IF(PayCombo!B458=1,'Regular Symbol'!D$40,IF(A458=0,'Regular Symbol'!D$26,'Regular Symbol'!D$68) ))</f>
        <v>3</v>
      </c>
      <c r="I458" s="284">
        <f>IF(C458=2,'Regular Symbol'!E$55,IF(PayCombo!C458=1,'Regular Symbol'!E$40,IF(B458=0,'Regular Symbol'!E$26,'Regular Symbol'!E$68) ))</f>
        <v>3</v>
      </c>
      <c r="J458" s="284">
        <f>IF(D458=2,'Regular Symbol'!F$55,IF(PayCombo!D458=1,'Regular Symbol'!F$40,IF(C458=0,'Regular Symbol'!F$26,'Regular Symbol'!F$68) ))</f>
        <v>13</v>
      </c>
      <c r="K458" s="284">
        <f>IF(E458=2,'Regular Symbol'!G$55,IF(PayCombo!E458=1,'Regular Symbol'!G$40,IF(D458=0,'Regular Symbol'!G$26,'Regular Symbol'!G$68) ))</f>
        <v>14</v>
      </c>
      <c r="L458" s="284">
        <f>IF(F458=2,'Regular Symbol'!H$55,IF(PayCombo!F458=1,'Regular Symbol'!H$40,IF(E458=0,'Regular Symbol'!H$26,'Regular Symbol'!H$68) ))</f>
        <v>157</v>
      </c>
      <c r="M458" s="270">
        <f t="shared" si="86"/>
        <v>257166</v>
      </c>
      <c r="N458" s="271">
        <f t="shared" si="87"/>
        <v>1014594.7101560859</v>
      </c>
      <c r="O458" s="285">
        <f>HLOOKUP(A458,OverView!$B$47:$L$57,9,FALSE)</f>
        <v>150</v>
      </c>
      <c r="P458" s="269">
        <f t="shared" si="89"/>
        <v>1.4784228470590379E-4</v>
      </c>
      <c r="Q458" s="272">
        <f t="shared" si="88"/>
        <v>9.8561523137269197E-7</v>
      </c>
      <c r="R458" s="269">
        <f t="shared" si="90"/>
        <v>1.4784228470590379E-4</v>
      </c>
      <c r="S458" s="289">
        <f>SUM(M445:M458)</f>
        <v>16011900</v>
      </c>
    </row>
    <row r="459" spans="1:19" ht="14" thickBot="1">
      <c r="A459" s="187">
        <f t="shared" si="84"/>
        <v>6</v>
      </c>
      <c r="B459" s="280">
        <v>1</v>
      </c>
      <c r="C459" s="280">
        <v>1</v>
      </c>
      <c r="D459" s="280">
        <v>1</v>
      </c>
      <c r="E459" s="280">
        <v>1</v>
      </c>
      <c r="F459" s="280">
        <v>2</v>
      </c>
      <c r="G459" s="281">
        <f t="shared" si="85"/>
        <v>6</v>
      </c>
      <c r="H459" s="284">
        <f>IF(B459=2,'Regular Symbol'!D$55,IF(PayCombo!B459=1,'Regular Symbol'!D$40,IF(A459=0,'Regular Symbol'!D$26,'Regular Symbol'!D$68) ))</f>
        <v>15</v>
      </c>
      <c r="I459" s="284">
        <f>IF(C459=2,'Regular Symbol'!E$55,IF(PayCombo!C459=1,'Regular Symbol'!E$40,IF(B459=0,'Regular Symbol'!E$26,'Regular Symbol'!E$68) ))</f>
        <v>18</v>
      </c>
      <c r="J459" s="284">
        <f>IF(D459=2,'Regular Symbol'!F$55,IF(PayCombo!D459=1,'Regular Symbol'!F$40,IF(C459=0,'Regular Symbol'!F$26,'Regular Symbol'!F$68) ))</f>
        <v>14</v>
      </c>
      <c r="K459" s="284">
        <f>IF(E459=2,'Regular Symbol'!G$55,IF(PayCombo!E459=1,'Regular Symbol'!G$40,IF(D459=0,'Regular Symbol'!G$26,'Regular Symbol'!G$68) ))</f>
        <v>14</v>
      </c>
      <c r="L459" s="284">
        <f>IF(F459=2,'Regular Symbol'!H$55,IF(PayCombo!F459=1,'Regular Symbol'!H$40,IF(E459=0,'Regular Symbol'!H$26,'Regular Symbol'!H$68) ))</f>
        <v>19</v>
      </c>
      <c r="M459" s="268">
        <f t="shared" si="86"/>
        <v>1005480</v>
      </c>
      <c r="N459" s="271">
        <f t="shared" si="87"/>
        <v>259497.21847475832</v>
      </c>
      <c r="O459" s="285">
        <f>HLOOKUP(A459,OverView!$B$47:$L$57,9,FALSE)</f>
        <v>60</v>
      </c>
      <c r="P459" s="269">
        <f t="shared" si="89"/>
        <v>2.3121635119120276E-4</v>
      </c>
      <c r="Q459" s="272">
        <f t="shared" si="88"/>
        <v>3.8536058531867129E-6</v>
      </c>
      <c r="R459" s="269">
        <f t="shared" si="90"/>
        <v>2.3121635119120276E-4</v>
      </c>
      <c r="S459" s="237"/>
    </row>
    <row r="460" spans="1:19" ht="14" thickBot="1">
      <c r="A460" s="187">
        <f t="shared" ref="A460:A486" si="91">SUM(B460:F460)</f>
        <v>6</v>
      </c>
      <c r="B460" s="278">
        <v>1</v>
      </c>
      <c r="C460" s="278">
        <v>1</v>
      </c>
      <c r="D460" s="278">
        <v>1</v>
      </c>
      <c r="E460" s="278">
        <v>2</v>
      </c>
      <c r="F460" s="278">
        <v>1</v>
      </c>
      <c r="G460" s="279">
        <f t="shared" ref="G460:G486" si="92">SUM(B460:F460)</f>
        <v>6</v>
      </c>
      <c r="H460" s="284">
        <f>IF(B460=2,'Regular Symbol'!D$55,IF(PayCombo!B460=1,'Regular Symbol'!D$40,IF(A460=0,'Regular Symbol'!D$26,'Regular Symbol'!D$68) ))</f>
        <v>15</v>
      </c>
      <c r="I460" s="284">
        <f>IF(C460=2,'Regular Symbol'!E$55,IF(PayCombo!C460=1,'Regular Symbol'!E$40,IF(B460=0,'Regular Symbol'!E$26,'Regular Symbol'!E$68) ))</f>
        <v>18</v>
      </c>
      <c r="J460" s="284">
        <f>IF(D460=2,'Regular Symbol'!F$55,IF(PayCombo!D460=1,'Regular Symbol'!F$40,IF(C460=0,'Regular Symbol'!F$26,'Regular Symbol'!F$68) ))</f>
        <v>14</v>
      </c>
      <c r="K460" s="284">
        <f>IF(E460=2,'Regular Symbol'!G$55,IF(PayCombo!E460=1,'Regular Symbol'!G$40,IF(D460=0,'Regular Symbol'!G$26,'Regular Symbol'!G$68) ))</f>
        <v>38</v>
      </c>
      <c r="L460" s="284">
        <f>IF(F460=2,'Regular Symbol'!H$55,IF(PayCombo!F460=1,'Regular Symbol'!H$40,IF(E460=0,'Regular Symbol'!H$26,'Regular Symbol'!H$68) ))</f>
        <v>16</v>
      </c>
      <c r="M460" s="270">
        <f t="shared" ref="M460:M486" si="93">PRODUCT(H460,I460,J460,K460,L460)</f>
        <v>2298240</v>
      </c>
      <c r="N460" s="271">
        <f t="shared" ref="N460:N486" si="94">$H$5/M460</f>
        <v>113530.03308270677</v>
      </c>
      <c r="O460" s="285">
        <f>HLOOKUP(A460,OverView!$B$47:$L$57,9,FALSE)</f>
        <v>60</v>
      </c>
      <c r="P460" s="269">
        <f t="shared" si="89"/>
        <v>5.2849451700846351E-4</v>
      </c>
      <c r="Q460" s="272">
        <f t="shared" ref="Q460:Q486" si="95">1/N460</f>
        <v>8.8082419501410587E-6</v>
      </c>
      <c r="R460" s="269">
        <f t="shared" si="90"/>
        <v>5.2849451700846351E-4</v>
      </c>
      <c r="S460" s="237"/>
    </row>
    <row r="461" spans="1:19" ht="14" thickBot="1">
      <c r="A461" s="187">
        <f t="shared" si="91"/>
        <v>6</v>
      </c>
      <c r="B461" s="278">
        <v>1</v>
      </c>
      <c r="C461" s="278">
        <v>1</v>
      </c>
      <c r="D461" s="278">
        <v>2</v>
      </c>
      <c r="E461" s="278">
        <v>1</v>
      </c>
      <c r="F461" s="278">
        <v>1</v>
      </c>
      <c r="G461" s="279">
        <f t="shared" si="92"/>
        <v>6</v>
      </c>
      <c r="H461" s="284">
        <f>IF(B461=2,'Regular Symbol'!D$55,IF(PayCombo!B461=1,'Regular Symbol'!D$40,IF(A461=0,'Regular Symbol'!D$26,'Regular Symbol'!D$68) ))</f>
        <v>15</v>
      </c>
      <c r="I461" s="284">
        <f>IF(C461=2,'Regular Symbol'!E$55,IF(PayCombo!C461=1,'Regular Symbol'!E$40,IF(B461=0,'Regular Symbol'!E$26,'Regular Symbol'!E$68) ))</f>
        <v>18</v>
      </c>
      <c r="J461" s="284">
        <f>IF(D461=2,'Regular Symbol'!F$55,IF(PayCombo!D461=1,'Regular Symbol'!F$40,IF(C461=0,'Regular Symbol'!F$26,'Regular Symbol'!F$68) ))</f>
        <v>13</v>
      </c>
      <c r="K461" s="284">
        <f>IF(E461=2,'Regular Symbol'!G$55,IF(PayCombo!E461=1,'Regular Symbol'!G$40,IF(D461=0,'Regular Symbol'!G$26,'Regular Symbol'!G$68) ))</f>
        <v>14</v>
      </c>
      <c r="L461" s="284">
        <f>IF(F461=2,'Regular Symbol'!H$55,IF(PayCombo!F461=1,'Regular Symbol'!H$40,IF(E461=0,'Regular Symbol'!H$26,'Regular Symbol'!H$68) ))</f>
        <v>16</v>
      </c>
      <c r="M461" s="270">
        <f t="shared" si="93"/>
        <v>786240</v>
      </c>
      <c r="N461" s="271">
        <f t="shared" si="94"/>
        <v>331857.01978021977</v>
      </c>
      <c r="O461" s="285">
        <f>HLOOKUP(A461,OverView!$B$47:$L$57,9,FALSE)</f>
        <v>60</v>
      </c>
      <c r="P461" s="269">
        <f t="shared" si="89"/>
        <v>1.808007558186849E-4</v>
      </c>
      <c r="Q461" s="272">
        <f t="shared" si="95"/>
        <v>3.013345930311415E-6</v>
      </c>
      <c r="R461" s="269">
        <f t="shared" si="90"/>
        <v>1.808007558186849E-4</v>
      </c>
      <c r="S461" s="237"/>
    </row>
    <row r="462" spans="1:19" ht="14" thickBot="1">
      <c r="A462" s="187">
        <f t="shared" si="91"/>
        <v>6</v>
      </c>
      <c r="B462" s="278">
        <v>1</v>
      </c>
      <c r="C462" s="278">
        <v>1</v>
      </c>
      <c r="D462" s="278">
        <v>2</v>
      </c>
      <c r="E462" s="278">
        <v>2</v>
      </c>
      <c r="F462" s="278">
        <v>0</v>
      </c>
      <c r="G462" s="279">
        <f t="shared" si="92"/>
        <v>6</v>
      </c>
      <c r="H462" s="284">
        <f>IF(B462=2,'Regular Symbol'!D$55,IF(PayCombo!B462=1,'Regular Symbol'!D$40,IF(A462=0,'Regular Symbol'!D$26,'Regular Symbol'!D$68) ))</f>
        <v>15</v>
      </c>
      <c r="I462" s="284">
        <f>IF(C462=2,'Regular Symbol'!E$55,IF(PayCombo!C462=1,'Regular Symbol'!E$40,IF(B462=0,'Regular Symbol'!E$26,'Regular Symbol'!E$68) ))</f>
        <v>18</v>
      </c>
      <c r="J462" s="284">
        <f>IF(D462=2,'Regular Symbol'!F$55,IF(PayCombo!D462=1,'Regular Symbol'!F$40,IF(C462=0,'Regular Symbol'!F$26,'Regular Symbol'!F$68) ))</f>
        <v>13</v>
      </c>
      <c r="K462" s="284">
        <f>IF(E462=2,'Regular Symbol'!G$55,IF(PayCombo!E462=1,'Regular Symbol'!G$40,IF(D462=0,'Regular Symbol'!G$26,'Regular Symbol'!G$68) ))</f>
        <v>38</v>
      </c>
      <c r="L462" s="284">
        <f>IF(F462=2,'Regular Symbol'!H$55,IF(PayCombo!F462=1,'Regular Symbol'!H$40,IF(E462=0,'Regular Symbol'!H$26,'Regular Symbol'!H$68) ))</f>
        <v>157</v>
      </c>
      <c r="M462" s="270">
        <f t="shared" si="93"/>
        <v>20940660</v>
      </c>
      <c r="N462" s="271">
        <f t="shared" si="94"/>
        <v>12459.935037004565</v>
      </c>
      <c r="O462" s="285">
        <f>HLOOKUP(A462,OverView!$B$47:$L$57,9,FALSE)</f>
        <v>60</v>
      </c>
      <c r="P462" s="269">
        <f t="shared" si="89"/>
        <v>4.8154344161351519E-3</v>
      </c>
      <c r="Q462" s="272">
        <f t="shared" si="95"/>
        <v>8.0257240268919195E-5</v>
      </c>
      <c r="R462" s="269">
        <f t="shared" si="90"/>
        <v>4.8154344161351519E-3</v>
      </c>
      <c r="S462" s="237"/>
    </row>
    <row r="463" spans="1:19" ht="14" thickBot="1">
      <c r="A463" s="187">
        <f t="shared" si="91"/>
        <v>6</v>
      </c>
      <c r="B463" s="278">
        <v>1</v>
      </c>
      <c r="C463" s="278">
        <v>2</v>
      </c>
      <c r="D463" s="278">
        <v>1</v>
      </c>
      <c r="E463" s="278">
        <v>1</v>
      </c>
      <c r="F463" s="278">
        <v>1</v>
      </c>
      <c r="G463" s="279">
        <f t="shared" si="92"/>
        <v>6</v>
      </c>
      <c r="H463" s="284">
        <f>IF(B463=2,'Regular Symbol'!D$55,IF(PayCombo!B463=1,'Regular Symbol'!D$40,IF(A463=0,'Regular Symbol'!D$26,'Regular Symbol'!D$68) ))</f>
        <v>15</v>
      </c>
      <c r="I463" s="284">
        <f>IF(C463=2,'Regular Symbol'!E$55,IF(PayCombo!C463=1,'Regular Symbol'!E$40,IF(B463=0,'Regular Symbol'!E$26,'Regular Symbol'!E$68) ))</f>
        <v>3</v>
      </c>
      <c r="J463" s="284">
        <f>IF(D463=2,'Regular Symbol'!F$55,IF(PayCombo!D463=1,'Regular Symbol'!F$40,IF(C463=0,'Regular Symbol'!F$26,'Regular Symbol'!F$68) ))</f>
        <v>14</v>
      </c>
      <c r="K463" s="284">
        <f>IF(E463=2,'Regular Symbol'!G$55,IF(PayCombo!E463=1,'Regular Symbol'!G$40,IF(D463=0,'Regular Symbol'!G$26,'Regular Symbol'!G$68) ))</f>
        <v>14</v>
      </c>
      <c r="L463" s="284">
        <f>IF(F463=2,'Regular Symbol'!H$55,IF(PayCombo!F463=1,'Regular Symbol'!H$40,IF(E463=0,'Regular Symbol'!H$26,'Regular Symbol'!H$68) ))</f>
        <v>16</v>
      </c>
      <c r="M463" s="270">
        <f t="shared" si="93"/>
        <v>141120</v>
      </c>
      <c r="N463" s="271">
        <f t="shared" si="94"/>
        <v>1848917.6816326531</v>
      </c>
      <c r="O463" s="285">
        <f>HLOOKUP(A463,OverView!$B$47:$L$57,9,FALSE)</f>
        <v>60</v>
      </c>
      <c r="P463" s="269">
        <f t="shared" si="89"/>
        <v>3.2451417711046008E-5</v>
      </c>
      <c r="Q463" s="272">
        <f t="shared" si="95"/>
        <v>5.408569618507668E-7</v>
      </c>
      <c r="R463" s="269">
        <f t="shared" si="90"/>
        <v>3.2451417711046008E-5</v>
      </c>
      <c r="S463" s="237"/>
    </row>
    <row r="464" spans="1:19" ht="14" thickBot="1">
      <c r="A464" s="187">
        <f t="shared" si="91"/>
        <v>6</v>
      </c>
      <c r="B464" s="278">
        <v>1</v>
      </c>
      <c r="C464" s="278">
        <v>2</v>
      </c>
      <c r="D464" s="278">
        <v>1</v>
      </c>
      <c r="E464" s="278">
        <v>2</v>
      </c>
      <c r="F464" s="278">
        <v>0</v>
      </c>
      <c r="G464" s="279">
        <f t="shared" si="92"/>
        <v>6</v>
      </c>
      <c r="H464" s="284">
        <f>IF(B464=2,'Regular Symbol'!D$55,IF(PayCombo!B464=1,'Regular Symbol'!D$40,IF(A464=0,'Regular Symbol'!D$26,'Regular Symbol'!D$68) ))</f>
        <v>15</v>
      </c>
      <c r="I464" s="284">
        <f>IF(C464=2,'Regular Symbol'!E$55,IF(PayCombo!C464=1,'Regular Symbol'!E$40,IF(B464=0,'Regular Symbol'!E$26,'Regular Symbol'!E$68) ))</f>
        <v>3</v>
      </c>
      <c r="J464" s="284">
        <f>IF(D464=2,'Regular Symbol'!F$55,IF(PayCombo!D464=1,'Regular Symbol'!F$40,IF(C464=0,'Regular Symbol'!F$26,'Regular Symbol'!F$68) ))</f>
        <v>14</v>
      </c>
      <c r="K464" s="284">
        <f>IF(E464=2,'Regular Symbol'!G$55,IF(PayCombo!E464=1,'Regular Symbol'!G$40,IF(D464=0,'Regular Symbol'!G$26,'Regular Symbol'!G$68) ))</f>
        <v>38</v>
      </c>
      <c r="L464" s="284">
        <f>IF(F464=2,'Regular Symbol'!H$55,IF(PayCombo!F464=1,'Regular Symbol'!H$40,IF(E464=0,'Regular Symbol'!H$26,'Regular Symbol'!H$68) ))</f>
        <v>157</v>
      </c>
      <c r="M464" s="270">
        <f t="shared" si="93"/>
        <v>3758580</v>
      </c>
      <c r="N464" s="271">
        <f t="shared" si="94"/>
        <v>69419.63806331114</v>
      </c>
      <c r="O464" s="285">
        <f>HLOOKUP(A464,OverView!$B$47:$L$57,9,FALSE)</f>
        <v>60</v>
      </c>
      <c r="P464" s="269">
        <f t="shared" si="89"/>
        <v>8.6430874135759147E-4</v>
      </c>
      <c r="Q464" s="272">
        <f t="shared" si="95"/>
        <v>1.4405145689293192E-5</v>
      </c>
      <c r="R464" s="269">
        <f t="shared" si="90"/>
        <v>8.6430874135759147E-4</v>
      </c>
      <c r="S464" s="237"/>
    </row>
    <row r="465" spans="1:19" ht="14" thickBot="1">
      <c r="A465" s="187">
        <f t="shared" si="91"/>
        <v>6</v>
      </c>
      <c r="B465" s="278">
        <v>1</v>
      </c>
      <c r="C465" s="278">
        <v>2</v>
      </c>
      <c r="D465" s="278">
        <v>2</v>
      </c>
      <c r="E465" s="278">
        <v>1</v>
      </c>
      <c r="F465" s="278">
        <v>0</v>
      </c>
      <c r="G465" s="279">
        <f t="shared" si="92"/>
        <v>6</v>
      </c>
      <c r="H465" s="284">
        <f>IF(B465=2,'Regular Symbol'!D$55,IF(PayCombo!B465=1,'Regular Symbol'!D$40,IF(A465=0,'Regular Symbol'!D$26,'Regular Symbol'!D$68) ))</f>
        <v>15</v>
      </c>
      <c r="I465" s="284">
        <f>IF(C465=2,'Regular Symbol'!E$55,IF(PayCombo!C465=1,'Regular Symbol'!E$40,IF(B465=0,'Regular Symbol'!E$26,'Regular Symbol'!E$68) ))</f>
        <v>3</v>
      </c>
      <c r="J465" s="284">
        <f>IF(D465=2,'Regular Symbol'!F$55,IF(PayCombo!D465=1,'Regular Symbol'!F$40,IF(C465=0,'Regular Symbol'!F$26,'Regular Symbol'!F$68) ))</f>
        <v>13</v>
      </c>
      <c r="K465" s="284">
        <f>IF(E465=2,'Regular Symbol'!G$55,IF(PayCombo!E465=1,'Regular Symbol'!G$40,IF(D465=0,'Regular Symbol'!G$26,'Regular Symbol'!G$68) ))</f>
        <v>14</v>
      </c>
      <c r="L465" s="284">
        <f>IF(F465=2,'Regular Symbol'!H$55,IF(PayCombo!F465=1,'Regular Symbol'!H$40,IF(E465=0,'Regular Symbol'!H$26,'Regular Symbol'!H$68) ))</f>
        <v>157</v>
      </c>
      <c r="M465" s="270">
        <f t="shared" si="93"/>
        <v>1285830</v>
      </c>
      <c r="N465" s="271">
        <f t="shared" si="94"/>
        <v>202918.94203121719</v>
      </c>
      <c r="O465" s="285">
        <f>HLOOKUP(A465,OverView!$B$47:$L$57,9,FALSE)</f>
        <v>60</v>
      </c>
      <c r="P465" s="269">
        <f t="shared" si="89"/>
        <v>2.9568456941180758E-4</v>
      </c>
      <c r="Q465" s="272">
        <f t="shared" si="95"/>
        <v>4.9280761568634601E-6</v>
      </c>
      <c r="R465" s="269">
        <f t="shared" si="90"/>
        <v>2.9568456941180758E-4</v>
      </c>
      <c r="S465" s="237"/>
    </row>
    <row r="466" spans="1:19" ht="14" thickBot="1">
      <c r="A466" s="187">
        <f t="shared" si="91"/>
        <v>6</v>
      </c>
      <c r="B466" s="278">
        <v>2</v>
      </c>
      <c r="C466" s="278">
        <v>1</v>
      </c>
      <c r="D466" s="278">
        <v>1</v>
      </c>
      <c r="E466" s="278">
        <v>1</v>
      </c>
      <c r="F466" s="278">
        <v>1</v>
      </c>
      <c r="G466" s="279">
        <f t="shared" si="92"/>
        <v>6</v>
      </c>
      <c r="H466" s="284">
        <f>IF(B466=2,'Regular Symbol'!D$55,IF(PayCombo!B466=1,'Regular Symbol'!D$40,IF(A466=0,'Regular Symbol'!D$26,'Regular Symbol'!D$68) ))</f>
        <v>3</v>
      </c>
      <c r="I466" s="284">
        <f>IF(C466=2,'Regular Symbol'!E$55,IF(PayCombo!C466=1,'Regular Symbol'!E$40,IF(B466=0,'Regular Symbol'!E$26,'Regular Symbol'!E$68) ))</f>
        <v>18</v>
      </c>
      <c r="J466" s="284">
        <f>IF(D466=2,'Regular Symbol'!F$55,IF(PayCombo!D466=1,'Regular Symbol'!F$40,IF(C466=0,'Regular Symbol'!F$26,'Regular Symbol'!F$68) ))</f>
        <v>14</v>
      </c>
      <c r="K466" s="284">
        <f>IF(E466=2,'Regular Symbol'!G$55,IF(PayCombo!E466=1,'Regular Symbol'!G$40,IF(D466=0,'Regular Symbol'!G$26,'Regular Symbol'!G$68) ))</f>
        <v>14</v>
      </c>
      <c r="L466" s="284">
        <f>IF(F466=2,'Regular Symbol'!H$55,IF(PayCombo!F466=1,'Regular Symbol'!H$40,IF(E466=0,'Regular Symbol'!H$26,'Regular Symbol'!H$68) ))</f>
        <v>16</v>
      </c>
      <c r="M466" s="270">
        <f t="shared" si="93"/>
        <v>169344</v>
      </c>
      <c r="N466" s="271">
        <f t="shared" si="94"/>
        <v>1540764.7346938776</v>
      </c>
      <c r="O466" s="285">
        <f>HLOOKUP(A466,OverView!$B$47:$L$57,9,FALSE)</f>
        <v>60</v>
      </c>
      <c r="P466" s="269">
        <f t="shared" si="89"/>
        <v>3.8941701253255204E-5</v>
      </c>
      <c r="Q466" s="272">
        <f t="shared" si="95"/>
        <v>6.4902835422092006E-7</v>
      </c>
      <c r="R466" s="269">
        <f t="shared" si="90"/>
        <v>3.8941701253255204E-5</v>
      </c>
      <c r="S466" s="237"/>
    </row>
    <row r="467" spans="1:19" ht="14" thickBot="1">
      <c r="A467" s="187">
        <f t="shared" si="91"/>
        <v>6</v>
      </c>
      <c r="B467" s="278">
        <v>2</v>
      </c>
      <c r="C467" s="278">
        <v>1</v>
      </c>
      <c r="D467" s="278">
        <v>1</v>
      </c>
      <c r="E467" s="278">
        <v>2</v>
      </c>
      <c r="F467" s="278">
        <v>0</v>
      </c>
      <c r="G467" s="279">
        <f t="shared" si="92"/>
        <v>6</v>
      </c>
      <c r="H467" s="284">
        <f>IF(B467=2,'Regular Symbol'!D$55,IF(PayCombo!B467=1,'Regular Symbol'!D$40,IF(A467=0,'Regular Symbol'!D$26,'Regular Symbol'!D$68) ))</f>
        <v>3</v>
      </c>
      <c r="I467" s="284">
        <f>IF(C467=2,'Regular Symbol'!E$55,IF(PayCombo!C467=1,'Regular Symbol'!E$40,IF(B467=0,'Regular Symbol'!E$26,'Regular Symbol'!E$68) ))</f>
        <v>18</v>
      </c>
      <c r="J467" s="284">
        <f>IF(D467=2,'Regular Symbol'!F$55,IF(PayCombo!D467=1,'Regular Symbol'!F$40,IF(C467=0,'Regular Symbol'!F$26,'Regular Symbol'!F$68) ))</f>
        <v>14</v>
      </c>
      <c r="K467" s="284">
        <f>IF(E467=2,'Regular Symbol'!G$55,IF(PayCombo!E467=1,'Regular Symbol'!G$40,IF(D467=0,'Regular Symbol'!G$26,'Regular Symbol'!G$68) ))</f>
        <v>38</v>
      </c>
      <c r="L467" s="284">
        <f>IF(F467=2,'Regular Symbol'!H$55,IF(PayCombo!F467=1,'Regular Symbol'!H$40,IF(E467=0,'Regular Symbol'!H$26,'Regular Symbol'!H$68) ))</f>
        <v>157</v>
      </c>
      <c r="M467" s="270">
        <f t="shared" si="93"/>
        <v>4510296</v>
      </c>
      <c r="N467" s="271">
        <f t="shared" si="94"/>
        <v>57849.698386092619</v>
      </c>
      <c r="O467" s="285">
        <f>HLOOKUP(A467,OverView!$B$47:$L$57,9,FALSE)</f>
        <v>60</v>
      </c>
      <c r="P467" s="269">
        <f t="shared" si="89"/>
        <v>1.0371704896291098E-3</v>
      </c>
      <c r="Q467" s="272">
        <f t="shared" si="95"/>
        <v>1.728617482715183E-5</v>
      </c>
      <c r="R467" s="269">
        <f t="shared" si="90"/>
        <v>1.0371704896291098E-3</v>
      </c>
      <c r="S467" s="237"/>
    </row>
    <row r="468" spans="1:19" ht="14" thickBot="1">
      <c r="A468" s="187">
        <f t="shared" si="91"/>
        <v>6</v>
      </c>
      <c r="B468" s="278">
        <v>2</v>
      </c>
      <c r="C468" s="278">
        <v>1</v>
      </c>
      <c r="D468" s="278">
        <v>2</v>
      </c>
      <c r="E468" s="278">
        <v>1</v>
      </c>
      <c r="F468" s="278">
        <v>0</v>
      </c>
      <c r="G468" s="279">
        <f t="shared" si="92"/>
        <v>6</v>
      </c>
      <c r="H468" s="284">
        <f>IF(B468=2,'Regular Symbol'!D$55,IF(PayCombo!B468=1,'Regular Symbol'!D$40,IF(A468=0,'Regular Symbol'!D$26,'Regular Symbol'!D$68) ))</f>
        <v>3</v>
      </c>
      <c r="I468" s="284">
        <f>IF(C468=2,'Regular Symbol'!E$55,IF(PayCombo!C468=1,'Regular Symbol'!E$40,IF(B468=0,'Regular Symbol'!E$26,'Regular Symbol'!E$68) ))</f>
        <v>18</v>
      </c>
      <c r="J468" s="284">
        <f>IF(D468=2,'Regular Symbol'!F$55,IF(PayCombo!D468=1,'Regular Symbol'!F$40,IF(C468=0,'Regular Symbol'!F$26,'Regular Symbol'!F$68) ))</f>
        <v>13</v>
      </c>
      <c r="K468" s="284">
        <f>IF(E468=2,'Regular Symbol'!G$55,IF(PayCombo!E468=1,'Regular Symbol'!G$40,IF(D468=0,'Regular Symbol'!G$26,'Regular Symbol'!G$68) ))</f>
        <v>14</v>
      </c>
      <c r="L468" s="284">
        <f>IF(F468=2,'Regular Symbol'!H$55,IF(PayCombo!F468=1,'Regular Symbol'!H$40,IF(E468=0,'Regular Symbol'!H$26,'Regular Symbol'!H$68) ))</f>
        <v>157</v>
      </c>
      <c r="M468" s="270">
        <f t="shared" si="93"/>
        <v>1542996</v>
      </c>
      <c r="N468" s="271">
        <f t="shared" si="94"/>
        <v>169099.11835934766</v>
      </c>
      <c r="O468" s="285">
        <f>HLOOKUP(A468,OverView!$B$47:$L$57,9,FALSE)</f>
        <v>60</v>
      </c>
      <c r="P468" s="269">
        <f t="shared" si="89"/>
        <v>3.5482148329416907E-4</v>
      </c>
      <c r="Q468" s="272">
        <f t="shared" si="95"/>
        <v>5.9136913882361514E-6</v>
      </c>
      <c r="R468" s="269">
        <f t="shared" si="90"/>
        <v>3.5482148329416907E-4</v>
      </c>
      <c r="S468" s="237"/>
    </row>
    <row r="469" spans="1:19" ht="14" thickBot="1">
      <c r="A469" s="187">
        <f t="shared" si="91"/>
        <v>6</v>
      </c>
      <c r="B469" s="278">
        <v>2</v>
      </c>
      <c r="C469" s="278">
        <v>2</v>
      </c>
      <c r="D469" s="278">
        <v>1</v>
      </c>
      <c r="E469" s="278">
        <v>1</v>
      </c>
      <c r="F469" s="278">
        <v>0</v>
      </c>
      <c r="G469" s="279">
        <f t="shared" si="92"/>
        <v>6</v>
      </c>
      <c r="H469" s="284">
        <f>IF(B469=2,'Regular Symbol'!D$55,IF(PayCombo!B469=1,'Regular Symbol'!D$40,IF(A469=0,'Regular Symbol'!D$26,'Regular Symbol'!D$68) ))</f>
        <v>3</v>
      </c>
      <c r="I469" s="284">
        <f>IF(C469=2,'Regular Symbol'!E$55,IF(PayCombo!C469=1,'Regular Symbol'!E$40,IF(B469=0,'Regular Symbol'!E$26,'Regular Symbol'!E$68) ))</f>
        <v>3</v>
      </c>
      <c r="J469" s="284">
        <f>IF(D469=2,'Regular Symbol'!F$55,IF(PayCombo!D469=1,'Regular Symbol'!F$40,IF(C469=0,'Regular Symbol'!F$26,'Regular Symbol'!F$68) ))</f>
        <v>14</v>
      </c>
      <c r="K469" s="284">
        <f>IF(E469=2,'Regular Symbol'!G$55,IF(PayCombo!E469=1,'Regular Symbol'!G$40,IF(D469=0,'Regular Symbol'!G$26,'Regular Symbol'!G$68) ))</f>
        <v>14</v>
      </c>
      <c r="L469" s="284">
        <f>IF(F469=2,'Regular Symbol'!H$55,IF(PayCombo!F469=1,'Regular Symbol'!H$40,IF(E469=0,'Regular Symbol'!H$26,'Regular Symbol'!H$68) ))</f>
        <v>157</v>
      </c>
      <c r="M469" s="270">
        <f t="shared" si="93"/>
        <v>276948</v>
      </c>
      <c r="N469" s="271">
        <f t="shared" si="94"/>
        <v>942123.65943065123</v>
      </c>
      <c r="O469" s="285">
        <f>HLOOKUP(A469,OverView!$B$47:$L$57,9,FALSE)</f>
        <v>60</v>
      </c>
      <c r="P469" s="269">
        <f t="shared" si="89"/>
        <v>6.3685907257927786E-5</v>
      </c>
      <c r="Q469" s="272">
        <f t="shared" si="95"/>
        <v>1.0614317876321298E-6</v>
      </c>
      <c r="R469" s="269">
        <f t="shared" si="90"/>
        <v>6.3685907257927786E-5</v>
      </c>
      <c r="S469" s="237"/>
    </row>
    <row r="470" spans="1:19" ht="14" thickBot="1">
      <c r="A470" s="187">
        <f t="shared" si="91"/>
        <v>6</v>
      </c>
      <c r="B470" s="282">
        <v>2</v>
      </c>
      <c r="C470" s="282">
        <v>2</v>
      </c>
      <c r="D470" s="282">
        <v>2</v>
      </c>
      <c r="E470" s="282">
        <v>0</v>
      </c>
      <c r="F470" s="282">
        <v>0</v>
      </c>
      <c r="G470" s="283">
        <f t="shared" si="92"/>
        <v>6</v>
      </c>
      <c r="H470" s="284">
        <f>IF(B470=2,'Regular Symbol'!D$55,IF(PayCombo!B470=1,'Regular Symbol'!D$40,IF(A470=0,'Regular Symbol'!D$26,'Regular Symbol'!D$68) ))</f>
        <v>3</v>
      </c>
      <c r="I470" s="284">
        <f>IF(C470=2,'Regular Symbol'!E$55,IF(PayCombo!C470=1,'Regular Symbol'!E$40,IF(B470=0,'Regular Symbol'!E$26,'Regular Symbol'!E$68) ))</f>
        <v>3</v>
      </c>
      <c r="J470" s="284">
        <f>IF(D470=2,'Regular Symbol'!F$55,IF(PayCombo!D470=1,'Regular Symbol'!F$40,IF(C470=0,'Regular Symbol'!F$26,'Regular Symbol'!F$68) ))</f>
        <v>13</v>
      </c>
      <c r="K470" s="284">
        <f>IF(E470=2,'Regular Symbol'!G$55,IF(PayCombo!E470=1,'Regular Symbol'!G$40,IF(D470=0,'Regular Symbol'!G$26,'Regular Symbol'!G$68) ))</f>
        <v>140</v>
      </c>
      <c r="L470" s="284">
        <f>IF(F470=2,'Regular Symbol'!H$55,IF(PayCombo!F470=1,'Regular Symbol'!H$40,IF(E470=0,'Regular Symbol'!H$26,'Regular Symbol'!H$68) ))</f>
        <v>192</v>
      </c>
      <c r="M470" s="270">
        <f t="shared" si="93"/>
        <v>3144960</v>
      </c>
      <c r="N470" s="271">
        <f t="shared" si="94"/>
        <v>82964.254945054941</v>
      </c>
      <c r="O470" s="285">
        <f>HLOOKUP(A470,OverView!$B$47:$L$57,9,FALSE)</f>
        <v>60</v>
      </c>
      <c r="P470" s="269">
        <f t="shared" si="89"/>
        <v>7.2320302327473962E-4</v>
      </c>
      <c r="Q470" s="272">
        <f t="shared" si="95"/>
        <v>1.205338372124566E-5</v>
      </c>
      <c r="R470" s="269">
        <f t="shared" si="90"/>
        <v>7.2320302327473962E-4</v>
      </c>
      <c r="S470" s="289">
        <f>SUM(M459:M470)</f>
        <v>39860694</v>
      </c>
    </row>
    <row r="471" spans="1:19" ht="14" thickBot="1">
      <c r="A471" s="187">
        <f t="shared" si="91"/>
        <v>5</v>
      </c>
      <c r="B471" s="280">
        <v>1</v>
      </c>
      <c r="C471" s="280">
        <v>1</v>
      </c>
      <c r="D471" s="280">
        <v>1</v>
      </c>
      <c r="E471" s="280">
        <v>1</v>
      </c>
      <c r="F471" s="280">
        <v>1</v>
      </c>
      <c r="G471" s="281">
        <f t="shared" si="92"/>
        <v>5</v>
      </c>
      <c r="H471" s="284">
        <f>IF(B471=2,'Regular Symbol'!D$55,IF(PayCombo!B471=1,'Regular Symbol'!D$40,IF(A471=0,'Regular Symbol'!D$26,'Regular Symbol'!D$68) ))</f>
        <v>15</v>
      </c>
      <c r="I471" s="284">
        <f>IF(C471=2,'Regular Symbol'!E$55,IF(PayCombo!C471=1,'Regular Symbol'!E$40,IF(B471=0,'Regular Symbol'!E$26,'Regular Symbol'!E$68) ))</f>
        <v>18</v>
      </c>
      <c r="J471" s="284">
        <f>IF(D471=2,'Regular Symbol'!F$55,IF(PayCombo!D471=1,'Regular Symbol'!F$40,IF(C471=0,'Regular Symbol'!F$26,'Regular Symbol'!F$68) ))</f>
        <v>14</v>
      </c>
      <c r="K471" s="284">
        <f>IF(E471=2,'Regular Symbol'!G$55,IF(PayCombo!E471=1,'Regular Symbol'!G$40,IF(D471=0,'Regular Symbol'!G$26,'Regular Symbol'!G$68) ))</f>
        <v>14</v>
      </c>
      <c r="L471" s="284">
        <f>IF(F471=2,'Regular Symbol'!H$55,IF(PayCombo!F471=1,'Regular Symbol'!H$40,IF(E471=0,'Regular Symbol'!H$26,'Regular Symbol'!H$68) ))</f>
        <v>16</v>
      </c>
      <c r="M471" s="268">
        <f t="shared" si="93"/>
        <v>846720</v>
      </c>
      <c r="N471" s="271">
        <f t="shared" si="94"/>
        <v>308152.94693877554</v>
      </c>
      <c r="O471" s="285">
        <f>HLOOKUP(A471,OverView!$B$47:$L$57,9,FALSE)</f>
        <v>15</v>
      </c>
      <c r="P471" s="269">
        <f t="shared" si="89"/>
        <v>4.8677126566569008E-5</v>
      </c>
      <c r="Q471" s="272">
        <f t="shared" si="95"/>
        <v>3.2451417711046006E-6</v>
      </c>
      <c r="R471" s="269">
        <f t="shared" si="90"/>
        <v>4.8677126566569008E-5</v>
      </c>
      <c r="S471" s="237"/>
    </row>
    <row r="472" spans="1:19" ht="14" thickBot="1">
      <c r="A472" s="187">
        <f t="shared" si="91"/>
        <v>5</v>
      </c>
      <c r="B472" s="278">
        <v>1</v>
      </c>
      <c r="C472" s="278">
        <v>1</v>
      </c>
      <c r="D472" s="278">
        <v>1</v>
      </c>
      <c r="E472" s="278">
        <v>2</v>
      </c>
      <c r="F472" s="278">
        <v>0</v>
      </c>
      <c r="G472" s="279">
        <f t="shared" si="92"/>
        <v>5</v>
      </c>
      <c r="H472" s="284">
        <f>IF(B472=2,'Regular Symbol'!D$55,IF(PayCombo!B472=1,'Regular Symbol'!D$40,IF(A472=0,'Regular Symbol'!D$26,'Regular Symbol'!D$68) ))</f>
        <v>15</v>
      </c>
      <c r="I472" s="284">
        <f>IF(C472=2,'Regular Symbol'!E$55,IF(PayCombo!C472=1,'Regular Symbol'!E$40,IF(B472=0,'Regular Symbol'!E$26,'Regular Symbol'!E$68) ))</f>
        <v>18</v>
      </c>
      <c r="J472" s="284">
        <f>IF(D472=2,'Regular Symbol'!F$55,IF(PayCombo!D472=1,'Regular Symbol'!F$40,IF(C472=0,'Regular Symbol'!F$26,'Regular Symbol'!F$68) ))</f>
        <v>14</v>
      </c>
      <c r="K472" s="284">
        <f>IF(E472=2,'Regular Symbol'!G$55,IF(PayCombo!E472=1,'Regular Symbol'!G$40,IF(D472=0,'Regular Symbol'!G$26,'Regular Symbol'!G$68) ))</f>
        <v>38</v>
      </c>
      <c r="L472" s="284">
        <f>IF(F472=2,'Regular Symbol'!H$55,IF(PayCombo!F472=1,'Regular Symbol'!H$40,IF(E472=0,'Regular Symbol'!H$26,'Regular Symbol'!H$68) ))</f>
        <v>157</v>
      </c>
      <c r="M472" s="270">
        <f t="shared" si="93"/>
        <v>22551480</v>
      </c>
      <c r="N472" s="271">
        <f t="shared" si="94"/>
        <v>11569.939677218525</v>
      </c>
      <c r="O472" s="285">
        <f>HLOOKUP(A472,OverView!$B$47:$L$57,9,FALSE)</f>
        <v>15</v>
      </c>
      <c r="P472" s="269">
        <f t="shared" si="89"/>
        <v>1.296463112036387E-3</v>
      </c>
      <c r="Q472" s="272">
        <f t="shared" si="95"/>
        <v>8.6430874135759136E-5</v>
      </c>
      <c r="R472" s="269">
        <f t="shared" si="90"/>
        <v>1.296463112036387E-3</v>
      </c>
      <c r="S472" s="237"/>
    </row>
    <row r="473" spans="1:19" ht="14" thickBot="1">
      <c r="A473" s="187">
        <f t="shared" si="91"/>
        <v>5</v>
      </c>
      <c r="B473" s="278">
        <v>1</v>
      </c>
      <c r="C473" s="278">
        <v>1</v>
      </c>
      <c r="D473" s="278">
        <v>2</v>
      </c>
      <c r="E473" s="278">
        <v>1</v>
      </c>
      <c r="F473" s="278">
        <v>0</v>
      </c>
      <c r="G473" s="279">
        <f t="shared" si="92"/>
        <v>5</v>
      </c>
      <c r="H473" s="284">
        <f>IF(B473=2,'Regular Symbol'!D$55,IF(PayCombo!B473=1,'Regular Symbol'!D$40,IF(A473=0,'Regular Symbol'!D$26,'Regular Symbol'!D$68) ))</f>
        <v>15</v>
      </c>
      <c r="I473" s="284">
        <f>IF(C473=2,'Regular Symbol'!E$55,IF(PayCombo!C473=1,'Regular Symbol'!E$40,IF(B473=0,'Regular Symbol'!E$26,'Regular Symbol'!E$68) ))</f>
        <v>18</v>
      </c>
      <c r="J473" s="284">
        <f>IF(D473=2,'Regular Symbol'!F$55,IF(PayCombo!D473=1,'Regular Symbol'!F$40,IF(C473=0,'Regular Symbol'!F$26,'Regular Symbol'!F$68) ))</f>
        <v>13</v>
      </c>
      <c r="K473" s="284">
        <f>IF(E473=2,'Regular Symbol'!G$55,IF(PayCombo!E473=1,'Regular Symbol'!G$40,IF(D473=0,'Regular Symbol'!G$26,'Regular Symbol'!G$68) ))</f>
        <v>14</v>
      </c>
      <c r="L473" s="284">
        <f>IF(F473=2,'Regular Symbol'!H$55,IF(PayCombo!F473=1,'Regular Symbol'!H$40,IF(E473=0,'Regular Symbol'!H$26,'Regular Symbol'!H$68) ))</f>
        <v>157</v>
      </c>
      <c r="M473" s="270">
        <f t="shared" si="93"/>
        <v>7714980</v>
      </c>
      <c r="N473" s="271">
        <f t="shared" si="94"/>
        <v>33819.823671869533</v>
      </c>
      <c r="O473" s="285">
        <f>HLOOKUP(A473,OverView!$B$47:$L$57,9,FALSE)</f>
        <v>15</v>
      </c>
      <c r="P473" s="269">
        <f t="shared" si="89"/>
        <v>4.4352685411771137E-4</v>
      </c>
      <c r="Q473" s="272">
        <f t="shared" si="95"/>
        <v>2.9568456941180757E-5</v>
      </c>
      <c r="R473" s="269">
        <f t="shared" si="90"/>
        <v>4.4352685411771137E-4</v>
      </c>
      <c r="S473" s="237"/>
    </row>
    <row r="474" spans="1:19" ht="14" thickBot="1">
      <c r="A474" s="187">
        <f t="shared" si="91"/>
        <v>5</v>
      </c>
      <c r="B474" s="278">
        <v>1</v>
      </c>
      <c r="C474" s="278">
        <v>2</v>
      </c>
      <c r="D474" s="278">
        <v>1</v>
      </c>
      <c r="E474" s="278">
        <v>1</v>
      </c>
      <c r="F474" s="278">
        <v>0</v>
      </c>
      <c r="G474" s="279">
        <f t="shared" si="92"/>
        <v>5</v>
      </c>
      <c r="H474" s="284">
        <f>IF(B474=2,'Regular Symbol'!D$55,IF(PayCombo!B474=1,'Regular Symbol'!D$40,IF(A474=0,'Regular Symbol'!D$26,'Regular Symbol'!D$68) ))</f>
        <v>15</v>
      </c>
      <c r="I474" s="284">
        <f>IF(C474=2,'Regular Symbol'!E$55,IF(PayCombo!C474=1,'Regular Symbol'!E$40,IF(B474=0,'Regular Symbol'!E$26,'Regular Symbol'!E$68) ))</f>
        <v>3</v>
      </c>
      <c r="J474" s="284">
        <f>IF(D474=2,'Regular Symbol'!F$55,IF(PayCombo!D474=1,'Regular Symbol'!F$40,IF(C474=0,'Regular Symbol'!F$26,'Regular Symbol'!F$68) ))</f>
        <v>14</v>
      </c>
      <c r="K474" s="284">
        <f>IF(E474=2,'Regular Symbol'!G$55,IF(PayCombo!E474=1,'Regular Symbol'!G$40,IF(D474=0,'Regular Symbol'!G$26,'Regular Symbol'!G$68) ))</f>
        <v>14</v>
      </c>
      <c r="L474" s="284">
        <f>IF(F474=2,'Regular Symbol'!H$55,IF(PayCombo!F474=1,'Regular Symbol'!H$40,IF(E474=0,'Regular Symbol'!H$26,'Regular Symbol'!H$68) ))</f>
        <v>157</v>
      </c>
      <c r="M474" s="270">
        <f t="shared" si="93"/>
        <v>1384740</v>
      </c>
      <c r="N474" s="271">
        <f t="shared" si="94"/>
        <v>188424.73188613023</v>
      </c>
      <c r="O474" s="285">
        <f>HLOOKUP(A474,OverView!$B$47:$L$57,9,FALSE)</f>
        <v>15</v>
      </c>
      <c r="P474" s="269">
        <f t="shared" si="89"/>
        <v>7.9607384072409739E-5</v>
      </c>
      <c r="Q474" s="272">
        <f t="shared" si="95"/>
        <v>5.3071589381606496E-6</v>
      </c>
      <c r="R474" s="269">
        <f t="shared" si="90"/>
        <v>7.9607384072409739E-5</v>
      </c>
      <c r="S474" s="237"/>
    </row>
    <row r="475" spans="1:19" ht="14" thickBot="1">
      <c r="A475" s="187">
        <f t="shared" si="91"/>
        <v>5</v>
      </c>
      <c r="B475" s="278">
        <v>1</v>
      </c>
      <c r="C475" s="278">
        <v>2</v>
      </c>
      <c r="D475" s="278">
        <v>2</v>
      </c>
      <c r="E475" s="278">
        <v>0</v>
      </c>
      <c r="F475" s="278">
        <v>0</v>
      </c>
      <c r="G475" s="279">
        <f t="shared" si="92"/>
        <v>5</v>
      </c>
      <c r="H475" s="284">
        <f>IF(B475=2,'Regular Symbol'!D$55,IF(PayCombo!B475=1,'Regular Symbol'!D$40,IF(A475=0,'Regular Symbol'!D$26,'Regular Symbol'!D$68) ))</f>
        <v>15</v>
      </c>
      <c r="I475" s="284">
        <f>IF(C475=2,'Regular Symbol'!E$55,IF(PayCombo!C475=1,'Regular Symbol'!E$40,IF(B475=0,'Regular Symbol'!E$26,'Regular Symbol'!E$68) ))</f>
        <v>3</v>
      </c>
      <c r="J475" s="284">
        <f>IF(D475=2,'Regular Symbol'!F$55,IF(PayCombo!D475=1,'Regular Symbol'!F$40,IF(C475=0,'Regular Symbol'!F$26,'Regular Symbol'!F$68) ))</f>
        <v>13</v>
      </c>
      <c r="K475" s="284">
        <f>IF(E475=2,'Regular Symbol'!G$55,IF(PayCombo!E475=1,'Regular Symbol'!G$40,IF(D475=0,'Regular Symbol'!G$26,'Regular Symbol'!G$68) ))</f>
        <v>140</v>
      </c>
      <c r="L475" s="284">
        <f>IF(F475=2,'Regular Symbol'!H$55,IF(PayCombo!F475=1,'Regular Symbol'!H$40,IF(E475=0,'Regular Symbol'!H$26,'Regular Symbol'!H$68) ))</f>
        <v>192</v>
      </c>
      <c r="M475" s="270">
        <f t="shared" si="93"/>
        <v>15724800</v>
      </c>
      <c r="N475" s="271">
        <f t="shared" si="94"/>
        <v>16592.850989010989</v>
      </c>
      <c r="O475" s="285">
        <f>HLOOKUP(A475,OverView!$B$47:$L$57,9,FALSE)</f>
        <v>15</v>
      </c>
      <c r="P475" s="269">
        <f t="shared" si="89"/>
        <v>9.0400377909342444E-4</v>
      </c>
      <c r="Q475" s="272">
        <f t="shared" si="95"/>
        <v>6.0266918606228297E-5</v>
      </c>
      <c r="R475" s="269">
        <f t="shared" si="90"/>
        <v>9.0400377909342444E-4</v>
      </c>
      <c r="S475" s="237"/>
    </row>
    <row r="476" spans="1:19" ht="14" thickBot="1">
      <c r="A476" s="187">
        <f t="shared" si="91"/>
        <v>5</v>
      </c>
      <c r="B476" s="278">
        <v>2</v>
      </c>
      <c r="C476" s="278">
        <v>1</v>
      </c>
      <c r="D476" s="278">
        <v>1</v>
      </c>
      <c r="E476" s="278">
        <v>1</v>
      </c>
      <c r="F476" s="278">
        <v>0</v>
      </c>
      <c r="G476" s="279">
        <f t="shared" si="92"/>
        <v>5</v>
      </c>
      <c r="H476" s="284">
        <f>IF(B476=2,'Regular Symbol'!D$55,IF(PayCombo!B476=1,'Regular Symbol'!D$40,IF(A476=0,'Regular Symbol'!D$26,'Regular Symbol'!D$68) ))</f>
        <v>3</v>
      </c>
      <c r="I476" s="284">
        <f>IF(C476=2,'Regular Symbol'!E$55,IF(PayCombo!C476=1,'Regular Symbol'!E$40,IF(B476=0,'Regular Symbol'!E$26,'Regular Symbol'!E$68) ))</f>
        <v>18</v>
      </c>
      <c r="J476" s="284">
        <f>IF(D476=2,'Regular Symbol'!F$55,IF(PayCombo!D476=1,'Regular Symbol'!F$40,IF(C476=0,'Regular Symbol'!F$26,'Regular Symbol'!F$68) ))</f>
        <v>14</v>
      </c>
      <c r="K476" s="284">
        <f>IF(E476=2,'Regular Symbol'!G$55,IF(PayCombo!E476=1,'Regular Symbol'!G$40,IF(D476=0,'Regular Symbol'!G$26,'Regular Symbol'!G$68) ))</f>
        <v>14</v>
      </c>
      <c r="L476" s="284">
        <f>IF(F476=2,'Regular Symbol'!H$55,IF(PayCombo!F476=1,'Regular Symbol'!H$40,IF(E476=0,'Regular Symbol'!H$26,'Regular Symbol'!H$68) ))</f>
        <v>157</v>
      </c>
      <c r="M476" s="270">
        <f t="shared" si="93"/>
        <v>1661688</v>
      </c>
      <c r="N476" s="271">
        <f t="shared" si="94"/>
        <v>157020.60990510855</v>
      </c>
      <c r="O476" s="285">
        <f>HLOOKUP(A476,OverView!$B$47:$L$57,9,FALSE)</f>
        <v>15</v>
      </c>
      <c r="P476" s="269">
        <f t="shared" si="89"/>
        <v>9.5528860886891678E-5</v>
      </c>
      <c r="Q476" s="272">
        <f t="shared" si="95"/>
        <v>6.3685907257927784E-6</v>
      </c>
      <c r="R476" s="269">
        <f t="shared" si="90"/>
        <v>9.5528860886891678E-5</v>
      </c>
      <c r="S476" s="237"/>
    </row>
    <row r="477" spans="1:19" ht="14" thickBot="1">
      <c r="A477" s="187">
        <f t="shared" si="91"/>
        <v>5</v>
      </c>
      <c r="B477" s="278">
        <v>2</v>
      </c>
      <c r="C477" s="278">
        <v>1</v>
      </c>
      <c r="D477" s="278">
        <v>2</v>
      </c>
      <c r="E477" s="278">
        <v>0</v>
      </c>
      <c r="F477" s="278">
        <v>0</v>
      </c>
      <c r="G477" s="279">
        <f t="shared" si="92"/>
        <v>5</v>
      </c>
      <c r="H477" s="284">
        <f>IF(B477=2,'Regular Symbol'!D$55,IF(PayCombo!B477=1,'Regular Symbol'!D$40,IF(A477=0,'Regular Symbol'!D$26,'Regular Symbol'!D$68) ))</f>
        <v>3</v>
      </c>
      <c r="I477" s="284">
        <f>IF(C477=2,'Regular Symbol'!E$55,IF(PayCombo!C477=1,'Regular Symbol'!E$40,IF(B477=0,'Regular Symbol'!E$26,'Regular Symbol'!E$68) ))</f>
        <v>18</v>
      </c>
      <c r="J477" s="284">
        <f>IF(D477=2,'Regular Symbol'!F$55,IF(PayCombo!D477=1,'Regular Symbol'!F$40,IF(C477=0,'Regular Symbol'!F$26,'Regular Symbol'!F$68) ))</f>
        <v>13</v>
      </c>
      <c r="K477" s="284">
        <f>IF(E477=2,'Regular Symbol'!G$55,IF(PayCombo!E477=1,'Regular Symbol'!G$40,IF(D477=0,'Regular Symbol'!G$26,'Regular Symbol'!G$68) ))</f>
        <v>140</v>
      </c>
      <c r="L477" s="284">
        <f>IF(F477=2,'Regular Symbol'!H$55,IF(PayCombo!F477=1,'Regular Symbol'!H$40,IF(E477=0,'Regular Symbol'!H$26,'Regular Symbol'!H$68) ))</f>
        <v>192</v>
      </c>
      <c r="M477" s="270">
        <f t="shared" si="93"/>
        <v>18869760</v>
      </c>
      <c r="N477" s="271">
        <f t="shared" si="94"/>
        <v>13827.375824175824</v>
      </c>
      <c r="O477" s="285">
        <f>HLOOKUP(A477,OverView!$B$47:$L$57,9,FALSE)</f>
        <v>15</v>
      </c>
      <c r="P477" s="269">
        <f t="shared" si="89"/>
        <v>1.0848045349121094E-3</v>
      </c>
      <c r="Q477" s="272">
        <f t="shared" si="95"/>
        <v>7.2320302327473954E-5</v>
      </c>
      <c r="R477" s="269">
        <f t="shared" si="90"/>
        <v>1.0848045349121094E-3</v>
      </c>
      <c r="S477" s="237"/>
    </row>
    <row r="478" spans="1:19" ht="14" thickBot="1">
      <c r="A478" s="187">
        <f t="shared" si="91"/>
        <v>5</v>
      </c>
      <c r="B478" s="282">
        <v>2</v>
      </c>
      <c r="C478" s="282">
        <v>2</v>
      </c>
      <c r="D478" s="282">
        <v>1</v>
      </c>
      <c r="E478" s="282">
        <v>0</v>
      </c>
      <c r="F478" s="282">
        <v>0</v>
      </c>
      <c r="G478" s="283">
        <f t="shared" si="92"/>
        <v>5</v>
      </c>
      <c r="H478" s="284">
        <f>IF(B478=2,'Regular Symbol'!D$55,IF(PayCombo!B478=1,'Regular Symbol'!D$40,IF(A478=0,'Regular Symbol'!D$26,'Regular Symbol'!D$68) ))</f>
        <v>3</v>
      </c>
      <c r="I478" s="284">
        <f>IF(C478=2,'Regular Symbol'!E$55,IF(PayCombo!C478=1,'Regular Symbol'!E$40,IF(B478=0,'Regular Symbol'!E$26,'Regular Symbol'!E$68) ))</f>
        <v>3</v>
      </c>
      <c r="J478" s="284">
        <f>IF(D478=2,'Regular Symbol'!F$55,IF(PayCombo!D478=1,'Regular Symbol'!F$40,IF(C478=0,'Regular Symbol'!F$26,'Regular Symbol'!F$68) ))</f>
        <v>14</v>
      </c>
      <c r="K478" s="284">
        <f>IF(E478=2,'Regular Symbol'!G$55,IF(PayCombo!E478=1,'Regular Symbol'!G$40,IF(D478=0,'Regular Symbol'!G$26,'Regular Symbol'!G$68) ))</f>
        <v>140</v>
      </c>
      <c r="L478" s="284">
        <f>IF(F478=2,'Regular Symbol'!H$55,IF(PayCombo!F478=1,'Regular Symbol'!H$40,IF(E478=0,'Regular Symbol'!H$26,'Regular Symbol'!H$68) ))</f>
        <v>192</v>
      </c>
      <c r="M478" s="270">
        <f t="shared" si="93"/>
        <v>3386880</v>
      </c>
      <c r="N478" s="271">
        <f t="shared" si="94"/>
        <v>77038.236734693885</v>
      </c>
      <c r="O478" s="285">
        <f>HLOOKUP(A478,OverView!$B$47:$L$57,9,FALSE)</f>
        <v>15</v>
      </c>
      <c r="P478" s="269">
        <f t="shared" si="89"/>
        <v>1.9470850626627603E-4</v>
      </c>
      <c r="Q478" s="272">
        <f t="shared" si="95"/>
        <v>1.2980567084418402E-5</v>
      </c>
      <c r="R478" s="269">
        <f t="shared" si="90"/>
        <v>1.9470850626627603E-4</v>
      </c>
      <c r="S478" s="289">
        <f>SUM(M471:M478)</f>
        <v>72141048</v>
      </c>
    </row>
    <row r="479" spans="1:19" ht="14" thickBot="1">
      <c r="A479" s="187">
        <f t="shared" si="91"/>
        <v>4</v>
      </c>
      <c r="B479" s="280">
        <v>1</v>
      </c>
      <c r="C479" s="280">
        <v>1</v>
      </c>
      <c r="D479" s="280">
        <v>1</v>
      </c>
      <c r="E479" s="280">
        <v>1</v>
      </c>
      <c r="F479" s="280">
        <v>0</v>
      </c>
      <c r="G479" s="281">
        <f t="shared" si="92"/>
        <v>4</v>
      </c>
      <c r="H479" s="284">
        <f>IF(B479=2,'Regular Symbol'!D$55,IF(PayCombo!B479=1,'Regular Symbol'!D$40,IF(A479=0,'Regular Symbol'!D$26,'Regular Symbol'!D$68) ))</f>
        <v>15</v>
      </c>
      <c r="I479" s="284">
        <f>IF(C479=2,'Regular Symbol'!E$55,IF(PayCombo!C479=1,'Regular Symbol'!E$40,IF(B479=0,'Regular Symbol'!E$26,'Regular Symbol'!E$68) ))</f>
        <v>18</v>
      </c>
      <c r="J479" s="284">
        <f>IF(D479=2,'Regular Symbol'!F$55,IF(PayCombo!D479=1,'Regular Symbol'!F$40,IF(C479=0,'Regular Symbol'!F$26,'Regular Symbol'!F$68) ))</f>
        <v>14</v>
      </c>
      <c r="K479" s="284">
        <f>IF(E479=2,'Regular Symbol'!G$55,IF(PayCombo!E479=1,'Regular Symbol'!G$40,IF(D479=0,'Regular Symbol'!G$26,'Regular Symbol'!G$68) ))</f>
        <v>14</v>
      </c>
      <c r="L479" s="284">
        <f>IF(F479=2,'Regular Symbol'!H$55,IF(PayCombo!F479=1,'Regular Symbol'!H$40,IF(E479=0,'Regular Symbol'!H$26,'Regular Symbol'!H$68) ))</f>
        <v>157</v>
      </c>
      <c r="M479" s="268">
        <f t="shared" si="93"/>
        <v>8308440</v>
      </c>
      <c r="N479" s="271">
        <f t="shared" si="94"/>
        <v>31404.121981021708</v>
      </c>
      <c r="O479" s="285">
        <f>HLOOKUP(A479,OverView!$B$47:$L$57,9,FALSE)</f>
        <v>8</v>
      </c>
      <c r="P479" s="269">
        <f t="shared" si="89"/>
        <v>2.5474362903171114E-4</v>
      </c>
      <c r="Q479" s="272">
        <f t="shared" si="95"/>
        <v>3.1842953628963893E-5</v>
      </c>
      <c r="R479" s="269">
        <f t="shared" si="90"/>
        <v>2.5474362903171114E-4</v>
      </c>
      <c r="S479" s="237"/>
    </row>
    <row r="480" spans="1:19" ht="14" thickBot="1">
      <c r="A480" s="187">
        <f t="shared" si="91"/>
        <v>4</v>
      </c>
      <c r="B480" s="278">
        <v>1</v>
      </c>
      <c r="C480" s="278">
        <v>1</v>
      </c>
      <c r="D480" s="278">
        <v>2</v>
      </c>
      <c r="E480" s="278">
        <v>0</v>
      </c>
      <c r="F480" s="278">
        <v>0</v>
      </c>
      <c r="G480" s="279">
        <f t="shared" si="92"/>
        <v>4</v>
      </c>
      <c r="H480" s="284">
        <f>IF(B480=2,'Regular Symbol'!D$55,IF(PayCombo!B480=1,'Regular Symbol'!D$40,IF(A480=0,'Regular Symbol'!D$26,'Regular Symbol'!D$68) ))</f>
        <v>15</v>
      </c>
      <c r="I480" s="284">
        <f>IF(C480=2,'Regular Symbol'!E$55,IF(PayCombo!C480=1,'Regular Symbol'!E$40,IF(B480=0,'Regular Symbol'!E$26,'Regular Symbol'!E$68) ))</f>
        <v>18</v>
      </c>
      <c r="J480" s="284">
        <f>IF(D480=2,'Regular Symbol'!F$55,IF(PayCombo!D480=1,'Regular Symbol'!F$40,IF(C480=0,'Regular Symbol'!F$26,'Regular Symbol'!F$68) ))</f>
        <v>13</v>
      </c>
      <c r="K480" s="284">
        <f>IF(E480=2,'Regular Symbol'!G$55,IF(PayCombo!E480=1,'Regular Symbol'!G$40,IF(D480=0,'Regular Symbol'!G$26,'Regular Symbol'!G$68) ))</f>
        <v>140</v>
      </c>
      <c r="L480" s="284">
        <f>IF(F480=2,'Regular Symbol'!H$55,IF(PayCombo!F480=1,'Regular Symbol'!H$40,IF(E480=0,'Regular Symbol'!H$26,'Regular Symbol'!H$68) ))</f>
        <v>192</v>
      </c>
      <c r="M480" s="270">
        <f t="shared" si="93"/>
        <v>94348800</v>
      </c>
      <c r="N480" s="271">
        <f t="shared" si="94"/>
        <v>2765.4751648351648</v>
      </c>
      <c r="O480" s="285">
        <f>HLOOKUP(A480,OverView!$B$47:$L$57,9,FALSE)</f>
        <v>8</v>
      </c>
      <c r="P480" s="269">
        <f t="shared" si="89"/>
        <v>2.8928120930989585E-3</v>
      </c>
      <c r="Q480" s="272">
        <f t="shared" si="95"/>
        <v>3.6160151163736981E-4</v>
      </c>
      <c r="R480" s="269">
        <f t="shared" si="90"/>
        <v>2.8928120930989585E-3</v>
      </c>
      <c r="S480" s="237"/>
    </row>
    <row r="481" spans="1:19" ht="14" thickBot="1">
      <c r="A481" s="187">
        <f t="shared" si="91"/>
        <v>4</v>
      </c>
      <c r="B481" s="278">
        <v>1</v>
      </c>
      <c r="C481" s="278">
        <v>2</v>
      </c>
      <c r="D481" s="278">
        <v>1</v>
      </c>
      <c r="E481" s="278">
        <v>0</v>
      </c>
      <c r="F481" s="278">
        <v>0</v>
      </c>
      <c r="G481" s="279">
        <f t="shared" si="92"/>
        <v>4</v>
      </c>
      <c r="H481" s="284">
        <f>IF(B481=2,'Regular Symbol'!D$55,IF(PayCombo!B481=1,'Regular Symbol'!D$40,IF(A481=0,'Regular Symbol'!D$26,'Regular Symbol'!D$68) ))</f>
        <v>15</v>
      </c>
      <c r="I481" s="284">
        <f>IF(C481=2,'Regular Symbol'!E$55,IF(PayCombo!C481=1,'Regular Symbol'!E$40,IF(B481=0,'Regular Symbol'!E$26,'Regular Symbol'!E$68) ))</f>
        <v>3</v>
      </c>
      <c r="J481" s="284">
        <f>IF(D481=2,'Regular Symbol'!F$55,IF(PayCombo!D481=1,'Regular Symbol'!F$40,IF(C481=0,'Regular Symbol'!F$26,'Regular Symbol'!F$68) ))</f>
        <v>14</v>
      </c>
      <c r="K481" s="284">
        <f>IF(E481=2,'Regular Symbol'!G$55,IF(PayCombo!E481=1,'Regular Symbol'!G$40,IF(D481=0,'Regular Symbol'!G$26,'Regular Symbol'!G$68) ))</f>
        <v>140</v>
      </c>
      <c r="L481" s="284">
        <f>IF(F481=2,'Regular Symbol'!H$55,IF(PayCombo!F481=1,'Regular Symbol'!H$40,IF(E481=0,'Regular Symbol'!H$26,'Regular Symbol'!H$68) ))</f>
        <v>192</v>
      </c>
      <c r="M481" s="270">
        <f t="shared" si="93"/>
        <v>16934400</v>
      </c>
      <c r="N481" s="271">
        <f t="shared" si="94"/>
        <v>15407.647346938775</v>
      </c>
      <c r="O481" s="285">
        <f>HLOOKUP(A481,OverView!$B$47:$L$57,9,FALSE)</f>
        <v>8</v>
      </c>
      <c r="P481" s="269">
        <f t="shared" si="89"/>
        <v>5.1922268337673612E-4</v>
      </c>
      <c r="Q481" s="272">
        <f t="shared" si="95"/>
        <v>6.4902835422092015E-5</v>
      </c>
      <c r="R481" s="269">
        <f t="shared" si="90"/>
        <v>5.1922268337673612E-4</v>
      </c>
      <c r="S481" s="237"/>
    </row>
    <row r="482" spans="1:19" ht="14" thickBot="1">
      <c r="A482" s="187">
        <f t="shared" si="91"/>
        <v>4</v>
      </c>
      <c r="B482" s="278">
        <v>2</v>
      </c>
      <c r="C482" s="278">
        <v>1</v>
      </c>
      <c r="D482" s="278">
        <v>1</v>
      </c>
      <c r="E482" s="278">
        <v>0</v>
      </c>
      <c r="F482" s="278">
        <v>0</v>
      </c>
      <c r="G482" s="279">
        <f t="shared" si="92"/>
        <v>4</v>
      </c>
      <c r="H482" s="284">
        <f>IF(B482=2,'Regular Symbol'!D$55,IF(PayCombo!B482=1,'Regular Symbol'!D$40,IF(A482=0,'Regular Symbol'!D$26,'Regular Symbol'!D$68) ))</f>
        <v>3</v>
      </c>
      <c r="I482" s="284">
        <f>IF(C482=2,'Regular Symbol'!E$55,IF(PayCombo!C482=1,'Regular Symbol'!E$40,IF(B482=0,'Regular Symbol'!E$26,'Regular Symbol'!E$68) ))</f>
        <v>18</v>
      </c>
      <c r="J482" s="284">
        <f>IF(D482=2,'Regular Symbol'!F$55,IF(PayCombo!D482=1,'Regular Symbol'!F$40,IF(C482=0,'Regular Symbol'!F$26,'Regular Symbol'!F$68) ))</f>
        <v>14</v>
      </c>
      <c r="K482" s="284">
        <f>IF(E482=2,'Regular Symbol'!G$55,IF(PayCombo!E482=1,'Regular Symbol'!G$40,IF(D482=0,'Regular Symbol'!G$26,'Regular Symbol'!G$68) ))</f>
        <v>140</v>
      </c>
      <c r="L482" s="284">
        <f>IF(F482=2,'Regular Symbol'!H$55,IF(PayCombo!F482=1,'Regular Symbol'!H$40,IF(E482=0,'Regular Symbol'!H$26,'Regular Symbol'!H$68) ))</f>
        <v>192</v>
      </c>
      <c r="M482" s="270">
        <f t="shared" si="93"/>
        <v>20321280</v>
      </c>
      <c r="N482" s="271">
        <f t="shared" si="94"/>
        <v>12839.706122448979</v>
      </c>
      <c r="O482" s="285">
        <f>HLOOKUP(A482,OverView!$B$47:$L$57,9,FALSE)</f>
        <v>8</v>
      </c>
      <c r="P482" s="269">
        <f t="shared" si="89"/>
        <v>6.2306722005208337E-4</v>
      </c>
      <c r="Q482" s="272">
        <f t="shared" si="95"/>
        <v>7.7883402506510421E-5</v>
      </c>
      <c r="R482" s="269">
        <f t="shared" si="90"/>
        <v>6.2306722005208337E-4</v>
      </c>
      <c r="S482" s="237"/>
    </row>
    <row r="483" spans="1:19" ht="14" thickBot="1">
      <c r="A483" s="187">
        <f t="shared" si="91"/>
        <v>4</v>
      </c>
      <c r="B483" s="282">
        <v>2</v>
      </c>
      <c r="C483" s="282">
        <v>2</v>
      </c>
      <c r="D483" s="282">
        <v>0</v>
      </c>
      <c r="E483" s="282">
        <v>0</v>
      </c>
      <c r="F483" s="282">
        <v>0</v>
      </c>
      <c r="G483" s="283">
        <f t="shared" si="92"/>
        <v>4</v>
      </c>
      <c r="H483" s="284">
        <f>IF(B483=2,'Regular Symbol'!D$55,IF(PayCombo!B483=1,'Regular Symbol'!D$40,IF(A483=0,'Regular Symbol'!D$26,'Regular Symbol'!D$68) ))</f>
        <v>3</v>
      </c>
      <c r="I483" s="284">
        <f>IF(C483=2,'Regular Symbol'!E$55,IF(PayCombo!C483=1,'Regular Symbol'!E$40,IF(B483=0,'Regular Symbol'!E$26,'Regular Symbol'!E$68) ))</f>
        <v>3</v>
      </c>
      <c r="J483" s="284">
        <f>IF(D483=2,'Regular Symbol'!F$55,IF(PayCombo!D483=1,'Regular Symbol'!F$40,IF(C483=0,'Regular Symbol'!F$26,'Regular Symbol'!F$68) ))</f>
        <v>165</v>
      </c>
      <c r="K483" s="284">
        <f>IF(E483=2,'Regular Symbol'!G$55,IF(PayCombo!E483=1,'Regular Symbol'!G$40,IF(D483=0,'Regular Symbol'!G$26,'Regular Symbol'!G$68) ))</f>
        <v>192</v>
      </c>
      <c r="L483" s="284">
        <f>IF(F483=2,'Regular Symbol'!H$55,IF(PayCombo!F483=1,'Regular Symbol'!H$40,IF(E483=0,'Regular Symbol'!H$26,'Regular Symbol'!H$68) ))</f>
        <v>192</v>
      </c>
      <c r="M483" s="270">
        <f t="shared" si="93"/>
        <v>54743040</v>
      </c>
      <c r="N483" s="271">
        <f t="shared" si="94"/>
        <v>4766.2545454545452</v>
      </c>
      <c r="O483" s="285">
        <f>HLOOKUP(A483,OverView!$B$47:$L$57,9,FALSE)</f>
        <v>8</v>
      </c>
      <c r="P483" s="269">
        <f t="shared" si="89"/>
        <v>1.678466796875E-3</v>
      </c>
      <c r="Q483" s="272">
        <f t="shared" si="95"/>
        <v>2.09808349609375E-4</v>
      </c>
      <c r="R483" s="269">
        <f t="shared" si="90"/>
        <v>1.678466796875E-3</v>
      </c>
      <c r="S483" s="289">
        <f>SUM(M479:M483)</f>
        <v>194655960</v>
      </c>
    </row>
    <row r="484" spans="1:19" ht="14" thickBot="1">
      <c r="A484" s="187">
        <f t="shared" si="91"/>
        <v>3</v>
      </c>
      <c r="B484" s="280">
        <v>1</v>
      </c>
      <c r="C484" s="280">
        <v>1</v>
      </c>
      <c r="D484" s="280">
        <v>1</v>
      </c>
      <c r="E484" s="280">
        <v>0</v>
      </c>
      <c r="F484" s="280">
        <v>0</v>
      </c>
      <c r="G484" s="281">
        <f t="shared" si="92"/>
        <v>3</v>
      </c>
      <c r="H484" s="284">
        <f>IF(B484=2,'Regular Symbol'!D$55,IF(PayCombo!B484=1,'Regular Symbol'!D$40,IF(A484=0,'Regular Symbol'!D$26,'Regular Symbol'!D$68) ))</f>
        <v>15</v>
      </c>
      <c r="I484" s="284">
        <f>IF(C484=2,'Regular Symbol'!E$55,IF(PayCombo!C484=1,'Regular Symbol'!E$40,IF(B484=0,'Regular Symbol'!E$26,'Regular Symbol'!E$68) ))</f>
        <v>18</v>
      </c>
      <c r="J484" s="284">
        <f>IF(D484=2,'Regular Symbol'!F$55,IF(PayCombo!D484=1,'Regular Symbol'!F$40,IF(C484=0,'Regular Symbol'!F$26,'Regular Symbol'!F$68) ))</f>
        <v>14</v>
      </c>
      <c r="K484" s="284">
        <f>IF(E484=2,'Regular Symbol'!G$55,IF(PayCombo!E484=1,'Regular Symbol'!G$40,IF(D484=0,'Regular Symbol'!G$26,'Regular Symbol'!G$68) ))</f>
        <v>140</v>
      </c>
      <c r="L484" s="284">
        <f>IF(F484=2,'Regular Symbol'!H$55,IF(PayCombo!F484=1,'Regular Symbol'!H$40,IF(E484=0,'Regular Symbol'!H$26,'Regular Symbol'!H$68) ))</f>
        <v>192</v>
      </c>
      <c r="M484" s="268">
        <f t="shared" si="93"/>
        <v>101606400</v>
      </c>
      <c r="N484" s="271">
        <f t="shared" si="94"/>
        <v>2567.9412244897958</v>
      </c>
      <c r="O484" s="285">
        <f>HLOOKUP(A484,OverView!$B$47:$L$57,9,FALSE)</f>
        <v>5</v>
      </c>
      <c r="P484" s="269">
        <f t="shared" si="89"/>
        <v>1.9470850626627607E-3</v>
      </c>
      <c r="Q484" s="272">
        <f t="shared" si="95"/>
        <v>3.8941701253255212E-4</v>
      </c>
      <c r="R484" s="269">
        <f t="shared" si="90"/>
        <v>1.9470850626627607E-3</v>
      </c>
      <c r="S484" s="237"/>
    </row>
    <row r="485" spans="1:19" ht="14" thickBot="1">
      <c r="A485" s="187">
        <f t="shared" si="91"/>
        <v>3</v>
      </c>
      <c r="B485" s="278">
        <v>1</v>
      </c>
      <c r="C485" s="278">
        <v>2</v>
      </c>
      <c r="D485" s="278">
        <v>0</v>
      </c>
      <c r="E485" s="278">
        <v>0</v>
      </c>
      <c r="F485" s="278">
        <v>0</v>
      </c>
      <c r="G485" s="279">
        <f t="shared" si="92"/>
        <v>3</v>
      </c>
      <c r="H485" s="284">
        <f>IF(B485=2,'Regular Symbol'!D$55,IF(PayCombo!B485=1,'Regular Symbol'!D$40,IF(A485=0,'Regular Symbol'!D$26,'Regular Symbol'!D$68) ))</f>
        <v>15</v>
      </c>
      <c r="I485" s="284">
        <f>IF(C485=2,'Regular Symbol'!E$55,IF(PayCombo!C485=1,'Regular Symbol'!E$40,IF(B485=0,'Regular Symbol'!E$26,'Regular Symbol'!E$68) ))</f>
        <v>3</v>
      </c>
      <c r="J485" s="284">
        <f>IF(D485=2,'Regular Symbol'!F$55,IF(PayCombo!D485=1,'Regular Symbol'!F$40,IF(C485=0,'Regular Symbol'!F$26,'Regular Symbol'!F$68) ))</f>
        <v>165</v>
      </c>
      <c r="K485" s="284">
        <f>IF(E485=2,'Regular Symbol'!G$55,IF(PayCombo!E485=1,'Regular Symbol'!G$40,IF(D485=0,'Regular Symbol'!G$26,'Regular Symbol'!G$68) ))</f>
        <v>192</v>
      </c>
      <c r="L485" s="284">
        <f>IF(F485=2,'Regular Symbol'!H$55,IF(PayCombo!F485=1,'Regular Symbol'!H$40,IF(E485=0,'Regular Symbol'!H$26,'Regular Symbol'!H$68) ))</f>
        <v>192</v>
      </c>
      <c r="M485" s="270">
        <f t="shared" si="93"/>
        <v>273715200</v>
      </c>
      <c r="N485" s="271">
        <f t="shared" si="94"/>
        <v>953.25090909090909</v>
      </c>
      <c r="O485" s="285">
        <f>HLOOKUP(A485,OverView!$B$47:$L$57,9,FALSE)</f>
        <v>5</v>
      </c>
      <c r="P485" s="269">
        <f t="shared" si="89"/>
        <v>5.245208740234375E-3</v>
      </c>
      <c r="Q485" s="272">
        <f t="shared" si="95"/>
        <v>1.049041748046875E-3</v>
      </c>
      <c r="R485" s="269">
        <f t="shared" si="90"/>
        <v>5.245208740234375E-3</v>
      </c>
      <c r="S485" s="237"/>
    </row>
    <row r="486" spans="1:19" ht="14" thickBot="1">
      <c r="A486" s="187">
        <f t="shared" si="91"/>
        <v>3</v>
      </c>
      <c r="B486" s="282">
        <v>2</v>
      </c>
      <c r="C486" s="282">
        <v>1</v>
      </c>
      <c r="D486" s="282">
        <v>0</v>
      </c>
      <c r="E486" s="282">
        <v>0</v>
      </c>
      <c r="F486" s="282">
        <v>0</v>
      </c>
      <c r="G486" s="283">
        <f t="shared" si="92"/>
        <v>3</v>
      </c>
      <c r="H486" s="284">
        <f>IF(B486=2,'Regular Symbol'!D$55,IF(PayCombo!B486=1,'Regular Symbol'!D$40,IF(A486=0,'Regular Symbol'!D$26,'Regular Symbol'!D$68) ))</f>
        <v>3</v>
      </c>
      <c r="I486" s="284">
        <f>IF(C486=2,'Regular Symbol'!E$55,IF(PayCombo!C486=1,'Regular Symbol'!E$40,IF(B486=0,'Regular Symbol'!E$26,'Regular Symbol'!E$68) ))</f>
        <v>18</v>
      </c>
      <c r="J486" s="284">
        <f>IF(D486=2,'Regular Symbol'!F$55,IF(PayCombo!D486=1,'Regular Symbol'!F$40,IF(C486=0,'Regular Symbol'!F$26,'Regular Symbol'!F$68) ))</f>
        <v>165</v>
      </c>
      <c r="K486" s="284">
        <f>IF(E486=2,'Regular Symbol'!G$55,IF(PayCombo!E486=1,'Regular Symbol'!G$40,IF(D486=0,'Regular Symbol'!G$26,'Regular Symbol'!G$68) ))</f>
        <v>192</v>
      </c>
      <c r="L486" s="284">
        <f>IF(F486=2,'Regular Symbol'!H$55,IF(PayCombo!F486=1,'Regular Symbol'!H$40,IF(E486=0,'Regular Symbol'!H$26,'Regular Symbol'!H$68) ))</f>
        <v>192</v>
      </c>
      <c r="M486" s="270">
        <f t="shared" si="93"/>
        <v>328458240</v>
      </c>
      <c r="N486" s="271">
        <f t="shared" si="94"/>
        <v>794.37575757575758</v>
      </c>
      <c r="O486" s="285">
        <f>HLOOKUP(A486,OverView!$B$47:$L$57,9,FALSE)</f>
        <v>5</v>
      </c>
      <c r="P486" s="269">
        <f t="shared" si="89"/>
        <v>6.29425048828125E-3</v>
      </c>
      <c r="Q486" s="272">
        <f t="shared" si="95"/>
        <v>1.25885009765625E-3</v>
      </c>
      <c r="R486" s="269">
        <f t="shared" si="90"/>
        <v>6.29425048828125E-3</v>
      </c>
      <c r="S486" s="289">
        <f>SUM(M484:M486)</f>
        <v>703779840</v>
      </c>
    </row>
    <row r="487" spans="1:19" ht="14" thickBot="1">
      <c r="A487" s="187" t="str">
        <f>B487</f>
        <v>TE</v>
      </c>
      <c r="B487" s="346" t="s">
        <v>212</v>
      </c>
      <c r="C487" s="346"/>
      <c r="D487" s="346"/>
      <c r="E487" s="346"/>
      <c r="F487" s="347"/>
      <c r="G487" s="176"/>
      <c r="H487" s="176"/>
      <c r="I487" s="176"/>
      <c r="J487" s="176"/>
      <c r="K487" s="176"/>
      <c r="L487" s="176"/>
      <c r="M487" s="176"/>
      <c r="N487" s="176"/>
      <c r="O487" s="176"/>
      <c r="P487" s="269">
        <f t="shared" si="89"/>
        <v>0</v>
      </c>
      <c r="Q487" s="176"/>
      <c r="R487" s="269">
        <f t="shared" si="90"/>
        <v>0</v>
      </c>
      <c r="S487" s="176"/>
    </row>
    <row r="488" spans="1:19" ht="14" thickBot="1">
      <c r="A488" s="187">
        <f t="shared" ref="A488:A519" si="96">SUM(B488:F488)</f>
        <v>10</v>
      </c>
      <c r="B488" s="282">
        <v>2</v>
      </c>
      <c r="C488" s="282">
        <v>2</v>
      </c>
      <c r="D488" s="282">
        <v>2</v>
      </c>
      <c r="E488" s="282">
        <v>2</v>
      </c>
      <c r="F488" s="282">
        <v>2</v>
      </c>
      <c r="G488" s="283">
        <f t="shared" ref="G488:G519" si="97">SUM(B488:F488)</f>
        <v>10</v>
      </c>
      <c r="H488" s="284">
        <f>IF(B488=2,'Regular Symbol'!D$56,IF(PayCombo!B488=1,'Regular Symbol'!D$41,IF(A488=0,'Regular Symbol'!D$26,'Regular Symbol'!D$69) ))</f>
        <v>2</v>
      </c>
      <c r="I488" s="284">
        <f>IF(C488=2,'Regular Symbol'!E$56,IF(PayCombo!C488=1,'Regular Symbol'!E$41,IF(B488=0,'Regular Symbol'!E$26,'Regular Symbol'!E$69) ))</f>
        <v>3</v>
      </c>
      <c r="J488" s="284">
        <f>IF(D488=2,'Regular Symbol'!F$56,IF(PayCombo!D488=1,'Regular Symbol'!F$41,IF(C488=0,'Regular Symbol'!F$26,'Regular Symbol'!F$69) ))</f>
        <v>6</v>
      </c>
      <c r="K488" s="284">
        <f>IF(E488=2,'Regular Symbol'!G$56,IF(PayCombo!E488=1,'Regular Symbol'!G$41,IF(D488=0,'Regular Symbol'!G$26,'Regular Symbol'!G$69) ))</f>
        <v>30</v>
      </c>
      <c r="L488" s="284">
        <f>IF(F488=2,'Regular Symbol'!H$56,IF(PayCombo!F488=1,'Regular Symbol'!H$41,IF(E488=0,'Regular Symbol'!H$26,'Regular Symbol'!H$69) ))</f>
        <v>13</v>
      </c>
      <c r="M488" s="270">
        <f t="shared" ref="M488:M519" si="98">PRODUCT(H488,I488,J488,K488,L488)</f>
        <v>14040</v>
      </c>
      <c r="N488" s="271">
        <f t="shared" ref="N488:N519" si="99">$H$5/M488</f>
        <v>18583993.107692309</v>
      </c>
      <c r="O488" s="285">
        <f>HLOOKUP(A488,OverView!$B$47:$L$57,10,FALSE)</f>
        <v>900</v>
      </c>
      <c r="P488" s="269">
        <f t="shared" si="89"/>
        <v>4.8428773880004876E-5</v>
      </c>
      <c r="Q488" s="272">
        <f t="shared" ref="Q488:Q519" si="100">1/N488</f>
        <v>5.3809748755560975E-8</v>
      </c>
      <c r="R488" s="269">
        <f t="shared" si="90"/>
        <v>4.8428773880004876E-5</v>
      </c>
      <c r="S488" s="287">
        <f>SUM(M488)</f>
        <v>14040</v>
      </c>
    </row>
    <row r="489" spans="1:19" ht="14" thickBot="1">
      <c r="A489" s="187">
        <f t="shared" si="96"/>
        <v>9</v>
      </c>
      <c r="B489" s="280">
        <v>1</v>
      </c>
      <c r="C489" s="280">
        <v>2</v>
      </c>
      <c r="D489" s="280">
        <v>2</v>
      </c>
      <c r="E489" s="280">
        <v>2</v>
      </c>
      <c r="F489" s="280">
        <v>2</v>
      </c>
      <c r="G489" s="281">
        <f t="shared" si="97"/>
        <v>9</v>
      </c>
      <c r="H489" s="284">
        <f>IF(B489=2,'Regular Symbol'!D$56,IF(PayCombo!B489=1,'Regular Symbol'!D$41,IF(A489=0,'Regular Symbol'!D$26,'Regular Symbol'!D$69) ))</f>
        <v>2</v>
      </c>
      <c r="I489" s="284">
        <f>IF(C489=2,'Regular Symbol'!E$56,IF(PayCombo!C489=1,'Regular Symbol'!E$41,IF(B489=0,'Regular Symbol'!E$26,'Regular Symbol'!E$69) ))</f>
        <v>3</v>
      </c>
      <c r="J489" s="284">
        <f>IF(D489=2,'Regular Symbol'!F$56,IF(PayCombo!D489=1,'Regular Symbol'!F$41,IF(C489=0,'Regular Symbol'!F$26,'Regular Symbol'!F$69) ))</f>
        <v>6</v>
      </c>
      <c r="K489" s="284">
        <f>IF(E489=2,'Regular Symbol'!G$56,IF(PayCombo!E489=1,'Regular Symbol'!G$41,IF(D489=0,'Regular Symbol'!G$26,'Regular Symbol'!G$69) ))</f>
        <v>30</v>
      </c>
      <c r="L489" s="284">
        <f>IF(F489=2,'Regular Symbol'!H$56,IF(PayCombo!F489=1,'Regular Symbol'!H$41,IF(E489=0,'Regular Symbol'!H$26,'Regular Symbol'!H$69) ))</f>
        <v>13</v>
      </c>
      <c r="M489" s="270">
        <f t="shared" si="98"/>
        <v>14040</v>
      </c>
      <c r="N489" s="271">
        <f t="shared" si="99"/>
        <v>18583993.107692309</v>
      </c>
      <c r="O489" s="285">
        <f>HLOOKUP(A489,OverView!$B$47:$L$57,10,FALSE)</f>
        <v>360</v>
      </c>
      <c r="P489" s="269">
        <f t="shared" si="89"/>
        <v>1.937150955200195E-5</v>
      </c>
      <c r="Q489" s="272">
        <f t="shared" si="100"/>
        <v>5.3809748755560975E-8</v>
      </c>
      <c r="R489" s="269">
        <f t="shared" si="90"/>
        <v>1.937150955200195E-5</v>
      </c>
      <c r="S489" s="237"/>
    </row>
    <row r="490" spans="1:19" ht="14" thickBot="1">
      <c r="A490" s="187">
        <f t="shared" si="96"/>
        <v>9</v>
      </c>
      <c r="B490" s="278">
        <v>2</v>
      </c>
      <c r="C490" s="278">
        <v>1</v>
      </c>
      <c r="D490" s="278">
        <v>2</v>
      </c>
      <c r="E490" s="278">
        <v>2</v>
      </c>
      <c r="F490" s="278">
        <v>2</v>
      </c>
      <c r="G490" s="279">
        <f t="shared" si="97"/>
        <v>9</v>
      </c>
      <c r="H490" s="284">
        <f>IF(B490=2,'Regular Symbol'!D$56,IF(PayCombo!B490=1,'Regular Symbol'!D$41,IF(A490=0,'Regular Symbol'!D$26,'Regular Symbol'!D$69) ))</f>
        <v>2</v>
      </c>
      <c r="I490" s="284">
        <f>IF(C490=2,'Regular Symbol'!E$56,IF(PayCombo!C490=1,'Regular Symbol'!E$41,IF(B490=0,'Regular Symbol'!E$26,'Regular Symbol'!E$69) ))</f>
        <v>43</v>
      </c>
      <c r="J490" s="284">
        <f>IF(D490=2,'Regular Symbol'!F$56,IF(PayCombo!D490=1,'Regular Symbol'!F$41,IF(C490=0,'Regular Symbol'!F$26,'Regular Symbol'!F$69) ))</f>
        <v>6</v>
      </c>
      <c r="K490" s="284">
        <f>IF(E490=2,'Regular Symbol'!G$56,IF(PayCombo!E490=1,'Regular Symbol'!G$41,IF(D490=0,'Regular Symbol'!G$26,'Regular Symbol'!G$69) ))</f>
        <v>30</v>
      </c>
      <c r="L490" s="284">
        <f>IF(F490=2,'Regular Symbol'!H$56,IF(PayCombo!F490=1,'Regular Symbol'!H$41,IF(E490=0,'Regular Symbol'!H$26,'Regular Symbol'!H$69) ))</f>
        <v>13</v>
      </c>
      <c r="M490" s="270">
        <f t="shared" si="98"/>
        <v>201240</v>
      </c>
      <c r="N490" s="271">
        <f t="shared" si="99"/>
        <v>1296557.6586762075</v>
      </c>
      <c r="O490" s="285">
        <f>HLOOKUP(A490,OverView!$B$47:$L$57,10,FALSE)</f>
        <v>360</v>
      </c>
      <c r="P490" s="269">
        <f t="shared" si="89"/>
        <v>2.7765830357869464E-4</v>
      </c>
      <c r="Q490" s="272">
        <f t="shared" si="100"/>
        <v>7.7127306549637406E-7</v>
      </c>
      <c r="R490" s="269">
        <f t="shared" si="90"/>
        <v>2.7765830357869464E-4</v>
      </c>
      <c r="S490" s="237"/>
    </row>
    <row r="491" spans="1:19" ht="14" thickBot="1">
      <c r="A491" s="187">
        <f t="shared" si="96"/>
        <v>9</v>
      </c>
      <c r="B491" s="278">
        <v>2</v>
      </c>
      <c r="C491" s="278">
        <v>2</v>
      </c>
      <c r="D491" s="278">
        <v>1</v>
      </c>
      <c r="E491" s="278">
        <v>2</v>
      </c>
      <c r="F491" s="278">
        <v>2</v>
      </c>
      <c r="G491" s="279">
        <f t="shared" si="97"/>
        <v>9</v>
      </c>
      <c r="H491" s="284">
        <f>IF(B491=2,'Regular Symbol'!D$56,IF(PayCombo!B491=1,'Regular Symbol'!D$41,IF(A491=0,'Regular Symbol'!D$26,'Regular Symbol'!D$69) ))</f>
        <v>2</v>
      </c>
      <c r="I491" s="284">
        <f>IF(C491=2,'Regular Symbol'!E$56,IF(PayCombo!C491=1,'Regular Symbol'!E$41,IF(B491=0,'Regular Symbol'!E$26,'Regular Symbol'!E$69) ))</f>
        <v>3</v>
      </c>
      <c r="J491" s="284">
        <f>IF(D491=2,'Regular Symbol'!F$56,IF(PayCombo!D491=1,'Regular Symbol'!F$41,IF(C491=0,'Regular Symbol'!F$26,'Regular Symbol'!F$69) ))</f>
        <v>4</v>
      </c>
      <c r="K491" s="284">
        <f>IF(E491=2,'Regular Symbol'!G$56,IF(PayCombo!E491=1,'Regular Symbol'!G$41,IF(D491=0,'Regular Symbol'!G$26,'Regular Symbol'!G$69) ))</f>
        <v>30</v>
      </c>
      <c r="L491" s="284">
        <f>IF(F491=2,'Regular Symbol'!H$56,IF(PayCombo!F491=1,'Regular Symbol'!H$41,IF(E491=0,'Regular Symbol'!H$26,'Regular Symbol'!H$69) ))</f>
        <v>13</v>
      </c>
      <c r="M491" s="270">
        <f t="shared" si="98"/>
        <v>9360</v>
      </c>
      <c r="N491" s="271">
        <f t="shared" si="99"/>
        <v>27875989.661538463</v>
      </c>
      <c r="O491" s="285">
        <f>HLOOKUP(A491,OverView!$B$47:$L$57,10,FALSE)</f>
        <v>360</v>
      </c>
      <c r="P491" s="269">
        <f t="shared" si="89"/>
        <v>1.2914339701334635E-5</v>
      </c>
      <c r="Q491" s="272">
        <f t="shared" si="100"/>
        <v>3.5873165837040654E-8</v>
      </c>
      <c r="R491" s="269">
        <f t="shared" si="90"/>
        <v>1.2914339701334635E-5</v>
      </c>
      <c r="S491" s="237"/>
    </row>
    <row r="492" spans="1:19" ht="14" thickBot="1">
      <c r="A492" s="187">
        <f t="shared" si="96"/>
        <v>9</v>
      </c>
      <c r="B492" s="278">
        <v>2</v>
      </c>
      <c r="C492" s="278">
        <v>2</v>
      </c>
      <c r="D492" s="278">
        <v>2</v>
      </c>
      <c r="E492" s="278">
        <v>1</v>
      </c>
      <c r="F492" s="278">
        <v>2</v>
      </c>
      <c r="G492" s="279">
        <f t="shared" si="97"/>
        <v>9</v>
      </c>
      <c r="H492" s="284">
        <f>IF(B492=2,'Regular Symbol'!D$56,IF(PayCombo!B492=1,'Regular Symbol'!D$41,IF(A492=0,'Regular Symbol'!D$26,'Regular Symbol'!D$69) ))</f>
        <v>2</v>
      </c>
      <c r="I492" s="284">
        <f>IF(C492=2,'Regular Symbol'!E$56,IF(PayCombo!C492=1,'Regular Symbol'!E$41,IF(B492=0,'Regular Symbol'!E$26,'Regular Symbol'!E$69) ))</f>
        <v>3</v>
      </c>
      <c r="J492" s="284">
        <f>IF(D492=2,'Regular Symbol'!F$56,IF(PayCombo!D492=1,'Regular Symbol'!F$41,IF(C492=0,'Regular Symbol'!F$26,'Regular Symbol'!F$69) ))</f>
        <v>6</v>
      </c>
      <c r="K492" s="284">
        <f>IF(E492=2,'Regular Symbol'!G$56,IF(PayCombo!E492=1,'Regular Symbol'!G$41,IF(D492=0,'Regular Symbol'!G$26,'Regular Symbol'!G$69) ))</f>
        <v>46</v>
      </c>
      <c r="L492" s="284">
        <f>IF(F492=2,'Regular Symbol'!H$56,IF(PayCombo!F492=1,'Regular Symbol'!H$41,IF(E492=0,'Regular Symbol'!H$26,'Regular Symbol'!H$69) ))</f>
        <v>13</v>
      </c>
      <c r="M492" s="270">
        <f t="shared" si="98"/>
        <v>21528</v>
      </c>
      <c r="N492" s="271">
        <f t="shared" si="99"/>
        <v>12119995.505016722</v>
      </c>
      <c r="O492" s="285">
        <f>HLOOKUP(A492,OverView!$B$47:$L$57,10,FALSE)</f>
        <v>360</v>
      </c>
      <c r="P492" s="269">
        <f t="shared" si="89"/>
        <v>2.9702981313069664E-5</v>
      </c>
      <c r="Q492" s="272">
        <f t="shared" si="100"/>
        <v>8.2508281425193507E-8</v>
      </c>
      <c r="R492" s="269">
        <f t="shared" si="90"/>
        <v>2.9702981313069664E-5</v>
      </c>
      <c r="S492" s="237"/>
    </row>
    <row r="493" spans="1:19" ht="14" thickBot="1">
      <c r="A493" s="187">
        <f t="shared" si="96"/>
        <v>9</v>
      </c>
      <c r="B493" s="282">
        <v>2</v>
      </c>
      <c r="C493" s="282">
        <v>2</v>
      </c>
      <c r="D493" s="282">
        <v>2</v>
      </c>
      <c r="E493" s="282">
        <v>2</v>
      </c>
      <c r="F493" s="282">
        <v>1</v>
      </c>
      <c r="G493" s="283">
        <f t="shared" si="97"/>
        <v>9</v>
      </c>
      <c r="H493" s="284">
        <f>IF(B493=2,'Regular Symbol'!D$56,IF(PayCombo!B493=1,'Regular Symbol'!D$41,IF(A493=0,'Regular Symbol'!D$26,'Regular Symbol'!D$69) ))</f>
        <v>2</v>
      </c>
      <c r="I493" s="284">
        <f>IF(C493=2,'Regular Symbol'!E$56,IF(PayCombo!C493=1,'Regular Symbol'!E$41,IF(B493=0,'Regular Symbol'!E$26,'Regular Symbol'!E$69) ))</f>
        <v>3</v>
      </c>
      <c r="J493" s="284">
        <f>IF(D493=2,'Regular Symbol'!F$56,IF(PayCombo!D493=1,'Regular Symbol'!F$41,IF(C493=0,'Regular Symbol'!F$26,'Regular Symbol'!F$69) ))</f>
        <v>6</v>
      </c>
      <c r="K493" s="284">
        <f>IF(E493=2,'Regular Symbol'!G$56,IF(PayCombo!E493=1,'Regular Symbol'!G$41,IF(D493=0,'Regular Symbol'!G$26,'Regular Symbol'!G$69) ))</f>
        <v>30</v>
      </c>
      <c r="L493" s="284">
        <f>IF(F493=2,'Regular Symbol'!H$56,IF(PayCombo!F493=1,'Regular Symbol'!H$41,IF(E493=0,'Regular Symbol'!H$26,'Regular Symbol'!H$69) ))</f>
        <v>21</v>
      </c>
      <c r="M493" s="270">
        <f t="shared" si="98"/>
        <v>22680</v>
      </c>
      <c r="N493" s="271">
        <f t="shared" si="99"/>
        <v>11504376.685714286</v>
      </c>
      <c r="O493" s="285">
        <f>HLOOKUP(A493,OverView!$B$47:$L$57,10,FALSE)</f>
        <v>360</v>
      </c>
      <c r="P493" s="269">
        <f t="shared" si="89"/>
        <v>3.1292438507080078E-5</v>
      </c>
      <c r="Q493" s="272">
        <f t="shared" si="100"/>
        <v>8.6923440297444657E-8</v>
      </c>
      <c r="R493" s="269">
        <f t="shared" si="90"/>
        <v>3.1292438507080078E-5</v>
      </c>
      <c r="S493" s="288">
        <f>SUM(M489:M493)</f>
        <v>268848</v>
      </c>
    </row>
    <row r="494" spans="1:19" ht="14" thickBot="1">
      <c r="A494" s="187">
        <f t="shared" si="96"/>
        <v>8</v>
      </c>
      <c r="B494" s="280">
        <v>1</v>
      </c>
      <c r="C494" s="280">
        <v>1</v>
      </c>
      <c r="D494" s="280">
        <v>2</v>
      </c>
      <c r="E494" s="280">
        <v>2</v>
      </c>
      <c r="F494" s="280">
        <v>2</v>
      </c>
      <c r="G494" s="281">
        <f t="shared" si="97"/>
        <v>8</v>
      </c>
      <c r="H494" s="284">
        <f>IF(B494=2,'Regular Symbol'!D$56,IF(PayCombo!B494=1,'Regular Symbol'!D$41,IF(A494=0,'Regular Symbol'!D$26,'Regular Symbol'!D$69) ))</f>
        <v>2</v>
      </c>
      <c r="I494" s="284">
        <f>IF(C494=2,'Regular Symbol'!E$56,IF(PayCombo!C494=1,'Regular Symbol'!E$41,IF(B494=0,'Regular Symbol'!E$26,'Regular Symbol'!E$69) ))</f>
        <v>43</v>
      </c>
      <c r="J494" s="284">
        <f>IF(D494=2,'Regular Symbol'!F$56,IF(PayCombo!D494=1,'Regular Symbol'!F$41,IF(C494=0,'Regular Symbol'!F$26,'Regular Symbol'!F$69) ))</f>
        <v>6</v>
      </c>
      <c r="K494" s="284">
        <f>IF(E494=2,'Regular Symbol'!G$56,IF(PayCombo!E494=1,'Regular Symbol'!G$41,IF(D494=0,'Regular Symbol'!G$26,'Regular Symbol'!G$69) ))</f>
        <v>30</v>
      </c>
      <c r="L494" s="284">
        <f>IF(F494=2,'Regular Symbol'!H$56,IF(PayCombo!F494=1,'Regular Symbol'!H$41,IF(E494=0,'Regular Symbol'!H$26,'Regular Symbol'!H$69) ))</f>
        <v>13</v>
      </c>
      <c r="M494" s="268">
        <f t="shared" si="98"/>
        <v>201240</v>
      </c>
      <c r="N494" s="271">
        <f t="shared" si="99"/>
        <v>1296557.6586762075</v>
      </c>
      <c r="O494" s="285">
        <f>HLOOKUP(A494,OverView!$B$47:$L$57,10,FALSE)</f>
        <v>240</v>
      </c>
      <c r="P494" s="269">
        <f t="shared" si="89"/>
        <v>1.8510553571912978E-4</v>
      </c>
      <c r="Q494" s="272">
        <f t="shared" si="100"/>
        <v>7.7127306549637406E-7</v>
      </c>
      <c r="R494" s="269">
        <f t="shared" si="90"/>
        <v>1.8510553571912978E-4</v>
      </c>
      <c r="S494" s="237"/>
    </row>
    <row r="495" spans="1:19" ht="14" thickBot="1">
      <c r="A495" s="187">
        <f t="shared" si="96"/>
        <v>8</v>
      </c>
      <c r="B495" s="278">
        <v>1</v>
      </c>
      <c r="C495" s="278">
        <v>2</v>
      </c>
      <c r="D495" s="278">
        <v>1</v>
      </c>
      <c r="E495" s="278">
        <v>2</v>
      </c>
      <c r="F495" s="278">
        <v>2</v>
      </c>
      <c r="G495" s="279">
        <f t="shared" si="97"/>
        <v>8</v>
      </c>
      <c r="H495" s="284">
        <f>IF(B495=2,'Regular Symbol'!D$56,IF(PayCombo!B495=1,'Regular Symbol'!D$41,IF(A495=0,'Regular Symbol'!D$26,'Regular Symbol'!D$69) ))</f>
        <v>2</v>
      </c>
      <c r="I495" s="284">
        <f>IF(C495=2,'Regular Symbol'!E$56,IF(PayCombo!C495=1,'Regular Symbol'!E$41,IF(B495=0,'Regular Symbol'!E$26,'Regular Symbol'!E$69) ))</f>
        <v>3</v>
      </c>
      <c r="J495" s="284">
        <f>IF(D495=2,'Regular Symbol'!F$56,IF(PayCombo!D495=1,'Regular Symbol'!F$41,IF(C495=0,'Regular Symbol'!F$26,'Regular Symbol'!F$69) ))</f>
        <v>4</v>
      </c>
      <c r="K495" s="284">
        <f>IF(E495=2,'Regular Symbol'!G$56,IF(PayCombo!E495=1,'Regular Symbol'!G$41,IF(D495=0,'Regular Symbol'!G$26,'Regular Symbol'!G$69) ))</f>
        <v>30</v>
      </c>
      <c r="L495" s="284">
        <f>IF(F495=2,'Regular Symbol'!H$56,IF(PayCombo!F495=1,'Regular Symbol'!H$41,IF(E495=0,'Regular Symbol'!H$26,'Regular Symbol'!H$69) ))</f>
        <v>13</v>
      </c>
      <c r="M495" s="270">
        <f t="shared" si="98"/>
        <v>9360</v>
      </c>
      <c r="N495" s="271">
        <f t="shared" si="99"/>
        <v>27875989.661538463</v>
      </c>
      <c r="O495" s="285">
        <f>HLOOKUP(A495,OverView!$B$47:$L$57,10,FALSE)</f>
        <v>240</v>
      </c>
      <c r="P495" s="269">
        <f t="shared" si="89"/>
        <v>8.6095598008897577E-6</v>
      </c>
      <c r="Q495" s="272">
        <f t="shared" si="100"/>
        <v>3.5873165837040654E-8</v>
      </c>
      <c r="R495" s="269">
        <f t="shared" si="90"/>
        <v>8.6095598008897577E-6</v>
      </c>
      <c r="S495" s="237"/>
    </row>
    <row r="496" spans="1:19" ht="14" thickBot="1">
      <c r="A496" s="187">
        <f t="shared" si="96"/>
        <v>8</v>
      </c>
      <c r="B496" s="278">
        <v>1</v>
      </c>
      <c r="C496" s="278">
        <v>2</v>
      </c>
      <c r="D496" s="278">
        <v>2</v>
      </c>
      <c r="E496" s="278">
        <v>1</v>
      </c>
      <c r="F496" s="278">
        <v>2</v>
      </c>
      <c r="G496" s="279">
        <f t="shared" si="97"/>
        <v>8</v>
      </c>
      <c r="H496" s="284">
        <f>IF(B496=2,'Regular Symbol'!D$56,IF(PayCombo!B496=1,'Regular Symbol'!D$41,IF(A496=0,'Regular Symbol'!D$26,'Regular Symbol'!D$69) ))</f>
        <v>2</v>
      </c>
      <c r="I496" s="284">
        <f>IF(C496=2,'Regular Symbol'!E$56,IF(PayCombo!C496=1,'Regular Symbol'!E$41,IF(B496=0,'Regular Symbol'!E$26,'Regular Symbol'!E$69) ))</f>
        <v>3</v>
      </c>
      <c r="J496" s="284">
        <f>IF(D496=2,'Regular Symbol'!F$56,IF(PayCombo!D496=1,'Regular Symbol'!F$41,IF(C496=0,'Regular Symbol'!F$26,'Regular Symbol'!F$69) ))</f>
        <v>6</v>
      </c>
      <c r="K496" s="284">
        <f>IF(E496=2,'Regular Symbol'!G$56,IF(PayCombo!E496=1,'Regular Symbol'!G$41,IF(D496=0,'Regular Symbol'!G$26,'Regular Symbol'!G$69) ))</f>
        <v>46</v>
      </c>
      <c r="L496" s="284">
        <f>IF(F496=2,'Regular Symbol'!H$56,IF(PayCombo!F496=1,'Regular Symbol'!H$41,IF(E496=0,'Regular Symbol'!H$26,'Regular Symbol'!H$69) ))</f>
        <v>13</v>
      </c>
      <c r="M496" s="270">
        <f t="shared" si="98"/>
        <v>21528</v>
      </c>
      <c r="N496" s="271">
        <f t="shared" si="99"/>
        <v>12119995.505016722</v>
      </c>
      <c r="O496" s="285">
        <f>HLOOKUP(A496,OverView!$B$47:$L$57,10,FALSE)</f>
        <v>240</v>
      </c>
      <c r="P496" s="269">
        <f t="shared" si="89"/>
        <v>1.9801987542046441E-5</v>
      </c>
      <c r="Q496" s="272">
        <f t="shared" si="100"/>
        <v>8.2508281425193507E-8</v>
      </c>
      <c r="R496" s="269">
        <f t="shared" si="90"/>
        <v>1.9801987542046441E-5</v>
      </c>
      <c r="S496" s="237"/>
    </row>
    <row r="497" spans="1:19" ht="14" thickBot="1">
      <c r="A497" s="187">
        <f t="shared" si="96"/>
        <v>8</v>
      </c>
      <c r="B497" s="278">
        <v>1</v>
      </c>
      <c r="C497" s="278">
        <v>2</v>
      </c>
      <c r="D497" s="278">
        <v>2</v>
      </c>
      <c r="E497" s="278">
        <v>2</v>
      </c>
      <c r="F497" s="278">
        <v>1</v>
      </c>
      <c r="G497" s="279">
        <f t="shared" si="97"/>
        <v>8</v>
      </c>
      <c r="H497" s="284">
        <f>IF(B497=2,'Regular Symbol'!D$56,IF(PayCombo!B497=1,'Regular Symbol'!D$41,IF(A497=0,'Regular Symbol'!D$26,'Regular Symbol'!D$69) ))</f>
        <v>2</v>
      </c>
      <c r="I497" s="284">
        <f>IF(C497=2,'Regular Symbol'!E$56,IF(PayCombo!C497=1,'Regular Symbol'!E$41,IF(B497=0,'Regular Symbol'!E$26,'Regular Symbol'!E$69) ))</f>
        <v>3</v>
      </c>
      <c r="J497" s="284">
        <f>IF(D497=2,'Regular Symbol'!F$56,IF(PayCombo!D497=1,'Regular Symbol'!F$41,IF(C497=0,'Regular Symbol'!F$26,'Regular Symbol'!F$69) ))</f>
        <v>6</v>
      </c>
      <c r="K497" s="284">
        <f>IF(E497=2,'Regular Symbol'!G$56,IF(PayCombo!E497=1,'Regular Symbol'!G$41,IF(D497=0,'Regular Symbol'!G$26,'Regular Symbol'!G$69) ))</f>
        <v>30</v>
      </c>
      <c r="L497" s="284">
        <f>IF(F497=2,'Regular Symbol'!H$56,IF(PayCombo!F497=1,'Regular Symbol'!H$41,IF(E497=0,'Regular Symbol'!H$26,'Regular Symbol'!H$69) ))</f>
        <v>21</v>
      </c>
      <c r="M497" s="270">
        <f t="shared" si="98"/>
        <v>22680</v>
      </c>
      <c r="N497" s="271">
        <f t="shared" si="99"/>
        <v>11504376.685714286</v>
      </c>
      <c r="O497" s="285">
        <f>HLOOKUP(A497,OverView!$B$47:$L$57,10,FALSE)</f>
        <v>240</v>
      </c>
      <c r="P497" s="269">
        <f t="shared" si="89"/>
        <v>2.0861625671386719E-5</v>
      </c>
      <c r="Q497" s="272">
        <f t="shared" si="100"/>
        <v>8.6923440297444657E-8</v>
      </c>
      <c r="R497" s="269">
        <f t="shared" si="90"/>
        <v>2.0861625671386719E-5</v>
      </c>
      <c r="S497" s="237"/>
    </row>
    <row r="498" spans="1:19" ht="14" thickBot="1">
      <c r="A498" s="187">
        <f t="shared" si="96"/>
        <v>8</v>
      </c>
      <c r="B498" s="278">
        <v>2</v>
      </c>
      <c r="C498" s="278">
        <v>1</v>
      </c>
      <c r="D498" s="278">
        <v>1</v>
      </c>
      <c r="E498" s="278">
        <v>2</v>
      </c>
      <c r="F498" s="278">
        <v>2</v>
      </c>
      <c r="G498" s="279">
        <f t="shared" si="97"/>
        <v>8</v>
      </c>
      <c r="H498" s="284">
        <f>IF(B498=2,'Regular Symbol'!D$56,IF(PayCombo!B498=1,'Regular Symbol'!D$41,IF(A498=0,'Regular Symbol'!D$26,'Regular Symbol'!D$69) ))</f>
        <v>2</v>
      </c>
      <c r="I498" s="284">
        <f>IF(C498=2,'Regular Symbol'!E$56,IF(PayCombo!C498=1,'Regular Symbol'!E$41,IF(B498=0,'Regular Symbol'!E$26,'Regular Symbol'!E$69) ))</f>
        <v>43</v>
      </c>
      <c r="J498" s="284">
        <f>IF(D498=2,'Regular Symbol'!F$56,IF(PayCombo!D498=1,'Regular Symbol'!F$41,IF(C498=0,'Regular Symbol'!F$26,'Regular Symbol'!F$69) ))</f>
        <v>4</v>
      </c>
      <c r="K498" s="284">
        <f>IF(E498=2,'Regular Symbol'!G$56,IF(PayCombo!E498=1,'Regular Symbol'!G$41,IF(D498=0,'Regular Symbol'!G$26,'Regular Symbol'!G$69) ))</f>
        <v>30</v>
      </c>
      <c r="L498" s="284">
        <f>IF(F498=2,'Regular Symbol'!H$56,IF(PayCombo!F498=1,'Regular Symbol'!H$41,IF(E498=0,'Regular Symbol'!H$26,'Regular Symbol'!H$69) ))</f>
        <v>13</v>
      </c>
      <c r="M498" s="270">
        <f t="shared" si="98"/>
        <v>134160</v>
      </c>
      <c r="N498" s="271">
        <f t="shared" si="99"/>
        <v>1944836.4880143113</v>
      </c>
      <c r="O498" s="285">
        <f>HLOOKUP(A498,OverView!$B$47:$L$57,10,FALSE)</f>
        <v>240</v>
      </c>
      <c r="P498" s="269">
        <f t="shared" si="89"/>
        <v>1.2340369047941985E-4</v>
      </c>
      <c r="Q498" s="272">
        <f t="shared" si="100"/>
        <v>5.1418204366424934E-7</v>
      </c>
      <c r="R498" s="269">
        <f t="shared" si="90"/>
        <v>1.2340369047941985E-4</v>
      </c>
      <c r="S498" s="237"/>
    </row>
    <row r="499" spans="1:19" ht="14" thickBot="1">
      <c r="A499" s="187">
        <f t="shared" si="96"/>
        <v>8</v>
      </c>
      <c r="B499" s="278">
        <v>2</v>
      </c>
      <c r="C499" s="278">
        <v>1</v>
      </c>
      <c r="D499" s="278">
        <v>2</v>
      </c>
      <c r="E499" s="278">
        <v>1</v>
      </c>
      <c r="F499" s="278">
        <v>2</v>
      </c>
      <c r="G499" s="279">
        <f t="shared" si="97"/>
        <v>8</v>
      </c>
      <c r="H499" s="284">
        <f>IF(B499=2,'Regular Symbol'!D$56,IF(PayCombo!B499=1,'Regular Symbol'!D$41,IF(A499=0,'Regular Symbol'!D$26,'Regular Symbol'!D$69) ))</f>
        <v>2</v>
      </c>
      <c r="I499" s="284">
        <f>IF(C499=2,'Regular Symbol'!E$56,IF(PayCombo!C499=1,'Regular Symbol'!E$41,IF(B499=0,'Regular Symbol'!E$26,'Regular Symbol'!E$69) ))</f>
        <v>43</v>
      </c>
      <c r="J499" s="284">
        <f>IF(D499=2,'Regular Symbol'!F$56,IF(PayCombo!D499=1,'Regular Symbol'!F$41,IF(C499=0,'Regular Symbol'!F$26,'Regular Symbol'!F$69) ))</f>
        <v>6</v>
      </c>
      <c r="K499" s="284">
        <f>IF(E499=2,'Regular Symbol'!G$56,IF(PayCombo!E499=1,'Regular Symbol'!G$41,IF(D499=0,'Regular Symbol'!G$26,'Regular Symbol'!G$69) ))</f>
        <v>46</v>
      </c>
      <c r="L499" s="284">
        <f>IF(F499=2,'Regular Symbol'!H$56,IF(PayCombo!F499=1,'Regular Symbol'!H$41,IF(E499=0,'Regular Symbol'!H$26,'Regular Symbol'!H$69) ))</f>
        <v>13</v>
      </c>
      <c r="M499" s="270">
        <f t="shared" si="98"/>
        <v>308568</v>
      </c>
      <c r="N499" s="271">
        <f t="shared" si="99"/>
        <v>845581.08174535271</v>
      </c>
      <c r="O499" s="285">
        <f>HLOOKUP(A499,OverView!$B$47:$L$57,10,FALSE)</f>
        <v>240</v>
      </c>
      <c r="P499" s="269">
        <f t="shared" si="89"/>
        <v>2.8382848810266567E-4</v>
      </c>
      <c r="Q499" s="272">
        <f t="shared" si="100"/>
        <v>1.1826187004277736E-6</v>
      </c>
      <c r="R499" s="269">
        <f t="shared" si="90"/>
        <v>2.8382848810266567E-4</v>
      </c>
      <c r="S499" s="237"/>
    </row>
    <row r="500" spans="1:19" ht="14" thickBot="1">
      <c r="A500" s="187">
        <f t="shared" si="96"/>
        <v>8</v>
      </c>
      <c r="B500" s="278">
        <v>2</v>
      </c>
      <c r="C500" s="278">
        <v>1</v>
      </c>
      <c r="D500" s="278">
        <v>2</v>
      </c>
      <c r="E500" s="278">
        <v>2</v>
      </c>
      <c r="F500" s="278">
        <v>1</v>
      </c>
      <c r="G500" s="279">
        <f t="shared" si="97"/>
        <v>8</v>
      </c>
      <c r="H500" s="284">
        <f>IF(B500=2,'Regular Symbol'!D$56,IF(PayCombo!B500=1,'Regular Symbol'!D$41,IF(A500=0,'Regular Symbol'!D$26,'Regular Symbol'!D$69) ))</f>
        <v>2</v>
      </c>
      <c r="I500" s="284">
        <f>IF(C500=2,'Regular Symbol'!E$56,IF(PayCombo!C500=1,'Regular Symbol'!E$41,IF(B500=0,'Regular Symbol'!E$26,'Regular Symbol'!E$69) ))</f>
        <v>43</v>
      </c>
      <c r="J500" s="284">
        <f>IF(D500=2,'Regular Symbol'!F$56,IF(PayCombo!D500=1,'Regular Symbol'!F$41,IF(C500=0,'Regular Symbol'!F$26,'Regular Symbol'!F$69) ))</f>
        <v>6</v>
      </c>
      <c r="K500" s="284">
        <f>IF(E500=2,'Regular Symbol'!G$56,IF(PayCombo!E500=1,'Regular Symbol'!G$41,IF(D500=0,'Regular Symbol'!G$26,'Regular Symbol'!G$69) ))</f>
        <v>30</v>
      </c>
      <c r="L500" s="284">
        <f>IF(F500=2,'Regular Symbol'!H$56,IF(PayCombo!F500=1,'Regular Symbol'!H$41,IF(E500=0,'Regular Symbol'!H$26,'Regular Symbol'!H$69) ))</f>
        <v>21</v>
      </c>
      <c r="M500" s="270">
        <f t="shared" si="98"/>
        <v>325080</v>
      </c>
      <c r="N500" s="271">
        <f t="shared" si="99"/>
        <v>802630.93156146177</v>
      </c>
      <c r="O500" s="285">
        <f>HLOOKUP(A500,OverView!$B$47:$L$57,10,FALSE)</f>
        <v>240</v>
      </c>
      <c r="P500" s="269">
        <f t="shared" si="89"/>
        <v>2.9901663462320965E-4</v>
      </c>
      <c r="Q500" s="272">
        <f t="shared" si="100"/>
        <v>1.2459026442633735E-6</v>
      </c>
      <c r="R500" s="269">
        <f t="shared" si="90"/>
        <v>2.9901663462320965E-4</v>
      </c>
      <c r="S500" s="237"/>
    </row>
    <row r="501" spans="1:19" ht="14" thickBot="1">
      <c r="A501" s="187">
        <f t="shared" si="96"/>
        <v>8</v>
      </c>
      <c r="B501" s="278">
        <v>2</v>
      </c>
      <c r="C501" s="278">
        <v>2</v>
      </c>
      <c r="D501" s="278">
        <v>1</v>
      </c>
      <c r="E501" s="278">
        <v>1</v>
      </c>
      <c r="F501" s="278">
        <v>2</v>
      </c>
      <c r="G501" s="279">
        <f t="shared" si="97"/>
        <v>8</v>
      </c>
      <c r="H501" s="284">
        <f>IF(B501=2,'Regular Symbol'!D$56,IF(PayCombo!B501=1,'Regular Symbol'!D$41,IF(A501=0,'Regular Symbol'!D$26,'Regular Symbol'!D$69) ))</f>
        <v>2</v>
      </c>
      <c r="I501" s="284">
        <f>IF(C501=2,'Regular Symbol'!E$56,IF(PayCombo!C501=1,'Regular Symbol'!E$41,IF(B501=0,'Regular Symbol'!E$26,'Regular Symbol'!E$69) ))</f>
        <v>3</v>
      </c>
      <c r="J501" s="284">
        <f>IF(D501=2,'Regular Symbol'!F$56,IF(PayCombo!D501=1,'Regular Symbol'!F$41,IF(C501=0,'Regular Symbol'!F$26,'Regular Symbol'!F$69) ))</f>
        <v>4</v>
      </c>
      <c r="K501" s="284">
        <f>IF(E501=2,'Regular Symbol'!G$56,IF(PayCombo!E501=1,'Regular Symbol'!G$41,IF(D501=0,'Regular Symbol'!G$26,'Regular Symbol'!G$69) ))</f>
        <v>46</v>
      </c>
      <c r="L501" s="284">
        <f>IF(F501=2,'Regular Symbol'!H$56,IF(PayCombo!F501=1,'Regular Symbol'!H$41,IF(E501=0,'Regular Symbol'!H$26,'Regular Symbol'!H$69) ))</f>
        <v>13</v>
      </c>
      <c r="M501" s="270">
        <f t="shared" si="98"/>
        <v>14352</v>
      </c>
      <c r="N501" s="271">
        <f t="shared" si="99"/>
        <v>18179993.257525083</v>
      </c>
      <c r="O501" s="285">
        <f>HLOOKUP(A501,OverView!$B$47:$L$57,10,FALSE)</f>
        <v>240</v>
      </c>
      <c r="P501" s="269">
        <f t="shared" si="89"/>
        <v>1.3201325028030961E-5</v>
      </c>
      <c r="Q501" s="272">
        <f t="shared" si="100"/>
        <v>5.5005520950129009E-8</v>
      </c>
      <c r="R501" s="269">
        <f t="shared" si="90"/>
        <v>1.3201325028030961E-5</v>
      </c>
      <c r="S501" s="237"/>
    </row>
    <row r="502" spans="1:19" ht="14" thickBot="1">
      <c r="A502" s="187">
        <f t="shared" si="96"/>
        <v>8</v>
      </c>
      <c r="B502" s="278">
        <v>2</v>
      </c>
      <c r="C502" s="278">
        <v>2</v>
      </c>
      <c r="D502" s="278">
        <v>1</v>
      </c>
      <c r="E502" s="278">
        <v>2</v>
      </c>
      <c r="F502" s="278">
        <v>1</v>
      </c>
      <c r="G502" s="279">
        <f t="shared" si="97"/>
        <v>8</v>
      </c>
      <c r="H502" s="284">
        <f>IF(B502=2,'Regular Symbol'!D$56,IF(PayCombo!B502=1,'Regular Symbol'!D$41,IF(A502=0,'Regular Symbol'!D$26,'Regular Symbol'!D$69) ))</f>
        <v>2</v>
      </c>
      <c r="I502" s="284">
        <f>IF(C502=2,'Regular Symbol'!E$56,IF(PayCombo!C502=1,'Regular Symbol'!E$41,IF(B502=0,'Regular Symbol'!E$26,'Regular Symbol'!E$69) ))</f>
        <v>3</v>
      </c>
      <c r="J502" s="284">
        <f>IF(D502=2,'Regular Symbol'!F$56,IF(PayCombo!D502=1,'Regular Symbol'!F$41,IF(C502=0,'Regular Symbol'!F$26,'Regular Symbol'!F$69) ))</f>
        <v>4</v>
      </c>
      <c r="K502" s="284">
        <f>IF(E502=2,'Regular Symbol'!G$56,IF(PayCombo!E502=1,'Regular Symbol'!G$41,IF(D502=0,'Regular Symbol'!G$26,'Regular Symbol'!G$69) ))</f>
        <v>30</v>
      </c>
      <c r="L502" s="284">
        <f>IF(F502=2,'Regular Symbol'!H$56,IF(PayCombo!F502=1,'Regular Symbol'!H$41,IF(E502=0,'Regular Symbol'!H$26,'Regular Symbol'!H$69) ))</f>
        <v>21</v>
      </c>
      <c r="M502" s="270">
        <f t="shared" si="98"/>
        <v>15120</v>
      </c>
      <c r="N502" s="271">
        <f t="shared" si="99"/>
        <v>17256565.028571427</v>
      </c>
      <c r="O502" s="285">
        <f>HLOOKUP(A502,OverView!$B$47:$L$57,10,FALSE)</f>
        <v>240</v>
      </c>
      <c r="P502" s="269">
        <f t="shared" si="89"/>
        <v>1.3907750447591148E-5</v>
      </c>
      <c r="Q502" s="272">
        <f t="shared" si="100"/>
        <v>5.7948960198296447E-8</v>
      </c>
      <c r="R502" s="269">
        <f t="shared" si="90"/>
        <v>1.3907750447591148E-5</v>
      </c>
      <c r="S502" s="237"/>
    </row>
    <row r="503" spans="1:19" ht="14" thickBot="1">
      <c r="A503" s="187">
        <f t="shared" si="96"/>
        <v>8</v>
      </c>
      <c r="B503" s="278">
        <v>2</v>
      </c>
      <c r="C503" s="278">
        <v>2</v>
      </c>
      <c r="D503" s="278">
        <v>2</v>
      </c>
      <c r="E503" s="278">
        <v>1</v>
      </c>
      <c r="F503" s="278">
        <v>1</v>
      </c>
      <c r="G503" s="279">
        <f t="shared" si="97"/>
        <v>8</v>
      </c>
      <c r="H503" s="284">
        <f>IF(B503=2,'Regular Symbol'!D$56,IF(PayCombo!B503=1,'Regular Symbol'!D$41,IF(A503=0,'Regular Symbol'!D$26,'Regular Symbol'!D$69) ))</f>
        <v>2</v>
      </c>
      <c r="I503" s="284">
        <f>IF(C503=2,'Regular Symbol'!E$56,IF(PayCombo!C503=1,'Regular Symbol'!E$41,IF(B503=0,'Regular Symbol'!E$26,'Regular Symbol'!E$69) ))</f>
        <v>3</v>
      </c>
      <c r="J503" s="284">
        <f>IF(D503=2,'Regular Symbol'!F$56,IF(PayCombo!D503=1,'Regular Symbol'!F$41,IF(C503=0,'Regular Symbol'!F$26,'Regular Symbol'!F$69) ))</f>
        <v>6</v>
      </c>
      <c r="K503" s="284">
        <f>IF(E503=2,'Regular Symbol'!G$56,IF(PayCombo!E503=1,'Regular Symbol'!G$41,IF(D503=0,'Regular Symbol'!G$26,'Regular Symbol'!G$69) ))</f>
        <v>46</v>
      </c>
      <c r="L503" s="284">
        <f>IF(F503=2,'Regular Symbol'!H$56,IF(PayCombo!F503=1,'Regular Symbol'!H$41,IF(E503=0,'Regular Symbol'!H$26,'Regular Symbol'!H$69) ))</f>
        <v>21</v>
      </c>
      <c r="M503" s="270">
        <f t="shared" si="98"/>
        <v>34776</v>
      </c>
      <c r="N503" s="271">
        <f t="shared" si="99"/>
        <v>7502854.3602484474</v>
      </c>
      <c r="O503" s="285">
        <f>HLOOKUP(A503,OverView!$B$47:$L$57,10,FALSE)</f>
        <v>240</v>
      </c>
      <c r="P503" s="269">
        <f t="shared" si="89"/>
        <v>3.1987826029459633E-5</v>
      </c>
      <c r="Q503" s="272">
        <f t="shared" si="100"/>
        <v>1.3328260845608182E-7</v>
      </c>
      <c r="R503" s="269">
        <f t="shared" si="90"/>
        <v>3.1987826029459633E-5</v>
      </c>
      <c r="S503" s="237"/>
    </row>
    <row r="504" spans="1:19" ht="14" thickBot="1">
      <c r="A504" s="187">
        <f t="shared" si="96"/>
        <v>8</v>
      </c>
      <c r="B504" s="282">
        <v>2</v>
      </c>
      <c r="C504" s="282">
        <v>2</v>
      </c>
      <c r="D504" s="282">
        <v>2</v>
      </c>
      <c r="E504" s="282">
        <v>2</v>
      </c>
      <c r="F504" s="282">
        <v>0</v>
      </c>
      <c r="G504" s="283">
        <f t="shared" si="97"/>
        <v>8</v>
      </c>
      <c r="H504" s="284">
        <f>IF(B504=2,'Regular Symbol'!D$56,IF(PayCombo!B504=1,'Regular Symbol'!D$41,IF(A504=0,'Regular Symbol'!D$26,'Regular Symbol'!D$69) ))</f>
        <v>2</v>
      </c>
      <c r="I504" s="284">
        <f>IF(C504=2,'Regular Symbol'!E$56,IF(PayCombo!C504=1,'Regular Symbol'!E$41,IF(B504=0,'Regular Symbol'!E$26,'Regular Symbol'!E$69) ))</f>
        <v>3</v>
      </c>
      <c r="J504" s="284">
        <f>IF(D504=2,'Regular Symbol'!F$56,IF(PayCombo!D504=1,'Regular Symbol'!F$41,IF(C504=0,'Regular Symbol'!F$26,'Regular Symbol'!F$69) ))</f>
        <v>6</v>
      </c>
      <c r="K504" s="284">
        <f>IF(E504=2,'Regular Symbol'!G$56,IF(PayCombo!E504=1,'Regular Symbol'!G$41,IF(D504=0,'Regular Symbol'!G$26,'Regular Symbol'!G$69) ))</f>
        <v>30</v>
      </c>
      <c r="L504" s="284">
        <f>IF(F504=2,'Regular Symbol'!H$56,IF(PayCombo!F504=1,'Regular Symbol'!H$41,IF(E504=0,'Regular Symbol'!H$26,'Regular Symbol'!H$69) ))</f>
        <v>158</v>
      </c>
      <c r="M504" s="270">
        <f t="shared" si="98"/>
        <v>170640</v>
      </c>
      <c r="N504" s="271">
        <f t="shared" si="99"/>
        <v>1529062.7240506329</v>
      </c>
      <c r="O504" s="285">
        <f>HLOOKUP(A504,OverView!$B$47:$L$57,10,FALSE)</f>
        <v>240</v>
      </c>
      <c r="P504" s="269">
        <f t="shared" si="89"/>
        <v>1.5695889790852863E-4</v>
      </c>
      <c r="Q504" s="272">
        <f t="shared" si="100"/>
        <v>6.5399540795220264E-7</v>
      </c>
      <c r="R504" s="269">
        <f t="shared" si="90"/>
        <v>1.5695889790852863E-4</v>
      </c>
      <c r="S504" s="289">
        <f>SUM(M494:M504)</f>
        <v>1257504</v>
      </c>
    </row>
    <row r="505" spans="1:19" ht="14" thickBot="1">
      <c r="A505" s="187">
        <f t="shared" si="96"/>
        <v>7</v>
      </c>
      <c r="B505" s="280">
        <v>1</v>
      </c>
      <c r="C505" s="280">
        <v>1</v>
      </c>
      <c r="D505" s="280">
        <v>1</v>
      </c>
      <c r="E505" s="280">
        <v>2</v>
      </c>
      <c r="F505" s="280">
        <v>2</v>
      </c>
      <c r="G505" s="281">
        <f t="shared" si="97"/>
        <v>7</v>
      </c>
      <c r="H505" s="284">
        <f>IF(B505=2,'Regular Symbol'!D$56,IF(PayCombo!B505=1,'Regular Symbol'!D$41,IF(A505=0,'Regular Symbol'!D$26,'Regular Symbol'!D$69) ))</f>
        <v>2</v>
      </c>
      <c r="I505" s="284">
        <f>IF(C505=2,'Regular Symbol'!E$56,IF(PayCombo!C505=1,'Regular Symbol'!E$41,IF(B505=0,'Regular Symbol'!E$26,'Regular Symbol'!E$69) ))</f>
        <v>43</v>
      </c>
      <c r="J505" s="284">
        <f>IF(D505=2,'Regular Symbol'!F$56,IF(PayCombo!D505=1,'Regular Symbol'!F$41,IF(C505=0,'Regular Symbol'!F$26,'Regular Symbol'!F$69) ))</f>
        <v>4</v>
      </c>
      <c r="K505" s="284">
        <f>IF(E505=2,'Regular Symbol'!G$56,IF(PayCombo!E505=1,'Regular Symbol'!G$41,IF(D505=0,'Regular Symbol'!G$26,'Regular Symbol'!G$69) ))</f>
        <v>30</v>
      </c>
      <c r="L505" s="284">
        <f>IF(F505=2,'Regular Symbol'!H$56,IF(PayCombo!F505=1,'Regular Symbol'!H$41,IF(E505=0,'Regular Symbol'!H$26,'Regular Symbol'!H$69) ))</f>
        <v>13</v>
      </c>
      <c r="M505" s="268">
        <f t="shared" si="98"/>
        <v>134160</v>
      </c>
      <c r="N505" s="271">
        <f t="shared" si="99"/>
        <v>1944836.4880143113</v>
      </c>
      <c r="O505" s="285">
        <f>HLOOKUP(A505,OverView!$B$47:$L$57,10,FALSE)</f>
        <v>150</v>
      </c>
      <c r="P505" s="269">
        <f t="shared" si="89"/>
        <v>7.7127306549637395E-5</v>
      </c>
      <c r="Q505" s="272">
        <f t="shared" si="100"/>
        <v>5.1418204366424934E-7</v>
      </c>
      <c r="R505" s="269">
        <f t="shared" si="90"/>
        <v>7.7127306549637395E-5</v>
      </c>
      <c r="S505" s="237"/>
    </row>
    <row r="506" spans="1:19" ht="14" thickBot="1">
      <c r="A506" s="187">
        <f t="shared" si="96"/>
        <v>7</v>
      </c>
      <c r="B506" s="278">
        <v>1</v>
      </c>
      <c r="C506" s="278">
        <v>1</v>
      </c>
      <c r="D506" s="278">
        <v>2</v>
      </c>
      <c r="E506" s="278">
        <v>1</v>
      </c>
      <c r="F506" s="278">
        <v>2</v>
      </c>
      <c r="G506" s="279">
        <f t="shared" si="97"/>
        <v>7</v>
      </c>
      <c r="H506" s="284">
        <f>IF(B506=2,'Regular Symbol'!D$56,IF(PayCombo!B506=1,'Regular Symbol'!D$41,IF(A506=0,'Regular Symbol'!D$26,'Regular Symbol'!D$69) ))</f>
        <v>2</v>
      </c>
      <c r="I506" s="284">
        <f>IF(C506=2,'Regular Symbol'!E$56,IF(PayCombo!C506=1,'Regular Symbol'!E$41,IF(B506=0,'Regular Symbol'!E$26,'Regular Symbol'!E$69) ))</f>
        <v>43</v>
      </c>
      <c r="J506" s="284">
        <f>IF(D506=2,'Regular Symbol'!F$56,IF(PayCombo!D506=1,'Regular Symbol'!F$41,IF(C506=0,'Regular Symbol'!F$26,'Regular Symbol'!F$69) ))</f>
        <v>6</v>
      </c>
      <c r="K506" s="284">
        <f>IF(E506=2,'Regular Symbol'!G$56,IF(PayCombo!E506=1,'Regular Symbol'!G$41,IF(D506=0,'Regular Symbol'!G$26,'Regular Symbol'!G$69) ))</f>
        <v>46</v>
      </c>
      <c r="L506" s="284">
        <f>IF(F506=2,'Regular Symbol'!H$56,IF(PayCombo!F506=1,'Regular Symbol'!H$41,IF(E506=0,'Regular Symbol'!H$26,'Regular Symbol'!H$69) ))</f>
        <v>13</v>
      </c>
      <c r="M506" s="270">
        <f t="shared" si="98"/>
        <v>308568</v>
      </c>
      <c r="N506" s="271">
        <f t="shared" si="99"/>
        <v>845581.08174535271</v>
      </c>
      <c r="O506" s="285">
        <f>HLOOKUP(A506,OverView!$B$47:$L$57,10,FALSE)</f>
        <v>150</v>
      </c>
      <c r="P506" s="269">
        <f t="shared" si="89"/>
        <v>1.7739280506416606E-4</v>
      </c>
      <c r="Q506" s="272">
        <f t="shared" si="100"/>
        <v>1.1826187004277736E-6</v>
      </c>
      <c r="R506" s="269">
        <f t="shared" si="90"/>
        <v>1.7739280506416606E-4</v>
      </c>
      <c r="S506" s="237"/>
    </row>
    <row r="507" spans="1:19" ht="14" thickBot="1">
      <c r="A507" s="187">
        <f t="shared" si="96"/>
        <v>7</v>
      </c>
      <c r="B507" s="278">
        <v>1</v>
      </c>
      <c r="C507" s="278">
        <v>1</v>
      </c>
      <c r="D507" s="278">
        <v>2</v>
      </c>
      <c r="E507" s="278">
        <v>2</v>
      </c>
      <c r="F507" s="278">
        <v>1</v>
      </c>
      <c r="G507" s="279">
        <f t="shared" si="97"/>
        <v>7</v>
      </c>
      <c r="H507" s="284">
        <f>IF(B507=2,'Regular Symbol'!D$56,IF(PayCombo!B507=1,'Regular Symbol'!D$41,IF(A507=0,'Regular Symbol'!D$26,'Regular Symbol'!D$69) ))</f>
        <v>2</v>
      </c>
      <c r="I507" s="284">
        <f>IF(C507=2,'Regular Symbol'!E$56,IF(PayCombo!C507=1,'Regular Symbol'!E$41,IF(B507=0,'Regular Symbol'!E$26,'Regular Symbol'!E$69) ))</f>
        <v>43</v>
      </c>
      <c r="J507" s="284">
        <f>IF(D507=2,'Regular Symbol'!F$56,IF(PayCombo!D507=1,'Regular Symbol'!F$41,IF(C507=0,'Regular Symbol'!F$26,'Regular Symbol'!F$69) ))</f>
        <v>6</v>
      </c>
      <c r="K507" s="284">
        <f>IF(E507=2,'Regular Symbol'!G$56,IF(PayCombo!E507=1,'Regular Symbol'!G$41,IF(D507=0,'Regular Symbol'!G$26,'Regular Symbol'!G$69) ))</f>
        <v>30</v>
      </c>
      <c r="L507" s="284">
        <f>IF(F507=2,'Regular Symbol'!H$56,IF(PayCombo!F507=1,'Regular Symbol'!H$41,IF(E507=0,'Regular Symbol'!H$26,'Regular Symbol'!H$69) ))</f>
        <v>21</v>
      </c>
      <c r="M507" s="270">
        <f t="shared" si="98"/>
        <v>325080</v>
      </c>
      <c r="N507" s="271">
        <f t="shared" si="99"/>
        <v>802630.93156146177</v>
      </c>
      <c r="O507" s="285">
        <f>HLOOKUP(A507,OverView!$B$47:$L$57,10,FALSE)</f>
        <v>150</v>
      </c>
      <c r="P507" s="269">
        <f t="shared" si="89"/>
        <v>1.8688539663950604E-4</v>
      </c>
      <c r="Q507" s="272">
        <f t="shared" si="100"/>
        <v>1.2459026442633735E-6</v>
      </c>
      <c r="R507" s="269">
        <f t="shared" si="90"/>
        <v>1.8688539663950604E-4</v>
      </c>
      <c r="S507" s="237"/>
    </row>
    <row r="508" spans="1:19" ht="14" thickBot="1">
      <c r="A508" s="187">
        <f t="shared" si="96"/>
        <v>7</v>
      </c>
      <c r="B508" s="278">
        <v>1</v>
      </c>
      <c r="C508" s="278">
        <v>2</v>
      </c>
      <c r="D508" s="278">
        <v>1</v>
      </c>
      <c r="E508" s="278">
        <v>1</v>
      </c>
      <c r="F508" s="278">
        <v>2</v>
      </c>
      <c r="G508" s="279">
        <f t="shared" si="97"/>
        <v>7</v>
      </c>
      <c r="H508" s="284">
        <f>IF(B508=2,'Regular Symbol'!D$56,IF(PayCombo!B508=1,'Regular Symbol'!D$41,IF(A508=0,'Regular Symbol'!D$26,'Regular Symbol'!D$69) ))</f>
        <v>2</v>
      </c>
      <c r="I508" s="284">
        <f>IF(C508=2,'Regular Symbol'!E$56,IF(PayCombo!C508=1,'Regular Symbol'!E$41,IF(B508=0,'Regular Symbol'!E$26,'Regular Symbol'!E$69) ))</f>
        <v>3</v>
      </c>
      <c r="J508" s="284">
        <f>IF(D508=2,'Regular Symbol'!F$56,IF(PayCombo!D508=1,'Regular Symbol'!F$41,IF(C508=0,'Regular Symbol'!F$26,'Regular Symbol'!F$69) ))</f>
        <v>4</v>
      </c>
      <c r="K508" s="284">
        <f>IF(E508=2,'Regular Symbol'!G$56,IF(PayCombo!E508=1,'Regular Symbol'!G$41,IF(D508=0,'Regular Symbol'!G$26,'Regular Symbol'!G$69) ))</f>
        <v>46</v>
      </c>
      <c r="L508" s="284">
        <f>IF(F508=2,'Regular Symbol'!H$56,IF(PayCombo!F508=1,'Regular Symbol'!H$41,IF(E508=0,'Regular Symbol'!H$26,'Regular Symbol'!H$69) ))</f>
        <v>13</v>
      </c>
      <c r="M508" s="270">
        <f t="shared" si="98"/>
        <v>14352</v>
      </c>
      <c r="N508" s="271">
        <f t="shared" si="99"/>
        <v>18179993.257525083</v>
      </c>
      <c r="O508" s="285">
        <f>HLOOKUP(A508,OverView!$B$47:$L$57,10,FALSE)</f>
        <v>150</v>
      </c>
      <c r="P508" s="269">
        <f t="shared" si="89"/>
        <v>8.250828142519352E-6</v>
      </c>
      <c r="Q508" s="272">
        <f t="shared" si="100"/>
        <v>5.5005520950129009E-8</v>
      </c>
      <c r="R508" s="269">
        <f t="shared" si="90"/>
        <v>8.250828142519352E-6</v>
      </c>
      <c r="S508" s="237"/>
    </row>
    <row r="509" spans="1:19" ht="14" thickBot="1">
      <c r="A509" s="187">
        <f t="shared" si="96"/>
        <v>7</v>
      </c>
      <c r="B509" s="278">
        <v>1</v>
      </c>
      <c r="C509" s="278">
        <v>2</v>
      </c>
      <c r="D509" s="278">
        <v>1</v>
      </c>
      <c r="E509" s="278">
        <v>2</v>
      </c>
      <c r="F509" s="278">
        <v>1</v>
      </c>
      <c r="G509" s="279">
        <f t="shared" si="97"/>
        <v>7</v>
      </c>
      <c r="H509" s="284">
        <f>IF(B509=2,'Regular Symbol'!D$56,IF(PayCombo!B509=1,'Regular Symbol'!D$41,IF(A509=0,'Regular Symbol'!D$26,'Regular Symbol'!D$69) ))</f>
        <v>2</v>
      </c>
      <c r="I509" s="284">
        <f>IF(C509=2,'Regular Symbol'!E$56,IF(PayCombo!C509=1,'Regular Symbol'!E$41,IF(B509=0,'Regular Symbol'!E$26,'Regular Symbol'!E$69) ))</f>
        <v>3</v>
      </c>
      <c r="J509" s="284">
        <f>IF(D509=2,'Regular Symbol'!F$56,IF(PayCombo!D509=1,'Regular Symbol'!F$41,IF(C509=0,'Regular Symbol'!F$26,'Regular Symbol'!F$69) ))</f>
        <v>4</v>
      </c>
      <c r="K509" s="284">
        <f>IF(E509=2,'Regular Symbol'!G$56,IF(PayCombo!E509=1,'Regular Symbol'!G$41,IF(D509=0,'Regular Symbol'!G$26,'Regular Symbol'!G$69) ))</f>
        <v>30</v>
      </c>
      <c r="L509" s="284">
        <f>IF(F509=2,'Regular Symbol'!H$56,IF(PayCombo!F509=1,'Regular Symbol'!H$41,IF(E509=0,'Regular Symbol'!H$26,'Regular Symbol'!H$69) ))</f>
        <v>21</v>
      </c>
      <c r="M509" s="270">
        <f t="shared" si="98"/>
        <v>15120</v>
      </c>
      <c r="N509" s="271">
        <f t="shared" si="99"/>
        <v>17256565.028571427</v>
      </c>
      <c r="O509" s="285">
        <f>HLOOKUP(A509,OverView!$B$47:$L$57,10,FALSE)</f>
        <v>150</v>
      </c>
      <c r="P509" s="269">
        <f t="shared" si="89"/>
        <v>8.6923440297444667E-6</v>
      </c>
      <c r="Q509" s="272">
        <f t="shared" si="100"/>
        <v>5.7948960198296447E-8</v>
      </c>
      <c r="R509" s="269">
        <f t="shared" si="90"/>
        <v>8.6923440297444667E-6</v>
      </c>
      <c r="S509" s="237"/>
    </row>
    <row r="510" spans="1:19" ht="14" thickBot="1">
      <c r="A510" s="187">
        <f t="shared" si="96"/>
        <v>7</v>
      </c>
      <c r="B510" s="278">
        <v>1</v>
      </c>
      <c r="C510" s="278">
        <v>2</v>
      </c>
      <c r="D510" s="278">
        <v>2</v>
      </c>
      <c r="E510" s="278">
        <v>1</v>
      </c>
      <c r="F510" s="278">
        <v>1</v>
      </c>
      <c r="G510" s="279">
        <f t="shared" si="97"/>
        <v>7</v>
      </c>
      <c r="H510" s="284">
        <f>IF(B510=2,'Regular Symbol'!D$56,IF(PayCombo!B510=1,'Regular Symbol'!D$41,IF(A510=0,'Regular Symbol'!D$26,'Regular Symbol'!D$69) ))</f>
        <v>2</v>
      </c>
      <c r="I510" s="284">
        <f>IF(C510=2,'Regular Symbol'!E$56,IF(PayCombo!C510=1,'Regular Symbol'!E$41,IF(B510=0,'Regular Symbol'!E$26,'Regular Symbol'!E$69) ))</f>
        <v>3</v>
      </c>
      <c r="J510" s="284">
        <f>IF(D510=2,'Regular Symbol'!F$56,IF(PayCombo!D510=1,'Regular Symbol'!F$41,IF(C510=0,'Regular Symbol'!F$26,'Regular Symbol'!F$69) ))</f>
        <v>6</v>
      </c>
      <c r="K510" s="284">
        <f>IF(E510=2,'Regular Symbol'!G$56,IF(PayCombo!E510=1,'Regular Symbol'!G$41,IF(D510=0,'Regular Symbol'!G$26,'Regular Symbol'!G$69) ))</f>
        <v>46</v>
      </c>
      <c r="L510" s="284">
        <f>IF(F510=2,'Regular Symbol'!H$56,IF(PayCombo!F510=1,'Regular Symbol'!H$41,IF(E510=0,'Regular Symbol'!H$26,'Regular Symbol'!H$69) ))</f>
        <v>21</v>
      </c>
      <c r="M510" s="270">
        <f t="shared" si="98"/>
        <v>34776</v>
      </c>
      <c r="N510" s="271">
        <f t="shared" si="99"/>
        <v>7502854.3602484474</v>
      </c>
      <c r="O510" s="285">
        <f>HLOOKUP(A510,OverView!$B$47:$L$57,10,FALSE)</f>
        <v>150</v>
      </c>
      <c r="P510" s="269">
        <f t="shared" si="89"/>
        <v>1.9992391268412273E-5</v>
      </c>
      <c r="Q510" s="272">
        <f t="shared" si="100"/>
        <v>1.3328260845608182E-7</v>
      </c>
      <c r="R510" s="269">
        <f t="shared" si="90"/>
        <v>1.9992391268412273E-5</v>
      </c>
      <c r="S510" s="237"/>
    </row>
    <row r="511" spans="1:19" ht="14" thickBot="1">
      <c r="A511" s="187">
        <f t="shared" si="96"/>
        <v>7</v>
      </c>
      <c r="B511" s="278">
        <v>1</v>
      </c>
      <c r="C511" s="278">
        <v>2</v>
      </c>
      <c r="D511" s="278">
        <v>2</v>
      </c>
      <c r="E511" s="278">
        <v>2</v>
      </c>
      <c r="F511" s="278">
        <v>0</v>
      </c>
      <c r="G511" s="279">
        <f t="shared" si="97"/>
        <v>7</v>
      </c>
      <c r="H511" s="284">
        <f>IF(B511=2,'Regular Symbol'!D$56,IF(PayCombo!B511=1,'Regular Symbol'!D$41,IF(A511=0,'Regular Symbol'!D$26,'Regular Symbol'!D$69) ))</f>
        <v>2</v>
      </c>
      <c r="I511" s="284">
        <f>IF(C511=2,'Regular Symbol'!E$56,IF(PayCombo!C511=1,'Regular Symbol'!E$41,IF(B511=0,'Regular Symbol'!E$26,'Regular Symbol'!E$69) ))</f>
        <v>3</v>
      </c>
      <c r="J511" s="284">
        <f>IF(D511=2,'Regular Symbol'!F$56,IF(PayCombo!D511=1,'Regular Symbol'!F$41,IF(C511=0,'Regular Symbol'!F$26,'Regular Symbol'!F$69) ))</f>
        <v>6</v>
      </c>
      <c r="K511" s="284">
        <f>IF(E511=2,'Regular Symbol'!G$56,IF(PayCombo!E511=1,'Regular Symbol'!G$41,IF(D511=0,'Regular Symbol'!G$26,'Regular Symbol'!G$69) ))</f>
        <v>30</v>
      </c>
      <c r="L511" s="284">
        <f>IF(F511=2,'Regular Symbol'!H$56,IF(PayCombo!F511=1,'Regular Symbol'!H$41,IF(E511=0,'Regular Symbol'!H$26,'Regular Symbol'!H$69) ))</f>
        <v>158</v>
      </c>
      <c r="M511" s="270">
        <f t="shared" si="98"/>
        <v>170640</v>
      </c>
      <c r="N511" s="271">
        <f t="shared" si="99"/>
        <v>1529062.7240506329</v>
      </c>
      <c r="O511" s="285">
        <f>HLOOKUP(A511,OverView!$B$47:$L$57,10,FALSE)</f>
        <v>150</v>
      </c>
      <c r="P511" s="269">
        <f t="shared" si="89"/>
        <v>9.8099311192830399E-5</v>
      </c>
      <c r="Q511" s="272">
        <f t="shared" si="100"/>
        <v>6.5399540795220264E-7</v>
      </c>
      <c r="R511" s="269">
        <f t="shared" si="90"/>
        <v>9.8099311192830399E-5</v>
      </c>
      <c r="S511" s="237"/>
    </row>
    <row r="512" spans="1:19" ht="14" thickBot="1">
      <c r="A512" s="187">
        <f t="shared" si="96"/>
        <v>7</v>
      </c>
      <c r="B512" s="278">
        <v>2</v>
      </c>
      <c r="C512" s="278">
        <v>1</v>
      </c>
      <c r="D512" s="278">
        <v>1</v>
      </c>
      <c r="E512" s="278">
        <v>1</v>
      </c>
      <c r="F512" s="278">
        <v>2</v>
      </c>
      <c r="G512" s="279">
        <f t="shared" si="97"/>
        <v>7</v>
      </c>
      <c r="H512" s="284">
        <f>IF(B512=2,'Regular Symbol'!D$56,IF(PayCombo!B512=1,'Regular Symbol'!D$41,IF(A512=0,'Regular Symbol'!D$26,'Regular Symbol'!D$69) ))</f>
        <v>2</v>
      </c>
      <c r="I512" s="284">
        <f>IF(C512=2,'Regular Symbol'!E$56,IF(PayCombo!C512=1,'Regular Symbol'!E$41,IF(B512=0,'Regular Symbol'!E$26,'Regular Symbol'!E$69) ))</f>
        <v>43</v>
      </c>
      <c r="J512" s="284">
        <f>IF(D512=2,'Regular Symbol'!F$56,IF(PayCombo!D512=1,'Regular Symbol'!F$41,IF(C512=0,'Regular Symbol'!F$26,'Regular Symbol'!F$69) ))</f>
        <v>4</v>
      </c>
      <c r="K512" s="284">
        <f>IF(E512=2,'Regular Symbol'!G$56,IF(PayCombo!E512=1,'Regular Symbol'!G$41,IF(D512=0,'Regular Symbol'!G$26,'Regular Symbol'!G$69) ))</f>
        <v>46</v>
      </c>
      <c r="L512" s="284">
        <f>IF(F512=2,'Regular Symbol'!H$56,IF(PayCombo!F512=1,'Regular Symbol'!H$41,IF(E512=0,'Regular Symbol'!H$26,'Regular Symbol'!H$69) ))</f>
        <v>13</v>
      </c>
      <c r="M512" s="270">
        <f t="shared" si="98"/>
        <v>205712</v>
      </c>
      <c r="N512" s="271">
        <f t="shared" si="99"/>
        <v>1268371.6226180291</v>
      </c>
      <c r="O512" s="285">
        <f>HLOOKUP(A512,OverView!$B$47:$L$57,10,FALSE)</f>
        <v>150</v>
      </c>
      <c r="P512" s="269">
        <f t="shared" si="89"/>
        <v>1.1826187004277735E-4</v>
      </c>
      <c r="Q512" s="272">
        <f t="shared" si="100"/>
        <v>7.8841246695184899E-7</v>
      </c>
      <c r="R512" s="269">
        <f t="shared" si="90"/>
        <v>1.1826187004277735E-4</v>
      </c>
      <c r="S512" s="237"/>
    </row>
    <row r="513" spans="1:19" ht="14" thickBot="1">
      <c r="A513" s="187">
        <f t="shared" si="96"/>
        <v>7</v>
      </c>
      <c r="B513" s="278">
        <v>2</v>
      </c>
      <c r="C513" s="278">
        <v>1</v>
      </c>
      <c r="D513" s="278">
        <v>1</v>
      </c>
      <c r="E513" s="278">
        <v>2</v>
      </c>
      <c r="F513" s="278">
        <v>1</v>
      </c>
      <c r="G513" s="279">
        <f t="shared" si="97"/>
        <v>7</v>
      </c>
      <c r="H513" s="284">
        <f>IF(B513=2,'Regular Symbol'!D$56,IF(PayCombo!B513=1,'Regular Symbol'!D$41,IF(A513=0,'Regular Symbol'!D$26,'Regular Symbol'!D$69) ))</f>
        <v>2</v>
      </c>
      <c r="I513" s="284">
        <f>IF(C513=2,'Regular Symbol'!E$56,IF(PayCombo!C513=1,'Regular Symbol'!E$41,IF(B513=0,'Regular Symbol'!E$26,'Regular Symbol'!E$69) ))</f>
        <v>43</v>
      </c>
      <c r="J513" s="284">
        <f>IF(D513=2,'Regular Symbol'!F$56,IF(PayCombo!D513=1,'Regular Symbol'!F$41,IF(C513=0,'Regular Symbol'!F$26,'Regular Symbol'!F$69) ))</f>
        <v>4</v>
      </c>
      <c r="K513" s="284">
        <f>IF(E513=2,'Regular Symbol'!G$56,IF(PayCombo!E513=1,'Regular Symbol'!G$41,IF(D513=0,'Regular Symbol'!G$26,'Regular Symbol'!G$69) ))</f>
        <v>30</v>
      </c>
      <c r="L513" s="284">
        <f>IF(F513=2,'Regular Symbol'!H$56,IF(PayCombo!F513=1,'Regular Symbol'!H$41,IF(E513=0,'Regular Symbol'!H$26,'Regular Symbol'!H$69) ))</f>
        <v>21</v>
      </c>
      <c r="M513" s="270">
        <f t="shared" si="98"/>
        <v>216720</v>
      </c>
      <c r="N513" s="271">
        <f t="shared" si="99"/>
        <v>1203946.3973421927</v>
      </c>
      <c r="O513" s="285">
        <f>HLOOKUP(A513,OverView!$B$47:$L$57,10,FALSE)</f>
        <v>150</v>
      </c>
      <c r="P513" s="269">
        <f t="shared" si="89"/>
        <v>1.2459026442633735E-4</v>
      </c>
      <c r="Q513" s="272">
        <f t="shared" si="100"/>
        <v>8.3060176284224898E-7</v>
      </c>
      <c r="R513" s="269">
        <f t="shared" si="90"/>
        <v>1.2459026442633735E-4</v>
      </c>
      <c r="S513" s="237"/>
    </row>
    <row r="514" spans="1:19" ht="14" thickBot="1">
      <c r="A514" s="187">
        <f t="shared" si="96"/>
        <v>7</v>
      </c>
      <c r="B514" s="278">
        <v>2</v>
      </c>
      <c r="C514" s="278">
        <v>1</v>
      </c>
      <c r="D514" s="278">
        <v>2</v>
      </c>
      <c r="E514" s="278">
        <v>1</v>
      </c>
      <c r="F514" s="278">
        <v>1</v>
      </c>
      <c r="G514" s="279">
        <f t="shared" si="97"/>
        <v>7</v>
      </c>
      <c r="H514" s="284">
        <f>IF(B514=2,'Regular Symbol'!D$56,IF(PayCombo!B514=1,'Regular Symbol'!D$41,IF(A514=0,'Regular Symbol'!D$26,'Regular Symbol'!D$69) ))</f>
        <v>2</v>
      </c>
      <c r="I514" s="284">
        <f>IF(C514=2,'Regular Symbol'!E$56,IF(PayCombo!C514=1,'Regular Symbol'!E$41,IF(B514=0,'Regular Symbol'!E$26,'Regular Symbol'!E$69) ))</f>
        <v>43</v>
      </c>
      <c r="J514" s="284">
        <f>IF(D514=2,'Regular Symbol'!F$56,IF(PayCombo!D514=1,'Regular Symbol'!F$41,IF(C514=0,'Regular Symbol'!F$26,'Regular Symbol'!F$69) ))</f>
        <v>6</v>
      </c>
      <c r="K514" s="284">
        <f>IF(E514=2,'Regular Symbol'!G$56,IF(PayCombo!E514=1,'Regular Symbol'!G$41,IF(D514=0,'Regular Symbol'!G$26,'Regular Symbol'!G$69) ))</f>
        <v>46</v>
      </c>
      <c r="L514" s="284">
        <f>IF(F514=2,'Regular Symbol'!H$56,IF(PayCombo!F514=1,'Regular Symbol'!H$41,IF(E514=0,'Regular Symbol'!H$26,'Regular Symbol'!H$69) ))</f>
        <v>21</v>
      </c>
      <c r="M514" s="270">
        <f t="shared" si="98"/>
        <v>498456</v>
      </c>
      <c r="N514" s="271">
        <f t="shared" si="99"/>
        <v>523454.95536617073</v>
      </c>
      <c r="O514" s="285">
        <f>HLOOKUP(A514,OverView!$B$47:$L$57,10,FALSE)</f>
        <v>150</v>
      </c>
      <c r="P514" s="269">
        <f t="shared" si="89"/>
        <v>2.8655760818057589E-4</v>
      </c>
      <c r="Q514" s="272">
        <f t="shared" si="100"/>
        <v>1.9103840545371725E-6</v>
      </c>
      <c r="R514" s="269">
        <f t="shared" si="90"/>
        <v>2.8655760818057589E-4</v>
      </c>
      <c r="S514" s="237"/>
    </row>
    <row r="515" spans="1:19" ht="14" thickBot="1">
      <c r="A515" s="187">
        <f t="shared" si="96"/>
        <v>7</v>
      </c>
      <c r="B515" s="278">
        <v>2</v>
      </c>
      <c r="C515" s="278">
        <v>1</v>
      </c>
      <c r="D515" s="278">
        <v>2</v>
      </c>
      <c r="E515" s="278">
        <v>2</v>
      </c>
      <c r="F515" s="278">
        <v>0</v>
      </c>
      <c r="G515" s="279">
        <f t="shared" si="97"/>
        <v>7</v>
      </c>
      <c r="H515" s="284">
        <f>IF(B515=2,'Regular Symbol'!D$56,IF(PayCombo!B515=1,'Regular Symbol'!D$41,IF(A515=0,'Regular Symbol'!D$26,'Regular Symbol'!D$69) ))</f>
        <v>2</v>
      </c>
      <c r="I515" s="284">
        <f>IF(C515=2,'Regular Symbol'!E$56,IF(PayCombo!C515=1,'Regular Symbol'!E$41,IF(B515=0,'Regular Symbol'!E$26,'Regular Symbol'!E$69) ))</f>
        <v>43</v>
      </c>
      <c r="J515" s="284">
        <f>IF(D515=2,'Regular Symbol'!F$56,IF(PayCombo!D515=1,'Regular Symbol'!F$41,IF(C515=0,'Regular Symbol'!F$26,'Regular Symbol'!F$69) ))</f>
        <v>6</v>
      </c>
      <c r="K515" s="284">
        <f>IF(E515=2,'Regular Symbol'!G$56,IF(PayCombo!E515=1,'Regular Symbol'!G$41,IF(D515=0,'Regular Symbol'!G$26,'Regular Symbol'!G$69) ))</f>
        <v>30</v>
      </c>
      <c r="L515" s="284">
        <f>IF(F515=2,'Regular Symbol'!H$56,IF(PayCombo!F515=1,'Regular Symbol'!H$41,IF(E515=0,'Regular Symbol'!H$26,'Regular Symbol'!H$69) ))</f>
        <v>158</v>
      </c>
      <c r="M515" s="270">
        <f t="shared" si="98"/>
        <v>2445840</v>
      </c>
      <c r="N515" s="271">
        <f t="shared" si="99"/>
        <v>106678.79470120695</v>
      </c>
      <c r="O515" s="285">
        <f>HLOOKUP(A515,OverView!$B$47:$L$57,10,FALSE)</f>
        <v>150</v>
      </c>
      <c r="P515" s="269">
        <f t="shared" si="89"/>
        <v>1.4060901270972358E-3</v>
      </c>
      <c r="Q515" s="272">
        <f t="shared" si="100"/>
        <v>9.3739341806482378E-6</v>
      </c>
      <c r="R515" s="269">
        <f t="shared" si="90"/>
        <v>1.4060901270972358E-3</v>
      </c>
      <c r="S515" s="237"/>
    </row>
    <row r="516" spans="1:19" ht="14" thickBot="1">
      <c r="A516" s="187">
        <f t="shared" si="96"/>
        <v>7</v>
      </c>
      <c r="B516" s="278">
        <v>2</v>
      </c>
      <c r="C516" s="278">
        <v>2</v>
      </c>
      <c r="D516" s="278">
        <v>1</v>
      </c>
      <c r="E516" s="278">
        <v>1</v>
      </c>
      <c r="F516" s="278">
        <v>1</v>
      </c>
      <c r="G516" s="279">
        <f t="shared" si="97"/>
        <v>7</v>
      </c>
      <c r="H516" s="284">
        <f>IF(B516=2,'Regular Symbol'!D$56,IF(PayCombo!B516=1,'Regular Symbol'!D$41,IF(A516=0,'Regular Symbol'!D$26,'Regular Symbol'!D$69) ))</f>
        <v>2</v>
      </c>
      <c r="I516" s="284">
        <f>IF(C516=2,'Regular Symbol'!E$56,IF(PayCombo!C516=1,'Regular Symbol'!E$41,IF(B516=0,'Regular Symbol'!E$26,'Regular Symbol'!E$69) ))</f>
        <v>3</v>
      </c>
      <c r="J516" s="284">
        <f>IF(D516=2,'Regular Symbol'!F$56,IF(PayCombo!D516=1,'Regular Symbol'!F$41,IF(C516=0,'Regular Symbol'!F$26,'Regular Symbol'!F$69) ))</f>
        <v>4</v>
      </c>
      <c r="K516" s="284">
        <f>IF(E516=2,'Regular Symbol'!G$56,IF(PayCombo!E516=1,'Regular Symbol'!G$41,IF(D516=0,'Regular Symbol'!G$26,'Regular Symbol'!G$69) ))</f>
        <v>46</v>
      </c>
      <c r="L516" s="284">
        <f>IF(F516=2,'Regular Symbol'!H$56,IF(PayCombo!F516=1,'Regular Symbol'!H$41,IF(E516=0,'Regular Symbol'!H$26,'Regular Symbol'!H$69) ))</f>
        <v>21</v>
      </c>
      <c r="M516" s="270">
        <f t="shared" si="98"/>
        <v>23184</v>
      </c>
      <c r="N516" s="271">
        <f t="shared" si="99"/>
        <v>11254281.540372672</v>
      </c>
      <c r="O516" s="285">
        <f>HLOOKUP(A516,OverView!$B$47:$L$57,10,FALSE)</f>
        <v>150</v>
      </c>
      <c r="P516" s="269">
        <f t="shared" si="89"/>
        <v>1.3328260845608182E-5</v>
      </c>
      <c r="Q516" s="272">
        <f t="shared" si="100"/>
        <v>8.885507230405454E-8</v>
      </c>
      <c r="R516" s="269">
        <f t="shared" si="90"/>
        <v>1.3328260845608182E-5</v>
      </c>
      <c r="S516" s="237"/>
    </row>
    <row r="517" spans="1:19" ht="14" thickBot="1">
      <c r="A517" s="187">
        <f t="shared" si="96"/>
        <v>7</v>
      </c>
      <c r="B517" s="278">
        <v>2</v>
      </c>
      <c r="C517" s="278">
        <v>2</v>
      </c>
      <c r="D517" s="278">
        <v>1</v>
      </c>
      <c r="E517" s="278">
        <v>2</v>
      </c>
      <c r="F517" s="278">
        <v>0</v>
      </c>
      <c r="G517" s="279">
        <f t="shared" si="97"/>
        <v>7</v>
      </c>
      <c r="H517" s="284">
        <f>IF(B517=2,'Regular Symbol'!D$56,IF(PayCombo!B517=1,'Regular Symbol'!D$41,IF(A517=0,'Regular Symbol'!D$26,'Regular Symbol'!D$69) ))</f>
        <v>2</v>
      </c>
      <c r="I517" s="284">
        <f>IF(C517=2,'Regular Symbol'!E$56,IF(PayCombo!C517=1,'Regular Symbol'!E$41,IF(B517=0,'Regular Symbol'!E$26,'Regular Symbol'!E$69) ))</f>
        <v>3</v>
      </c>
      <c r="J517" s="284">
        <f>IF(D517=2,'Regular Symbol'!F$56,IF(PayCombo!D517=1,'Regular Symbol'!F$41,IF(C517=0,'Regular Symbol'!F$26,'Regular Symbol'!F$69) ))</f>
        <v>4</v>
      </c>
      <c r="K517" s="284">
        <f>IF(E517=2,'Regular Symbol'!G$56,IF(PayCombo!E517=1,'Regular Symbol'!G$41,IF(D517=0,'Regular Symbol'!G$26,'Regular Symbol'!G$69) ))</f>
        <v>30</v>
      </c>
      <c r="L517" s="284">
        <f>IF(F517=2,'Regular Symbol'!H$56,IF(PayCombo!F517=1,'Regular Symbol'!H$41,IF(E517=0,'Regular Symbol'!H$26,'Regular Symbol'!H$69) ))</f>
        <v>158</v>
      </c>
      <c r="M517" s="270">
        <f t="shared" si="98"/>
        <v>113760</v>
      </c>
      <c r="N517" s="271">
        <f t="shared" si="99"/>
        <v>2293594.0860759495</v>
      </c>
      <c r="O517" s="285">
        <f>HLOOKUP(A517,OverView!$B$47:$L$57,10,FALSE)</f>
        <v>150</v>
      </c>
      <c r="P517" s="269">
        <f t="shared" si="89"/>
        <v>6.5399540795220266E-5</v>
      </c>
      <c r="Q517" s="272">
        <f t="shared" si="100"/>
        <v>4.359969386348018E-7</v>
      </c>
      <c r="R517" s="269">
        <f t="shared" si="90"/>
        <v>6.5399540795220266E-5</v>
      </c>
      <c r="S517" s="237"/>
    </row>
    <row r="518" spans="1:19" ht="14" thickBot="1">
      <c r="A518" s="187">
        <f t="shared" si="96"/>
        <v>7</v>
      </c>
      <c r="B518" s="282">
        <v>2</v>
      </c>
      <c r="C518" s="282">
        <v>2</v>
      </c>
      <c r="D518" s="282">
        <v>2</v>
      </c>
      <c r="E518" s="282">
        <v>1</v>
      </c>
      <c r="F518" s="282">
        <v>0</v>
      </c>
      <c r="G518" s="283">
        <f t="shared" si="97"/>
        <v>7</v>
      </c>
      <c r="H518" s="284">
        <f>IF(B518=2,'Regular Symbol'!D$56,IF(PayCombo!B518=1,'Regular Symbol'!D$41,IF(A518=0,'Regular Symbol'!D$26,'Regular Symbol'!D$69) ))</f>
        <v>2</v>
      </c>
      <c r="I518" s="284">
        <f>IF(C518=2,'Regular Symbol'!E$56,IF(PayCombo!C518=1,'Regular Symbol'!E$41,IF(B518=0,'Regular Symbol'!E$26,'Regular Symbol'!E$69) ))</f>
        <v>3</v>
      </c>
      <c r="J518" s="284">
        <f>IF(D518=2,'Regular Symbol'!F$56,IF(PayCombo!D518=1,'Regular Symbol'!F$41,IF(C518=0,'Regular Symbol'!F$26,'Regular Symbol'!F$69) ))</f>
        <v>6</v>
      </c>
      <c r="K518" s="284">
        <f>IF(E518=2,'Regular Symbol'!G$56,IF(PayCombo!E518=1,'Regular Symbol'!G$41,IF(D518=0,'Regular Symbol'!G$26,'Regular Symbol'!G$69) ))</f>
        <v>46</v>
      </c>
      <c r="L518" s="284">
        <f>IF(F518=2,'Regular Symbol'!H$56,IF(PayCombo!F518=1,'Regular Symbol'!H$41,IF(E518=0,'Regular Symbol'!H$26,'Regular Symbol'!H$69) ))</f>
        <v>158</v>
      </c>
      <c r="M518" s="270">
        <f t="shared" si="98"/>
        <v>261648</v>
      </c>
      <c r="N518" s="271">
        <f t="shared" si="99"/>
        <v>997214.8200330215</v>
      </c>
      <c r="O518" s="285">
        <f>HLOOKUP(A518,OverView!$B$47:$L$57,10,FALSE)</f>
        <v>150</v>
      </c>
      <c r="P518" s="269">
        <f t="shared" si="89"/>
        <v>1.504189438290066E-4</v>
      </c>
      <c r="Q518" s="272">
        <f t="shared" si="100"/>
        <v>1.002792958860044E-6</v>
      </c>
      <c r="R518" s="269">
        <f t="shared" si="90"/>
        <v>1.504189438290066E-4</v>
      </c>
      <c r="S518" s="289">
        <f>SUM(M505:M518)</f>
        <v>4768016</v>
      </c>
    </row>
    <row r="519" spans="1:19" ht="14" thickBot="1">
      <c r="A519" s="187">
        <f t="shared" si="96"/>
        <v>6</v>
      </c>
      <c r="B519" s="280">
        <v>1</v>
      </c>
      <c r="C519" s="280">
        <v>1</v>
      </c>
      <c r="D519" s="280">
        <v>1</v>
      </c>
      <c r="E519" s="280">
        <v>1</v>
      </c>
      <c r="F519" s="280">
        <v>2</v>
      </c>
      <c r="G519" s="281">
        <f t="shared" si="97"/>
        <v>6</v>
      </c>
      <c r="H519" s="284">
        <f>IF(B519=2,'Regular Symbol'!D$56,IF(PayCombo!B519=1,'Regular Symbol'!D$41,IF(A519=0,'Regular Symbol'!D$26,'Regular Symbol'!D$69) ))</f>
        <v>2</v>
      </c>
      <c r="I519" s="284">
        <f>IF(C519=2,'Regular Symbol'!E$56,IF(PayCombo!C519=1,'Regular Symbol'!E$41,IF(B519=0,'Regular Symbol'!E$26,'Regular Symbol'!E$69) ))</f>
        <v>43</v>
      </c>
      <c r="J519" s="284">
        <f>IF(D519=2,'Regular Symbol'!F$56,IF(PayCombo!D519=1,'Regular Symbol'!F$41,IF(C519=0,'Regular Symbol'!F$26,'Regular Symbol'!F$69) ))</f>
        <v>4</v>
      </c>
      <c r="K519" s="284">
        <f>IF(E519=2,'Regular Symbol'!G$56,IF(PayCombo!E519=1,'Regular Symbol'!G$41,IF(D519=0,'Regular Symbol'!G$26,'Regular Symbol'!G$69) ))</f>
        <v>46</v>
      </c>
      <c r="L519" s="284">
        <f>IF(F519=2,'Regular Symbol'!H$56,IF(PayCombo!F519=1,'Regular Symbol'!H$41,IF(E519=0,'Regular Symbol'!H$26,'Regular Symbol'!H$69) ))</f>
        <v>13</v>
      </c>
      <c r="M519" s="268">
        <f t="shared" si="98"/>
        <v>205712</v>
      </c>
      <c r="N519" s="271">
        <f t="shared" si="99"/>
        <v>1268371.6226180291</v>
      </c>
      <c r="O519" s="285">
        <f>HLOOKUP(A519,OverView!$B$47:$L$57,10,FALSE)</f>
        <v>60</v>
      </c>
      <c r="P519" s="269">
        <f t="shared" si="89"/>
        <v>4.7304748017110939E-5</v>
      </c>
      <c r="Q519" s="272">
        <f t="shared" si="100"/>
        <v>7.8841246695184899E-7</v>
      </c>
      <c r="R519" s="269">
        <f t="shared" si="90"/>
        <v>4.7304748017110939E-5</v>
      </c>
      <c r="S519" s="237"/>
    </row>
    <row r="520" spans="1:19" ht="14" thickBot="1">
      <c r="A520" s="187">
        <f t="shared" ref="A520:A546" si="101">SUM(B520:F520)</f>
        <v>6</v>
      </c>
      <c r="B520" s="278">
        <v>1</v>
      </c>
      <c r="C520" s="278">
        <v>1</v>
      </c>
      <c r="D520" s="278">
        <v>1</v>
      </c>
      <c r="E520" s="278">
        <v>2</v>
      </c>
      <c r="F520" s="278">
        <v>1</v>
      </c>
      <c r="G520" s="279">
        <f t="shared" ref="G520:G546" si="102">SUM(B520:F520)</f>
        <v>6</v>
      </c>
      <c r="H520" s="284">
        <f>IF(B520=2,'Regular Symbol'!D$56,IF(PayCombo!B520=1,'Regular Symbol'!D$41,IF(A520=0,'Regular Symbol'!D$26,'Regular Symbol'!D$69) ))</f>
        <v>2</v>
      </c>
      <c r="I520" s="284">
        <f>IF(C520=2,'Regular Symbol'!E$56,IF(PayCombo!C520=1,'Regular Symbol'!E$41,IF(B520=0,'Regular Symbol'!E$26,'Regular Symbol'!E$69) ))</f>
        <v>43</v>
      </c>
      <c r="J520" s="284">
        <f>IF(D520=2,'Regular Symbol'!F$56,IF(PayCombo!D520=1,'Regular Symbol'!F$41,IF(C520=0,'Regular Symbol'!F$26,'Regular Symbol'!F$69) ))</f>
        <v>4</v>
      </c>
      <c r="K520" s="284">
        <f>IF(E520=2,'Regular Symbol'!G$56,IF(PayCombo!E520=1,'Regular Symbol'!G$41,IF(D520=0,'Regular Symbol'!G$26,'Regular Symbol'!G$69) ))</f>
        <v>30</v>
      </c>
      <c r="L520" s="284">
        <f>IF(F520=2,'Regular Symbol'!H$56,IF(PayCombo!F520=1,'Regular Symbol'!H$41,IF(E520=0,'Regular Symbol'!H$26,'Regular Symbol'!H$69) ))</f>
        <v>21</v>
      </c>
      <c r="M520" s="270">
        <f t="shared" ref="M520:M546" si="103">PRODUCT(H520,I520,J520,K520,L520)</f>
        <v>216720</v>
      </c>
      <c r="N520" s="271">
        <f t="shared" ref="N520:N546" si="104">$H$5/M520</f>
        <v>1203946.3973421927</v>
      </c>
      <c r="O520" s="285">
        <f>HLOOKUP(A520,OverView!$B$47:$L$57,10,FALSE)</f>
        <v>60</v>
      </c>
      <c r="P520" s="269">
        <f t="shared" ref="P520:P583" si="105">R520/$H$3</f>
        <v>4.9836105770534938E-5</v>
      </c>
      <c r="Q520" s="272">
        <f t="shared" ref="Q520:Q546" si="106">1/N520</f>
        <v>8.3060176284224898E-7</v>
      </c>
      <c r="R520" s="269">
        <f t="shared" ref="R520:R583" si="107">O520*Q520</f>
        <v>4.9836105770534938E-5</v>
      </c>
      <c r="S520" s="237"/>
    </row>
    <row r="521" spans="1:19" ht="14" thickBot="1">
      <c r="A521" s="187">
        <f t="shared" si="101"/>
        <v>6</v>
      </c>
      <c r="B521" s="278">
        <v>1</v>
      </c>
      <c r="C521" s="278">
        <v>1</v>
      </c>
      <c r="D521" s="278">
        <v>2</v>
      </c>
      <c r="E521" s="278">
        <v>1</v>
      </c>
      <c r="F521" s="278">
        <v>1</v>
      </c>
      <c r="G521" s="279">
        <f t="shared" si="102"/>
        <v>6</v>
      </c>
      <c r="H521" s="284">
        <f>IF(B521=2,'Regular Symbol'!D$56,IF(PayCombo!B521=1,'Regular Symbol'!D$41,IF(A521=0,'Regular Symbol'!D$26,'Regular Symbol'!D$69) ))</f>
        <v>2</v>
      </c>
      <c r="I521" s="284">
        <f>IF(C521=2,'Regular Symbol'!E$56,IF(PayCombo!C521=1,'Regular Symbol'!E$41,IF(B521=0,'Regular Symbol'!E$26,'Regular Symbol'!E$69) ))</f>
        <v>43</v>
      </c>
      <c r="J521" s="284">
        <f>IF(D521=2,'Regular Symbol'!F$56,IF(PayCombo!D521=1,'Regular Symbol'!F$41,IF(C521=0,'Regular Symbol'!F$26,'Regular Symbol'!F$69) ))</f>
        <v>6</v>
      </c>
      <c r="K521" s="284">
        <f>IF(E521=2,'Regular Symbol'!G$56,IF(PayCombo!E521=1,'Regular Symbol'!G$41,IF(D521=0,'Regular Symbol'!G$26,'Regular Symbol'!G$69) ))</f>
        <v>46</v>
      </c>
      <c r="L521" s="284">
        <f>IF(F521=2,'Regular Symbol'!H$56,IF(PayCombo!F521=1,'Regular Symbol'!H$41,IF(E521=0,'Regular Symbol'!H$26,'Regular Symbol'!H$69) ))</f>
        <v>21</v>
      </c>
      <c r="M521" s="270">
        <f t="shared" si="103"/>
        <v>498456</v>
      </c>
      <c r="N521" s="271">
        <f t="shared" si="104"/>
        <v>523454.95536617073</v>
      </c>
      <c r="O521" s="285">
        <f>HLOOKUP(A521,OverView!$B$47:$L$57,10,FALSE)</f>
        <v>60</v>
      </c>
      <c r="P521" s="269">
        <f t="shared" si="105"/>
        <v>1.1462304327223035E-4</v>
      </c>
      <c r="Q521" s="272">
        <f t="shared" si="106"/>
        <v>1.9103840545371725E-6</v>
      </c>
      <c r="R521" s="269">
        <f t="shared" si="107"/>
        <v>1.1462304327223035E-4</v>
      </c>
      <c r="S521" s="237"/>
    </row>
    <row r="522" spans="1:19" ht="14" thickBot="1">
      <c r="A522" s="187">
        <f t="shared" si="101"/>
        <v>6</v>
      </c>
      <c r="B522" s="278">
        <v>1</v>
      </c>
      <c r="C522" s="278">
        <v>1</v>
      </c>
      <c r="D522" s="278">
        <v>2</v>
      </c>
      <c r="E522" s="278">
        <v>2</v>
      </c>
      <c r="F522" s="278">
        <v>0</v>
      </c>
      <c r="G522" s="279">
        <f t="shared" si="102"/>
        <v>6</v>
      </c>
      <c r="H522" s="284">
        <f>IF(B522=2,'Regular Symbol'!D$56,IF(PayCombo!B522=1,'Regular Symbol'!D$41,IF(A522=0,'Regular Symbol'!D$26,'Regular Symbol'!D$69) ))</f>
        <v>2</v>
      </c>
      <c r="I522" s="284">
        <f>IF(C522=2,'Regular Symbol'!E$56,IF(PayCombo!C522=1,'Regular Symbol'!E$41,IF(B522=0,'Regular Symbol'!E$26,'Regular Symbol'!E$69) ))</f>
        <v>43</v>
      </c>
      <c r="J522" s="284">
        <f>IF(D522=2,'Regular Symbol'!F$56,IF(PayCombo!D522=1,'Regular Symbol'!F$41,IF(C522=0,'Regular Symbol'!F$26,'Regular Symbol'!F$69) ))</f>
        <v>6</v>
      </c>
      <c r="K522" s="284">
        <f>IF(E522=2,'Regular Symbol'!G$56,IF(PayCombo!E522=1,'Regular Symbol'!G$41,IF(D522=0,'Regular Symbol'!G$26,'Regular Symbol'!G$69) ))</f>
        <v>30</v>
      </c>
      <c r="L522" s="284">
        <f>IF(F522=2,'Regular Symbol'!H$56,IF(PayCombo!F522=1,'Regular Symbol'!H$41,IF(E522=0,'Regular Symbol'!H$26,'Regular Symbol'!H$69) ))</f>
        <v>158</v>
      </c>
      <c r="M522" s="270">
        <f t="shared" si="103"/>
        <v>2445840</v>
      </c>
      <c r="N522" s="271">
        <f t="shared" si="104"/>
        <v>106678.79470120695</v>
      </c>
      <c r="O522" s="285">
        <f>HLOOKUP(A522,OverView!$B$47:$L$57,10,FALSE)</f>
        <v>60</v>
      </c>
      <c r="P522" s="269">
        <f t="shared" si="105"/>
        <v>5.6243605083889422E-4</v>
      </c>
      <c r="Q522" s="272">
        <f t="shared" si="106"/>
        <v>9.3739341806482378E-6</v>
      </c>
      <c r="R522" s="269">
        <f t="shared" si="107"/>
        <v>5.6243605083889422E-4</v>
      </c>
      <c r="S522" s="237"/>
    </row>
    <row r="523" spans="1:19" ht="14" thickBot="1">
      <c r="A523" s="187">
        <f t="shared" si="101"/>
        <v>6</v>
      </c>
      <c r="B523" s="278">
        <v>1</v>
      </c>
      <c r="C523" s="278">
        <v>2</v>
      </c>
      <c r="D523" s="278">
        <v>1</v>
      </c>
      <c r="E523" s="278">
        <v>1</v>
      </c>
      <c r="F523" s="278">
        <v>1</v>
      </c>
      <c r="G523" s="279">
        <f t="shared" si="102"/>
        <v>6</v>
      </c>
      <c r="H523" s="284">
        <f>IF(B523=2,'Regular Symbol'!D$56,IF(PayCombo!B523=1,'Regular Symbol'!D$41,IF(A523=0,'Regular Symbol'!D$26,'Regular Symbol'!D$69) ))</f>
        <v>2</v>
      </c>
      <c r="I523" s="284">
        <f>IF(C523=2,'Regular Symbol'!E$56,IF(PayCombo!C523=1,'Regular Symbol'!E$41,IF(B523=0,'Regular Symbol'!E$26,'Regular Symbol'!E$69) ))</f>
        <v>3</v>
      </c>
      <c r="J523" s="284">
        <f>IF(D523=2,'Regular Symbol'!F$56,IF(PayCombo!D523=1,'Regular Symbol'!F$41,IF(C523=0,'Regular Symbol'!F$26,'Regular Symbol'!F$69) ))</f>
        <v>4</v>
      </c>
      <c r="K523" s="284">
        <f>IF(E523=2,'Regular Symbol'!G$56,IF(PayCombo!E523=1,'Regular Symbol'!G$41,IF(D523=0,'Regular Symbol'!G$26,'Regular Symbol'!G$69) ))</f>
        <v>46</v>
      </c>
      <c r="L523" s="284">
        <f>IF(F523=2,'Regular Symbol'!H$56,IF(PayCombo!F523=1,'Regular Symbol'!H$41,IF(E523=0,'Regular Symbol'!H$26,'Regular Symbol'!H$69) ))</f>
        <v>21</v>
      </c>
      <c r="M523" s="270">
        <f t="shared" si="103"/>
        <v>23184</v>
      </c>
      <c r="N523" s="271">
        <f t="shared" si="104"/>
        <v>11254281.540372672</v>
      </c>
      <c r="O523" s="285">
        <f>HLOOKUP(A523,OverView!$B$47:$L$57,10,FALSE)</f>
        <v>60</v>
      </c>
      <c r="P523" s="269">
        <f t="shared" si="105"/>
        <v>5.3313043382432725E-6</v>
      </c>
      <c r="Q523" s="272">
        <f t="shared" si="106"/>
        <v>8.885507230405454E-8</v>
      </c>
      <c r="R523" s="269">
        <f t="shared" si="107"/>
        <v>5.3313043382432725E-6</v>
      </c>
      <c r="S523" s="237"/>
    </row>
    <row r="524" spans="1:19" ht="14" thickBot="1">
      <c r="A524" s="187">
        <f t="shared" si="101"/>
        <v>6</v>
      </c>
      <c r="B524" s="278">
        <v>1</v>
      </c>
      <c r="C524" s="278">
        <v>2</v>
      </c>
      <c r="D524" s="278">
        <v>1</v>
      </c>
      <c r="E524" s="278">
        <v>2</v>
      </c>
      <c r="F524" s="278">
        <v>0</v>
      </c>
      <c r="G524" s="279">
        <f t="shared" si="102"/>
        <v>6</v>
      </c>
      <c r="H524" s="284">
        <f>IF(B524=2,'Regular Symbol'!D$56,IF(PayCombo!B524=1,'Regular Symbol'!D$41,IF(A524=0,'Regular Symbol'!D$26,'Regular Symbol'!D$69) ))</f>
        <v>2</v>
      </c>
      <c r="I524" s="284">
        <f>IF(C524=2,'Regular Symbol'!E$56,IF(PayCombo!C524=1,'Regular Symbol'!E$41,IF(B524=0,'Regular Symbol'!E$26,'Regular Symbol'!E$69) ))</f>
        <v>3</v>
      </c>
      <c r="J524" s="284">
        <f>IF(D524=2,'Regular Symbol'!F$56,IF(PayCombo!D524=1,'Regular Symbol'!F$41,IF(C524=0,'Regular Symbol'!F$26,'Regular Symbol'!F$69) ))</f>
        <v>4</v>
      </c>
      <c r="K524" s="284">
        <f>IF(E524=2,'Regular Symbol'!G$56,IF(PayCombo!E524=1,'Regular Symbol'!G$41,IF(D524=0,'Regular Symbol'!G$26,'Regular Symbol'!G$69) ))</f>
        <v>30</v>
      </c>
      <c r="L524" s="284">
        <f>IF(F524=2,'Regular Symbol'!H$56,IF(PayCombo!F524=1,'Regular Symbol'!H$41,IF(E524=0,'Regular Symbol'!H$26,'Regular Symbol'!H$69) ))</f>
        <v>158</v>
      </c>
      <c r="M524" s="270">
        <f t="shared" si="103"/>
        <v>113760</v>
      </c>
      <c r="N524" s="271">
        <f t="shared" si="104"/>
        <v>2293594.0860759495</v>
      </c>
      <c r="O524" s="285">
        <f>HLOOKUP(A524,OverView!$B$47:$L$57,10,FALSE)</f>
        <v>60</v>
      </c>
      <c r="P524" s="269">
        <f t="shared" si="105"/>
        <v>2.6159816318088109E-5</v>
      </c>
      <c r="Q524" s="272">
        <f t="shared" si="106"/>
        <v>4.359969386348018E-7</v>
      </c>
      <c r="R524" s="269">
        <f t="shared" si="107"/>
        <v>2.6159816318088109E-5</v>
      </c>
      <c r="S524" s="237"/>
    </row>
    <row r="525" spans="1:19" ht="14" thickBot="1">
      <c r="A525" s="187">
        <f t="shared" si="101"/>
        <v>6</v>
      </c>
      <c r="B525" s="278">
        <v>1</v>
      </c>
      <c r="C525" s="278">
        <v>2</v>
      </c>
      <c r="D525" s="278">
        <v>2</v>
      </c>
      <c r="E525" s="278">
        <v>1</v>
      </c>
      <c r="F525" s="278">
        <v>0</v>
      </c>
      <c r="G525" s="279">
        <f t="shared" si="102"/>
        <v>6</v>
      </c>
      <c r="H525" s="284">
        <f>IF(B525=2,'Regular Symbol'!D$56,IF(PayCombo!B525=1,'Regular Symbol'!D$41,IF(A525=0,'Regular Symbol'!D$26,'Regular Symbol'!D$69) ))</f>
        <v>2</v>
      </c>
      <c r="I525" s="284">
        <f>IF(C525=2,'Regular Symbol'!E$56,IF(PayCombo!C525=1,'Regular Symbol'!E$41,IF(B525=0,'Regular Symbol'!E$26,'Regular Symbol'!E$69) ))</f>
        <v>3</v>
      </c>
      <c r="J525" s="284">
        <f>IF(D525=2,'Regular Symbol'!F$56,IF(PayCombo!D525=1,'Regular Symbol'!F$41,IF(C525=0,'Regular Symbol'!F$26,'Regular Symbol'!F$69) ))</f>
        <v>6</v>
      </c>
      <c r="K525" s="284">
        <f>IF(E525=2,'Regular Symbol'!G$56,IF(PayCombo!E525=1,'Regular Symbol'!G$41,IF(D525=0,'Regular Symbol'!G$26,'Regular Symbol'!G$69) ))</f>
        <v>46</v>
      </c>
      <c r="L525" s="284">
        <f>IF(F525=2,'Regular Symbol'!H$56,IF(PayCombo!F525=1,'Regular Symbol'!H$41,IF(E525=0,'Regular Symbol'!H$26,'Regular Symbol'!H$69) ))</f>
        <v>158</v>
      </c>
      <c r="M525" s="270">
        <f t="shared" si="103"/>
        <v>261648</v>
      </c>
      <c r="N525" s="271">
        <f t="shared" si="104"/>
        <v>997214.8200330215</v>
      </c>
      <c r="O525" s="285">
        <f>HLOOKUP(A525,OverView!$B$47:$L$57,10,FALSE)</f>
        <v>60</v>
      </c>
      <c r="P525" s="269">
        <f t="shared" si="105"/>
        <v>6.0167577531602642E-5</v>
      </c>
      <c r="Q525" s="272">
        <f t="shared" si="106"/>
        <v>1.002792958860044E-6</v>
      </c>
      <c r="R525" s="269">
        <f t="shared" si="107"/>
        <v>6.0167577531602642E-5</v>
      </c>
      <c r="S525" s="237"/>
    </row>
    <row r="526" spans="1:19" ht="14" thickBot="1">
      <c r="A526" s="187">
        <f t="shared" si="101"/>
        <v>6</v>
      </c>
      <c r="B526" s="278">
        <v>2</v>
      </c>
      <c r="C526" s="278">
        <v>1</v>
      </c>
      <c r="D526" s="278">
        <v>1</v>
      </c>
      <c r="E526" s="278">
        <v>1</v>
      </c>
      <c r="F526" s="278">
        <v>1</v>
      </c>
      <c r="G526" s="279">
        <f t="shared" si="102"/>
        <v>6</v>
      </c>
      <c r="H526" s="284">
        <f>IF(B526=2,'Regular Symbol'!D$56,IF(PayCombo!B526=1,'Regular Symbol'!D$41,IF(A526=0,'Regular Symbol'!D$26,'Regular Symbol'!D$69) ))</f>
        <v>2</v>
      </c>
      <c r="I526" s="284">
        <f>IF(C526=2,'Regular Symbol'!E$56,IF(PayCombo!C526=1,'Regular Symbol'!E$41,IF(B526=0,'Regular Symbol'!E$26,'Regular Symbol'!E$69) ))</f>
        <v>43</v>
      </c>
      <c r="J526" s="284">
        <f>IF(D526=2,'Regular Symbol'!F$56,IF(PayCombo!D526=1,'Regular Symbol'!F$41,IF(C526=0,'Regular Symbol'!F$26,'Regular Symbol'!F$69) ))</f>
        <v>4</v>
      </c>
      <c r="K526" s="284">
        <f>IF(E526=2,'Regular Symbol'!G$56,IF(PayCombo!E526=1,'Regular Symbol'!G$41,IF(D526=0,'Regular Symbol'!G$26,'Regular Symbol'!G$69) ))</f>
        <v>46</v>
      </c>
      <c r="L526" s="284">
        <f>IF(F526=2,'Regular Symbol'!H$56,IF(PayCombo!F526=1,'Regular Symbol'!H$41,IF(E526=0,'Regular Symbol'!H$26,'Regular Symbol'!H$69) ))</f>
        <v>21</v>
      </c>
      <c r="M526" s="270">
        <f t="shared" si="103"/>
        <v>332304</v>
      </c>
      <c r="N526" s="271">
        <f t="shared" si="104"/>
        <v>785182.4330492561</v>
      </c>
      <c r="O526" s="285">
        <f>HLOOKUP(A526,OverView!$B$47:$L$57,10,FALSE)</f>
        <v>60</v>
      </c>
      <c r="P526" s="269">
        <f t="shared" si="105"/>
        <v>7.6415362181486915E-5</v>
      </c>
      <c r="Q526" s="272">
        <f t="shared" si="106"/>
        <v>1.2735893696914485E-6</v>
      </c>
      <c r="R526" s="269">
        <f t="shared" si="107"/>
        <v>7.6415362181486915E-5</v>
      </c>
      <c r="S526" s="237"/>
    </row>
    <row r="527" spans="1:19" ht="14" thickBot="1">
      <c r="A527" s="187">
        <f t="shared" si="101"/>
        <v>6</v>
      </c>
      <c r="B527" s="278">
        <v>2</v>
      </c>
      <c r="C527" s="278">
        <v>1</v>
      </c>
      <c r="D527" s="278">
        <v>1</v>
      </c>
      <c r="E527" s="278">
        <v>2</v>
      </c>
      <c r="F527" s="278">
        <v>0</v>
      </c>
      <c r="G527" s="279">
        <f t="shared" si="102"/>
        <v>6</v>
      </c>
      <c r="H527" s="284">
        <f>IF(B527=2,'Regular Symbol'!D$56,IF(PayCombo!B527=1,'Regular Symbol'!D$41,IF(A527=0,'Regular Symbol'!D$26,'Regular Symbol'!D$69) ))</f>
        <v>2</v>
      </c>
      <c r="I527" s="284">
        <f>IF(C527=2,'Regular Symbol'!E$56,IF(PayCombo!C527=1,'Regular Symbol'!E$41,IF(B527=0,'Regular Symbol'!E$26,'Regular Symbol'!E$69) ))</f>
        <v>43</v>
      </c>
      <c r="J527" s="284">
        <f>IF(D527=2,'Regular Symbol'!F$56,IF(PayCombo!D527=1,'Regular Symbol'!F$41,IF(C527=0,'Regular Symbol'!F$26,'Regular Symbol'!F$69) ))</f>
        <v>4</v>
      </c>
      <c r="K527" s="284">
        <f>IF(E527=2,'Regular Symbol'!G$56,IF(PayCombo!E527=1,'Regular Symbol'!G$41,IF(D527=0,'Regular Symbol'!G$26,'Regular Symbol'!G$69) ))</f>
        <v>30</v>
      </c>
      <c r="L527" s="284">
        <f>IF(F527=2,'Regular Symbol'!H$56,IF(PayCombo!F527=1,'Regular Symbol'!H$41,IF(E527=0,'Regular Symbol'!H$26,'Regular Symbol'!H$69) ))</f>
        <v>158</v>
      </c>
      <c r="M527" s="270">
        <f t="shared" si="103"/>
        <v>1630560</v>
      </c>
      <c r="N527" s="271">
        <f t="shared" si="104"/>
        <v>160018.19205181042</v>
      </c>
      <c r="O527" s="285">
        <f>HLOOKUP(A527,OverView!$B$47:$L$57,10,FALSE)</f>
        <v>60</v>
      </c>
      <c r="P527" s="269">
        <f t="shared" si="105"/>
        <v>3.7495736722592955E-4</v>
      </c>
      <c r="Q527" s="272">
        <f t="shared" si="106"/>
        <v>6.2492894537654927E-6</v>
      </c>
      <c r="R527" s="269">
        <f t="shared" si="107"/>
        <v>3.7495736722592955E-4</v>
      </c>
      <c r="S527" s="237"/>
    </row>
    <row r="528" spans="1:19" ht="14" thickBot="1">
      <c r="A528" s="187">
        <f t="shared" si="101"/>
        <v>6</v>
      </c>
      <c r="B528" s="278">
        <v>2</v>
      </c>
      <c r="C528" s="278">
        <v>1</v>
      </c>
      <c r="D528" s="278">
        <v>2</v>
      </c>
      <c r="E528" s="278">
        <v>1</v>
      </c>
      <c r="F528" s="278">
        <v>0</v>
      </c>
      <c r="G528" s="279">
        <f t="shared" si="102"/>
        <v>6</v>
      </c>
      <c r="H528" s="284">
        <f>IF(B528=2,'Regular Symbol'!D$56,IF(PayCombo!B528=1,'Regular Symbol'!D$41,IF(A528=0,'Regular Symbol'!D$26,'Regular Symbol'!D$69) ))</f>
        <v>2</v>
      </c>
      <c r="I528" s="284">
        <f>IF(C528=2,'Regular Symbol'!E$56,IF(PayCombo!C528=1,'Regular Symbol'!E$41,IF(B528=0,'Regular Symbol'!E$26,'Regular Symbol'!E$69) ))</f>
        <v>43</v>
      </c>
      <c r="J528" s="284">
        <f>IF(D528=2,'Regular Symbol'!F$56,IF(PayCombo!D528=1,'Regular Symbol'!F$41,IF(C528=0,'Regular Symbol'!F$26,'Regular Symbol'!F$69) ))</f>
        <v>6</v>
      </c>
      <c r="K528" s="284">
        <f>IF(E528=2,'Regular Symbol'!G$56,IF(PayCombo!E528=1,'Regular Symbol'!G$41,IF(D528=0,'Regular Symbol'!G$26,'Regular Symbol'!G$69) ))</f>
        <v>46</v>
      </c>
      <c r="L528" s="284">
        <f>IF(F528=2,'Regular Symbol'!H$56,IF(PayCombo!F528=1,'Regular Symbol'!H$41,IF(E528=0,'Regular Symbol'!H$26,'Regular Symbol'!H$69) ))</f>
        <v>158</v>
      </c>
      <c r="M528" s="270">
        <f t="shared" si="103"/>
        <v>3750288</v>
      </c>
      <c r="N528" s="271">
        <f t="shared" si="104"/>
        <v>69573.126979048015</v>
      </c>
      <c r="O528" s="285">
        <f>HLOOKUP(A528,OverView!$B$47:$L$57,10,FALSE)</f>
        <v>60</v>
      </c>
      <c r="P528" s="269">
        <f t="shared" si="105"/>
        <v>8.6240194461963788E-4</v>
      </c>
      <c r="Q528" s="272">
        <f t="shared" si="106"/>
        <v>1.4373365743660631E-5</v>
      </c>
      <c r="R528" s="269">
        <f t="shared" si="107"/>
        <v>8.6240194461963788E-4</v>
      </c>
      <c r="S528" s="237"/>
    </row>
    <row r="529" spans="1:19" ht="14" thickBot="1">
      <c r="A529" s="187">
        <f t="shared" si="101"/>
        <v>6</v>
      </c>
      <c r="B529" s="278">
        <v>2</v>
      </c>
      <c r="C529" s="278">
        <v>2</v>
      </c>
      <c r="D529" s="278">
        <v>1</v>
      </c>
      <c r="E529" s="278">
        <v>1</v>
      </c>
      <c r="F529" s="278">
        <v>0</v>
      </c>
      <c r="G529" s="279">
        <f t="shared" si="102"/>
        <v>6</v>
      </c>
      <c r="H529" s="284">
        <f>IF(B529=2,'Regular Symbol'!D$56,IF(PayCombo!B529=1,'Regular Symbol'!D$41,IF(A529=0,'Regular Symbol'!D$26,'Regular Symbol'!D$69) ))</f>
        <v>2</v>
      </c>
      <c r="I529" s="284">
        <f>IF(C529=2,'Regular Symbol'!E$56,IF(PayCombo!C529=1,'Regular Symbol'!E$41,IF(B529=0,'Regular Symbol'!E$26,'Regular Symbol'!E$69) ))</f>
        <v>3</v>
      </c>
      <c r="J529" s="284">
        <f>IF(D529=2,'Regular Symbol'!F$56,IF(PayCombo!D529=1,'Regular Symbol'!F$41,IF(C529=0,'Regular Symbol'!F$26,'Regular Symbol'!F$69) ))</f>
        <v>4</v>
      </c>
      <c r="K529" s="284">
        <f>IF(E529=2,'Regular Symbol'!G$56,IF(PayCombo!E529=1,'Regular Symbol'!G$41,IF(D529=0,'Regular Symbol'!G$26,'Regular Symbol'!G$69) ))</f>
        <v>46</v>
      </c>
      <c r="L529" s="284">
        <f>IF(F529=2,'Regular Symbol'!H$56,IF(PayCombo!F529=1,'Regular Symbol'!H$41,IF(E529=0,'Regular Symbol'!H$26,'Regular Symbol'!H$69) ))</f>
        <v>158</v>
      </c>
      <c r="M529" s="270">
        <f t="shared" si="103"/>
        <v>174432</v>
      </c>
      <c r="N529" s="271">
        <f t="shared" si="104"/>
        <v>1495822.2300495321</v>
      </c>
      <c r="O529" s="285">
        <f>HLOOKUP(A529,OverView!$B$47:$L$57,10,FALSE)</f>
        <v>60</v>
      </c>
      <c r="P529" s="269">
        <f t="shared" si="105"/>
        <v>4.0111718354401763E-5</v>
      </c>
      <c r="Q529" s="272">
        <f t="shared" si="106"/>
        <v>6.685286392400294E-7</v>
      </c>
      <c r="R529" s="269">
        <f t="shared" si="107"/>
        <v>4.0111718354401763E-5</v>
      </c>
      <c r="S529" s="237"/>
    </row>
    <row r="530" spans="1:19" ht="14" thickBot="1">
      <c r="A530" s="187">
        <f t="shared" si="101"/>
        <v>6</v>
      </c>
      <c r="B530" s="282">
        <v>2</v>
      </c>
      <c r="C530" s="282">
        <v>2</v>
      </c>
      <c r="D530" s="282">
        <v>2</v>
      </c>
      <c r="E530" s="282">
        <v>0</v>
      </c>
      <c r="F530" s="282">
        <v>0</v>
      </c>
      <c r="G530" s="283">
        <f t="shared" si="102"/>
        <v>6</v>
      </c>
      <c r="H530" s="284">
        <f>IF(B530=2,'Regular Symbol'!D$56,IF(PayCombo!B530=1,'Regular Symbol'!D$41,IF(A530=0,'Regular Symbol'!D$26,'Regular Symbol'!D$69) ))</f>
        <v>2</v>
      </c>
      <c r="I530" s="284">
        <f>IF(C530=2,'Regular Symbol'!E$56,IF(PayCombo!C530=1,'Regular Symbol'!E$41,IF(B530=0,'Regular Symbol'!E$26,'Regular Symbol'!E$69) ))</f>
        <v>3</v>
      </c>
      <c r="J530" s="284">
        <f>IF(D530=2,'Regular Symbol'!F$56,IF(PayCombo!D530=1,'Regular Symbol'!F$41,IF(C530=0,'Regular Symbol'!F$26,'Regular Symbol'!F$69) ))</f>
        <v>6</v>
      </c>
      <c r="K530" s="284">
        <f>IF(E530=2,'Regular Symbol'!G$56,IF(PayCombo!E530=1,'Regular Symbol'!G$41,IF(D530=0,'Regular Symbol'!G$26,'Regular Symbol'!G$69) ))</f>
        <v>116</v>
      </c>
      <c r="L530" s="284">
        <f>IF(F530=2,'Regular Symbol'!H$56,IF(PayCombo!F530=1,'Regular Symbol'!H$41,IF(E530=0,'Regular Symbol'!H$26,'Regular Symbol'!H$69) ))</f>
        <v>192</v>
      </c>
      <c r="M530" s="270">
        <f t="shared" si="103"/>
        <v>801792</v>
      </c>
      <c r="N530" s="271">
        <f t="shared" si="104"/>
        <v>325420.13793103449</v>
      </c>
      <c r="O530" s="285">
        <f>HLOOKUP(A530,OverView!$B$47:$L$57,10,FALSE)</f>
        <v>60</v>
      </c>
      <c r="P530" s="269">
        <f t="shared" si="105"/>
        <v>1.8437703450520834E-4</v>
      </c>
      <c r="Q530" s="272">
        <f t="shared" si="106"/>
        <v>3.0729505750868056E-6</v>
      </c>
      <c r="R530" s="269">
        <f t="shared" si="107"/>
        <v>1.8437703450520834E-4</v>
      </c>
      <c r="S530" s="289">
        <f>SUM(M519:M530)</f>
        <v>10454696</v>
      </c>
    </row>
    <row r="531" spans="1:19" ht="14" thickBot="1">
      <c r="A531" s="187">
        <f t="shared" si="101"/>
        <v>5</v>
      </c>
      <c r="B531" s="280">
        <v>1</v>
      </c>
      <c r="C531" s="280">
        <v>1</v>
      </c>
      <c r="D531" s="280">
        <v>1</v>
      </c>
      <c r="E531" s="280">
        <v>1</v>
      </c>
      <c r="F531" s="280">
        <v>1</v>
      </c>
      <c r="G531" s="281">
        <f t="shared" si="102"/>
        <v>5</v>
      </c>
      <c r="H531" s="284">
        <f>IF(B531=2,'Regular Symbol'!D$56,IF(PayCombo!B531=1,'Regular Symbol'!D$41,IF(A531=0,'Regular Symbol'!D$26,'Regular Symbol'!D$69) ))</f>
        <v>2</v>
      </c>
      <c r="I531" s="284">
        <f>IF(C531=2,'Regular Symbol'!E$56,IF(PayCombo!C531=1,'Regular Symbol'!E$41,IF(B531=0,'Regular Symbol'!E$26,'Regular Symbol'!E$69) ))</f>
        <v>43</v>
      </c>
      <c r="J531" s="284">
        <f>IF(D531=2,'Regular Symbol'!F$56,IF(PayCombo!D531=1,'Regular Symbol'!F$41,IF(C531=0,'Regular Symbol'!F$26,'Regular Symbol'!F$69) ))</f>
        <v>4</v>
      </c>
      <c r="K531" s="284">
        <f>IF(E531=2,'Regular Symbol'!G$56,IF(PayCombo!E531=1,'Regular Symbol'!G$41,IF(D531=0,'Regular Symbol'!G$26,'Regular Symbol'!G$69) ))</f>
        <v>46</v>
      </c>
      <c r="L531" s="284">
        <f>IF(F531=2,'Regular Symbol'!H$56,IF(PayCombo!F531=1,'Regular Symbol'!H$41,IF(E531=0,'Regular Symbol'!H$26,'Regular Symbol'!H$69) ))</f>
        <v>21</v>
      </c>
      <c r="M531" s="268">
        <f t="shared" si="103"/>
        <v>332304</v>
      </c>
      <c r="N531" s="271">
        <f t="shared" si="104"/>
        <v>785182.4330492561</v>
      </c>
      <c r="O531" s="285">
        <f>HLOOKUP(A531,OverView!$B$47:$L$57,10,FALSE)</f>
        <v>15</v>
      </c>
      <c r="P531" s="269">
        <f t="shared" si="105"/>
        <v>1.9103840545371729E-5</v>
      </c>
      <c r="Q531" s="272">
        <f t="shared" si="106"/>
        <v>1.2735893696914485E-6</v>
      </c>
      <c r="R531" s="269">
        <f t="shared" si="107"/>
        <v>1.9103840545371729E-5</v>
      </c>
      <c r="S531" s="237"/>
    </row>
    <row r="532" spans="1:19" ht="14" thickBot="1">
      <c r="A532" s="187">
        <f t="shared" si="101"/>
        <v>5</v>
      </c>
      <c r="B532" s="278">
        <v>1</v>
      </c>
      <c r="C532" s="278">
        <v>1</v>
      </c>
      <c r="D532" s="278">
        <v>1</v>
      </c>
      <c r="E532" s="278">
        <v>2</v>
      </c>
      <c r="F532" s="278">
        <v>0</v>
      </c>
      <c r="G532" s="279">
        <f t="shared" si="102"/>
        <v>5</v>
      </c>
      <c r="H532" s="284">
        <f>IF(B532=2,'Regular Symbol'!D$56,IF(PayCombo!B532=1,'Regular Symbol'!D$41,IF(A532=0,'Regular Symbol'!D$26,'Regular Symbol'!D$69) ))</f>
        <v>2</v>
      </c>
      <c r="I532" s="284">
        <f>IF(C532=2,'Regular Symbol'!E$56,IF(PayCombo!C532=1,'Regular Symbol'!E$41,IF(B532=0,'Regular Symbol'!E$26,'Regular Symbol'!E$69) ))</f>
        <v>43</v>
      </c>
      <c r="J532" s="284">
        <f>IF(D532=2,'Regular Symbol'!F$56,IF(PayCombo!D532=1,'Regular Symbol'!F$41,IF(C532=0,'Regular Symbol'!F$26,'Regular Symbol'!F$69) ))</f>
        <v>4</v>
      </c>
      <c r="K532" s="284">
        <f>IF(E532=2,'Regular Symbol'!G$56,IF(PayCombo!E532=1,'Regular Symbol'!G$41,IF(D532=0,'Regular Symbol'!G$26,'Regular Symbol'!G$69) ))</f>
        <v>30</v>
      </c>
      <c r="L532" s="284">
        <f>IF(F532=2,'Regular Symbol'!H$56,IF(PayCombo!F532=1,'Regular Symbol'!H$41,IF(E532=0,'Regular Symbol'!H$26,'Regular Symbol'!H$69) ))</f>
        <v>158</v>
      </c>
      <c r="M532" s="270">
        <f t="shared" si="103"/>
        <v>1630560</v>
      </c>
      <c r="N532" s="271">
        <f t="shared" si="104"/>
        <v>160018.19205181042</v>
      </c>
      <c r="O532" s="285">
        <f>HLOOKUP(A532,OverView!$B$47:$L$57,10,FALSE)</f>
        <v>15</v>
      </c>
      <c r="P532" s="269">
        <f t="shared" si="105"/>
        <v>9.3739341806482388E-5</v>
      </c>
      <c r="Q532" s="272">
        <f t="shared" si="106"/>
        <v>6.2492894537654927E-6</v>
      </c>
      <c r="R532" s="269">
        <f t="shared" si="107"/>
        <v>9.3739341806482388E-5</v>
      </c>
      <c r="S532" s="237"/>
    </row>
    <row r="533" spans="1:19" ht="14" thickBot="1">
      <c r="A533" s="187">
        <f t="shared" si="101"/>
        <v>5</v>
      </c>
      <c r="B533" s="278">
        <v>1</v>
      </c>
      <c r="C533" s="278">
        <v>1</v>
      </c>
      <c r="D533" s="278">
        <v>2</v>
      </c>
      <c r="E533" s="278">
        <v>1</v>
      </c>
      <c r="F533" s="278">
        <v>0</v>
      </c>
      <c r="G533" s="279">
        <f t="shared" si="102"/>
        <v>5</v>
      </c>
      <c r="H533" s="284">
        <f>IF(B533=2,'Regular Symbol'!D$56,IF(PayCombo!B533=1,'Regular Symbol'!D$41,IF(A533=0,'Regular Symbol'!D$26,'Regular Symbol'!D$69) ))</f>
        <v>2</v>
      </c>
      <c r="I533" s="284">
        <f>IF(C533=2,'Regular Symbol'!E$56,IF(PayCombo!C533=1,'Regular Symbol'!E$41,IF(B533=0,'Regular Symbol'!E$26,'Regular Symbol'!E$69) ))</f>
        <v>43</v>
      </c>
      <c r="J533" s="284">
        <f>IF(D533=2,'Regular Symbol'!F$56,IF(PayCombo!D533=1,'Regular Symbol'!F$41,IF(C533=0,'Regular Symbol'!F$26,'Regular Symbol'!F$69) ))</f>
        <v>6</v>
      </c>
      <c r="K533" s="284">
        <f>IF(E533=2,'Regular Symbol'!G$56,IF(PayCombo!E533=1,'Regular Symbol'!G$41,IF(D533=0,'Regular Symbol'!G$26,'Regular Symbol'!G$69) ))</f>
        <v>46</v>
      </c>
      <c r="L533" s="284">
        <f>IF(F533=2,'Regular Symbol'!H$56,IF(PayCombo!F533=1,'Regular Symbol'!H$41,IF(E533=0,'Regular Symbol'!H$26,'Regular Symbol'!H$69) ))</f>
        <v>158</v>
      </c>
      <c r="M533" s="270">
        <f t="shared" si="103"/>
        <v>3750288</v>
      </c>
      <c r="N533" s="271">
        <f t="shared" si="104"/>
        <v>69573.126979048015</v>
      </c>
      <c r="O533" s="285">
        <f>HLOOKUP(A533,OverView!$B$47:$L$57,10,FALSE)</f>
        <v>15</v>
      </c>
      <c r="P533" s="269">
        <f t="shared" si="105"/>
        <v>2.1560048615490947E-4</v>
      </c>
      <c r="Q533" s="272">
        <f t="shared" si="106"/>
        <v>1.4373365743660631E-5</v>
      </c>
      <c r="R533" s="269">
        <f t="shared" si="107"/>
        <v>2.1560048615490947E-4</v>
      </c>
      <c r="S533" s="237"/>
    </row>
    <row r="534" spans="1:19" ht="14" thickBot="1">
      <c r="A534" s="187">
        <f t="shared" si="101"/>
        <v>5</v>
      </c>
      <c r="B534" s="278">
        <v>1</v>
      </c>
      <c r="C534" s="278">
        <v>2</v>
      </c>
      <c r="D534" s="278">
        <v>1</v>
      </c>
      <c r="E534" s="278">
        <v>1</v>
      </c>
      <c r="F534" s="278">
        <v>0</v>
      </c>
      <c r="G534" s="279">
        <f t="shared" si="102"/>
        <v>5</v>
      </c>
      <c r="H534" s="284">
        <f>IF(B534=2,'Regular Symbol'!D$56,IF(PayCombo!B534=1,'Regular Symbol'!D$41,IF(A534=0,'Regular Symbol'!D$26,'Regular Symbol'!D$69) ))</f>
        <v>2</v>
      </c>
      <c r="I534" s="284">
        <f>IF(C534=2,'Regular Symbol'!E$56,IF(PayCombo!C534=1,'Regular Symbol'!E$41,IF(B534=0,'Regular Symbol'!E$26,'Regular Symbol'!E$69) ))</f>
        <v>3</v>
      </c>
      <c r="J534" s="284">
        <f>IF(D534=2,'Regular Symbol'!F$56,IF(PayCombo!D534=1,'Regular Symbol'!F$41,IF(C534=0,'Regular Symbol'!F$26,'Regular Symbol'!F$69) ))</f>
        <v>4</v>
      </c>
      <c r="K534" s="284">
        <f>IF(E534=2,'Regular Symbol'!G$56,IF(PayCombo!E534=1,'Regular Symbol'!G$41,IF(D534=0,'Regular Symbol'!G$26,'Regular Symbol'!G$69) ))</f>
        <v>46</v>
      </c>
      <c r="L534" s="284">
        <f>IF(F534=2,'Regular Symbol'!H$56,IF(PayCombo!F534=1,'Regular Symbol'!H$41,IF(E534=0,'Regular Symbol'!H$26,'Regular Symbol'!H$69) ))</f>
        <v>158</v>
      </c>
      <c r="M534" s="270">
        <f t="shared" si="103"/>
        <v>174432</v>
      </c>
      <c r="N534" s="271">
        <f t="shared" si="104"/>
        <v>1495822.2300495321</v>
      </c>
      <c r="O534" s="285">
        <f>HLOOKUP(A534,OverView!$B$47:$L$57,10,FALSE)</f>
        <v>15</v>
      </c>
      <c r="P534" s="269">
        <f t="shared" si="105"/>
        <v>1.0027929588600441E-5</v>
      </c>
      <c r="Q534" s="272">
        <f t="shared" si="106"/>
        <v>6.685286392400294E-7</v>
      </c>
      <c r="R534" s="269">
        <f t="shared" si="107"/>
        <v>1.0027929588600441E-5</v>
      </c>
      <c r="S534" s="237"/>
    </row>
    <row r="535" spans="1:19" ht="14" thickBot="1">
      <c r="A535" s="187">
        <f t="shared" si="101"/>
        <v>5</v>
      </c>
      <c r="B535" s="278">
        <v>1</v>
      </c>
      <c r="C535" s="278">
        <v>2</v>
      </c>
      <c r="D535" s="278">
        <v>2</v>
      </c>
      <c r="E535" s="278">
        <v>0</v>
      </c>
      <c r="F535" s="278">
        <v>0</v>
      </c>
      <c r="G535" s="279">
        <f t="shared" si="102"/>
        <v>5</v>
      </c>
      <c r="H535" s="284">
        <f>IF(B535=2,'Regular Symbol'!D$56,IF(PayCombo!B535=1,'Regular Symbol'!D$41,IF(A535=0,'Regular Symbol'!D$26,'Regular Symbol'!D$69) ))</f>
        <v>2</v>
      </c>
      <c r="I535" s="284">
        <f>IF(C535=2,'Regular Symbol'!E$56,IF(PayCombo!C535=1,'Regular Symbol'!E$41,IF(B535=0,'Regular Symbol'!E$26,'Regular Symbol'!E$69) ))</f>
        <v>3</v>
      </c>
      <c r="J535" s="284">
        <f>IF(D535=2,'Regular Symbol'!F$56,IF(PayCombo!D535=1,'Regular Symbol'!F$41,IF(C535=0,'Regular Symbol'!F$26,'Regular Symbol'!F$69) ))</f>
        <v>6</v>
      </c>
      <c r="K535" s="284">
        <f>IF(E535=2,'Regular Symbol'!G$56,IF(PayCombo!E535=1,'Regular Symbol'!G$41,IF(D535=0,'Regular Symbol'!G$26,'Regular Symbol'!G$69) ))</f>
        <v>116</v>
      </c>
      <c r="L535" s="284">
        <f>IF(F535=2,'Regular Symbol'!H$56,IF(PayCombo!F535=1,'Regular Symbol'!H$41,IF(E535=0,'Regular Symbol'!H$26,'Regular Symbol'!H$69) ))</f>
        <v>192</v>
      </c>
      <c r="M535" s="270">
        <f t="shared" si="103"/>
        <v>801792</v>
      </c>
      <c r="N535" s="271">
        <f t="shared" si="104"/>
        <v>325420.13793103449</v>
      </c>
      <c r="O535" s="285">
        <f>HLOOKUP(A535,OverView!$B$47:$L$57,10,FALSE)</f>
        <v>15</v>
      </c>
      <c r="P535" s="269">
        <f t="shared" si="105"/>
        <v>4.6094258626302086E-5</v>
      </c>
      <c r="Q535" s="272">
        <f t="shared" si="106"/>
        <v>3.0729505750868056E-6</v>
      </c>
      <c r="R535" s="269">
        <f t="shared" si="107"/>
        <v>4.6094258626302086E-5</v>
      </c>
      <c r="S535" s="237"/>
    </row>
    <row r="536" spans="1:19" ht="14" thickBot="1">
      <c r="A536" s="187">
        <f t="shared" si="101"/>
        <v>5</v>
      </c>
      <c r="B536" s="278">
        <v>2</v>
      </c>
      <c r="C536" s="278">
        <v>1</v>
      </c>
      <c r="D536" s="278">
        <v>1</v>
      </c>
      <c r="E536" s="278">
        <v>1</v>
      </c>
      <c r="F536" s="278">
        <v>0</v>
      </c>
      <c r="G536" s="279">
        <f t="shared" si="102"/>
        <v>5</v>
      </c>
      <c r="H536" s="284">
        <f>IF(B536=2,'Regular Symbol'!D$56,IF(PayCombo!B536=1,'Regular Symbol'!D$41,IF(A536=0,'Regular Symbol'!D$26,'Regular Symbol'!D$69) ))</f>
        <v>2</v>
      </c>
      <c r="I536" s="284">
        <f>IF(C536=2,'Regular Symbol'!E$56,IF(PayCombo!C536=1,'Regular Symbol'!E$41,IF(B536=0,'Regular Symbol'!E$26,'Regular Symbol'!E$69) ))</f>
        <v>43</v>
      </c>
      <c r="J536" s="284">
        <f>IF(D536=2,'Regular Symbol'!F$56,IF(PayCombo!D536=1,'Regular Symbol'!F$41,IF(C536=0,'Regular Symbol'!F$26,'Regular Symbol'!F$69) ))</f>
        <v>4</v>
      </c>
      <c r="K536" s="284">
        <f>IF(E536=2,'Regular Symbol'!G$56,IF(PayCombo!E536=1,'Regular Symbol'!G$41,IF(D536=0,'Regular Symbol'!G$26,'Regular Symbol'!G$69) ))</f>
        <v>46</v>
      </c>
      <c r="L536" s="284">
        <f>IF(F536=2,'Regular Symbol'!H$56,IF(PayCombo!F536=1,'Regular Symbol'!H$41,IF(E536=0,'Regular Symbol'!H$26,'Regular Symbol'!H$69) ))</f>
        <v>158</v>
      </c>
      <c r="M536" s="270">
        <f t="shared" si="103"/>
        <v>2500192</v>
      </c>
      <c r="N536" s="271">
        <f t="shared" si="104"/>
        <v>104359.69046857201</v>
      </c>
      <c r="O536" s="285">
        <f>HLOOKUP(A536,OverView!$B$47:$L$57,10,FALSE)</f>
        <v>15</v>
      </c>
      <c r="P536" s="269">
        <f t="shared" si="105"/>
        <v>1.4373365743660635E-4</v>
      </c>
      <c r="Q536" s="272">
        <f t="shared" si="106"/>
        <v>9.5822438291070895E-6</v>
      </c>
      <c r="R536" s="269">
        <f t="shared" si="107"/>
        <v>1.4373365743660635E-4</v>
      </c>
      <c r="S536" s="237"/>
    </row>
    <row r="537" spans="1:19" ht="14" thickBot="1">
      <c r="A537" s="187">
        <f t="shared" si="101"/>
        <v>5</v>
      </c>
      <c r="B537" s="278">
        <v>2</v>
      </c>
      <c r="C537" s="278">
        <v>1</v>
      </c>
      <c r="D537" s="278">
        <v>2</v>
      </c>
      <c r="E537" s="278">
        <v>0</v>
      </c>
      <c r="F537" s="278">
        <v>0</v>
      </c>
      <c r="G537" s="279">
        <f t="shared" si="102"/>
        <v>5</v>
      </c>
      <c r="H537" s="284">
        <f>IF(B537=2,'Regular Symbol'!D$56,IF(PayCombo!B537=1,'Regular Symbol'!D$41,IF(A537=0,'Regular Symbol'!D$26,'Regular Symbol'!D$69) ))</f>
        <v>2</v>
      </c>
      <c r="I537" s="284">
        <f>IF(C537=2,'Regular Symbol'!E$56,IF(PayCombo!C537=1,'Regular Symbol'!E$41,IF(B537=0,'Regular Symbol'!E$26,'Regular Symbol'!E$69) ))</f>
        <v>43</v>
      </c>
      <c r="J537" s="284">
        <f>IF(D537=2,'Regular Symbol'!F$56,IF(PayCombo!D537=1,'Regular Symbol'!F$41,IF(C537=0,'Regular Symbol'!F$26,'Regular Symbol'!F$69) ))</f>
        <v>6</v>
      </c>
      <c r="K537" s="284">
        <f>IF(E537=2,'Regular Symbol'!G$56,IF(PayCombo!E537=1,'Regular Symbol'!G$41,IF(D537=0,'Regular Symbol'!G$26,'Regular Symbol'!G$69) ))</f>
        <v>116</v>
      </c>
      <c r="L537" s="284">
        <f>IF(F537=2,'Regular Symbol'!H$56,IF(PayCombo!F537=1,'Regular Symbol'!H$41,IF(E537=0,'Regular Symbol'!H$26,'Regular Symbol'!H$69) ))</f>
        <v>192</v>
      </c>
      <c r="M537" s="270">
        <f t="shared" si="103"/>
        <v>11492352</v>
      </c>
      <c r="N537" s="271">
        <f t="shared" si="104"/>
        <v>22703.730553327987</v>
      </c>
      <c r="O537" s="285">
        <f>HLOOKUP(A537,OverView!$B$47:$L$57,10,FALSE)</f>
        <v>15</v>
      </c>
      <c r="P537" s="269">
        <f t="shared" si="105"/>
        <v>6.6068437364366313E-4</v>
      </c>
      <c r="Q537" s="272">
        <f t="shared" si="106"/>
        <v>4.4045624909577545E-5</v>
      </c>
      <c r="R537" s="269">
        <f t="shared" si="107"/>
        <v>6.6068437364366313E-4</v>
      </c>
      <c r="S537" s="237"/>
    </row>
    <row r="538" spans="1:19" ht="14" thickBot="1">
      <c r="A538" s="187">
        <f t="shared" si="101"/>
        <v>5</v>
      </c>
      <c r="B538" s="282">
        <v>2</v>
      </c>
      <c r="C538" s="282">
        <v>2</v>
      </c>
      <c r="D538" s="282">
        <v>1</v>
      </c>
      <c r="E538" s="282">
        <v>0</v>
      </c>
      <c r="F538" s="282">
        <v>0</v>
      </c>
      <c r="G538" s="283">
        <f t="shared" si="102"/>
        <v>5</v>
      </c>
      <c r="H538" s="284">
        <f>IF(B538=2,'Regular Symbol'!D$56,IF(PayCombo!B538=1,'Regular Symbol'!D$41,IF(A538=0,'Regular Symbol'!D$26,'Regular Symbol'!D$69) ))</f>
        <v>2</v>
      </c>
      <c r="I538" s="284">
        <f>IF(C538=2,'Regular Symbol'!E$56,IF(PayCombo!C538=1,'Regular Symbol'!E$41,IF(B538=0,'Regular Symbol'!E$26,'Regular Symbol'!E$69) ))</f>
        <v>3</v>
      </c>
      <c r="J538" s="284">
        <f>IF(D538=2,'Regular Symbol'!F$56,IF(PayCombo!D538=1,'Regular Symbol'!F$41,IF(C538=0,'Regular Symbol'!F$26,'Regular Symbol'!F$69) ))</f>
        <v>4</v>
      </c>
      <c r="K538" s="284">
        <f>IF(E538=2,'Regular Symbol'!G$56,IF(PayCombo!E538=1,'Regular Symbol'!G$41,IF(D538=0,'Regular Symbol'!G$26,'Regular Symbol'!G$69) ))</f>
        <v>116</v>
      </c>
      <c r="L538" s="284">
        <f>IF(F538=2,'Regular Symbol'!H$56,IF(PayCombo!F538=1,'Regular Symbol'!H$41,IF(E538=0,'Regular Symbol'!H$26,'Regular Symbol'!H$69) ))</f>
        <v>192</v>
      </c>
      <c r="M538" s="270">
        <f t="shared" si="103"/>
        <v>534528</v>
      </c>
      <c r="N538" s="271">
        <f t="shared" si="104"/>
        <v>488130.20689655171</v>
      </c>
      <c r="O538" s="285">
        <f>HLOOKUP(A538,OverView!$B$47:$L$57,10,FALSE)</f>
        <v>15</v>
      </c>
      <c r="P538" s="269">
        <f t="shared" si="105"/>
        <v>3.0729505750868062E-5</v>
      </c>
      <c r="Q538" s="272">
        <f t="shared" si="106"/>
        <v>2.0486337167245372E-6</v>
      </c>
      <c r="R538" s="269">
        <f t="shared" si="107"/>
        <v>3.0729505750868062E-5</v>
      </c>
      <c r="S538" s="289">
        <f>SUM(M531:M538)</f>
        <v>21216448</v>
      </c>
    </row>
    <row r="539" spans="1:19" ht="14" thickBot="1">
      <c r="A539" s="187">
        <f t="shared" si="101"/>
        <v>4</v>
      </c>
      <c r="B539" s="280">
        <v>1</v>
      </c>
      <c r="C539" s="280">
        <v>1</v>
      </c>
      <c r="D539" s="280">
        <v>1</v>
      </c>
      <c r="E539" s="280">
        <v>1</v>
      </c>
      <c r="F539" s="280">
        <v>0</v>
      </c>
      <c r="G539" s="281">
        <f t="shared" si="102"/>
        <v>4</v>
      </c>
      <c r="H539" s="284">
        <f>IF(B539=2,'Regular Symbol'!D$56,IF(PayCombo!B539=1,'Regular Symbol'!D$41,IF(A539=0,'Regular Symbol'!D$26,'Regular Symbol'!D$69) ))</f>
        <v>2</v>
      </c>
      <c r="I539" s="284">
        <f>IF(C539=2,'Regular Symbol'!E$56,IF(PayCombo!C539=1,'Regular Symbol'!E$41,IF(B539=0,'Regular Symbol'!E$26,'Regular Symbol'!E$69) ))</f>
        <v>43</v>
      </c>
      <c r="J539" s="284">
        <f>IF(D539=2,'Regular Symbol'!F$56,IF(PayCombo!D539=1,'Regular Symbol'!F$41,IF(C539=0,'Regular Symbol'!F$26,'Regular Symbol'!F$69) ))</f>
        <v>4</v>
      </c>
      <c r="K539" s="284">
        <f>IF(E539=2,'Regular Symbol'!G$56,IF(PayCombo!E539=1,'Regular Symbol'!G$41,IF(D539=0,'Regular Symbol'!G$26,'Regular Symbol'!G$69) ))</f>
        <v>46</v>
      </c>
      <c r="L539" s="284">
        <f>IF(F539=2,'Regular Symbol'!H$56,IF(PayCombo!F539=1,'Regular Symbol'!H$41,IF(E539=0,'Regular Symbol'!H$26,'Regular Symbol'!H$69) ))</f>
        <v>158</v>
      </c>
      <c r="M539" s="268">
        <f t="shared" si="103"/>
        <v>2500192</v>
      </c>
      <c r="N539" s="271">
        <f t="shared" si="104"/>
        <v>104359.69046857201</v>
      </c>
      <c r="O539" s="285">
        <f>HLOOKUP(A539,OverView!$B$47:$L$57,10,FALSE)</f>
        <v>8</v>
      </c>
      <c r="P539" s="269">
        <f t="shared" si="105"/>
        <v>7.6657950632856716E-5</v>
      </c>
      <c r="Q539" s="272">
        <f t="shared" si="106"/>
        <v>9.5822438291070895E-6</v>
      </c>
      <c r="R539" s="269">
        <f t="shared" si="107"/>
        <v>7.6657950632856716E-5</v>
      </c>
      <c r="S539" s="237"/>
    </row>
    <row r="540" spans="1:19" ht="14" thickBot="1">
      <c r="A540" s="187">
        <f t="shared" si="101"/>
        <v>4</v>
      </c>
      <c r="B540" s="278">
        <v>1</v>
      </c>
      <c r="C540" s="278">
        <v>1</v>
      </c>
      <c r="D540" s="278">
        <v>2</v>
      </c>
      <c r="E540" s="278">
        <v>0</v>
      </c>
      <c r="F540" s="278">
        <v>0</v>
      </c>
      <c r="G540" s="279">
        <f t="shared" si="102"/>
        <v>4</v>
      </c>
      <c r="H540" s="284">
        <f>IF(B540=2,'Regular Symbol'!D$56,IF(PayCombo!B540=1,'Regular Symbol'!D$41,IF(A540=0,'Regular Symbol'!D$26,'Regular Symbol'!D$69) ))</f>
        <v>2</v>
      </c>
      <c r="I540" s="284">
        <f>IF(C540=2,'Regular Symbol'!E$56,IF(PayCombo!C540=1,'Regular Symbol'!E$41,IF(B540=0,'Regular Symbol'!E$26,'Regular Symbol'!E$69) ))</f>
        <v>43</v>
      </c>
      <c r="J540" s="284">
        <f>IF(D540=2,'Regular Symbol'!F$56,IF(PayCombo!D540=1,'Regular Symbol'!F$41,IF(C540=0,'Regular Symbol'!F$26,'Regular Symbol'!F$69) ))</f>
        <v>6</v>
      </c>
      <c r="K540" s="284">
        <f>IF(E540=2,'Regular Symbol'!G$56,IF(PayCombo!E540=1,'Regular Symbol'!G$41,IF(D540=0,'Regular Symbol'!G$26,'Regular Symbol'!G$69) ))</f>
        <v>116</v>
      </c>
      <c r="L540" s="284">
        <f>IF(F540=2,'Regular Symbol'!H$56,IF(PayCombo!F540=1,'Regular Symbol'!H$41,IF(E540=0,'Regular Symbol'!H$26,'Regular Symbol'!H$69) ))</f>
        <v>192</v>
      </c>
      <c r="M540" s="270">
        <f t="shared" si="103"/>
        <v>11492352</v>
      </c>
      <c r="N540" s="271">
        <f t="shared" si="104"/>
        <v>22703.730553327987</v>
      </c>
      <c r="O540" s="285">
        <f>HLOOKUP(A540,OverView!$B$47:$L$57,10,FALSE)</f>
        <v>8</v>
      </c>
      <c r="P540" s="269">
        <f t="shared" si="105"/>
        <v>3.5236499927662036E-4</v>
      </c>
      <c r="Q540" s="272">
        <f t="shared" si="106"/>
        <v>4.4045624909577545E-5</v>
      </c>
      <c r="R540" s="269">
        <f t="shared" si="107"/>
        <v>3.5236499927662036E-4</v>
      </c>
      <c r="S540" s="237"/>
    </row>
    <row r="541" spans="1:19" ht="14" thickBot="1">
      <c r="A541" s="187">
        <f t="shared" si="101"/>
        <v>4</v>
      </c>
      <c r="B541" s="278">
        <v>1</v>
      </c>
      <c r="C541" s="278">
        <v>2</v>
      </c>
      <c r="D541" s="278">
        <v>1</v>
      </c>
      <c r="E541" s="278">
        <v>0</v>
      </c>
      <c r="F541" s="278">
        <v>0</v>
      </c>
      <c r="G541" s="279">
        <f t="shared" si="102"/>
        <v>4</v>
      </c>
      <c r="H541" s="284">
        <f>IF(B541=2,'Regular Symbol'!D$56,IF(PayCombo!B541=1,'Regular Symbol'!D$41,IF(A541=0,'Regular Symbol'!D$26,'Regular Symbol'!D$69) ))</f>
        <v>2</v>
      </c>
      <c r="I541" s="284">
        <f>IF(C541=2,'Regular Symbol'!E$56,IF(PayCombo!C541=1,'Regular Symbol'!E$41,IF(B541=0,'Regular Symbol'!E$26,'Regular Symbol'!E$69) ))</f>
        <v>3</v>
      </c>
      <c r="J541" s="284">
        <f>IF(D541=2,'Regular Symbol'!F$56,IF(PayCombo!D541=1,'Regular Symbol'!F$41,IF(C541=0,'Regular Symbol'!F$26,'Regular Symbol'!F$69) ))</f>
        <v>4</v>
      </c>
      <c r="K541" s="284">
        <f>IF(E541=2,'Regular Symbol'!G$56,IF(PayCombo!E541=1,'Regular Symbol'!G$41,IF(D541=0,'Regular Symbol'!G$26,'Regular Symbol'!G$69) ))</f>
        <v>116</v>
      </c>
      <c r="L541" s="284">
        <f>IF(F541=2,'Regular Symbol'!H$56,IF(PayCombo!F541=1,'Regular Symbol'!H$41,IF(E541=0,'Regular Symbol'!H$26,'Regular Symbol'!H$69) ))</f>
        <v>192</v>
      </c>
      <c r="M541" s="270">
        <f t="shared" si="103"/>
        <v>534528</v>
      </c>
      <c r="N541" s="271">
        <f t="shared" si="104"/>
        <v>488130.20689655171</v>
      </c>
      <c r="O541" s="285">
        <f>HLOOKUP(A541,OverView!$B$47:$L$57,10,FALSE)</f>
        <v>8</v>
      </c>
      <c r="P541" s="269">
        <f t="shared" si="105"/>
        <v>1.6389069733796298E-5</v>
      </c>
      <c r="Q541" s="272">
        <f t="shared" si="106"/>
        <v>2.0486337167245372E-6</v>
      </c>
      <c r="R541" s="269">
        <f t="shared" si="107"/>
        <v>1.6389069733796298E-5</v>
      </c>
      <c r="S541" s="237"/>
    </row>
    <row r="542" spans="1:19" ht="14" thickBot="1">
      <c r="A542" s="187">
        <f t="shared" si="101"/>
        <v>4</v>
      </c>
      <c r="B542" s="278">
        <v>2</v>
      </c>
      <c r="C542" s="278">
        <v>1</v>
      </c>
      <c r="D542" s="278">
        <v>1</v>
      </c>
      <c r="E542" s="278">
        <v>0</v>
      </c>
      <c r="F542" s="278">
        <v>0</v>
      </c>
      <c r="G542" s="279">
        <f t="shared" si="102"/>
        <v>4</v>
      </c>
      <c r="H542" s="284">
        <f>IF(B542=2,'Regular Symbol'!D$56,IF(PayCombo!B542=1,'Regular Symbol'!D$41,IF(A542=0,'Regular Symbol'!D$26,'Regular Symbol'!D$69) ))</f>
        <v>2</v>
      </c>
      <c r="I542" s="284">
        <f>IF(C542=2,'Regular Symbol'!E$56,IF(PayCombo!C542=1,'Regular Symbol'!E$41,IF(B542=0,'Regular Symbol'!E$26,'Regular Symbol'!E$69) ))</f>
        <v>43</v>
      </c>
      <c r="J542" s="284">
        <f>IF(D542=2,'Regular Symbol'!F$56,IF(PayCombo!D542=1,'Regular Symbol'!F$41,IF(C542=0,'Regular Symbol'!F$26,'Regular Symbol'!F$69) ))</f>
        <v>4</v>
      </c>
      <c r="K542" s="284">
        <f>IF(E542=2,'Regular Symbol'!G$56,IF(PayCombo!E542=1,'Regular Symbol'!G$41,IF(D542=0,'Regular Symbol'!G$26,'Regular Symbol'!G$69) ))</f>
        <v>116</v>
      </c>
      <c r="L542" s="284">
        <f>IF(F542=2,'Regular Symbol'!H$56,IF(PayCombo!F542=1,'Regular Symbol'!H$41,IF(E542=0,'Regular Symbol'!H$26,'Regular Symbol'!H$69) ))</f>
        <v>192</v>
      </c>
      <c r="M542" s="270">
        <f t="shared" si="103"/>
        <v>7661568</v>
      </c>
      <c r="N542" s="271">
        <f t="shared" si="104"/>
        <v>34055.59582999198</v>
      </c>
      <c r="O542" s="285">
        <f>HLOOKUP(A542,OverView!$B$47:$L$57,10,FALSE)</f>
        <v>8</v>
      </c>
      <c r="P542" s="269">
        <f t="shared" si="105"/>
        <v>2.3490999951774691E-4</v>
      </c>
      <c r="Q542" s="272">
        <f t="shared" si="106"/>
        <v>2.9363749939718364E-5</v>
      </c>
      <c r="R542" s="269">
        <f t="shared" si="107"/>
        <v>2.3490999951774691E-4</v>
      </c>
      <c r="S542" s="237"/>
    </row>
    <row r="543" spans="1:19" ht="14" thickBot="1">
      <c r="A543" s="187">
        <f t="shared" si="101"/>
        <v>4</v>
      </c>
      <c r="B543" s="282">
        <v>2</v>
      </c>
      <c r="C543" s="282">
        <v>2</v>
      </c>
      <c r="D543" s="282">
        <v>0</v>
      </c>
      <c r="E543" s="282">
        <v>0</v>
      </c>
      <c r="F543" s="282">
        <v>0</v>
      </c>
      <c r="G543" s="283">
        <f t="shared" si="102"/>
        <v>4</v>
      </c>
      <c r="H543" s="284">
        <f>IF(B543=2,'Regular Symbol'!D$56,IF(PayCombo!B543=1,'Regular Symbol'!D$41,IF(A543=0,'Regular Symbol'!D$26,'Regular Symbol'!D$69) ))</f>
        <v>2</v>
      </c>
      <c r="I543" s="284">
        <f>IF(C543=2,'Regular Symbol'!E$56,IF(PayCombo!C543=1,'Regular Symbol'!E$41,IF(B543=0,'Regular Symbol'!E$26,'Regular Symbol'!E$69) ))</f>
        <v>3</v>
      </c>
      <c r="J543" s="284">
        <f>IF(D543=2,'Regular Symbol'!F$56,IF(PayCombo!D543=1,'Regular Symbol'!F$41,IF(C543=0,'Regular Symbol'!F$26,'Regular Symbol'!F$69) ))</f>
        <v>182</v>
      </c>
      <c r="K543" s="284">
        <f>IF(E543=2,'Regular Symbol'!G$56,IF(PayCombo!E543=1,'Regular Symbol'!G$41,IF(D543=0,'Regular Symbol'!G$26,'Regular Symbol'!G$69) ))</f>
        <v>192</v>
      </c>
      <c r="L543" s="284">
        <f>IF(F543=2,'Regular Symbol'!H$56,IF(PayCombo!F543=1,'Regular Symbol'!H$41,IF(E543=0,'Regular Symbol'!H$26,'Regular Symbol'!H$69) ))</f>
        <v>192</v>
      </c>
      <c r="M543" s="270">
        <f t="shared" si="103"/>
        <v>40255488</v>
      </c>
      <c r="N543" s="271">
        <f t="shared" si="104"/>
        <v>6481.5824175824173</v>
      </c>
      <c r="O543" s="285">
        <f>HLOOKUP(A543,OverView!$B$47:$L$57,10,FALSE)</f>
        <v>8</v>
      </c>
      <c r="P543" s="269">
        <f t="shared" si="105"/>
        <v>1.2342664930555555E-3</v>
      </c>
      <c r="Q543" s="272">
        <f t="shared" si="106"/>
        <v>1.5428331163194444E-4</v>
      </c>
      <c r="R543" s="269">
        <f t="shared" si="107"/>
        <v>1.2342664930555555E-3</v>
      </c>
      <c r="S543" s="289">
        <f>SUM(M539:M543)</f>
        <v>62444128</v>
      </c>
    </row>
    <row r="544" spans="1:19" ht="14" thickBot="1">
      <c r="A544" s="187">
        <f t="shared" si="101"/>
        <v>3</v>
      </c>
      <c r="B544" s="280">
        <v>1</v>
      </c>
      <c r="C544" s="280">
        <v>1</v>
      </c>
      <c r="D544" s="280">
        <v>1</v>
      </c>
      <c r="E544" s="280">
        <v>0</v>
      </c>
      <c r="F544" s="280">
        <v>0</v>
      </c>
      <c r="G544" s="281">
        <f t="shared" si="102"/>
        <v>3</v>
      </c>
      <c r="H544" s="284">
        <f>IF(B544=2,'Regular Symbol'!D$56,IF(PayCombo!B544=1,'Regular Symbol'!D$41,IF(A544=0,'Regular Symbol'!D$26,'Regular Symbol'!D$69) ))</f>
        <v>2</v>
      </c>
      <c r="I544" s="284">
        <f>IF(C544=2,'Regular Symbol'!E$56,IF(PayCombo!C544=1,'Regular Symbol'!E$41,IF(B544=0,'Regular Symbol'!E$26,'Regular Symbol'!E$69) ))</f>
        <v>43</v>
      </c>
      <c r="J544" s="284">
        <f>IF(D544=2,'Regular Symbol'!F$56,IF(PayCombo!D544=1,'Regular Symbol'!F$41,IF(C544=0,'Regular Symbol'!F$26,'Regular Symbol'!F$69) ))</f>
        <v>4</v>
      </c>
      <c r="K544" s="284">
        <f>IF(E544=2,'Regular Symbol'!G$56,IF(PayCombo!E544=1,'Regular Symbol'!G$41,IF(D544=0,'Regular Symbol'!G$26,'Regular Symbol'!G$69) ))</f>
        <v>116</v>
      </c>
      <c r="L544" s="284">
        <f>IF(F544=2,'Regular Symbol'!H$56,IF(PayCombo!F544=1,'Regular Symbol'!H$41,IF(E544=0,'Regular Symbol'!H$26,'Regular Symbol'!H$69) ))</f>
        <v>192</v>
      </c>
      <c r="M544" s="268">
        <f t="shared" si="103"/>
        <v>7661568</v>
      </c>
      <c r="N544" s="271">
        <f t="shared" si="104"/>
        <v>34055.59582999198</v>
      </c>
      <c r="O544" s="285">
        <f>HLOOKUP(A544,OverView!$B$47:$L$57,10,FALSE)</f>
        <v>5</v>
      </c>
      <c r="P544" s="269">
        <f t="shared" si="105"/>
        <v>1.4681874969859181E-4</v>
      </c>
      <c r="Q544" s="272">
        <f t="shared" si="106"/>
        <v>2.9363749939718364E-5</v>
      </c>
      <c r="R544" s="269">
        <f t="shared" si="107"/>
        <v>1.4681874969859181E-4</v>
      </c>
      <c r="S544" s="237"/>
    </row>
    <row r="545" spans="1:19" ht="14" thickBot="1">
      <c r="A545" s="187">
        <f t="shared" si="101"/>
        <v>3</v>
      </c>
      <c r="B545" s="278">
        <v>1</v>
      </c>
      <c r="C545" s="278">
        <v>2</v>
      </c>
      <c r="D545" s="278">
        <v>0</v>
      </c>
      <c r="E545" s="278">
        <v>0</v>
      </c>
      <c r="F545" s="278">
        <v>0</v>
      </c>
      <c r="G545" s="279">
        <f t="shared" si="102"/>
        <v>3</v>
      </c>
      <c r="H545" s="284">
        <f>IF(B545=2,'Regular Symbol'!D$56,IF(PayCombo!B545=1,'Regular Symbol'!D$41,IF(A545=0,'Regular Symbol'!D$26,'Regular Symbol'!D$69) ))</f>
        <v>2</v>
      </c>
      <c r="I545" s="284">
        <f>IF(C545=2,'Regular Symbol'!E$56,IF(PayCombo!C545=1,'Regular Symbol'!E$41,IF(B545=0,'Regular Symbol'!E$26,'Regular Symbol'!E$69) ))</f>
        <v>3</v>
      </c>
      <c r="J545" s="284">
        <f>IF(D545=2,'Regular Symbol'!F$56,IF(PayCombo!D545=1,'Regular Symbol'!F$41,IF(C545=0,'Regular Symbol'!F$26,'Regular Symbol'!F$69) ))</f>
        <v>182</v>
      </c>
      <c r="K545" s="284">
        <f>IF(E545=2,'Regular Symbol'!G$56,IF(PayCombo!E545=1,'Regular Symbol'!G$41,IF(D545=0,'Regular Symbol'!G$26,'Regular Symbol'!G$69) ))</f>
        <v>192</v>
      </c>
      <c r="L545" s="284">
        <f>IF(F545=2,'Regular Symbol'!H$56,IF(PayCombo!F545=1,'Regular Symbol'!H$41,IF(E545=0,'Regular Symbol'!H$26,'Regular Symbol'!H$69) ))</f>
        <v>192</v>
      </c>
      <c r="M545" s="270">
        <f t="shared" si="103"/>
        <v>40255488</v>
      </c>
      <c r="N545" s="271">
        <f t="shared" si="104"/>
        <v>6481.5824175824173</v>
      </c>
      <c r="O545" s="285">
        <f>HLOOKUP(A545,OverView!$B$47:$L$57,10,FALSE)</f>
        <v>5</v>
      </c>
      <c r="P545" s="269">
        <f t="shared" si="105"/>
        <v>7.7141655815972225E-4</v>
      </c>
      <c r="Q545" s="272">
        <f t="shared" si="106"/>
        <v>1.5428331163194444E-4</v>
      </c>
      <c r="R545" s="269">
        <f t="shared" si="107"/>
        <v>7.7141655815972225E-4</v>
      </c>
      <c r="S545" s="237"/>
    </row>
    <row r="546" spans="1:19" ht="14" thickBot="1">
      <c r="A546" s="187">
        <f t="shared" si="101"/>
        <v>3</v>
      </c>
      <c r="B546" s="282">
        <v>2</v>
      </c>
      <c r="C546" s="282">
        <v>1</v>
      </c>
      <c r="D546" s="282">
        <v>0</v>
      </c>
      <c r="E546" s="282">
        <v>0</v>
      </c>
      <c r="F546" s="282">
        <v>0</v>
      </c>
      <c r="G546" s="283">
        <f t="shared" si="102"/>
        <v>3</v>
      </c>
      <c r="H546" s="284">
        <f>IF(B546=2,'Regular Symbol'!D$56,IF(PayCombo!B546=1,'Regular Symbol'!D$41,IF(A546=0,'Regular Symbol'!D$26,'Regular Symbol'!D$69) ))</f>
        <v>2</v>
      </c>
      <c r="I546" s="284">
        <f>IF(C546=2,'Regular Symbol'!E$56,IF(PayCombo!C546=1,'Regular Symbol'!E$41,IF(B546=0,'Regular Symbol'!E$26,'Regular Symbol'!E$69) ))</f>
        <v>43</v>
      </c>
      <c r="J546" s="284">
        <f>IF(D546=2,'Regular Symbol'!F$56,IF(PayCombo!D546=1,'Regular Symbol'!F$41,IF(C546=0,'Regular Symbol'!F$26,'Regular Symbol'!F$69) ))</f>
        <v>182</v>
      </c>
      <c r="K546" s="284">
        <f>IF(E546=2,'Regular Symbol'!G$56,IF(PayCombo!E546=1,'Regular Symbol'!G$41,IF(D546=0,'Regular Symbol'!G$26,'Regular Symbol'!G$69) ))</f>
        <v>192</v>
      </c>
      <c r="L546" s="284">
        <f>IF(F546=2,'Regular Symbol'!H$56,IF(PayCombo!F546=1,'Regular Symbol'!H$41,IF(E546=0,'Regular Symbol'!H$26,'Regular Symbol'!H$69) ))</f>
        <v>192</v>
      </c>
      <c r="M546" s="270">
        <f t="shared" si="103"/>
        <v>576995328</v>
      </c>
      <c r="N546" s="271">
        <f t="shared" si="104"/>
        <v>452.20342448249426</v>
      </c>
      <c r="O546" s="285">
        <f>HLOOKUP(A546,OverView!$B$47:$L$57,10,FALSE)</f>
        <v>5</v>
      </c>
      <c r="P546" s="269">
        <f t="shared" si="105"/>
        <v>1.1056970666956017E-2</v>
      </c>
      <c r="Q546" s="272">
        <f t="shared" si="106"/>
        <v>2.2113941333912037E-3</v>
      </c>
      <c r="R546" s="269">
        <f t="shared" si="107"/>
        <v>1.1056970666956017E-2</v>
      </c>
      <c r="S546" s="289">
        <f>SUM(M544:M546)</f>
        <v>624912384</v>
      </c>
    </row>
    <row r="547" spans="1:19" ht="14" thickBot="1">
      <c r="A547" s="187" t="str">
        <f>B547</f>
        <v>NI</v>
      </c>
      <c r="B547" s="346" t="s">
        <v>213</v>
      </c>
      <c r="C547" s="346"/>
      <c r="D547" s="346"/>
      <c r="E547" s="346"/>
      <c r="F547" s="347"/>
      <c r="G547" s="176"/>
      <c r="H547" s="176"/>
      <c r="I547" s="176"/>
      <c r="J547" s="176"/>
      <c r="K547" s="176"/>
      <c r="L547" s="176"/>
      <c r="M547" s="176"/>
      <c r="N547" s="176"/>
      <c r="O547" s="176"/>
      <c r="P547" s="269">
        <f t="shared" si="105"/>
        <v>0</v>
      </c>
      <c r="Q547" s="176"/>
      <c r="R547" s="269">
        <f t="shared" si="107"/>
        <v>0</v>
      </c>
      <c r="S547" s="176"/>
    </row>
    <row r="548" spans="1:19" ht="14" thickBot="1">
      <c r="A548" s="187">
        <f t="shared" ref="A548:A579" si="108">SUM(B548:F548)</f>
        <v>10</v>
      </c>
      <c r="B548" s="282">
        <v>2</v>
      </c>
      <c r="C548" s="282">
        <v>2</v>
      </c>
      <c r="D548" s="282">
        <v>2</v>
      </c>
      <c r="E548" s="282">
        <v>2</v>
      </c>
      <c r="F548" s="282">
        <v>2</v>
      </c>
      <c r="G548" s="283">
        <f t="shared" ref="G548:G579" si="109">SUM(B548:F548)</f>
        <v>10</v>
      </c>
      <c r="H548" s="284">
        <f>IF(B548=2,'Regular Symbol'!D$57,IF(PayCombo!B548=1,'Regular Symbol'!D$42,IF(A548=0,'Regular Symbol'!D$26,'Regular Symbol'!D$70) ))</f>
        <v>2</v>
      </c>
      <c r="I548" s="284">
        <f>IF(C548=2,'Regular Symbol'!E$57,IF(PayCombo!C548=1,'Regular Symbol'!E$42,IF(B548=0,'Regular Symbol'!E$26,'Regular Symbol'!E$70) ))</f>
        <v>2</v>
      </c>
      <c r="J548" s="284">
        <f>IF(D548=2,'Regular Symbol'!F$57,IF(PayCombo!D548=1,'Regular Symbol'!F$42,IF(C548=0,'Regular Symbol'!F$26,'Regular Symbol'!F$70) ))</f>
        <v>16</v>
      </c>
      <c r="K548" s="284">
        <f>IF(E548=2,'Regular Symbol'!G$57,IF(PayCombo!E548=1,'Regular Symbol'!G$42,IF(D548=0,'Regular Symbol'!G$26,'Regular Symbol'!G$70) ))</f>
        <v>29</v>
      </c>
      <c r="L548" s="284">
        <f>IF(F548=2,'Regular Symbol'!H$57,IF(PayCombo!F548=1,'Regular Symbol'!H$42,IF(E548=0,'Regular Symbol'!H$26,'Regular Symbol'!H$70) ))</f>
        <v>9</v>
      </c>
      <c r="M548" s="270">
        <f t="shared" ref="M548:M579" si="110">PRODUCT(H548,I548,J548,K548,L548)</f>
        <v>16704</v>
      </c>
      <c r="N548" s="271">
        <f t="shared" ref="N548:N579" si="111">$H$5/M548</f>
        <v>15620166.620689655</v>
      </c>
      <c r="O548" s="285">
        <f>HLOOKUP(A548,OverView!$B$47:$L$57,11,FALSE)</f>
        <v>900</v>
      </c>
      <c r="P548" s="269">
        <f t="shared" si="105"/>
        <v>5.7617823282877609E-5</v>
      </c>
      <c r="Q548" s="272">
        <f t="shared" ref="Q548:Q579" si="112">1/N548</f>
        <v>6.4019803647641789E-8</v>
      </c>
      <c r="R548" s="269">
        <f t="shared" si="107"/>
        <v>5.7617823282877609E-5</v>
      </c>
      <c r="S548" s="287">
        <f>SUM(M548)</f>
        <v>16704</v>
      </c>
    </row>
    <row r="549" spans="1:19" ht="14" thickBot="1">
      <c r="A549" s="187">
        <f t="shared" si="108"/>
        <v>9</v>
      </c>
      <c r="B549" s="280">
        <v>1</v>
      </c>
      <c r="C549" s="280">
        <v>2</v>
      </c>
      <c r="D549" s="280">
        <v>2</v>
      </c>
      <c r="E549" s="280">
        <v>2</v>
      </c>
      <c r="F549" s="280">
        <v>2</v>
      </c>
      <c r="G549" s="281">
        <f t="shared" si="109"/>
        <v>9</v>
      </c>
      <c r="H549" s="284">
        <f>IF(B549=2,'Regular Symbol'!D$57,IF(PayCombo!B549=1,'Regular Symbol'!D$42,IF(A549=0,'Regular Symbol'!D$26,'Regular Symbol'!D$70) ))</f>
        <v>40</v>
      </c>
      <c r="I549" s="284">
        <f>IF(C549=2,'Regular Symbol'!E$57,IF(PayCombo!C549=1,'Regular Symbol'!E$42,IF(B549=0,'Regular Symbol'!E$26,'Regular Symbol'!E$70) ))</f>
        <v>2</v>
      </c>
      <c r="J549" s="284">
        <f>IF(D549=2,'Regular Symbol'!F$57,IF(PayCombo!D549=1,'Regular Symbol'!F$42,IF(C549=0,'Regular Symbol'!F$26,'Regular Symbol'!F$70) ))</f>
        <v>16</v>
      </c>
      <c r="K549" s="284">
        <f>IF(E549=2,'Regular Symbol'!G$57,IF(PayCombo!E549=1,'Regular Symbol'!G$42,IF(D549=0,'Regular Symbol'!G$26,'Regular Symbol'!G$70) ))</f>
        <v>29</v>
      </c>
      <c r="L549" s="284">
        <f>IF(F549=2,'Regular Symbol'!H$57,IF(PayCombo!F549=1,'Regular Symbol'!H$42,IF(E549=0,'Regular Symbol'!H$26,'Regular Symbol'!H$70) ))</f>
        <v>9</v>
      </c>
      <c r="M549" s="270">
        <f t="shared" si="110"/>
        <v>334080</v>
      </c>
      <c r="N549" s="271">
        <f t="shared" si="111"/>
        <v>781008.33103448281</v>
      </c>
      <c r="O549" s="285">
        <f>HLOOKUP(A549,OverView!$B$47:$L$57,11,FALSE)</f>
        <v>360</v>
      </c>
      <c r="P549" s="269">
        <f t="shared" si="105"/>
        <v>4.6094258626302082E-4</v>
      </c>
      <c r="Q549" s="272">
        <f t="shared" si="112"/>
        <v>1.2803960729528356E-6</v>
      </c>
      <c r="R549" s="269">
        <f t="shared" si="107"/>
        <v>4.6094258626302082E-4</v>
      </c>
      <c r="S549" s="237"/>
    </row>
    <row r="550" spans="1:19" ht="14" thickBot="1">
      <c r="A550" s="187">
        <f t="shared" si="108"/>
        <v>9</v>
      </c>
      <c r="B550" s="278">
        <v>2</v>
      </c>
      <c r="C550" s="278">
        <v>1</v>
      </c>
      <c r="D550" s="278">
        <v>2</v>
      </c>
      <c r="E550" s="278">
        <v>2</v>
      </c>
      <c r="F550" s="278">
        <v>2</v>
      </c>
      <c r="G550" s="279">
        <f t="shared" si="109"/>
        <v>9</v>
      </c>
      <c r="H550" s="284">
        <f>IF(B550=2,'Regular Symbol'!D$57,IF(PayCombo!B550=1,'Regular Symbol'!D$42,IF(A550=0,'Regular Symbol'!D$26,'Regular Symbol'!D$70) ))</f>
        <v>2</v>
      </c>
      <c r="I550" s="284">
        <f>IF(C550=2,'Regular Symbol'!E$57,IF(PayCombo!C550=1,'Regular Symbol'!E$42,IF(B550=0,'Regular Symbol'!E$26,'Regular Symbol'!E$70) ))</f>
        <v>2</v>
      </c>
      <c r="J550" s="284">
        <f>IF(D550=2,'Regular Symbol'!F$57,IF(PayCombo!D550=1,'Regular Symbol'!F$42,IF(C550=0,'Regular Symbol'!F$26,'Regular Symbol'!F$70) ))</f>
        <v>16</v>
      </c>
      <c r="K550" s="284">
        <f>IF(E550=2,'Regular Symbol'!G$57,IF(PayCombo!E550=1,'Regular Symbol'!G$42,IF(D550=0,'Regular Symbol'!G$26,'Regular Symbol'!G$70) ))</f>
        <v>29</v>
      </c>
      <c r="L550" s="284">
        <f>IF(F550=2,'Regular Symbol'!H$57,IF(PayCombo!F550=1,'Regular Symbol'!H$42,IF(E550=0,'Regular Symbol'!H$26,'Regular Symbol'!H$70) ))</f>
        <v>9</v>
      </c>
      <c r="M550" s="270">
        <f t="shared" si="110"/>
        <v>16704</v>
      </c>
      <c r="N550" s="271">
        <f t="shared" si="111"/>
        <v>15620166.620689655</v>
      </c>
      <c r="O550" s="285">
        <f>HLOOKUP(A550,OverView!$B$47:$L$57,11,FALSE)</f>
        <v>360</v>
      </c>
      <c r="P550" s="269">
        <f t="shared" si="105"/>
        <v>2.3047129313151043E-5</v>
      </c>
      <c r="Q550" s="272">
        <f t="shared" si="112"/>
        <v>6.4019803647641789E-8</v>
      </c>
      <c r="R550" s="269">
        <f t="shared" si="107"/>
        <v>2.3047129313151043E-5</v>
      </c>
      <c r="S550" s="237"/>
    </row>
    <row r="551" spans="1:19" ht="14" thickBot="1">
      <c r="A551" s="187">
        <f t="shared" si="108"/>
        <v>9</v>
      </c>
      <c r="B551" s="278">
        <v>2</v>
      </c>
      <c r="C551" s="278">
        <v>2</v>
      </c>
      <c r="D551" s="278">
        <v>1</v>
      </c>
      <c r="E551" s="278">
        <v>2</v>
      </c>
      <c r="F551" s="278">
        <v>2</v>
      </c>
      <c r="G551" s="279">
        <f t="shared" si="109"/>
        <v>9</v>
      </c>
      <c r="H551" s="284">
        <f>IF(B551=2,'Regular Symbol'!D$57,IF(PayCombo!B551=1,'Regular Symbol'!D$42,IF(A551=0,'Regular Symbol'!D$26,'Regular Symbol'!D$70) ))</f>
        <v>2</v>
      </c>
      <c r="I551" s="284">
        <f>IF(C551=2,'Regular Symbol'!E$57,IF(PayCombo!C551=1,'Regular Symbol'!E$42,IF(B551=0,'Regular Symbol'!E$26,'Regular Symbol'!E$70) ))</f>
        <v>2</v>
      </c>
      <c r="J551" s="284">
        <f>IF(D551=2,'Regular Symbol'!F$57,IF(PayCombo!D551=1,'Regular Symbol'!F$42,IF(C551=0,'Regular Symbol'!F$26,'Regular Symbol'!F$70) ))</f>
        <v>34</v>
      </c>
      <c r="K551" s="284">
        <f>IF(E551=2,'Regular Symbol'!G$57,IF(PayCombo!E551=1,'Regular Symbol'!G$42,IF(D551=0,'Regular Symbol'!G$26,'Regular Symbol'!G$70) ))</f>
        <v>29</v>
      </c>
      <c r="L551" s="284">
        <f>IF(F551=2,'Regular Symbol'!H$57,IF(PayCombo!F551=1,'Regular Symbol'!H$42,IF(E551=0,'Regular Symbol'!H$26,'Regular Symbol'!H$70) ))</f>
        <v>9</v>
      </c>
      <c r="M551" s="270">
        <f t="shared" si="110"/>
        <v>35496</v>
      </c>
      <c r="N551" s="271">
        <f t="shared" si="111"/>
        <v>7350666.6450304259</v>
      </c>
      <c r="O551" s="285">
        <f>HLOOKUP(A551,OverView!$B$47:$L$57,11,FALSE)</f>
        <v>360</v>
      </c>
      <c r="P551" s="269">
        <f t="shared" si="105"/>
        <v>4.8975149790445961E-5</v>
      </c>
      <c r="Q551" s="272">
        <f t="shared" si="112"/>
        <v>1.3604208275123879E-7</v>
      </c>
      <c r="R551" s="269">
        <f t="shared" si="107"/>
        <v>4.8975149790445961E-5</v>
      </c>
      <c r="S551" s="237"/>
    </row>
    <row r="552" spans="1:19" ht="14" thickBot="1">
      <c r="A552" s="187">
        <f t="shared" si="108"/>
        <v>9</v>
      </c>
      <c r="B552" s="278">
        <v>2</v>
      </c>
      <c r="C552" s="278">
        <v>2</v>
      </c>
      <c r="D552" s="278">
        <v>2</v>
      </c>
      <c r="E552" s="278">
        <v>1</v>
      </c>
      <c r="F552" s="278">
        <v>2</v>
      </c>
      <c r="G552" s="279">
        <f t="shared" si="109"/>
        <v>9</v>
      </c>
      <c r="H552" s="284">
        <f>IF(B552=2,'Regular Symbol'!D$57,IF(PayCombo!B552=1,'Regular Symbol'!D$42,IF(A552=0,'Regular Symbol'!D$26,'Regular Symbol'!D$70) ))</f>
        <v>2</v>
      </c>
      <c r="I552" s="284">
        <f>IF(C552=2,'Regular Symbol'!E$57,IF(PayCombo!C552=1,'Regular Symbol'!E$42,IF(B552=0,'Regular Symbol'!E$26,'Regular Symbol'!E$70) ))</f>
        <v>2</v>
      </c>
      <c r="J552" s="284">
        <f>IF(D552=2,'Regular Symbol'!F$57,IF(PayCombo!D552=1,'Regular Symbol'!F$42,IF(C552=0,'Regular Symbol'!F$26,'Regular Symbol'!F$70) ))</f>
        <v>16</v>
      </c>
      <c r="K552" s="284">
        <f>IF(E552=2,'Regular Symbol'!G$57,IF(PayCombo!E552=1,'Regular Symbol'!G$42,IF(D552=0,'Regular Symbol'!G$26,'Regular Symbol'!G$70) ))</f>
        <v>6</v>
      </c>
      <c r="L552" s="284">
        <f>IF(F552=2,'Regular Symbol'!H$57,IF(PayCombo!F552=1,'Regular Symbol'!H$42,IF(E552=0,'Regular Symbol'!H$26,'Regular Symbol'!H$70) ))</f>
        <v>9</v>
      </c>
      <c r="M552" s="270">
        <f t="shared" si="110"/>
        <v>3456</v>
      </c>
      <c r="N552" s="271">
        <f t="shared" si="111"/>
        <v>75497472</v>
      </c>
      <c r="O552" s="285">
        <f>HLOOKUP(A552,OverView!$B$47:$L$57,11,FALSE)</f>
        <v>360</v>
      </c>
      <c r="P552" s="269">
        <f t="shared" si="105"/>
        <v>4.76837158203125E-6</v>
      </c>
      <c r="Q552" s="272">
        <f t="shared" si="112"/>
        <v>1.3245476616753471E-8</v>
      </c>
      <c r="R552" s="269">
        <f t="shared" si="107"/>
        <v>4.76837158203125E-6</v>
      </c>
      <c r="S552" s="237"/>
    </row>
    <row r="553" spans="1:19" ht="14" thickBot="1">
      <c r="A553" s="187">
        <f t="shared" si="108"/>
        <v>9</v>
      </c>
      <c r="B553" s="282">
        <v>2</v>
      </c>
      <c r="C553" s="282">
        <v>2</v>
      </c>
      <c r="D553" s="282">
        <v>2</v>
      </c>
      <c r="E553" s="282">
        <v>2</v>
      </c>
      <c r="F553" s="282">
        <v>1</v>
      </c>
      <c r="G553" s="283">
        <f t="shared" si="109"/>
        <v>9</v>
      </c>
      <c r="H553" s="284">
        <f>IF(B553=2,'Regular Symbol'!D$57,IF(PayCombo!B553=1,'Regular Symbol'!D$42,IF(A553=0,'Regular Symbol'!D$26,'Regular Symbol'!D$70) ))</f>
        <v>2</v>
      </c>
      <c r="I553" s="284">
        <f>IF(C553=2,'Regular Symbol'!E$57,IF(PayCombo!C553=1,'Regular Symbol'!E$42,IF(B553=0,'Regular Symbol'!E$26,'Regular Symbol'!E$70) ))</f>
        <v>2</v>
      </c>
      <c r="J553" s="284">
        <f>IF(D553=2,'Regular Symbol'!F$57,IF(PayCombo!D553=1,'Regular Symbol'!F$42,IF(C553=0,'Regular Symbol'!F$26,'Regular Symbol'!F$70) ))</f>
        <v>16</v>
      </c>
      <c r="K553" s="284">
        <f>IF(E553=2,'Regular Symbol'!G$57,IF(PayCombo!E553=1,'Regular Symbol'!G$42,IF(D553=0,'Regular Symbol'!G$26,'Regular Symbol'!G$70) ))</f>
        <v>29</v>
      </c>
      <c r="L553" s="284">
        <f>IF(F553=2,'Regular Symbol'!H$57,IF(PayCombo!F553=1,'Regular Symbol'!H$42,IF(E553=0,'Regular Symbol'!H$26,'Regular Symbol'!H$70) ))</f>
        <v>26</v>
      </c>
      <c r="M553" s="270">
        <f t="shared" si="110"/>
        <v>48256</v>
      </c>
      <c r="N553" s="271">
        <f t="shared" si="111"/>
        <v>5406980.7533156499</v>
      </c>
      <c r="O553" s="285">
        <f>HLOOKUP(A553,OverView!$B$47:$L$57,11,FALSE)</f>
        <v>360</v>
      </c>
      <c r="P553" s="269">
        <f t="shared" si="105"/>
        <v>6.6580595793547449E-5</v>
      </c>
      <c r="Q553" s="272">
        <f t="shared" si="112"/>
        <v>1.849460994265207E-7</v>
      </c>
      <c r="R553" s="269">
        <f t="shared" si="107"/>
        <v>6.6580595793547449E-5</v>
      </c>
      <c r="S553" s="288">
        <f>SUM(M549:M553)</f>
        <v>437992</v>
      </c>
    </row>
    <row r="554" spans="1:19" ht="14" thickBot="1">
      <c r="A554" s="187">
        <f t="shared" si="108"/>
        <v>8</v>
      </c>
      <c r="B554" s="280">
        <v>1</v>
      </c>
      <c r="C554" s="280">
        <v>1</v>
      </c>
      <c r="D554" s="280">
        <v>2</v>
      </c>
      <c r="E554" s="280">
        <v>2</v>
      </c>
      <c r="F554" s="280">
        <v>2</v>
      </c>
      <c r="G554" s="281">
        <f t="shared" si="109"/>
        <v>8</v>
      </c>
      <c r="H554" s="284">
        <f>IF(B554=2,'Regular Symbol'!D$57,IF(PayCombo!B554=1,'Regular Symbol'!D$42,IF(A554=0,'Regular Symbol'!D$26,'Regular Symbol'!D$70) ))</f>
        <v>40</v>
      </c>
      <c r="I554" s="284">
        <f>IF(C554=2,'Regular Symbol'!E$57,IF(PayCombo!C554=1,'Regular Symbol'!E$42,IF(B554=0,'Regular Symbol'!E$26,'Regular Symbol'!E$70) ))</f>
        <v>2</v>
      </c>
      <c r="J554" s="284">
        <f>IF(D554=2,'Regular Symbol'!F$57,IF(PayCombo!D554=1,'Regular Symbol'!F$42,IF(C554=0,'Regular Symbol'!F$26,'Regular Symbol'!F$70) ))</f>
        <v>16</v>
      </c>
      <c r="K554" s="284">
        <f>IF(E554=2,'Regular Symbol'!G$57,IF(PayCombo!E554=1,'Regular Symbol'!G$42,IF(D554=0,'Regular Symbol'!G$26,'Regular Symbol'!G$70) ))</f>
        <v>29</v>
      </c>
      <c r="L554" s="284">
        <f>IF(F554=2,'Regular Symbol'!H$57,IF(PayCombo!F554=1,'Regular Symbol'!H$42,IF(E554=0,'Regular Symbol'!H$26,'Regular Symbol'!H$70) ))</f>
        <v>9</v>
      </c>
      <c r="M554" s="268">
        <f t="shared" si="110"/>
        <v>334080</v>
      </c>
      <c r="N554" s="271">
        <f t="shared" si="111"/>
        <v>781008.33103448281</v>
      </c>
      <c r="O554" s="285">
        <f>HLOOKUP(A554,OverView!$B$47:$L$57,11,FALSE)</f>
        <v>240</v>
      </c>
      <c r="P554" s="269">
        <f t="shared" si="105"/>
        <v>3.0729505750868056E-4</v>
      </c>
      <c r="Q554" s="272">
        <f t="shared" si="112"/>
        <v>1.2803960729528356E-6</v>
      </c>
      <c r="R554" s="269">
        <f t="shared" si="107"/>
        <v>3.0729505750868056E-4</v>
      </c>
      <c r="S554" s="237"/>
    </row>
    <row r="555" spans="1:19" ht="14" thickBot="1">
      <c r="A555" s="187">
        <f t="shared" si="108"/>
        <v>8</v>
      </c>
      <c r="B555" s="278">
        <v>1</v>
      </c>
      <c r="C555" s="278">
        <v>2</v>
      </c>
      <c r="D555" s="278">
        <v>1</v>
      </c>
      <c r="E555" s="278">
        <v>2</v>
      </c>
      <c r="F555" s="278">
        <v>2</v>
      </c>
      <c r="G555" s="279">
        <f t="shared" si="109"/>
        <v>8</v>
      </c>
      <c r="H555" s="284">
        <f>IF(B555=2,'Regular Symbol'!D$57,IF(PayCombo!B555=1,'Regular Symbol'!D$42,IF(A555=0,'Regular Symbol'!D$26,'Regular Symbol'!D$70) ))</f>
        <v>40</v>
      </c>
      <c r="I555" s="284">
        <f>IF(C555=2,'Regular Symbol'!E$57,IF(PayCombo!C555=1,'Regular Symbol'!E$42,IF(B555=0,'Regular Symbol'!E$26,'Regular Symbol'!E$70) ))</f>
        <v>2</v>
      </c>
      <c r="J555" s="284">
        <f>IF(D555=2,'Regular Symbol'!F$57,IF(PayCombo!D555=1,'Regular Symbol'!F$42,IF(C555=0,'Regular Symbol'!F$26,'Regular Symbol'!F$70) ))</f>
        <v>34</v>
      </c>
      <c r="K555" s="284">
        <f>IF(E555=2,'Regular Symbol'!G$57,IF(PayCombo!E555=1,'Regular Symbol'!G$42,IF(D555=0,'Regular Symbol'!G$26,'Regular Symbol'!G$70) ))</f>
        <v>29</v>
      </c>
      <c r="L555" s="284">
        <f>IF(F555=2,'Regular Symbol'!H$57,IF(PayCombo!F555=1,'Regular Symbol'!H$42,IF(E555=0,'Regular Symbol'!H$26,'Regular Symbol'!H$70) ))</f>
        <v>9</v>
      </c>
      <c r="M555" s="270">
        <f t="shared" si="110"/>
        <v>709920</v>
      </c>
      <c r="N555" s="271">
        <f t="shared" si="111"/>
        <v>367533.33225152129</v>
      </c>
      <c r="O555" s="285">
        <f>HLOOKUP(A555,OverView!$B$47:$L$57,11,FALSE)</f>
        <v>240</v>
      </c>
      <c r="P555" s="269">
        <f t="shared" si="105"/>
        <v>6.5300199720594613E-4</v>
      </c>
      <c r="Q555" s="272">
        <f t="shared" si="112"/>
        <v>2.7208416550247756E-6</v>
      </c>
      <c r="R555" s="269">
        <f t="shared" si="107"/>
        <v>6.5300199720594613E-4</v>
      </c>
      <c r="S555" s="237"/>
    </row>
    <row r="556" spans="1:19" ht="14" thickBot="1">
      <c r="A556" s="187">
        <f t="shared" si="108"/>
        <v>8</v>
      </c>
      <c r="B556" s="278">
        <v>1</v>
      </c>
      <c r="C556" s="278">
        <v>2</v>
      </c>
      <c r="D556" s="278">
        <v>2</v>
      </c>
      <c r="E556" s="278">
        <v>1</v>
      </c>
      <c r="F556" s="278">
        <v>2</v>
      </c>
      <c r="G556" s="279">
        <f t="shared" si="109"/>
        <v>8</v>
      </c>
      <c r="H556" s="284">
        <f>IF(B556=2,'Regular Symbol'!D$57,IF(PayCombo!B556=1,'Regular Symbol'!D$42,IF(A556=0,'Regular Symbol'!D$26,'Regular Symbol'!D$70) ))</f>
        <v>40</v>
      </c>
      <c r="I556" s="284">
        <f>IF(C556=2,'Regular Symbol'!E$57,IF(PayCombo!C556=1,'Regular Symbol'!E$42,IF(B556=0,'Regular Symbol'!E$26,'Regular Symbol'!E$70) ))</f>
        <v>2</v>
      </c>
      <c r="J556" s="284">
        <f>IF(D556=2,'Regular Symbol'!F$57,IF(PayCombo!D556=1,'Regular Symbol'!F$42,IF(C556=0,'Regular Symbol'!F$26,'Regular Symbol'!F$70) ))</f>
        <v>16</v>
      </c>
      <c r="K556" s="284">
        <f>IF(E556=2,'Regular Symbol'!G$57,IF(PayCombo!E556=1,'Regular Symbol'!G$42,IF(D556=0,'Regular Symbol'!G$26,'Regular Symbol'!G$70) ))</f>
        <v>6</v>
      </c>
      <c r="L556" s="284">
        <f>IF(F556=2,'Regular Symbol'!H$57,IF(PayCombo!F556=1,'Regular Symbol'!H$42,IF(E556=0,'Regular Symbol'!H$26,'Regular Symbol'!H$70) ))</f>
        <v>9</v>
      </c>
      <c r="M556" s="270">
        <f t="shared" si="110"/>
        <v>69120</v>
      </c>
      <c r="N556" s="271">
        <f t="shared" si="111"/>
        <v>3774873.6000000001</v>
      </c>
      <c r="O556" s="285">
        <f>HLOOKUP(A556,OverView!$B$47:$L$57,11,FALSE)</f>
        <v>240</v>
      </c>
      <c r="P556" s="269">
        <f t="shared" si="105"/>
        <v>6.3578287760416671E-5</v>
      </c>
      <c r="Q556" s="272">
        <f t="shared" si="112"/>
        <v>2.6490953233506946E-7</v>
      </c>
      <c r="R556" s="269">
        <f t="shared" si="107"/>
        <v>6.3578287760416671E-5</v>
      </c>
      <c r="S556" s="237"/>
    </row>
    <row r="557" spans="1:19" ht="14" thickBot="1">
      <c r="A557" s="187">
        <f t="shared" si="108"/>
        <v>8</v>
      </c>
      <c r="B557" s="278">
        <v>1</v>
      </c>
      <c r="C557" s="278">
        <v>2</v>
      </c>
      <c r="D557" s="278">
        <v>2</v>
      </c>
      <c r="E557" s="278">
        <v>2</v>
      </c>
      <c r="F557" s="278">
        <v>1</v>
      </c>
      <c r="G557" s="279">
        <f t="shared" si="109"/>
        <v>8</v>
      </c>
      <c r="H557" s="284">
        <f>IF(B557=2,'Regular Symbol'!D$57,IF(PayCombo!B557=1,'Regular Symbol'!D$42,IF(A557=0,'Regular Symbol'!D$26,'Regular Symbol'!D$70) ))</f>
        <v>40</v>
      </c>
      <c r="I557" s="284">
        <f>IF(C557=2,'Regular Symbol'!E$57,IF(PayCombo!C557=1,'Regular Symbol'!E$42,IF(B557=0,'Regular Symbol'!E$26,'Regular Symbol'!E$70) ))</f>
        <v>2</v>
      </c>
      <c r="J557" s="284">
        <f>IF(D557=2,'Regular Symbol'!F$57,IF(PayCombo!D557=1,'Regular Symbol'!F$42,IF(C557=0,'Regular Symbol'!F$26,'Regular Symbol'!F$70) ))</f>
        <v>16</v>
      </c>
      <c r="K557" s="284">
        <f>IF(E557=2,'Regular Symbol'!G$57,IF(PayCombo!E557=1,'Regular Symbol'!G$42,IF(D557=0,'Regular Symbol'!G$26,'Regular Symbol'!G$70) ))</f>
        <v>29</v>
      </c>
      <c r="L557" s="284">
        <f>IF(F557=2,'Regular Symbol'!H$57,IF(PayCombo!F557=1,'Regular Symbol'!H$42,IF(E557=0,'Regular Symbol'!H$26,'Regular Symbol'!H$70) ))</f>
        <v>26</v>
      </c>
      <c r="M557" s="270">
        <f t="shared" si="110"/>
        <v>965120</v>
      </c>
      <c r="N557" s="271">
        <f t="shared" si="111"/>
        <v>270349.0376657825</v>
      </c>
      <c r="O557" s="285">
        <f>HLOOKUP(A557,OverView!$B$47:$L$57,11,FALSE)</f>
        <v>240</v>
      </c>
      <c r="P557" s="269">
        <f t="shared" si="105"/>
        <v>8.8774127724729939E-4</v>
      </c>
      <c r="Q557" s="272">
        <f t="shared" si="112"/>
        <v>3.6989219885304141E-6</v>
      </c>
      <c r="R557" s="269">
        <f t="shared" si="107"/>
        <v>8.8774127724729939E-4</v>
      </c>
      <c r="S557" s="237"/>
    </row>
    <row r="558" spans="1:19" ht="14" thickBot="1">
      <c r="A558" s="187">
        <f t="shared" si="108"/>
        <v>8</v>
      </c>
      <c r="B558" s="278">
        <v>2</v>
      </c>
      <c r="C558" s="278">
        <v>1</v>
      </c>
      <c r="D558" s="278">
        <v>1</v>
      </c>
      <c r="E558" s="278">
        <v>2</v>
      </c>
      <c r="F558" s="278">
        <v>2</v>
      </c>
      <c r="G558" s="279">
        <f t="shared" si="109"/>
        <v>8</v>
      </c>
      <c r="H558" s="284">
        <f>IF(B558=2,'Regular Symbol'!D$57,IF(PayCombo!B558=1,'Regular Symbol'!D$42,IF(A558=0,'Regular Symbol'!D$26,'Regular Symbol'!D$70) ))</f>
        <v>2</v>
      </c>
      <c r="I558" s="284">
        <f>IF(C558=2,'Regular Symbol'!E$57,IF(PayCombo!C558=1,'Regular Symbol'!E$42,IF(B558=0,'Regular Symbol'!E$26,'Regular Symbol'!E$70) ))</f>
        <v>2</v>
      </c>
      <c r="J558" s="284">
        <f>IF(D558=2,'Regular Symbol'!F$57,IF(PayCombo!D558=1,'Regular Symbol'!F$42,IF(C558=0,'Regular Symbol'!F$26,'Regular Symbol'!F$70) ))</f>
        <v>34</v>
      </c>
      <c r="K558" s="284">
        <f>IF(E558=2,'Regular Symbol'!G$57,IF(PayCombo!E558=1,'Regular Symbol'!G$42,IF(D558=0,'Regular Symbol'!G$26,'Regular Symbol'!G$70) ))</f>
        <v>29</v>
      </c>
      <c r="L558" s="284">
        <f>IF(F558=2,'Regular Symbol'!H$57,IF(PayCombo!F558=1,'Regular Symbol'!H$42,IF(E558=0,'Regular Symbol'!H$26,'Regular Symbol'!H$70) ))</f>
        <v>9</v>
      </c>
      <c r="M558" s="270">
        <f t="shared" si="110"/>
        <v>35496</v>
      </c>
      <c r="N558" s="271">
        <f t="shared" si="111"/>
        <v>7350666.6450304259</v>
      </c>
      <c r="O558" s="285">
        <f>HLOOKUP(A558,OverView!$B$47:$L$57,11,FALSE)</f>
        <v>240</v>
      </c>
      <c r="P558" s="269">
        <f t="shared" si="105"/>
        <v>3.2650099860297312E-5</v>
      </c>
      <c r="Q558" s="272">
        <f t="shared" si="112"/>
        <v>1.3604208275123879E-7</v>
      </c>
      <c r="R558" s="269">
        <f t="shared" si="107"/>
        <v>3.2650099860297312E-5</v>
      </c>
      <c r="S558" s="237"/>
    </row>
    <row r="559" spans="1:19" ht="14" thickBot="1">
      <c r="A559" s="187">
        <f t="shared" si="108"/>
        <v>8</v>
      </c>
      <c r="B559" s="278">
        <v>2</v>
      </c>
      <c r="C559" s="278">
        <v>1</v>
      </c>
      <c r="D559" s="278">
        <v>2</v>
      </c>
      <c r="E559" s="278">
        <v>1</v>
      </c>
      <c r="F559" s="278">
        <v>2</v>
      </c>
      <c r="G559" s="279">
        <f t="shared" si="109"/>
        <v>8</v>
      </c>
      <c r="H559" s="284">
        <f>IF(B559=2,'Regular Symbol'!D$57,IF(PayCombo!B559=1,'Regular Symbol'!D$42,IF(A559=0,'Regular Symbol'!D$26,'Regular Symbol'!D$70) ))</f>
        <v>2</v>
      </c>
      <c r="I559" s="284">
        <f>IF(C559=2,'Regular Symbol'!E$57,IF(PayCombo!C559=1,'Regular Symbol'!E$42,IF(B559=0,'Regular Symbol'!E$26,'Regular Symbol'!E$70) ))</f>
        <v>2</v>
      </c>
      <c r="J559" s="284">
        <f>IF(D559=2,'Regular Symbol'!F$57,IF(PayCombo!D559=1,'Regular Symbol'!F$42,IF(C559=0,'Regular Symbol'!F$26,'Regular Symbol'!F$70) ))</f>
        <v>16</v>
      </c>
      <c r="K559" s="284">
        <f>IF(E559=2,'Regular Symbol'!G$57,IF(PayCombo!E559=1,'Regular Symbol'!G$42,IF(D559=0,'Regular Symbol'!G$26,'Regular Symbol'!G$70) ))</f>
        <v>6</v>
      </c>
      <c r="L559" s="284">
        <f>IF(F559=2,'Regular Symbol'!H$57,IF(PayCombo!F559=1,'Regular Symbol'!H$42,IF(E559=0,'Regular Symbol'!H$26,'Regular Symbol'!H$70) ))</f>
        <v>9</v>
      </c>
      <c r="M559" s="270">
        <f t="shared" si="110"/>
        <v>3456</v>
      </c>
      <c r="N559" s="271">
        <f t="shared" si="111"/>
        <v>75497472</v>
      </c>
      <c r="O559" s="285">
        <f>HLOOKUP(A559,OverView!$B$47:$L$57,11,FALSE)</f>
        <v>240</v>
      </c>
      <c r="P559" s="269">
        <f t="shared" si="105"/>
        <v>3.1789143880208331E-6</v>
      </c>
      <c r="Q559" s="272">
        <f t="shared" si="112"/>
        <v>1.3245476616753471E-8</v>
      </c>
      <c r="R559" s="269">
        <f t="shared" si="107"/>
        <v>3.1789143880208331E-6</v>
      </c>
      <c r="S559" s="237"/>
    </row>
    <row r="560" spans="1:19" ht="14" thickBot="1">
      <c r="A560" s="187">
        <f t="shared" si="108"/>
        <v>8</v>
      </c>
      <c r="B560" s="278">
        <v>2</v>
      </c>
      <c r="C560" s="278">
        <v>1</v>
      </c>
      <c r="D560" s="278">
        <v>2</v>
      </c>
      <c r="E560" s="278">
        <v>2</v>
      </c>
      <c r="F560" s="278">
        <v>1</v>
      </c>
      <c r="G560" s="279">
        <f t="shared" si="109"/>
        <v>8</v>
      </c>
      <c r="H560" s="284">
        <f>IF(B560=2,'Regular Symbol'!D$57,IF(PayCombo!B560=1,'Regular Symbol'!D$42,IF(A560=0,'Regular Symbol'!D$26,'Regular Symbol'!D$70) ))</f>
        <v>2</v>
      </c>
      <c r="I560" s="284">
        <f>IF(C560=2,'Regular Symbol'!E$57,IF(PayCombo!C560=1,'Regular Symbol'!E$42,IF(B560=0,'Regular Symbol'!E$26,'Regular Symbol'!E$70) ))</f>
        <v>2</v>
      </c>
      <c r="J560" s="284">
        <f>IF(D560=2,'Regular Symbol'!F$57,IF(PayCombo!D560=1,'Regular Symbol'!F$42,IF(C560=0,'Regular Symbol'!F$26,'Regular Symbol'!F$70) ))</f>
        <v>16</v>
      </c>
      <c r="K560" s="284">
        <f>IF(E560=2,'Regular Symbol'!G$57,IF(PayCombo!E560=1,'Regular Symbol'!G$42,IF(D560=0,'Regular Symbol'!G$26,'Regular Symbol'!G$70) ))</f>
        <v>29</v>
      </c>
      <c r="L560" s="284">
        <f>IF(F560=2,'Regular Symbol'!H$57,IF(PayCombo!F560=1,'Regular Symbol'!H$42,IF(E560=0,'Regular Symbol'!H$26,'Regular Symbol'!H$70) ))</f>
        <v>26</v>
      </c>
      <c r="M560" s="270">
        <f t="shared" si="110"/>
        <v>48256</v>
      </c>
      <c r="N560" s="271">
        <f t="shared" si="111"/>
        <v>5406980.7533156499</v>
      </c>
      <c r="O560" s="285">
        <f>HLOOKUP(A560,OverView!$B$47:$L$57,11,FALSE)</f>
        <v>240</v>
      </c>
      <c r="P560" s="269">
        <f t="shared" si="105"/>
        <v>4.4387063862364968E-5</v>
      </c>
      <c r="Q560" s="272">
        <f t="shared" si="112"/>
        <v>1.849460994265207E-7</v>
      </c>
      <c r="R560" s="269">
        <f t="shared" si="107"/>
        <v>4.4387063862364968E-5</v>
      </c>
      <c r="S560" s="237"/>
    </row>
    <row r="561" spans="1:19" ht="14" thickBot="1">
      <c r="A561" s="187">
        <f t="shared" si="108"/>
        <v>8</v>
      </c>
      <c r="B561" s="278">
        <v>2</v>
      </c>
      <c r="C561" s="278">
        <v>2</v>
      </c>
      <c r="D561" s="278">
        <v>1</v>
      </c>
      <c r="E561" s="278">
        <v>1</v>
      </c>
      <c r="F561" s="278">
        <v>2</v>
      </c>
      <c r="G561" s="279">
        <f t="shared" si="109"/>
        <v>8</v>
      </c>
      <c r="H561" s="284">
        <f>IF(B561=2,'Regular Symbol'!D$57,IF(PayCombo!B561=1,'Regular Symbol'!D$42,IF(A561=0,'Regular Symbol'!D$26,'Regular Symbol'!D$70) ))</f>
        <v>2</v>
      </c>
      <c r="I561" s="284">
        <f>IF(C561=2,'Regular Symbol'!E$57,IF(PayCombo!C561=1,'Regular Symbol'!E$42,IF(B561=0,'Regular Symbol'!E$26,'Regular Symbol'!E$70) ))</f>
        <v>2</v>
      </c>
      <c r="J561" s="284">
        <f>IF(D561=2,'Regular Symbol'!F$57,IF(PayCombo!D561=1,'Regular Symbol'!F$42,IF(C561=0,'Regular Symbol'!F$26,'Regular Symbol'!F$70) ))</f>
        <v>34</v>
      </c>
      <c r="K561" s="284">
        <f>IF(E561=2,'Regular Symbol'!G$57,IF(PayCombo!E561=1,'Regular Symbol'!G$42,IF(D561=0,'Regular Symbol'!G$26,'Regular Symbol'!G$70) ))</f>
        <v>6</v>
      </c>
      <c r="L561" s="284">
        <f>IF(F561=2,'Regular Symbol'!H$57,IF(PayCombo!F561=1,'Regular Symbol'!H$42,IF(E561=0,'Regular Symbol'!H$26,'Regular Symbol'!H$70) ))</f>
        <v>9</v>
      </c>
      <c r="M561" s="270">
        <f t="shared" si="110"/>
        <v>7344</v>
      </c>
      <c r="N561" s="271">
        <f t="shared" si="111"/>
        <v>35528222.117647059</v>
      </c>
      <c r="O561" s="285">
        <f>HLOOKUP(A561,OverView!$B$47:$L$57,11,FALSE)</f>
        <v>240</v>
      </c>
      <c r="P561" s="269">
        <f t="shared" si="105"/>
        <v>6.7551930745442706E-6</v>
      </c>
      <c r="Q561" s="272">
        <f t="shared" si="112"/>
        <v>2.8146637810601128E-8</v>
      </c>
      <c r="R561" s="269">
        <f t="shared" si="107"/>
        <v>6.7551930745442706E-6</v>
      </c>
      <c r="S561" s="237"/>
    </row>
    <row r="562" spans="1:19" ht="14" thickBot="1">
      <c r="A562" s="187">
        <f t="shared" si="108"/>
        <v>8</v>
      </c>
      <c r="B562" s="278">
        <v>2</v>
      </c>
      <c r="C562" s="278">
        <v>2</v>
      </c>
      <c r="D562" s="278">
        <v>1</v>
      </c>
      <c r="E562" s="278">
        <v>2</v>
      </c>
      <c r="F562" s="278">
        <v>1</v>
      </c>
      <c r="G562" s="279">
        <f t="shared" si="109"/>
        <v>8</v>
      </c>
      <c r="H562" s="284">
        <f>IF(B562=2,'Regular Symbol'!D$57,IF(PayCombo!B562=1,'Regular Symbol'!D$42,IF(A562=0,'Regular Symbol'!D$26,'Regular Symbol'!D$70) ))</f>
        <v>2</v>
      </c>
      <c r="I562" s="284">
        <f>IF(C562=2,'Regular Symbol'!E$57,IF(PayCombo!C562=1,'Regular Symbol'!E$42,IF(B562=0,'Regular Symbol'!E$26,'Regular Symbol'!E$70) ))</f>
        <v>2</v>
      </c>
      <c r="J562" s="284">
        <f>IF(D562=2,'Regular Symbol'!F$57,IF(PayCombo!D562=1,'Regular Symbol'!F$42,IF(C562=0,'Regular Symbol'!F$26,'Regular Symbol'!F$70) ))</f>
        <v>34</v>
      </c>
      <c r="K562" s="284">
        <f>IF(E562=2,'Regular Symbol'!G$57,IF(PayCombo!E562=1,'Regular Symbol'!G$42,IF(D562=0,'Regular Symbol'!G$26,'Regular Symbol'!G$70) ))</f>
        <v>29</v>
      </c>
      <c r="L562" s="284">
        <f>IF(F562=2,'Regular Symbol'!H$57,IF(PayCombo!F562=1,'Regular Symbol'!H$42,IF(E562=0,'Regular Symbol'!H$26,'Regular Symbol'!H$70) ))</f>
        <v>26</v>
      </c>
      <c r="M562" s="270">
        <f t="shared" si="110"/>
        <v>102544</v>
      </c>
      <c r="N562" s="271">
        <f t="shared" si="111"/>
        <v>2544461.5309720705</v>
      </c>
      <c r="O562" s="285">
        <f>HLOOKUP(A562,OverView!$B$47:$L$57,11,FALSE)</f>
        <v>240</v>
      </c>
      <c r="P562" s="269">
        <f t="shared" si="105"/>
        <v>9.4322510707525555E-5</v>
      </c>
      <c r="Q562" s="272">
        <f t="shared" si="112"/>
        <v>3.9301046128135647E-7</v>
      </c>
      <c r="R562" s="269">
        <f t="shared" si="107"/>
        <v>9.4322510707525555E-5</v>
      </c>
      <c r="S562" s="237"/>
    </row>
    <row r="563" spans="1:19" ht="14" thickBot="1">
      <c r="A563" s="187">
        <f t="shared" si="108"/>
        <v>8</v>
      </c>
      <c r="B563" s="278">
        <v>2</v>
      </c>
      <c r="C563" s="278">
        <v>2</v>
      </c>
      <c r="D563" s="278">
        <v>2</v>
      </c>
      <c r="E563" s="278">
        <v>1</v>
      </c>
      <c r="F563" s="278">
        <v>1</v>
      </c>
      <c r="G563" s="279">
        <f t="shared" si="109"/>
        <v>8</v>
      </c>
      <c r="H563" s="284">
        <f>IF(B563=2,'Regular Symbol'!D$57,IF(PayCombo!B563=1,'Regular Symbol'!D$42,IF(A563=0,'Regular Symbol'!D$26,'Regular Symbol'!D$70) ))</f>
        <v>2</v>
      </c>
      <c r="I563" s="284">
        <f>IF(C563=2,'Regular Symbol'!E$57,IF(PayCombo!C563=1,'Regular Symbol'!E$42,IF(B563=0,'Regular Symbol'!E$26,'Regular Symbol'!E$70) ))</f>
        <v>2</v>
      </c>
      <c r="J563" s="284">
        <f>IF(D563=2,'Regular Symbol'!F$57,IF(PayCombo!D563=1,'Regular Symbol'!F$42,IF(C563=0,'Regular Symbol'!F$26,'Regular Symbol'!F$70) ))</f>
        <v>16</v>
      </c>
      <c r="K563" s="284">
        <f>IF(E563=2,'Regular Symbol'!G$57,IF(PayCombo!E563=1,'Regular Symbol'!G$42,IF(D563=0,'Regular Symbol'!G$26,'Regular Symbol'!G$70) ))</f>
        <v>6</v>
      </c>
      <c r="L563" s="284">
        <f>IF(F563=2,'Regular Symbol'!H$57,IF(PayCombo!F563=1,'Regular Symbol'!H$42,IF(E563=0,'Regular Symbol'!H$26,'Regular Symbol'!H$70) ))</f>
        <v>26</v>
      </c>
      <c r="M563" s="270">
        <f t="shared" si="110"/>
        <v>9984</v>
      </c>
      <c r="N563" s="271">
        <f t="shared" si="111"/>
        <v>26133740.307692308</v>
      </c>
      <c r="O563" s="285">
        <f>HLOOKUP(A563,OverView!$B$47:$L$57,11,FALSE)</f>
        <v>240</v>
      </c>
      <c r="P563" s="269">
        <f t="shared" si="105"/>
        <v>9.1835304542824075E-6</v>
      </c>
      <c r="Q563" s="272">
        <f t="shared" si="112"/>
        <v>3.8264710226176695E-8</v>
      </c>
      <c r="R563" s="269">
        <f t="shared" si="107"/>
        <v>9.1835304542824075E-6</v>
      </c>
      <c r="S563" s="237"/>
    </row>
    <row r="564" spans="1:19" ht="14" thickBot="1">
      <c r="A564" s="187">
        <f t="shared" si="108"/>
        <v>8</v>
      </c>
      <c r="B564" s="282">
        <v>2</v>
      </c>
      <c r="C564" s="282">
        <v>2</v>
      </c>
      <c r="D564" s="282">
        <v>2</v>
      </c>
      <c r="E564" s="282">
        <v>2</v>
      </c>
      <c r="F564" s="282">
        <v>0</v>
      </c>
      <c r="G564" s="283">
        <f t="shared" si="109"/>
        <v>8</v>
      </c>
      <c r="H564" s="284">
        <f>IF(B564=2,'Regular Symbol'!D$57,IF(PayCombo!B564=1,'Regular Symbol'!D$42,IF(A564=0,'Regular Symbol'!D$26,'Regular Symbol'!D$70) ))</f>
        <v>2</v>
      </c>
      <c r="I564" s="284">
        <f>IF(C564=2,'Regular Symbol'!E$57,IF(PayCombo!C564=1,'Regular Symbol'!E$42,IF(B564=0,'Regular Symbol'!E$26,'Regular Symbol'!E$70) ))</f>
        <v>2</v>
      </c>
      <c r="J564" s="284">
        <f>IF(D564=2,'Regular Symbol'!F$57,IF(PayCombo!D564=1,'Regular Symbol'!F$42,IF(C564=0,'Regular Symbol'!F$26,'Regular Symbol'!F$70) ))</f>
        <v>16</v>
      </c>
      <c r="K564" s="284">
        <f>IF(E564=2,'Regular Symbol'!G$57,IF(PayCombo!E564=1,'Regular Symbol'!G$42,IF(D564=0,'Regular Symbol'!G$26,'Regular Symbol'!G$70) ))</f>
        <v>29</v>
      </c>
      <c r="L564" s="284">
        <f>IF(F564=2,'Regular Symbol'!H$57,IF(PayCombo!F564=1,'Regular Symbol'!H$42,IF(E564=0,'Regular Symbol'!H$26,'Regular Symbol'!H$70) ))</f>
        <v>157</v>
      </c>
      <c r="M564" s="270">
        <f t="shared" si="110"/>
        <v>291392</v>
      </c>
      <c r="N564" s="271">
        <f t="shared" si="111"/>
        <v>895423.564243356</v>
      </c>
      <c r="O564" s="285">
        <f>HLOOKUP(A564,OverView!$B$47:$L$57,11,FALSE)</f>
        <v>240</v>
      </c>
      <c r="P564" s="269">
        <f t="shared" si="105"/>
        <v>2.6802957793812697E-4</v>
      </c>
      <c r="Q564" s="272">
        <f t="shared" si="112"/>
        <v>1.1167899080755289E-6</v>
      </c>
      <c r="R564" s="269">
        <f t="shared" si="107"/>
        <v>2.6802957793812697E-4</v>
      </c>
      <c r="S564" s="289">
        <f>SUM(M554:M564)</f>
        <v>2576712</v>
      </c>
    </row>
    <row r="565" spans="1:19" ht="14" thickBot="1">
      <c r="A565" s="187">
        <f t="shared" si="108"/>
        <v>7</v>
      </c>
      <c r="B565" s="280">
        <v>1</v>
      </c>
      <c r="C565" s="280">
        <v>1</v>
      </c>
      <c r="D565" s="280">
        <v>1</v>
      </c>
      <c r="E565" s="280">
        <v>2</v>
      </c>
      <c r="F565" s="280">
        <v>2</v>
      </c>
      <c r="G565" s="281">
        <f t="shared" si="109"/>
        <v>7</v>
      </c>
      <c r="H565" s="284">
        <f>IF(B565=2,'Regular Symbol'!D$57,IF(PayCombo!B565=1,'Regular Symbol'!D$42,IF(A565=0,'Regular Symbol'!D$26,'Regular Symbol'!D$70) ))</f>
        <v>40</v>
      </c>
      <c r="I565" s="284">
        <f>IF(C565=2,'Regular Symbol'!E$57,IF(PayCombo!C565=1,'Regular Symbol'!E$42,IF(B565=0,'Regular Symbol'!E$26,'Regular Symbol'!E$70) ))</f>
        <v>2</v>
      </c>
      <c r="J565" s="284">
        <f>IF(D565=2,'Regular Symbol'!F$57,IF(PayCombo!D565=1,'Regular Symbol'!F$42,IF(C565=0,'Regular Symbol'!F$26,'Regular Symbol'!F$70) ))</f>
        <v>34</v>
      </c>
      <c r="K565" s="284">
        <f>IF(E565=2,'Regular Symbol'!G$57,IF(PayCombo!E565=1,'Regular Symbol'!G$42,IF(D565=0,'Regular Symbol'!G$26,'Regular Symbol'!G$70) ))</f>
        <v>29</v>
      </c>
      <c r="L565" s="284">
        <f>IF(F565=2,'Regular Symbol'!H$57,IF(PayCombo!F565=1,'Regular Symbol'!H$42,IF(E565=0,'Regular Symbol'!H$26,'Regular Symbol'!H$70) ))</f>
        <v>9</v>
      </c>
      <c r="M565" s="268">
        <f t="shared" si="110"/>
        <v>709920</v>
      </c>
      <c r="N565" s="271">
        <f t="shared" si="111"/>
        <v>367533.33225152129</v>
      </c>
      <c r="O565" s="285">
        <f>HLOOKUP(A565,OverView!$B$47:$L$57,11,FALSE)</f>
        <v>150</v>
      </c>
      <c r="P565" s="269">
        <f t="shared" si="105"/>
        <v>4.0812624825371633E-4</v>
      </c>
      <c r="Q565" s="272">
        <f t="shared" si="112"/>
        <v>2.7208416550247756E-6</v>
      </c>
      <c r="R565" s="269">
        <f t="shared" si="107"/>
        <v>4.0812624825371633E-4</v>
      </c>
      <c r="S565" s="237"/>
    </row>
    <row r="566" spans="1:19" ht="14" thickBot="1">
      <c r="A566" s="187">
        <f t="shared" si="108"/>
        <v>7</v>
      </c>
      <c r="B566" s="278">
        <v>1</v>
      </c>
      <c r="C566" s="278">
        <v>1</v>
      </c>
      <c r="D566" s="278">
        <v>2</v>
      </c>
      <c r="E566" s="278">
        <v>1</v>
      </c>
      <c r="F566" s="278">
        <v>2</v>
      </c>
      <c r="G566" s="279">
        <f t="shared" si="109"/>
        <v>7</v>
      </c>
      <c r="H566" s="284">
        <f>IF(B566=2,'Regular Symbol'!D$57,IF(PayCombo!B566=1,'Regular Symbol'!D$42,IF(A566=0,'Regular Symbol'!D$26,'Regular Symbol'!D$70) ))</f>
        <v>40</v>
      </c>
      <c r="I566" s="284">
        <f>IF(C566=2,'Regular Symbol'!E$57,IF(PayCombo!C566=1,'Regular Symbol'!E$42,IF(B566=0,'Regular Symbol'!E$26,'Regular Symbol'!E$70) ))</f>
        <v>2</v>
      </c>
      <c r="J566" s="284">
        <f>IF(D566=2,'Regular Symbol'!F$57,IF(PayCombo!D566=1,'Regular Symbol'!F$42,IF(C566=0,'Regular Symbol'!F$26,'Regular Symbol'!F$70) ))</f>
        <v>16</v>
      </c>
      <c r="K566" s="284">
        <f>IF(E566=2,'Regular Symbol'!G$57,IF(PayCombo!E566=1,'Regular Symbol'!G$42,IF(D566=0,'Regular Symbol'!G$26,'Regular Symbol'!G$70) ))</f>
        <v>6</v>
      </c>
      <c r="L566" s="284">
        <f>IF(F566=2,'Regular Symbol'!H$57,IF(PayCombo!F566=1,'Regular Symbol'!H$42,IF(E566=0,'Regular Symbol'!H$26,'Regular Symbol'!H$70) ))</f>
        <v>9</v>
      </c>
      <c r="M566" s="270">
        <f t="shared" si="110"/>
        <v>69120</v>
      </c>
      <c r="N566" s="271">
        <f t="shared" si="111"/>
        <v>3774873.6000000001</v>
      </c>
      <c r="O566" s="285">
        <f>HLOOKUP(A566,OverView!$B$47:$L$57,11,FALSE)</f>
        <v>150</v>
      </c>
      <c r="P566" s="269">
        <f t="shared" si="105"/>
        <v>3.9736429850260421E-5</v>
      </c>
      <c r="Q566" s="272">
        <f t="shared" si="112"/>
        <v>2.6490953233506946E-7</v>
      </c>
      <c r="R566" s="269">
        <f t="shared" si="107"/>
        <v>3.9736429850260421E-5</v>
      </c>
      <c r="S566" s="237"/>
    </row>
    <row r="567" spans="1:19" ht="14" thickBot="1">
      <c r="A567" s="187">
        <f t="shared" si="108"/>
        <v>7</v>
      </c>
      <c r="B567" s="278">
        <v>1</v>
      </c>
      <c r="C567" s="278">
        <v>1</v>
      </c>
      <c r="D567" s="278">
        <v>2</v>
      </c>
      <c r="E567" s="278">
        <v>2</v>
      </c>
      <c r="F567" s="278">
        <v>1</v>
      </c>
      <c r="G567" s="279">
        <f t="shared" si="109"/>
        <v>7</v>
      </c>
      <c r="H567" s="284">
        <f>IF(B567=2,'Regular Symbol'!D$57,IF(PayCombo!B567=1,'Regular Symbol'!D$42,IF(A567=0,'Regular Symbol'!D$26,'Regular Symbol'!D$70) ))</f>
        <v>40</v>
      </c>
      <c r="I567" s="284">
        <f>IF(C567=2,'Regular Symbol'!E$57,IF(PayCombo!C567=1,'Regular Symbol'!E$42,IF(B567=0,'Regular Symbol'!E$26,'Regular Symbol'!E$70) ))</f>
        <v>2</v>
      </c>
      <c r="J567" s="284">
        <f>IF(D567=2,'Regular Symbol'!F$57,IF(PayCombo!D567=1,'Regular Symbol'!F$42,IF(C567=0,'Regular Symbol'!F$26,'Regular Symbol'!F$70) ))</f>
        <v>16</v>
      </c>
      <c r="K567" s="284">
        <f>IF(E567=2,'Regular Symbol'!G$57,IF(PayCombo!E567=1,'Regular Symbol'!G$42,IF(D567=0,'Regular Symbol'!G$26,'Regular Symbol'!G$70) ))</f>
        <v>29</v>
      </c>
      <c r="L567" s="284">
        <f>IF(F567=2,'Regular Symbol'!H$57,IF(PayCombo!F567=1,'Regular Symbol'!H$42,IF(E567=0,'Regular Symbol'!H$26,'Regular Symbol'!H$70) ))</f>
        <v>26</v>
      </c>
      <c r="M567" s="270">
        <f t="shared" si="110"/>
        <v>965120</v>
      </c>
      <c r="N567" s="271">
        <f t="shared" si="111"/>
        <v>270349.0376657825</v>
      </c>
      <c r="O567" s="285">
        <f>HLOOKUP(A567,OverView!$B$47:$L$57,11,FALSE)</f>
        <v>150</v>
      </c>
      <c r="P567" s="269">
        <f t="shared" si="105"/>
        <v>5.5483829827956217E-4</v>
      </c>
      <c r="Q567" s="272">
        <f t="shared" si="112"/>
        <v>3.6989219885304141E-6</v>
      </c>
      <c r="R567" s="269">
        <f t="shared" si="107"/>
        <v>5.5483829827956217E-4</v>
      </c>
      <c r="S567" s="237"/>
    </row>
    <row r="568" spans="1:19" ht="14" thickBot="1">
      <c r="A568" s="187">
        <f t="shared" si="108"/>
        <v>7</v>
      </c>
      <c r="B568" s="278">
        <v>1</v>
      </c>
      <c r="C568" s="278">
        <v>2</v>
      </c>
      <c r="D568" s="278">
        <v>1</v>
      </c>
      <c r="E568" s="278">
        <v>1</v>
      </c>
      <c r="F568" s="278">
        <v>2</v>
      </c>
      <c r="G568" s="279">
        <f t="shared" si="109"/>
        <v>7</v>
      </c>
      <c r="H568" s="284">
        <f>IF(B568=2,'Regular Symbol'!D$57,IF(PayCombo!B568=1,'Regular Symbol'!D$42,IF(A568=0,'Regular Symbol'!D$26,'Regular Symbol'!D$70) ))</f>
        <v>40</v>
      </c>
      <c r="I568" s="284">
        <f>IF(C568=2,'Regular Symbol'!E$57,IF(PayCombo!C568=1,'Regular Symbol'!E$42,IF(B568=0,'Regular Symbol'!E$26,'Regular Symbol'!E$70) ))</f>
        <v>2</v>
      </c>
      <c r="J568" s="284">
        <f>IF(D568=2,'Regular Symbol'!F$57,IF(PayCombo!D568=1,'Regular Symbol'!F$42,IF(C568=0,'Regular Symbol'!F$26,'Regular Symbol'!F$70) ))</f>
        <v>34</v>
      </c>
      <c r="K568" s="284">
        <f>IF(E568=2,'Regular Symbol'!G$57,IF(PayCombo!E568=1,'Regular Symbol'!G$42,IF(D568=0,'Regular Symbol'!G$26,'Regular Symbol'!G$70) ))</f>
        <v>6</v>
      </c>
      <c r="L568" s="284">
        <f>IF(F568=2,'Regular Symbol'!H$57,IF(PayCombo!F568=1,'Regular Symbol'!H$42,IF(E568=0,'Regular Symbol'!H$26,'Regular Symbol'!H$70) ))</f>
        <v>9</v>
      </c>
      <c r="M568" s="270">
        <f t="shared" si="110"/>
        <v>146880</v>
      </c>
      <c r="N568" s="271">
        <f t="shared" si="111"/>
        <v>1776411.1058823529</v>
      </c>
      <c r="O568" s="285">
        <f>HLOOKUP(A568,OverView!$B$47:$L$57,11,FALSE)</f>
        <v>150</v>
      </c>
      <c r="P568" s="269">
        <f t="shared" si="105"/>
        <v>8.443991343180339E-5</v>
      </c>
      <c r="Q568" s="272">
        <f t="shared" si="112"/>
        <v>5.6293275621202258E-7</v>
      </c>
      <c r="R568" s="269">
        <f t="shared" si="107"/>
        <v>8.443991343180339E-5</v>
      </c>
      <c r="S568" s="237"/>
    </row>
    <row r="569" spans="1:19" ht="14" thickBot="1">
      <c r="A569" s="187">
        <f t="shared" si="108"/>
        <v>7</v>
      </c>
      <c r="B569" s="278">
        <v>1</v>
      </c>
      <c r="C569" s="278">
        <v>2</v>
      </c>
      <c r="D569" s="278">
        <v>1</v>
      </c>
      <c r="E569" s="278">
        <v>2</v>
      </c>
      <c r="F569" s="278">
        <v>1</v>
      </c>
      <c r="G569" s="279">
        <f t="shared" si="109"/>
        <v>7</v>
      </c>
      <c r="H569" s="284">
        <f>IF(B569=2,'Regular Symbol'!D$57,IF(PayCombo!B569=1,'Regular Symbol'!D$42,IF(A569=0,'Regular Symbol'!D$26,'Regular Symbol'!D$70) ))</f>
        <v>40</v>
      </c>
      <c r="I569" s="284">
        <f>IF(C569=2,'Regular Symbol'!E$57,IF(PayCombo!C569=1,'Regular Symbol'!E$42,IF(B569=0,'Regular Symbol'!E$26,'Regular Symbol'!E$70) ))</f>
        <v>2</v>
      </c>
      <c r="J569" s="284">
        <f>IF(D569=2,'Regular Symbol'!F$57,IF(PayCombo!D569=1,'Regular Symbol'!F$42,IF(C569=0,'Regular Symbol'!F$26,'Regular Symbol'!F$70) ))</f>
        <v>34</v>
      </c>
      <c r="K569" s="284">
        <f>IF(E569=2,'Regular Symbol'!G$57,IF(PayCombo!E569=1,'Regular Symbol'!G$42,IF(D569=0,'Regular Symbol'!G$26,'Regular Symbol'!G$70) ))</f>
        <v>29</v>
      </c>
      <c r="L569" s="284">
        <f>IF(F569=2,'Regular Symbol'!H$57,IF(PayCombo!F569=1,'Regular Symbol'!H$42,IF(E569=0,'Regular Symbol'!H$26,'Regular Symbol'!H$70) ))</f>
        <v>26</v>
      </c>
      <c r="M569" s="270">
        <f t="shared" si="110"/>
        <v>2050880</v>
      </c>
      <c r="N569" s="271">
        <f t="shared" si="111"/>
        <v>127223.07654860352</v>
      </c>
      <c r="O569" s="285">
        <f>HLOOKUP(A569,OverView!$B$47:$L$57,11,FALSE)</f>
        <v>150</v>
      </c>
      <c r="P569" s="269">
        <f t="shared" si="105"/>
        <v>1.1790313838440695E-3</v>
      </c>
      <c r="Q569" s="272">
        <f t="shared" si="112"/>
        <v>7.8602092256271301E-6</v>
      </c>
      <c r="R569" s="269">
        <f t="shared" si="107"/>
        <v>1.1790313838440695E-3</v>
      </c>
      <c r="S569" s="237"/>
    </row>
    <row r="570" spans="1:19" ht="14" thickBot="1">
      <c r="A570" s="187">
        <f t="shared" si="108"/>
        <v>7</v>
      </c>
      <c r="B570" s="278">
        <v>1</v>
      </c>
      <c r="C570" s="278">
        <v>2</v>
      </c>
      <c r="D570" s="278">
        <v>2</v>
      </c>
      <c r="E570" s="278">
        <v>1</v>
      </c>
      <c r="F570" s="278">
        <v>1</v>
      </c>
      <c r="G570" s="279">
        <f t="shared" si="109"/>
        <v>7</v>
      </c>
      <c r="H570" s="284">
        <f>IF(B570=2,'Regular Symbol'!D$57,IF(PayCombo!B570=1,'Regular Symbol'!D$42,IF(A570=0,'Regular Symbol'!D$26,'Regular Symbol'!D$70) ))</f>
        <v>40</v>
      </c>
      <c r="I570" s="284">
        <f>IF(C570=2,'Regular Symbol'!E$57,IF(PayCombo!C570=1,'Regular Symbol'!E$42,IF(B570=0,'Regular Symbol'!E$26,'Regular Symbol'!E$70) ))</f>
        <v>2</v>
      </c>
      <c r="J570" s="284">
        <f>IF(D570=2,'Regular Symbol'!F$57,IF(PayCombo!D570=1,'Regular Symbol'!F$42,IF(C570=0,'Regular Symbol'!F$26,'Regular Symbol'!F$70) ))</f>
        <v>16</v>
      </c>
      <c r="K570" s="284">
        <f>IF(E570=2,'Regular Symbol'!G$57,IF(PayCombo!E570=1,'Regular Symbol'!G$42,IF(D570=0,'Regular Symbol'!G$26,'Regular Symbol'!G$70) ))</f>
        <v>6</v>
      </c>
      <c r="L570" s="284">
        <f>IF(F570=2,'Regular Symbol'!H$57,IF(PayCombo!F570=1,'Regular Symbol'!H$42,IF(E570=0,'Regular Symbol'!H$26,'Regular Symbol'!H$70) ))</f>
        <v>26</v>
      </c>
      <c r="M570" s="270">
        <f t="shared" si="110"/>
        <v>199680</v>
      </c>
      <c r="N570" s="271">
        <f t="shared" si="111"/>
        <v>1306687.0153846154</v>
      </c>
      <c r="O570" s="285">
        <f>HLOOKUP(A570,OverView!$B$47:$L$57,11,FALSE)</f>
        <v>150</v>
      </c>
      <c r="P570" s="269">
        <f t="shared" si="105"/>
        <v>1.1479413067853009E-4</v>
      </c>
      <c r="Q570" s="272">
        <f t="shared" si="112"/>
        <v>7.6529420452353396E-7</v>
      </c>
      <c r="R570" s="269">
        <f t="shared" si="107"/>
        <v>1.1479413067853009E-4</v>
      </c>
      <c r="S570" s="237"/>
    </row>
    <row r="571" spans="1:19" ht="14" thickBot="1">
      <c r="A571" s="187">
        <f t="shared" si="108"/>
        <v>7</v>
      </c>
      <c r="B571" s="278">
        <v>1</v>
      </c>
      <c r="C571" s="278">
        <v>2</v>
      </c>
      <c r="D571" s="278">
        <v>2</v>
      </c>
      <c r="E571" s="278">
        <v>2</v>
      </c>
      <c r="F571" s="278">
        <v>0</v>
      </c>
      <c r="G571" s="279">
        <f t="shared" si="109"/>
        <v>7</v>
      </c>
      <c r="H571" s="284">
        <f>IF(B571=2,'Regular Symbol'!D$57,IF(PayCombo!B571=1,'Regular Symbol'!D$42,IF(A571=0,'Regular Symbol'!D$26,'Regular Symbol'!D$70) ))</f>
        <v>40</v>
      </c>
      <c r="I571" s="284">
        <f>IF(C571=2,'Regular Symbol'!E$57,IF(PayCombo!C571=1,'Regular Symbol'!E$42,IF(B571=0,'Regular Symbol'!E$26,'Regular Symbol'!E$70) ))</f>
        <v>2</v>
      </c>
      <c r="J571" s="284">
        <f>IF(D571=2,'Regular Symbol'!F$57,IF(PayCombo!D571=1,'Regular Symbol'!F$42,IF(C571=0,'Regular Symbol'!F$26,'Regular Symbol'!F$70) ))</f>
        <v>16</v>
      </c>
      <c r="K571" s="284">
        <f>IF(E571=2,'Regular Symbol'!G$57,IF(PayCombo!E571=1,'Regular Symbol'!G$42,IF(D571=0,'Regular Symbol'!G$26,'Regular Symbol'!G$70) ))</f>
        <v>29</v>
      </c>
      <c r="L571" s="284">
        <f>IF(F571=2,'Regular Symbol'!H$57,IF(PayCombo!F571=1,'Regular Symbol'!H$42,IF(E571=0,'Regular Symbol'!H$26,'Regular Symbol'!H$70) ))</f>
        <v>157</v>
      </c>
      <c r="M571" s="270">
        <f t="shared" si="110"/>
        <v>5827840</v>
      </c>
      <c r="N571" s="271">
        <f t="shared" si="111"/>
        <v>44771.178212167804</v>
      </c>
      <c r="O571" s="285">
        <f>HLOOKUP(A571,OverView!$B$47:$L$57,11,FALSE)</f>
        <v>150</v>
      </c>
      <c r="P571" s="269">
        <f t="shared" si="105"/>
        <v>3.3503697242265864E-3</v>
      </c>
      <c r="Q571" s="272">
        <f t="shared" si="112"/>
        <v>2.2335798161510577E-5</v>
      </c>
      <c r="R571" s="269">
        <f t="shared" si="107"/>
        <v>3.3503697242265864E-3</v>
      </c>
      <c r="S571" s="237"/>
    </row>
    <row r="572" spans="1:19" ht="14" thickBot="1">
      <c r="A572" s="187">
        <f t="shared" si="108"/>
        <v>7</v>
      </c>
      <c r="B572" s="278">
        <v>2</v>
      </c>
      <c r="C572" s="278">
        <v>1</v>
      </c>
      <c r="D572" s="278">
        <v>1</v>
      </c>
      <c r="E572" s="278">
        <v>1</v>
      </c>
      <c r="F572" s="278">
        <v>2</v>
      </c>
      <c r="G572" s="279">
        <f t="shared" si="109"/>
        <v>7</v>
      </c>
      <c r="H572" s="284">
        <f>IF(B572=2,'Regular Symbol'!D$57,IF(PayCombo!B572=1,'Regular Symbol'!D$42,IF(A572=0,'Regular Symbol'!D$26,'Regular Symbol'!D$70) ))</f>
        <v>2</v>
      </c>
      <c r="I572" s="284">
        <f>IF(C572=2,'Regular Symbol'!E$57,IF(PayCombo!C572=1,'Regular Symbol'!E$42,IF(B572=0,'Regular Symbol'!E$26,'Regular Symbol'!E$70) ))</f>
        <v>2</v>
      </c>
      <c r="J572" s="284">
        <f>IF(D572=2,'Regular Symbol'!F$57,IF(PayCombo!D572=1,'Regular Symbol'!F$42,IF(C572=0,'Regular Symbol'!F$26,'Regular Symbol'!F$70) ))</f>
        <v>34</v>
      </c>
      <c r="K572" s="284">
        <f>IF(E572=2,'Regular Symbol'!G$57,IF(PayCombo!E572=1,'Regular Symbol'!G$42,IF(D572=0,'Regular Symbol'!G$26,'Regular Symbol'!G$70) ))</f>
        <v>6</v>
      </c>
      <c r="L572" s="284">
        <f>IF(F572=2,'Regular Symbol'!H$57,IF(PayCombo!F572=1,'Regular Symbol'!H$42,IF(E572=0,'Regular Symbol'!H$26,'Regular Symbol'!H$70) ))</f>
        <v>9</v>
      </c>
      <c r="M572" s="270">
        <f t="shared" si="110"/>
        <v>7344</v>
      </c>
      <c r="N572" s="271">
        <f t="shared" si="111"/>
        <v>35528222.117647059</v>
      </c>
      <c r="O572" s="285">
        <f>HLOOKUP(A572,OverView!$B$47:$L$57,11,FALSE)</f>
        <v>150</v>
      </c>
      <c r="P572" s="269">
        <f t="shared" si="105"/>
        <v>4.221995671590169E-6</v>
      </c>
      <c r="Q572" s="272">
        <f t="shared" si="112"/>
        <v>2.8146637810601128E-8</v>
      </c>
      <c r="R572" s="269">
        <f t="shared" si="107"/>
        <v>4.221995671590169E-6</v>
      </c>
      <c r="S572" s="237"/>
    </row>
    <row r="573" spans="1:19" ht="14" thickBot="1">
      <c r="A573" s="187">
        <f t="shared" si="108"/>
        <v>7</v>
      </c>
      <c r="B573" s="278">
        <v>2</v>
      </c>
      <c r="C573" s="278">
        <v>1</v>
      </c>
      <c r="D573" s="278">
        <v>1</v>
      </c>
      <c r="E573" s="278">
        <v>2</v>
      </c>
      <c r="F573" s="278">
        <v>1</v>
      </c>
      <c r="G573" s="279">
        <f t="shared" si="109"/>
        <v>7</v>
      </c>
      <c r="H573" s="284">
        <f>IF(B573=2,'Regular Symbol'!D$57,IF(PayCombo!B573=1,'Regular Symbol'!D$42,IF(A573=0,'Regular Symbol'!D$26,'Regular Symbol'!D$70) ))</f>
        <v>2</v>
      </c>
      <c r="I573" s="284">
        <f>IF(C573=2,'Regular Symbol'!E$57,IF(PayCombo!C573=1,'Regular Symbol'!E$42,IF(B573=0,'Regular Symbol'!E$26,'Regular Symbol'!E$70) ))</f>
        <v>2</v>
      </c>
      <c r="J573" s="284">
        <f>IF(D573=2,'Regular Symbol'!F$57,IF(PayCombo!D573=1,'Regular Symbol'!F$42,IF(C573=0,'Regular Symbol'!F$26,'Regular Symbol'!F$70) ))</f>
        <v>34</v>
      </c>
      <c r="K573" s="284">
        <f>IF(E573=2,'Regular Symbol'!G$57,IF(PayCombo!E573=1,'Regular Symbol'!G$42,IF(D573=0,'Regular Symbol'!G$26,'Regular Symbol'!G$70) ))</f>
        <v>29</v>
      </c>
      <c r="L573" s="284">
        <f>IF(F573=2,'Regular Symbol'!H$57,IF(PayCombo!F573=1,'Regular Symbol'!H$42,IF(E573=0,'Regular Symbol'!H$26,'Regular Symbol'!H$70) ))</f>
        <v>26</v>
      </c>
      <c r="M573" s="270">
        <f t="shared" si="110"/>
        <v>102544</v>
      </c>
      <c r="N573" s="271">
        <f t="shared" si="111"/>
        <v>2544461.5309720705</v>
      </c>
      <c r="O573" s="285">
        <f>HLOOKUP(A573,OverView!$B$47:$L$57,11,FALSE)</f>
        <v>150</v>
      </c>
      <c r="P573" s="269">
        <f t="shared" si="105"/>
        <v>5.8951569192203473E-5</v>
      </c>
      <c r="Q573" s="272">
        <f t="shared" si="112"/>
        <v>3.9301046128135647E-7</v>
      </c>
      <c r="R573" s="269">
        <f t="shared" si="107"/>
        <v>5.8951569192203473E-5</v>
      </c>
      <c r="S573" s="237"/>
    </row>
    <row r="574" spans="1:19" ht="14" thickBot="1">
      <c r="A574" s="187">
        <f t="shared" si="108"/>
        <v>7</v>
      </c>
      <c r="B574" s="278">
        <v>2</v>
      </c>
      <c r="C574" s="278">
        <v>1</v>
      </c>
      <c r="D574" s="278">
        <v>2</v>
      </c>
      <c r="E574" s="278">
        <v>1</v>
      </c>
      <c r="F574" s="278">
        <v>1</v>
      </c>
      <c r="G574" s="279">
        <f t="shared" si="109"/>
        <v>7</v>
      </c>
      <c r="H574" s="284">
        <f>IF(B574=2,'Regular Symbol'!D$57,IF(PayCombo!B574=1,'Regular Symbol'!D$42,IF(A574=0,'Regular Symbol'!D$26,'Regular Symbol'!D$70) ))</f>
        <v>2</v>
      </c>
      <c r="I574" s="284">
        <f>IF(C574=2,'Regular Symbol'!E$57,IF(PayCombo!C574=1,'Regular Symbol'!E$42,IF(B574=0,'Regular Symbol'!E$26,'Regular Symbol'!E$70) ))</f>
        <v>2</v>
      </c>
      <c r="J574" s="284">
        <f>IF(D574=2,'Regular Symbol'!F$57,IF(PayCombo!D574=1,'Regular Symbol'!F$42,IF(C574=0,'Regular Symbol'!F$26,'Regular Symbol'!F$70) ))</f>
        <v>16</v>
      </c>
      <c r="K574" s="284">
        <f>IF(E574=2,'Regular Symbol'!G$57,IF(PayCombo!E574=1,'Regular Symbol'!G$42,IF(D574=0,'Regular Symbol'!G$26,'Regular Symbol'!G$70) ))</f>
        <v>6</v>
      </c>
      <c r="L574" s="284">
        <f>IF(F574=2,'Regular Symbol'!H$57,IF(PayCombo!F574=1,'Regular Symbol'!H$42,IF(E574=0,'Regular Symbol'!H$26,'Regular Symbol'!H$70) ))</f>
        <v>26</v>
      </c>
      <c r="M574" s="270">
        <f t="shared" si="110"/>
        <v>9984</v>
      </c>
      <c r="N574" s="271">
        <f t="shared" si="111"/>
        <v>26133740.307692308</v>
      </c>
      <c r="O574" s="285">
        <f>HLOOKUP(A574,OverView!$B$47:$L$57,11,FALSE)</f>
        <v>150</v>
      </c>
      <c r="P574" s="269">
        <f t="shared" si="105"/>
        <v>5.7397065339265043E-6</v>
      </c>
      <c r="Q574" s="272">
        <f t="shared" si="112"/>
        <v>3.8264710226176695E-8</v>
      </c>
      <c r="R574" s="269">
        <f t="shared" si="107"/>
        <v>5.7397065339265043E-6</v>
      </c>
      <c r="S574" s="237"/>
    </row>
    <row r="575" spans="1:19" ht="14" thickBot="1">
      <c r="A575" s="187">
        <f t="shared" si="108"/>
        <v>7</v>
      </c>
      <c r="B575" s="278">
        <v>2</v>
      </c>
      <c r="C575" s="278">
        <v>1</v>
      </c>
      <c r="D575" s="278">
        <v>2</v>
      </c>
      <c r="E575" s="278">
        <v>2</v>
      </c>
      <c r="F575" s="278">
        <v>0</v>
      </c>
      <c r="G575" s="279">
        <f t="shared" si="109"/>
        <v>7</v>
      </c>
      <c r="H575" s="284">
        <f>IF(B575=2,'Regular Symbol'!D$57,IF(PayCombo!B575=1,'Regular Symbol'!D$42,IF(A575=0,'Regular Symbol'!D$26,'Regular Symbol'!D$70) ))</f>
        <v>2</v>
      </c>
      <c r="I575" s="284">
        <f>IF(C575=2,'Regular Symbol'!E$57,IF(PayCombo!C575=1,'Regular Symbol'!E$42,IF(B575=0,'Regular Symbol'!E$26,'Regular Symbol'!E$70) ))</f>
        <v>2</v>
      </c>
      <c r="J575" s="284">
        <f>IF(D575=2,'Regular Symbol'!F$57,IF(PayCombo!D575=1,'Regular Symbol'!F$42,IF(C575=0,'Regular Symbol'!F$26,'Regular Symbol'!F$70) ))</f>
        <v>16</v>
      </c>
      <c r="K575" s="284">
        <f>IF(E575=2,'Regular Symbol'!G$57,IF(PayCombo!E575=1,'Regular Symbol'!G$42,IF(D575=0,'Regular Symbol'!G$26,'Regular Symbol'!G$70) ))</f>
        <v>29</v>
      </c>
      <c r="L575" s="284">
        <f>IF(F575=2,'Regular Symbol'!H$57,IF(PayCombo!F575=1,'Regular Symbol'!H$42,IF(E575=0,'Regular Symbol'!H$26,'Regular Symbol'!H$70) ))</f>
        <v>157</v>
      </c>
      <c r="M575" s="270">
        <f t="shared" si="110"/>
        <v>291392</v>
      </c>
      <c r="N575" s="271">
        <f t="shared" si="111"/>
        <v>895423.564243356</v>
      </c>
      <c r="O575" s="285">
        <f>HLOOKUP(A575,OverView!$B$47:$L$57,11,FALSE)</f>
        <v>150</v>
      </c>
      <c r="P575" s="269">
        <f t="shared" si="105"/>
        <v>1.6751848621132935E-4</v>
      </c>
      <c r="Q575" s="272">
        <f t="shared" si="112"/>
        <v>1.1167899080755289E-6</v>
      </c>
      <c r="R575" s="269">
        <f t="shared" si="107"/>
        <v>1.6751848621132935E-4</v>
      </c>
      <c r="S575" s="237"/>
    </row>
    <row r="576" spans="1:19" ht="14" thickBot="1">
      <c r="A576" s="187">
        <f t="shared" si="108"/>
        <v>7</v>
      </c>
      <c r="B576" s="278">
        <v>2</v>
      </c>
      <c r="C576" s="278">
        <v>2</v>
      </c>
      <c r="D576" s="278">
        <v>1</v>
      </c>
      <c r="E576" s="278">
        <v>1</v>
      </c>
      <c r="F576" s="278">
        <v>1</v>
      </c>
      <c r="G576" s="279">
        <f t="shared" si="109"/>
        <v>7</v>
      </c>
      <c r="H576" s="284">
        <f>IF(B576=2,'Regular Symbol'!D$57,IF(PayCombo!B576=1,'Regular Symbol'!D$42,IF(A576=0,'Regular Symbol'!D$26,'Regular Symbol'!D$70) ))</f>
        <v>2</v>
      </c>
      <c r="I576" s="284">
        <f>IF(C576=2,'Regular Symbol'!E$57,IF(PayCombo!C576=1,'Regular Symbol'!E$42,IF(B576=0,'Regular Symbol'!E$26,'Regular Symbol'!E$70) ))</f>
        <v>2</v>
      </c>
      <c r="J576" s="284">
        <f>IF(D576=2,'Regular Symbol'!F$57,IF(PayCombo!D576=1,'Regular Symbol'!F$42,IF(C576=0,'Regular Symbol'!F$26,'Regular Symbol'!F$70) ))</f>
        <v>34</v>
      </c>
      <c r="K576" s="284">
        <f>IF(E576=2,'Regular Symbol'!G$57,IF(PayCombo!E576=1,'Regular Symbol'!G$42,IF(D576=0,'Regular Symbol'!G$26,'Regular Symbol'!G$70) ))</f>
        <v>6</v>
      </c>
      <c r="L576" s="284">
        <f>IF(F576=2,'Regular Symbol'!H$57,IF(PayCombo!F576=1,'Regular Symbol'!H$42,IF(E576=0,'Regular Symbol'!H$26,'Regular Symbol'!H$70) ))</f>
        <v>26</v>
      </c>
      <c r="M576" s="270">
        <f t="shared" si="110"/>
        <v>21216</v>
      </c>
      <c r="N576" s="271">
        <f t="shared" si="111"/>
        <v>12298230.733031673</v>
      </c>
      <c r="O576" s="285">
        <f>HLOOKUP(A576,OverView!$B$47:$L$57,11,FALSE)</f>
        <v>150</v>
      </c>
      <c r="P576" s="269">
        <f t="shared" si="105"/>
        <v>1.2196876384593823E-5</v>
      </c>
      <c r="Q576" s="272">
        <f t="shared" si="112"/>
        <v>8.1312509230625486E-8</v>
      </c>
      <c r="R576" s="269">
        <f t="shared" si="107"/>
        <v>1.2196876384593823E-5</v>
      </c>
      <c r="S576" s="237"/>
    </row>
    <row r="577" spans="1:19" ht="14" thickBot="1">
      <c r="A577" s="187">
        <f t="shared" si="108"/>
        <v>7</v>
      </c>
      <c r="B577" s="278">
        <v>2</v>
      </c>
      <c r="C577" s="278">
        <v>2</v>
      </c>
      <c r="D577" s="278">
        <v>1</v>
      </c>
      <c r="E577" s="278">
        <v>2</v>
      </c>
      <c r="F577" s="278">
        <v>0</v>
      </c>
      <c r="G577" s="279">
        <f t="shared" si="109"/>
        <v>7</v>
      </c>
      <c r="H577" s="284">
        <f>IF(B577=2,'Regular Symbol'!D$57,IF(PayCombo!B577=1,'Regular Symbol'!D$42,IF(A577=0,'Regular Symbol'!D$26,'Regular Symbol'!D$70) ))</f>
        <v>2</v>
      </c>
      <c r="I577" s="284">
        <f>IF(C577=2,'Regular Symbol'!E$57,IF(PayCombo!C577=1,'Regular Symbol'!E$42,IF(B577=0,'Regular Symbol'!E$26,'Regular Symbol'!E$70) ))</f>
        <v>2</v>
      </c>
      <c r="J577" s="284">
        <f>IF(D577=2,'Regular Symbol'!F$57,IF(PayCombo!D577=1,'Regular Symbol'!F$42,IF(C577=0,'Regular Symbol'!F$26,'Regular Symbol'!F$70) ))</f>
        <v>34</v>
      </c>
      <c r="K577" s="284">
        <f>IF(E577=2,'Regular Symbol'!G$57,IF(PayCombo!E577=1,'Regular Symbol'!G$42,IF(D577=0,'Regular Symbol'!G$26,'Regular Symbol'!G$70) ))</f>
        <v>29</v>
      </c>
      <c r="L577" s="284">
        <f>IF(F577=2,'Regular Symbol'!H$57,IF(PayCombo!F577=1,'Regular Symbol'!H$42,IF(E577=0,'Regular Symbol'!H$26,'Regular Symbol'!H$70) ))</f>
        <v>157</v>
      </c>
      <c r="M577" s="270">
        <f t="shared" si="110"/>
        <v>619208</v>
      </c>
      <c r="N577" s="271">
        <f t="shared" si="111"/>
        <v>421375.79493804992</v>
      </c>
      <c r="O577" s="285">
        <f>HLOOKUP(A577,OverView!$B$47:$L$57,11,FALSE)</f>
        <v>150</v>
      </c>
      <c r="P577" s="269">
        <f t="shared" si="105"/>
        <v>3.559767831990748E-4</v>
      </c>
      <c r="Q577" s="272">
        <f t="shared" si="112"/>
        <v>2.3731785546604988E-6</v>
      </c>
      <c r="R577" s="269">
        <f t="shared" si="107"/>
        <v>3.559767831990748E-4</v>
      </c>
      <c r="S577" s="237"/>
    </row>
    <row r="578" spans="1:19" ht="14" thickBot="1">
      <c r="A578" s="187">
        <f t="shared" si="108"/>
        <v>7</v>
      </c>
      <c r="B578" s="282">
        <v>2</v>
      </c>
      <c r="C578" s="282">
        <v>2</v>
      </c>
      <c r="D578" s="282">
        <v>2</v>
      </c>
      <c r="E578" s="282">
        <v>1</v>
      </c>
      <c r="F578" s="282">
        <v>0</v>
      </c>
      <c r="G578" s="283">
        <f t="shared" si="109"/>
        <v>7</v>
      </c>
      <c r="H578" s="284">
        <f>IF(B578=2,'Regular Symbol'!D$57,IF(PayCombo!B578=1,'Regular Symbol'!D$42,IF(A578=0,'Regular Symbol'!D$26,'Regular Symbol'!D$70) ))</f>
        <v>2</v>
      </c>
      <c r="I578" s="284">
        <f>IF(C578=2,'Regular Symbol'!E$57,IF(PayCombo!C578=1,'Regular Symbol'!E$42,IF(B578=0,'Regular Symbol'!E$26,'Regular Symbol'!E$70) ))</f>
        <v>2</v>
      </c>
      <c r="J578" s="284">
        <f>IF(D578=2,'Regular Symbol'!F$57,IF(PayCombo!D578=1,'Regular Symbol'!F$42,IF(C578=0,'Regular Symbol'!F$26,'Regular Symbol'!F$70) ))</f>
        <v>16</v>
      </c>
      <c r="K578" s="284">
        <f>IF(E578=2,'Regular Symbol'!G$57,IF(PayCombo!E578=1,'Regular Symbol'!G$42,IF(D578=0,'Regular Symbol'!G$26,'Regular Symbol'!G$70) ))</f>
        <v>6</v>
      </c>
      <c r="L578" s="284">
        <f>IF(F578=2,'Regular Symbol'!H$57,IF(PayCombo!F578=1,'Regular Symbol'!H$42,IF(E578=0,'Regular Symbol'!H$26,'Regular Symbol'!H$70) ))</f>
        <v>157</v>
      </c>
      <c r="M578" s="270">
        <f t="shared" si="110"/>
        <v>60288</v>
      </c>
      <c r="N578" s="271">
        <f t="shared" si="111"/>
        <v>4327880.5605095541</v>
      </c>
      <c r="O578" s="285">
        <f>HLOOKUP(A578,OverView!$B$47:$L$57,11,FALSE)</f>
        <v>150</v>
      </c>
      <c r="P578" s="269">
        <f t="shared" si="105"/>
        <v>3.4658997147171581E-5</v>
      </c>
      <c r="Q578" s="272">
        <f t="shared" si="112"/>
        <v>2.310599809811439E-7</v>
      </c>
      <c r="R578" s="269">
        <f t="shared" si="107"/>
        <v>3.4658997147171581E-5</v>
      </c>
      <c r="S578" s="289">
        <f>SUM(M565:M578)</f>
        <v>11081416</v>
      </c>
    </row>
    <row r="579" spans="1:19" ht="14" thickBot="1">
      <c r="A579" s="187">
        <f t="shared" si="108"/>
        <v>6</v>
      </c>
      <c r="B579" s="280">
        <v>1</v>
      </c>
      <c r="C579" s="280">
        <v>1</v>
      </c>
      <c r="D579" s="280">
        <v>1</v>
      </c>
      <c r="E579" s="280">
        <v>1</v>
      </c>
      <c r="F579" s="280">
        <v>2</v>
      </c>
      <c r="G579" s="281">
        <f t="shared" si="109"/>
        <v>6</v>
      </c>
      <c r="H579" s="284">
        <f>IF(B579=2,'Regular Symbol'!D$57,IF(PayCombo!B579=1,'Regular Symbol'!D$42,IF(A579=0,'Regular Symbol'!D$26,'Regular Symbol'!D$70) ))</f>
        <v>40</v>
      </c>
      <c r="I579" s="284">
        <f>IF(C579=2,'Regular Symbol'!E$57,IF(PayCombo!C579=1,'Regular Symbol'!E$42,IF(B579=0,'Regular Symbol'!E$26,'Regular Symbol'!E$70) ))</f>
        <v>2</v>
      </c>
      <c r="J579" s="284">
        <f>IF(D579=2,'Regular Symbol'!F$57,IF(PayCombo!D579=1,'Regular Symbol'!F$42,IF(C579=0,'Regular Symbol'!F$26,'Regular Symbol'!F$70) ))</f>
        <v>34</v>
      </c>
      <c r="K579" s="284">
        <f>IF(E579=2,'Regular Symbol'!G$57,IF(PayCombo!E579=1,'Regular Symbol'!G$42,IF(D579=0,'Regular Symbol'!G$26,'Regular Symbol'!G$70) ))</f>
        <v>6</v>
      </c>
      <c r="L579" s="284">
        <f>IF(F579=2,'Regular Symbol'!H$57,IF(PayCombo!F579=1,'Regular Symbol'!H$42,IF(E579=0,'Regular Symbol'!H$26,'Regular Symbol'!H$70) ))</f>
        <v>9</v>
      </c>
      <c r="M579" s="268">
        <f t="shared" si="110"/>
        <v>146880</v>
      </c>
      <c r="N579" s="271">
        <f t="shared" si="111"/>
        <v>1776411.1058823529</v>
      </c>
      <c r="O579" s="285">
        <f>HLOOKUP(A579,OverView!$B$47:$L$57,11,FALSE)</f>
        <v>60</v>
      </c>
      <c r="P579" s="269">
        <f t="shared" si="105"/>
        <v>3.3775965372721352E-5</v>
      </c>
      <c r="Q579" s="272">
        <f t="shared" si="112"/>
        <v>5.6293275621202258E-7</v>
      </c>
      <c r="R579" s="269">
        <f t="shared" si="107"/>
        <v>3.3775965372721352E-5</v>
      </c>
      <c r="S579" s="237"/>
    </row>
    <row r="580" spans="1:19" ht="14" thickBot="1">
      <c r="A580" s="187">
        <f t="shared" ref="A580:A606" si="113">SUM(B580:F580)</f>
        <v>6</v>
      </c>
      <c r="B580" s="278">
        <v>1</v>
      </c>
      <c r="C580" s="278">
        <v>1</v>
      </c>
      <c r="D580" s="278">
        <v>1</v>
      </c>
      <c r="E580" s="278">
        <v>2</v>
      </c>
      <c r="F580" s="278">
        <v>1</v>
      </c>
      <c r="G580" s="279">
        <f t="shared" ref="G580:G606" si="114">SUM(B580:F580)</f>
        <v>6</v>
      </c>
      <c r="H580" s="284">
        <f>IF(B580=2,'Regular Symbol'!D$57,IF(PayCombo!B580=1,'Regular Symbol'!D$42,IF(A580=0,'Regular Symbol'!D$26,'Regular Symbol'!D$70) ))</f>
        <v>40</v>
      </c>
      <c r="I580" s="284">
        <f>IF(C580=2,'Regular Symbol'!E$57,IF(PayCombo!C580=1,'Regular Symbol'!E$42,IF(B580=0,'Regular Symbol'!E$26,'Regular Symbol'!E$70) ))</f>
        <v>2</v>
      </c>
      <c r="J580" s="284">
        <f>IF(D580=2,'Regular Symbol'!F$57,IF(PayCombo!D580=1,'Regular Symbol'!F$42,IF(C580=0,'Regular Symbol'!F$26,'Regular Symbol'!F$70) ))</f>
        <v>34</v>
      </c>
      <c r="K580" s="284">
        <f>IF(E580=2,'Regular Symbol'!G$57,IF(PayCombo!E580=1,'Regular Symbol'!G$42,IF(D580=0,'Regular Symbol'!G$26,'Regular Symbol'!G$70) ))</f>
        <v>29</v>
      </c>
      <c r="L580" s="284">
        <f>IF(F580=2,'Regular Symbol'!H$57,IF(PayCombo!F580=1,'Regular Symbol'!H$42,IF(E580=0,'Regular Symbol'!H$26,'Regular Symbol'!H$70) ))</f>
        <v>26</v>
      </c>
      <c r="M580" s="270">
        <f t="shared" ref="M580:M606" si="115">PRODUCT(H580,I580,J580,K580,L580)</f>
        <v>2050880</v>
      </c>
      <c r="N580" s="271">
        <f t="shared" ref="N580:N609" si="116">$H$5/M580</f>
        <v>127223.07654860352</v>
      </c>
      <c r="O580" s="285">
        <f>HLOOKUP(A580,OverView!$B$47:$L$57,11,FALSE)</f>
        <v>60</v>
      </c>
      <c r="P580" s="269">
        <f t="shared" si="105"/>
        <v>4.7161255353762779E-4</v>
      </c>
      <c r="Q580" s="272">
        <f t="shared" ref="Q580:Q606" si="117">1/N580</f>
        <v>7.8602092256271301E-6</v>
      </c>
      <c r="R580" s="269">
        <f t="shared" si="107"/>
        <v>4.7161255353762779E-4</v>
      </c>
      <c r="S580" s="237"/>
    </row>
    <row r="581" spans="1:19" ht="14" thickBot="1">
      <c r="A581" s="187">
        <f t="shared" si="113"/>
        <v>6</v>
      </c>
      <c r="B581" s="278">
        <v>1</v>
      </c>
      <c r="C581" s="278">
        <v>1</v>
      </c>
      <c r="D581" s="278">
        <v>2</v>
      </c>
      <c r="E581" s="278">
        <v>1</v>
      </c>
      <c r="F581" s="278">
        <v>1</v>
      </c>
      <c r="G581" s="279">
        <f t="shared" si="114"/>
        <v>6</v>
      </c>
      <c r="H581" s="284">
        <f>IF(B581=2,'Regular Symbol'!D$57,IF(PayCombo!B581=1,'Regular Symbol'!D$42,IF(A581=0,'Regular Symbol'!D$26,'Regular Symbol'!D$70) ))</f>
        <v>40</v>
      </c>
      <c r="I581" s="284">
        <f>IF(C581=2,'Regular Symbol'!E$57,IF(PayCombo!C581=1,'Regular Symbol'!E$42,IF(B581=0,'Regular Symbol'!E$26,'Regular Symbol'!E$70) ))</f>
        <v>2</v>
      </c>
      <c r="J581" s="284">
        <f>IF(D581=2,'Regular Symbol'!F$57,IF(PayCombo!D581=1,'Regular Symbol'!F$42,IF(C581=0,'Regular Symbol'!F$26,'Regular Symbol'!F$70) ))</f>
        <v>16</v>
      </c>
      <c r="K581" s="284">
        <f>IF(E581=2,'Regular Symbol'!G$57,IF(PayCombo!E581=1,'Regular Symbol'!G$42,IF(D581=0,'Regular Symbol'!G$26,'Regular Symbol'!G$70) ))</f>
        <v>6</v>
      </c>
      <c r="L581" s="284">
        <f>IF(F581=2,'Regular Symbol'!H$57,IF(PayCombo!F581=1,'Regular Symbol'!H$42,IF(E581=0,'Regular Symbol'!H$26,'Regular Symbol'!H$70) ))</f>
        <v>26</v>
      </c>
      <c r="M581" s="270">
        <f t="shared" si="115"/>
        <v>199680</v>
      </c>
      <c r="N581" s="271">
        <f t="shared" si="116"/>
        <v>1306687.0153846154</v>
      </c>
      <c r="O581" s="285">
        <f>HLOOKUP(A581,OverView!$B$47:$L$57,11,FALSE)</f>
        <v>60</v>
      </c>
      <c r="P581" s="269">
        <f t="shared" si="105"/>
        <v>4.5917652271412041E-5</v>
      </c>
      <c r="Q581" s="272">
        <f t="shared" si="117"/>
        <v>7.6529420452353396E-7</v>
      </c>
      <c r="R581" s="269">
        <f t="shared" si="107"/>
        <v>4.5917652271412041E-5</v>
      </c>
      <c r="S581" s="237"/>
    </row>
    <row r="582" spans="1:19" ht="14" thickBot="1">
      <c r="A582" s="187">
        <f t="shared" si="113"/>
        <v>6</v>
      </c>
      <c r="B582" s="278">
        <v>1</v>
      </c>
      <c r="C582" s="278">
        <v>1</v>
      </c>
      <c r="D582" s="278">
        <v>2</v>
      </c>
      <c r="E582" s="278">
        <v>2</v>
      </c>
      <c r="F582" s="278">
        <v>0</v>
      </c>
      <c r="G582" s="279">
        <f t="shared" si="114"/>
        <v>6</v>
      </c>
      <c r="H582" s="284">
        <f>IF(B582=2,'Regular Symbol'!D$57,IF(PayCombo!B582=1,'Regular Symbol'!D$42,IF(A582=0,'Regular Symbol'!D$26,'Regular Symbol'!D$70) ))</f>
        <v>40</v>
      </c>
      <c r="I582" s="284">
        <f>IF(C582=2,'Regular Symbol'!E$57,IF(PayCombo!C582=1,'Regular Symbol'!E$42,IF(B582=0,'Regular Symbol'!E$26,'Regular Symbol'!E$70) ))</f>
        <v>2</v>
      </c>
      <c r="J582" s="284">
        <f>IF(D582=2,'Regular Symbol'!F$57,IF(PayCombo!D582=1,'Regular Symbol'!F$42,IF(C582=0,'Regular Symbol'!F$26,'Regular Symbol'!F$70) ))</f>
        <v>16</v>
      </c>
      <c r="K582" s="284">
        <f>IF(E582=2,'Regular Symbol'!G$57,IF(PayCombo!E582=1,'Regular Symbol'!G$42,IF(D582=0,'Regular Symbol'!G$26,'Regular Symbol'!G$70) ))</f>
        <v>29</v>
      </c>
      <c r="L582" s="284">
        <f>IF(F582=2,'Regular Symbol'!H$57,IF(PayCombo!F582=1,'Regular Symbol'!H$42,IF(E582=0,'Regular Symbol'!H$26,'Regular Symbol'!H$70) ))</f>
        <v>157</v>
      </c>
      <c r="M582" s="270">
        <f t="shared" si="115"/>
        <v>5827840</v>
      </c>
      <c r="N582" s="271">
        <f t="shared" si="116"/>
        <v>44771.178212167804</v>
      </c>
      <c r="O582" s="285">
        <f>HLOOKUP(A582,OverView!$B$47:$L$57,11,FALSE)</f>
        <v>60</v>
      </c>
      <c r="P582" s="269">
        <f t="shared" si="105"/>
        <v>1.3401478896906346E-3</v>
      </c>
      <c r="Q582" s="272">
        <f t="shared" si="117"/>
        <v>2.2335798161510577E-5</v>
      </c>
      <c r="R582" s="269">
        <f t="shared" si="107"/>
        <v>1.3401478896906346E-3</v>
      </c>
      <c r="S582" s="237"/>
    </row>
    <row r="583" spans="1:19" ht="14" thickBot="1">
      <c r="A583" s="187">
        <f t="shared" si="113"/>
        <v>6</v>
      </c>
      <c r="B583" s="278">
        <v>1</v>
      </c>
      <c r="C583" s="278">
        <v>2</v>
      </c>
      <c r="D583" s="278">
        <v>1</v>
      </c>
      <c r="E583" s="278">
        <v>1</v>
      </c>
      <c r="F583" s="278">
        <v>1</v>
      </c>
      <c r="G583" s="279">
        <f t="shared" si="114"/>
        <v>6</v>
      </c>
      <c r="H583" s="284">
        <f>IF(B583=2,'Regular Symbol'!D$57,IF(PayCombo!B583=1,'Regular Symbol'!D$42,IF(A583=0,'Regular Symbol'!D$26,'Regular Symbol'!D$70) ))</f>
        <v>40</v>
      </c>
      <c r="I583" s="284">
        <f>IF(C583=2,'Regular Symbol'!E$57,IF(PayCombo!C583=1,'Regular Symbol'!E$42,IF(B583=0,'Regular Symbol'!E$26,'Regular Symbol'!E$70) ))</f>
        <v>2</v>
      </c>
      <c r="J583" s="284">
        <f>IF(D583=2,'Regular Symbol'!F$57,IF(PayCombo!D583=1,'Regular Symbol'!F$42,IF(C583=0,'Regular Symbol'!F$26,'Regular Symbol'!F$70) ))</f>
        <v>34</v>
      </c>
      <c r="K583" s="284">
        <f>IF(E583=2,'Regular Symbol'!G$57,IF(PayCombo!E583=1,'Regular Symbol'!G$42,IF(D583=0,'Regular Symbol'!G$26,'Regular Symbol'!G$70) ))</f>
        <v>6</v>
      </c>
      <c r="L583" s="284">
        <f>IF(F583=2,'Regular Symbol'!H$57,IF(PayCombo!F583=1,'Regular Symbol'!H$42,IF(E583=0,'Regular Symbol'!H$26,'Regular Symbol'!H$70) ))</f>
        <v>26</v>
      </c>
      <c r="M583" s="270">
        <f t="shared" si="115"/>
        <v>424320</v>
      </c>
      <c r="N583" s="271">
        <f t="shared" si="116"/>
        <v>614911.53665158374</v>
      </c>
      <c r="O583" s="285">
        <f>HLOOKUP(A583,OverView!$B$47:$L$57,11,FALSE)</f>
        <v>60</v>
      </c>
      <c r="P583" s="269">
        <f t="shared" si="105"/>
        <v>9.7575011076750574E-5</v>
      </c>
      <c r="Q583" s="272">
        <f t="shared" si="117"/>
        <v>1.6262501846125096E-6</v>
      </c>
      <c r="R583" s="269">
        <f t="shared" si="107"/>
        <v>9.7575011076750574E-5</v>
      </c>
      <c r="S583" s="237"/>
    </row>
    <row r="584" spans="1:19" ht="14" thickBot="1">
      <c r="A584" s="187">
        <f t="shared" si="113"/>
        <v>6</v>
      </c>
      <c r="B584" s="278">
        <v>1</v>
      </c>
      <c r="C584" s="278">
        <v>2</v>
      </c>
      <c r="D584" s="278">
        <v>1</v>
      </c>
      <c r="E584" s="278">
        <v>2</v>
      </c>
      <c r="F584" s="278">
        <v>0</v>
      </c>
      <c r="G584" s="279">
        <f t="shared" si="114"/>
        <v>6</v>
      </c>
      <c r="H584" s="284">
        <f>IF(B584=2,'Regular Symbol'!D$57,IF(PayCombo!B584=1,'Regular Symbol'!D$42,IF(A584=0,'Regular Symbol'!D$26,'Regular Symbol'!D$70) ))</f>
        <v>40</v>
      </c>
      <c r="I584" s="284">
        <f>IF(C584=2,'Regular Symbol'!E$57,IF(PayCombo!C584=1,'Regular Symbol'!E$42,IF(B584=0,'Regular Symbol'!E$26,'Regular Symbol'!E$70) ))</f>
        <v>2</v>
      </c>
      <c r="J584" s="284">
        <f>IF(D584=2,'Regular Symbol'!F$57,IF(PayCombo!D584=1,'Regular Symbol'!F$42,IF(C584=0,'Regular Symbol'!F$26,'Regular Symbol'!F$70) ))</f>
        <v>34</v>
      </c>
      <c r="K584" s="284">
        <f>IF(E584=2,'Regular Symbol'!G$57,IF(PayCombo!E584=1,'Regular Symbol'!G$42,IF(D584=0,'Regular Symbol'!G$26,'Regular Symbol'!G$70) ))</f>
        <v>29</v>
      </c>
      <c r="L584" s="284">
        <f>IF(F584=2,'Regular Symbol'!H$57,IF(PayCombo!F584=1,'Regular Symbol'!H$42,IF(E584=0,'Regular Symbol'!H$26,'Regular Symbol'!H$70) ))</f>
        <v>157</v>
      </c>
      <c r="M584" s="270">
        <f t="shared" si="115"/>
        <v>12384160</v>
      </c>
      <c r="N584" s="271">
        <f t="shared" si="116"/>
        <v>21068.789746902494</v>
      </c>
      <c r="O584" s="285">
        <f>HLOOKUP(A584,OverView!$B$47:$L$57,11,FALSE)</f>
        <v>60</v>
      </c>
      <c r="P584" s="269">
        <f t="shared" ref="P584:P606" si="118">R584/$H$3</f>
        <v>2.8478142655925984E-3</v>
      </c>
      <c r="Q584" s="272">
        <f t="shared" si="117"/>
        <v>4.7463571093209977E-5</v>
      </c>
      <c r="R584" s="269">
        <f t="shared" ref="R584:R606" si="119">O584*Q584</f>
        <v>2.8478142655925984E-3</v>
      </c>
      <c r="S584" s="237"/>
    </row>
    <row r="585" spans="1:19" ht="14" thickBot="1">
      <c r="A585" s="187">
        <f t="shared" si="113"/>
        <v>6</v>
      </c>
      <c r="B585" s="278">
        <v>1</v>
      </c>
      <c r="C585" s="278">
        <v>2</v>
      </c>
      <c r="D585" s="278">
        <v>2</v>
      </c>
      <c r="E585" s="278">
        <v>1</v>
      </c>
      <c r="F585" s="278">
        <v>0</v>
      </c>
      <c r="G585" s="279">
        <f t="shared" si="114"/>
        <v>6</v>
      </c>
      <c r="H585" s="284">
        <f>IF(B585=2,'Regular Symbol'!D$57,IF(PayCombo!B585=1,'Regular Symbol'!D$42,IF(A585=0,'Regular Symbol'!D$26,'Regular Symbol'!D$70) ))</f>
        <v>40</v>
      </c>
      <c r="I585" s="284">
        <f>IF(C585=2,'Regular Symbol'!E$57,IF(PayCombo!C585=1,'Regular Symbol'!E$42,IF(B585=0,'Regular Symbol'!E$26,'Regular Symbol'!E$70) ))</f>
        <v>2</v>
      </c>
      <c r="J585" s="284">
        <f>IF(D585=2,'Regular Symbol'!F$57,IF(PayCombo!D585=1,'Regular Symbol'!F$42,IF(C585=0,'Regular Symbol'!F$26,'Regular Symbol'!F$70) ))</f>
        <v>16</v>
      </c>
      <c r="K585" s="284">
        <f>IF(E585=2,'Regular Symbol'!G$57,IF(PayCombo!E585=1,'Regular Symbol'!G$42,IF(D585=0,'Regular Symbol'!G$26,'Regular Symbol'!G$70) ))</f>
        <v>6</v>
      </c>
      <c r="L585" s="284">
        <f>IF(F585=2,'Regular Symbol'!H$57,IF(PayCombo!F585=1,'Regular Symbol'!H$42,IF(E585=0,'Regular Symbol'!H$26,'Regular Symbol'!H$70) ))</f>
        <v>157</v>
      </c>
      <c r="M585" s="270">
        <f t="shared" si="115"/>
        <v>1205760</v>
      </c>
      <c r="N585" s="271">
        <f t="shared" si="116"/>
        <v>216394.02802547772</v>
      </c>
      <c r="O585" s="285">
        <f>HLOOKUP(A585,OverView!$B$47:$L$57,11,FALSE)</f>
        <v>60</v>
      </c>
      <c r="P585" s="269">
        <f t="shared" si="118"/>
        <v>2.7727197717737265E-4</v>
      </c>
      <c r="Q585" s="272">
        <f t="shared" si="117"/>
        <v>4.6211996196228779E-6</v>
      </c>
      <c r="R585" s="269">
        <f t="shared" si="119"/>
        <v>2.7727197717737265E-4</v>
      </c>
      <c r="S585" s="237"/>
    </row>
    <row r="586" spans="1:19" ht="14" thickBot="1">
      <c r="A586" s="187">
        <f t="shared" si="113"/>
        <v>6</v>
      </c>
      <c r="B586" s="278">
        <v>2</v>
      </c>
      <c r="C586" s="278">
        <v>1</v>
      </c>
      <c r="D586" s="278">
        <v>1</v>
      </c>
      <c r="E586" s="278">
        <v>1</v>
      </c>
      <c r="F586" s="278">
        <v>1</v>
      </c>
      <c r="G586" s="279">
        <f t="shared" si="114"/>
        <v>6</v>
      </c>
      <c r="H586" s="284">
        <f>IF(B586=2,'Regular Symbol'!D$57,IF(PayCombo!B586=1,'Regular Symbol'!D$42,IF(A586=0,'Regular Symbol'!D$26,'Regular Symbol'!D$70) ))</f>
        <v>2</v>
      </c>
      <c r="I586" s="284">
        <f>IF(C586=2,'Regular Symbol'!E$57,IF(PayCombo!C586=1,'Regular Symbol'!E$42,IF(B586=0,'Regular Symbol'!E$26,'Regular Symbol'!E$70) ))</f>
        <v>2</v>
      </c>
      <c r="J586" s="284">
        <f>IF(D586=2,'Regular Symbol'!F$57,IF(PayCombo!D586=1,'Regular Symbol'!F$42,IF(C586=0,'Regular Symbol'!F$26,'Regular Symbol'!F$70) ))</f>
        <v>34</v>
      </c>
      <c r="K586" s="284">
        <f>IF(E586=2,'Regular Symbol'!G$57,IF(PayCombo!E586=1,'Regular Symbol'!G$42,IF(D586=0,'Regular Symbol'!G$26,'Regular Symbol'!G$70) ))</f>
        <v>6</v>
      </c>
      <c r="L586" s="284">
        <f>IF(F586=2,'Regular Symbol'!H$57,IF(PayCombo!F586=1,'Regular Symbol'!H$42,IF(E586=0,'Regular Symbol'!H$26,'Regular Symbol'!H$70) ))</f>
        <v>26</v>
      </c>
      <c r="M586" s="270">
        <f t="shared" si="115"/>
        <v>21216</v>
      </c>
      <c r="N586" s="271">
        <f t="shared" si="116"/>
        <v>12298230.733031673</v>
      </c>
      <c r="O586" s="285">
        <f>HLOOKUP(A586,OverView!$B$47:$L$57,11,FALSE)</f>
        <v>60</v>
      </c>
      <c r="P586" s="269">
        <f t="shared" si="118"/>
        <v>4.8787505538375295E-6</v>
      </c>
      <c r="Q586" s="272">
        <f t="shared" si="117"/>
        <v>8.1312509230625486E-8</v>
      </c>
      <c r="R586" s="269">
        <f t="shared" si="119"/>
        <v>4.8787505538375295E-6</v>
      </c>
      <c r="S586" s="237"/>
    </row>
    <row r="587" spans="1:19" ht="14" thickBot="1">
      <c r="A587" s="187">
        <f t="shared" si="113"/>
        <v>6</v>
      </c>
      <c r="B587" s="278">
        <v>2</v>
      </c>
      <c r="C587" s="278">
        <v>1</v>
      </c>
      <c r="D587" s="278">
        <v>1</v>
      </c>
      <c r="E587" s="278">
        <v>2</v>
      </c>
      <c r="F587" s="278">
        <v>0</v>
      </c>
      <c r="G587" s="279">
        <f t="shared" si="114"/>
        <v>6</v>
      </c>
      <c r="H587" s="284">
        <f>IF(B587=2,'Regular Symbol'!D$57,IF(PayCombo!B587=1,'Regular Symbol'!D$42,IF(A587=0,'Regular Symbol'!D$26,'Regular Symbol'!D$70) ))</f>
        <v>2</v>
      </c>
      <c r="I587" s="284">
        <f>IF(C587=2,'Regular Symbol'!E$57,IF(PayCombo!C587=1,'Regular Symbol'!E$42,IF(B587=0,'Regular Symbol'!E$26,'Regular Symbol'!E$70) ))</f>
        <v>2</v>
      </c>
      <c r="J587" s="284">
        <f>IF(D587=2,'Regular Symbol'!F$57,IF(PayCombo!D587=1,'Regular Symbol'!F$42,IF(C587=0,'Regular Symbol'!F$26,'Regular Symbol'!F$70) ))</f>
        <v>34</v>
      </c>
      <c r="K587" s="284">
        <f>IF(E587=2,'Regular Symbol'!G$57,IF(PayCombo!E587=1,'Regular Symbol'!G$42,IF(D587=0,'Regular Symbol'!G$26,'Regular Symbol'!G$70) ))</f>
        <v>29</v>
      </c>
      <c r="L587" s="284">
        <f>IF(F587=2,'Regular Symbol'!H$57,IF(PayCombo!F587=1,'Regular Symbol'!H$42,IF(E587=0,'Regular Symbol'!H$26,'Regular Symbol'!H$70) ))</f>
        <v>157</v>
      </c>
      <c r="M587" s="270">
        <f t="shared" si="115"/>
        <v>619208</v>
      </c>
      <c r="N587" s="271">
        <f t="shared" si="116"/>
        <v>421375.79493804992</v>
      </c>
      <c r="O587" s="285">
        <f>HLOOKUP(A587,OverView!$B$47:$L$57,11,FALSE)</f>
        <v>60</v>
      </c>
      <c r="P587" s="269">
        <f t="shared" si="118"/>
        <v>1.4239071327962994E-4</v>
      </c>
      <c r="Q587" s="272">
        <f t="shared" si="117"/>
        <v>2.3731785546604988E-6</v>
      </c>
      <c r="R587" s="269">
        <f t="shared" si="119"/>
        <v>1.4239071327962994E-4</v>
      </c>
      <c r="S587" s="237"/>
    </row>
    <row r="588" spans="1:19" ht="14" thickBot="1">
      <c r="A588" s="187">
        <f t="shared" si="113"/>
        <v>6</v>
      </c>
      <c r="B588" s="278">
        <v>2</v>
      </c>
      <c r="C588" s="278">
        <v>1</v>
      </c>
      <c r="D588" s="278">
        <v>2</v>
      </c>
      <c r="E588" s="278">
        <v>1</v>
      </c>
      <c r="F588" s="278">
        <v>0</v>
      </c>
      <c r="G588" s="279">
        <f t="shared" si="114"/>
        <v>6</v>
      </c>
      <c r="H588" s="284">
        <f>IF(B588=2,'Regular Symbol'!D$57,IF(PayCombo!B588=1,'Regular Symbol'!D$42,IF(A588=0,'Regular Symbol'!D$26,'Regular Symbol'!D$70) ))</f>
        <v>2</v>
      </c>
      <c r="I588" s="284">
        <f>IF(C588=2,'Regular Symbol'!E$57,IF(PayCombo!C588=1,'Regular Symbol'!E$42,IF(B588=0,'Regular Symbol'!E$26,'Regular Symbol'!E$70) ))</f>
        <v>2</v>
      </c>
      <c r="J588" s="284">
        <f>IF(D588=2,'Regular Symbol'!F$57,IF(PayCombo!D588=1,'Regular Symbol'!F$42,IF(C588=0,'Regular Symbol'!F$26,'Regular Symbol'!F$70) ))</f>
        <v>16</v>
      </c>
      <c r="K588" s="284">
        <f>IF(E588=2,'Regular Symbol'!G$57,IF(PayCombo!E588=1,'Regular Symbol'!G$42,IF(D588=0,'Regular Symbol'!G$26,'Regular Symbol'!G$70) ))</f>
        <v>6</v>
      </c>
      <c r="L588" s="284">
        <f>IF(F588=2,'Regular Symbol'!H$57,IF(PayCombo!F588=1,'Regular Symbol'!H$42,IF(E588=0,'Regular Symbol'!H$26,'Regular Symbol'!H$70) ))</f>
        <v>157</v>
      </c>
      <c r="M588" s="270">
        <f t="shared" si="115"/>
        <v>60288</v>
      </c>
      <c r="N588" s="271">
        <f t="shared" si="116"/>
        <v>4327880.5605095541</v>
      </c>
      <c r="O588" s="285">
        <f>HLOOKUP(A588,OverView!$B$47:$L$57,11,FALSE)</f>
        <v>60</v>
      </c>
      <c r="P588" s="269">
        <f t="shared" si="118"/>
        <v>1.3863598858868634E-5</v>
      </c>
      <c r="Q588" s="272">
        <f t="shared" si="117"/>
        <v>2.310599809811439E-7</v>
      </c>
      <c r="R588" s="269">
        <f t="shared" si="119"/>
        <v>1.3863598858868634E-5</v>
      </c>
      <c r="S588" s="237"/>
    </row>
    <row r="589" spans="1:19" ht="14" thickBot="1">
      <c r="A589" s="187">
        <f t="shared" si="113"/>
        <v>6</v>
      </c>
      <c r="B589" s="278">
        <v>2</v>
      </c>
      <c r="C589" s="278">
        <v>2</v>
      </c>
      <c r="D589" s="278">
        <v>1</v>
      </c>
      <c r="E589" s="278">
        <v>1</v>
      </c>
      <c r="F589" s="278">
        <v>0</v>
      </c>
      <c r="G589" s="279">
        <f t="shared" si="114"/>
        <v>6</v>
      </c>
      <c r="H589" s="284">
        <f>IF(B589=2,'Regular Symbol'!D$57,IF(PayCombo!B589=1,'Regular Symbol'!D$42,IF(A589=0,'Regular Symbol'!D$26,'Regular Symbol'!D$70) ))</f>
        <v>2</v>
      </c>
      <c r="I589" s="284">
        <f>IF(C589=2,'Regular Symbol'!E$57,IF(PayCombo!C589=1,'Regular Symbol'!E$42,IF(B589=0,'Regular Symbol'!E$26,'Regular Symbol'!E$70) ))</f>
        <v>2</v>
      </c>
      <c r="J589" s="284">
        <f>IF(D589=2,'Regular Symbol'!F$57,IF(PayCombo!D589=1,'Regular Symbol'!F$42,IF(C589=0,'Regular Symbol'!F$26,'Regular Symbol'!F$70) ))</f>
        <v>34</v>
      </c>
      <c r="K589" s="284">
        <f>IF(E589=2,'Regular Symbol'!G$57,IF(PayCombo!E589=1,'Regular Symbol'!G$42,IF(D589=0,'Regular Symbol'!G$26,'Regular Symbol'!G$70) ))</f>
        <v>6</v>
      </c>
      <c r="L589" s="284">
        <f>IF(F589=2,'Regular Symbol'!H$57,IF(PayCombo!F589=1,'Regular Symbol'!H$42,IF(E589=0,'Regular Symbol'!H$26,'Regular Symbol'!H$70) ))</f>
        <v>157</v>
      </c>
      <c r="M589" s="270">
        <f t="shared" si="115"/>
        <v>128112</v>
      </c>
      <c r="N589" s="271">
        <f t="shared" si="116"/>
        <v>2036649.6755339077</v>
      </c>
      <c r="O589" s="285">
        <f>HLOOKUP(A589,OverView!$B$47:$L$57,11,FALSE)</f>
        <v>60</v>
      </c>
      <c r="P589" s="269">
        <f t="shared" si="118"/>
        <v>2.946014757509585E-5</v>
      </c>
      <c r="Q589" s="272">
        <f t="shared" si="117"/>
        <v>4.9100245958493085E-7</v>
      </c>
      <c r="R589" s="269">
        <f t="shared" si="119"/>
        <v>2.946014757509585E-5</v>
      </c>
      <c r="S589" s="237"/>
    </row>
    <row r="590" spans="1:19" ht="14" thickBot="1">
      <c r="A590" s="187">
        <f t="shared" si="113"/>
        <v>6</v>
      </c>
      <c r="B590" s="282">
        <v>2</v>
      </c>
      <c r="C590" s="282">
        <v>2</v>
      </c>
      <c r="D590" s="282">
        <v>2</v>
      </c>
      <c r="E590" s="282">
        <v>0</v>
      </c>
      <c r="F590" s="282">
        <v>0</v>
      </c>
      <c r="G590" s="283">
        <f t="shared" si="114"/>
        <v>6</v>
      </c>
      <c r="H590" s="284">
        <f>IF(B590=2,'Regular Symbol'!D$57,IF(PayCombo!B590=1,'Regular Symbol'!D$42,IF(A590=0,'Regular Symbol'!D$26,'Regular Symbol'!D$70) ))</f>
        <v>2</v>
      </c>
      <c r="I590" s="284">
        <f>IF(C590=2,'Regular Symbol'!E$57,IF(PayCombo!C590=1,'Regular Symbol'!E$42,IF(B590=0,'Regular Symbol'!E$26,'Regular Symbol'!E$70) ))</f>
        <v>2</v>
      </c>
      <c r="J590" s="284">
        <f>IF(D590=2,'Regular Symbol'!F$57,IF(PayCombo!D590=1,'Regular Symbol'!F$42,IF(C590=0,'Regular Symbol'!F$26,'Regular Symbol'!F$70) ))</f>
        <v>16</v>
      </c>
      <c r="K590" s="284">
        <f>IF(E590=2,'Regular Symbol'!G$57,IF(PayCombo!E590=1,'Regular Symbol'!G$42,IF(D590=0,'Regular Symbol'!G$26,'Regular Symbol'!G$70) ))</f>
        <v>157</v>
      </c>
      <c r="L590" s="284">
        <f>IF(F590=2,'Regular Symbol'!H$57,IF(PayCombo!F590=1,'Regular Symbol'!H$42,IF(E590=0,'Regular Symbol'!H$26,'Regular Symbol'!H$70) ))</f>
        <v>192</v>
      </c>
      <c r="M590" s="270">
        <f t="shared" si="115"/>
        <v>1929216</v>
      </c>
      <c r="N590" s="271">
        <f t="shared" si="116"/>
        <v>135246.26751592357</v>
      </c>
      <c r="O590" s="285">
        <f>HLOOKUP(A590,OverView!$B$47:$L$57,11,FALSE)</f>
        <v>60</v>
      </c>
      <c r="P590" s="269">
        <f t="shared" si="118"/>
        <v>4.4363516348379627E-4</v>
      </c>
      <c r="Q590" s="272">
        <f t="shared" si="117"/>
        <v>7.3939193913966047E-6</v>
      </c>
      <c r="R590" s="269">
        <f t="shared" si="119"/>
        <v>4.4363516348379627E-4</v>
      </c>
      <c r="S590" s="289">
        <f>SUM(M579:M590)</f>
        <v>24997560</v>
      </c>
    </row>
    <row r="591" spans="1:19" ht="14" thickBot="1">
      <c r="A591" s="187">
        <f t="shared" si="113"/>
        <v>5</v>
      </c>
      <c r="B591" s="280">
        <v>1</v>
      </c>
      <c r="C591" s="280">
        <v>1</v>
      </c>
      <c r="D591" s="280">
        <v>1</v>
      </c>
      <c r="E591" s="280">
        <v>1</v>
      </c>
      <c r="F591" s="280">
        <v>1</v>
      </c>
      <c r="G591" s="281">
        <f t="shared" si="114"/>
        <v>5</v>
      </c>
      <c r="H591" s="284">
        <f>IF(B591=2,'Regular Symbol'!D$57,IF(PayCombo!B591=1,'Regular Symbol'!D$42,IF(A591=0,'Regular Symbol'!D$26,'Regular Symbol'!D$70) ))</f>
        <v>40</v>
      </c>
      <c r="I591" s="284">
        <f>IF(C591=2,'Regular Symbol'!E$57,IF(PayCombo!C591=1,'Regular Symbol'!E$42,IF(B591=0,'Regular Symbol'!E$26,'Regular Symbol'!E$70) ))</f>
        <v>2</v>
      </c>
      <c r="J591" s="284">
        <f>IF(D591=2,'Regular Symbol'!F$57,IF(PayCombo!D591=1,'Regular Symbol'!F$42,IF(C591=0,'Regular Symbol'!F$26,'Regular Symbol'!F$70) ))</f>
        <v>34</v>
      </c>
      <c r="K591" s="284">
        <f>IF(E591=2,'Regular Symbol'!G$57,IF(PayCombo!E591=1,'Regular Symbol'!G$42,IF(D591=0,'Regular Symbol'!G$26,'Regular Symbol'!G$70) ))</f>
        <v>6</v>
      </c>
      <c r="L591" s="284">
        <f>IF(F591=2,'Regular Symbol'!H$57,IF(PayCombo!F591=1,'Regular Symbol'!H$42,IF(E591=0,'Regular Symbol'!H$26,'Regular Symbol'!H$70) ))</f>
        <v>26</v>
      </c>
      <c r="M591" s="268">
        <f t="shared" si="115"/>
        <v>424320</v>
      </c>
      <c r="N591" s="271">
        <f t="shared" si="116"/>
        <v>614911.53665158374</v>
      </c>
      <c r="O591" s="285">
        <f>HLOOKUP(A591,OverView!$B$47:$L$57,11,FALSE)</f>
        <v>15</v>
      </c>
      <c r="P591" s="269">
        <f t="shared" si="118"/>
        <v>2.4393752769187643E-5</v>
      </c>
      <c r="Q591" s="272">
        <f t="shared" si="117"/>
        <v>1.6262501846125096E-6</v>
      </c>
      <c r="R591" s="269">
        <f t="shared" si="119"/>
        <v>2.4393752769187643E-5</v>
      </c>
      <c r="S591" s="237"/>
    </row>
    <row r="592" spans="1:19" ht="14" thickBot="1">
      <c r="A592" s="187">
        <f t="shared" si="113"/>
        <v>5</v>
      </c>
      <c r="B592" s="278">
        <v>1</v>
      </c>
      <c r="C592" s="278">
        <v>1</v>
      </c>
      <c r="D592" s="278">
        <v>1</v>
      </c>
      <c r="E592" s="278">
        <v>2</v>
      </c>
      <c r="F592" s="278">
        <v>0</v>
      </c>
      <c r="G592" s="279">
        <f t="shared" si="114"/>
        <v>5</v>
      </c>
      <c r="H592" s="284">
        <f>IF(B592=2,'Regular Symbol'!D$57,IF(PayCombo!B592=1,'Regular Symbol'!D$42,IF(A592=0,'Regular Symbol'!D$26,'Regular Symbol'!D$70) ))</f>
        <v>40</v>
      </c>
      <c r="I592" s="284">
        <f>IF(C592=2,'Regular Symbol'!E$57,IF(PayCombo!C592=1,'Regular Symbol'!E$42,IF(B592=0,'Regular Symbol'!E$26,'Regular Symbol'!E$70) ))</f>
        <v>2</v>
      </c>
      <c r="J592" s="284">
        <f>IF(D592=2,'Regular Symbol'!F$57,IF(PayCombo!D592=1,'Regular Symbol'!F$42,IF(C592=0,'Regular Symbol'!F$26,'Regular Symbol'!F$70) ))</f>
        <v>34</v>
      </c>
      <c r="K592" s="284">
        <f>IF(E592=2,'Regular Symbol'!G$57,IF(PayCombo!E592=1,'Regular Symbol'!G$42,IF(D592=0,'Regular Symbol'!G$26,'Regular Symbol'!G$70) ))</f>
        <v>29</v>
      </c>
      <c r="L592" s="284">
        <f>IF(F592=2,'Regular Symbol'!H$57,IF(PayCombo!F592=1,'Regular Symbol'!H$42,IF(E592=0,'Regular Symbol'!H$26,'Regular Symbol'!H$70) ))</f>
        <v>157</v>
      </c>
      <c r="M592" s="270">
        <f t="shared" si="115"/>
        <v>12384160</v>
      </c>
      <c r="N592" s="271">
        <f t="shared" si="116"/>
        <v>21068.789746902494</v>
      </c>
      <c r="O592" s="285">
        <f>HLOOKUP(A592,OverView!$B$47:$L$57,11,FALSE)</f>
        <v>15</v>
      </c>
      <c r="P592" s="269">
        <f t="shared" si="118"/>
        <v>7.1195356639814961E-4</v>
      </c>
      <c r="Q592" s="272">
        <f t="shared" si="117"/>
        <v>4.7463571093209977E-5</v>
      </c>
      <c r="R592" s="269">
        <f t="shared" si="119"/>
        <v>7.1195356639814961E-4</v>
      </c>
      <c r="S592" s="237"/>
    </row>
    <row r="593" spans="1:34" ht="14" thickBot="1">
      <c r="A593" s="187">
        <f t="shared" si="113"/>
        <v>5</v>
      </c>
      <c r="B593" s="278">
        <v>1</v>
      </c>
      <c r="C593" s="278">
        <v>1</v>
      </c>
      <c r="D593" s="278">
        <v>2</v>
      </c>
      <c r="E593" s="278">
        <v>1</v>
      </c>
      <c r="F593" s="278">
        <v>0</v>
      </c>
      <c r="G593" s="279">
        <f t="shared" si="114"/>
        <v>5</v>
      </c>
      <c r="H593" s="284">
        <f>IF(B593=2,'Regular Symbol'!D$57,IF(PayCombo!B593=1,'Regular Symbol'!D$42,IF(A593=0,'Regular Symbol'!D$26,'Regular Symbol'!D$70) ))</f>
        <v>40</v>
      </c>
      <c r="I593" s="284">
        <f>IF(C593=2,'Regular Symbol'!E$57,IF(PayCombo!C593=1,'Regular Symbol'!E$42,IF(B593=0,'Regular Symbol'!E$26,'Regular Symbol'!E$70) ))</f>
        <v>2</v>
      </c>
      <c r="J593" s="284">
        <f>IF(D593=2,'Regular Symbol'!F$57,IF(PayCombo!D593=1,'Regular Symbol'!F$42,IF(C593=0,'Regular Symbol'!F$26,'Regular Symbol'!F$70) ))</f>
        <v>16</v>
      </c>
      <c r="K593" s="284">
        <f>IF(E593=2,'Regular Symbol'!G$57,IF(PayCombo!E593=1,'Regular Symbol'!G$42,IF(D593=0,'Regular Symbol'!G$26,'Regular Symbol'!G$70) ))</f>
        <v>6</v>
      </c>
      <c r="L593" s="284">
        <f>IF(F593=2,'Regular Symbol'!H$57,IF(PayCombo!F593=1,'Regular Symbol'!H$42,IF(E593=0,'Regular Symbol'!H$26,'Regular Symbol'!H$70) ))</f>
        <v>157</v>
      </c>
      <c r="M593" s="270">
        <f t="shared" si="115"/>
        <v>1205760</v>
      </c>
      <c r="N593" s="271">
        <f t="shared" si="116"/>
        <v>216394.02802547772</v>
      </c>
      <c r="O593" s="285">
        <f>HLOOKUP(A593,OverView!$B$47:$L$57,11,FALSE)</f>
        <v>15</v>
      </c>
      <c r="P593" s="269">
        <f t="shared" si="118"/>
        <v>6.9317994294343163E-5</v>
      </c>
      <c r="Q593" s="272">
        <f t="shared" si="117"/>
        <v>4.6211996196228779E-6</v>
      </c>
      <c r="R593" s="269">
        <f t="shared" si="119"/>
        <v>6.9317994294343163E-5</v>
      </c>
      <c r="S593" s="237"/>
    </row>
    <row r="594" spans="1:34" ht="14" thickBot="1">
      <c r="A594" s="187">
        <f t="shared" si="113"/>
        <v>5</v>
      </c>
      <c r="B594" s="278">
        <v>1</v>
      </c>
      <c r="C594" s="278">
        <v>2</v>
      </c>
      <c r="D594" s="278">
        <v>1</v>
      </c>
      <c r="E594" s="278">
        <v>1</v>
      </c>
      <c r="F594" s="278">
        <v>0</v>
      </c>
      <c r="G594" s="279">
        <f t="shared" si="114"/>
        <v>5</v>
      </c>
      <c r="H594" s="284">
        <f>IF(B594=2,'Regular Symbol'!D$57,IF(PayCombo!B594=1,'Regular Symbol'!D$42,IF(A594=0,'Regular Symbol'!D$26,'Regular Symbol'!D$70) ))</f>
        <v>40</v>
      </c>
      <c r="I594" s="284">
        <f>IF(C594=2,'Regular Symbol'!E$57,IF(PayCombo!C594=1,'Regular Symbol'!E$42,IF(B594=0,'Regular Symbol'!E$26,'Regular Symbol'!E$70) ))</f>
        <v>2</v>
      </c>
      <c r="J594" s="284">
        <f>IF(D594=2,'Regular Symbol'!F$57,IF(PayCombo!D594=1,'Regular Symbol'!F$42,IF(C594=0,'Regular Symbol'!F$26,'Regular Symbol'!F$70) ))</f>
        <v>34</v>
      </c>
      <c r="K594" s="284">
        <f>IF(E594=2,'Regular Symbol'!G$57,IF(PayCombo!E594=1,'Regular Symbol'!G$42,IF(D594=0,'Regular Symbol'!G$26,'Regular Symbol'!G$70) ))</f>
        <v>6</v>
      </c>
      <c r="L594" s="284">
        <f>IF(F594=2,'Regular Symbol'!H$57,IF(PayCombo!F594=1,'Regular Symbol'!H$42,IF(E594=0,'Regular Symbol'!H$26,'Regular Symbol'!H$70) ))</f>
        <v>157</v>
      </c>
      <c r="M594" s="270">
        <f t="shared" si="115"/>
        <v>2562240</v>
      </c>
      <c r="N594" s="271">
        <f t="shared" si="116"/>
        <v>101832.48377669539</v>
      </c>
      <c r="O594" s="285">
        <f>HLOOKUP(A594,OverView!$B$47:$L$57,11,FALSE)</f>
        <v>15</v>
      </c>
      <c r="P594" s="269">
        <f t="shared" si="118"/>
        <v>1.4730073787547925E-4</v>
      </c>
      <c r="Q594" s="272">
        <f t="shared" si="117"/>
        <v>9.8200491916986161E-6</v>
      </c>
      <c r="R594" s="269">
        <f t="shared" si="119"/>
        <v>1.4730073787547925E-4</v>
      </c>
      <c r="S594" s="237"/>
    </row>
    <row r="595" spans="1:34" ht="14" thickBot="1">
      <c r="A595" s="187">
        <f t="shared" si="113"/>
        <v>5</v>
      </c>
      <c r="B595" s="278">
        <v>1</v>
      </c>
      <c r="C595" s="278">
        <v>2</v>
      </c>
      <c r="D595" s="278">
        <v>2</v>
      </c>
      <c r="E595" s="278">
        <v>0</v>
      </c>
      <c r="F595" s="278">
        <v>0</v>
      </c>
      <c r="G595" s="279">
        <f t="shared" si="114"/>
        <v>5</v>
      </c>
      <c r="H595" s="284">
        <f>IF(B595=2,'Regular Symbol'!D$57,IF(PayCombo!B595=1,'Regular Symbol'!D$42,IF(A595=0,'Regular Symbol'!D$26,'Regular Symbol'!D$70) ))</f>
        <v>40</v>
      </c>
      <c r="I595" s="284">
        <f>IF(C595=2,'Regular Symbol'!E$57,IF(PayCombo!C595=1,'Regular Symbol'!E$42,IF(B595=0,'Regular Symbol'!E$26,'Regular Symbol'!E$70) ))</f>
        <v>2</v>
      </c>
      <c r="J595" s="284">
        <f>IF(D595=2,'Regular Symbol'!F$57,IF(PayCombo!D595=1,'Regular Symbol'!F$42,IF(C595=0,'Regular Symbol'!F$26,'Regular Symbol'!F$70) ))</f>
        <v>16</v>
      </c>
      <c r="K595" s="284">
        <f>IF(E595=2,'Regular Symbol'!G$57,IF(PayCombo!E595=1,'Regular Symbol'!G$42,IF(D595=0,'Regular Symbol'!G$26,'Regular Symbol'!G$70) ))</f>
        <v>157</v>
      </c>
      <c r="L595" s="284">
        <f>IF(F595=2,'Regular Symbol'!H$57,IF(PayCombo!F595=1,'Regular Symbol'!H$42,IF(E595=0,'Regular Symbol'!H$26,'Regular Symbol'!H$70) ))</f>
        <v>192</v>
      </c>
      <c r="M595" s="270">
        <f t="shared" si="115"/>
        <v>38584320</v>
      </c>
      <c r="N595" s="271">
        <f t="shared" si="116"/>
        <v>6762.3133757961787</v>
      </c>
      <c r="O595" s="285">
        <f>HLOOKUP(A595,OverView!$B$47:$L$57,11,FALSE)</f>
        <v>15</v>
      </c>
      <c r="P595" s="269">
        <f t="shared" si="118"/>
        <v>2.2181758174189812E-3</v>
      </c>
      <c r="Q595" s="272">
        <f t="shared" si="117"/>
        <v>1.4787838782793209E-4</v>
      </c>
      <c r="R595" s="269">
        <f t="shared" si="119"/>
        <v>2.2181758174189812E-3</v>
      </c>
      <c r="S595" s="237"/>
    </row>
    <row r="596" spans="1:34" ht="14" thickBot="1">
      <c r="A596" s="187">
        <f t="shared" si="113"/>
        <v>5</v>
      </c>
      <c r="B596" s="278">
        <v>2</v>
      </c>
      <c r="C596" s="278">
        <v>1</v>
      </c>
      <c r="D596" s="278">
        <v>1</v>
      </c>
      <c r="E596" s="278">
        <v>1</v>
      </c>
      <c r="F596" s="278">
        <v>0</v>
      </c>
      <c r="G596" s="279">
        <f t="shared" si="114"/>
        <v>5</v>
      </c>
      <c r="H596" s="284">
        <f>IF(B596=2,'Regular Symbol'!D$57,IF(PayCombo!B596=1,'Regular Symbol'!D$42,IF(A596=0,'Regular Symbol'!D$26,'Regular Symbol'!D$70) ))</f>
        <v>2</v>
      </c>
      <c r="I596" s="284">
        <f>IF(C596=2,'Regular Symbol'!E$57,IF(PayCombo!C596=1,'Regular Symbol'!E$42,IF(B596=0,'Regular Symbol'!E$26,'Regular Symbol'!E$70) ))</f>
        <v>2</v>
      </c>
      <c r="J596" s="284">
        <f>IF(D596=2,'Regular Symbol'!F$57,IF(PayCombo!D596=1,'Regular Symbol'!F$42,IF(C596=0,'Regular Symbol'!F$26,'Regular Symbol'!F$70) ))</f>
        <v>34</v>
      </c>
      <c r="K596" s="284">
        <f>IF(E596=2,'Regular Symbol'!G$57,IF(PayCombo!E596=1,'Regular Symbol'!G$42,IF(D596=0,'Regular Symbol'!G$26,'Regular Symbol'!G$70) ))</f>
        <v>6</v>
      </c>
      <c r="L596" s="284">
        <f>IF(F596=2,'Regular Symbol'!H$57,IF(PayCombo!F596=1,'Regular Symbol'!H$42,IF(E596=0,'Regular Symbol'!H$26,'Regular Symbol'!H$70) ))</f>
        <v>157</v>
      </c>
      <c r="M596" s="270">
        <f t="shared" si="115"/>
        <v>128112</v>
      </c>
      <c r="N596" s="271">
        <f t="shared" si="116"/>
        <v>2036649.6755339077</v>
      </c>
      <c r="O596" s="285">
        <f>HLOOKUP(A596,OverView!$B$47:$L$57,11,FALSE)</f>
        <v>15</v>
      </c>
      <c r="P596" s="269">
        <f t="shared" si="118"/>
        <v>7.3650368937739625E-6</v>
      </c>
      <c r="Q596" s="272">
        <f t="shared" si="117"/>
        <v>4.9100245958493085E-7</v>
      </c>
      <c r="R596" s="269">
        <f t="shared" si="119"/>
        <v>7.3650368937739625E-6</v>
      </c>
      <c r="S596" s="237"/>
    </row>
    <row r="597" spans="1:34" ht="14" thickBot="1">
      <c r="A597" s="187">
        <f t="shared" si="113"/>
        <v>5</v>
      </c>
      <c r="B597" s="278">
        <v>2</v>
      </c>
      <c r="C597" s="278">
        <v>1</v>
      </c>
      <c r="D597" s="278">
        <v>2</v>
      </c>
      <c r="E597" s="278">
        <v>0</v>
      </c>
      <c r="F597" s="278">
        <v>0</v>
      </c>
      <c r="G597" s="279">
        <f t="shared" si="114"/>
        <v>5</v>
      </c>
      <c r="H597" s="284">
        <f>IF(B597=2,'Regular Symbol'!D$57,IF(PayCombo!B597=1,'Regular Symbol'!D$42,IF(A597=0,'Regular Symbol'!D$26,'Regular Symbol'!D$70) ))</f>
        <v>2</v>
      </c>
      <c r="I597" s="284">
        <f>IF(C597=2,'Regular Symbol'!E$57,IF(PayCombo!C597=1,'Regular Symbol'!E$42,IF(B597=0,'Regular Symbol'!E$26,'Regular Symbol'!E$70) ))</f>
        <v>2</v>
      </c>
      <c r="J597" s="284">
        <f>IF(D597=2,'Regular Symbol'!F$57,IF(PayCombo!D597=1,'Regular Symbol'!F$42,IF(C597=0,'Regular Symbol'!F$26,'Regular Symbol'!F$70) ))</f>
        <v>16</v>
      </c>
      <c r="K597" s="284">
        <f>IF(E597=2,'Regular Symbol'!G$57,IF(PayCombo!E597=1,'Regular Symbol'!G$42,IF(D597=0,'Regular Symbol'!G$26,'Regular Symbol'!G$70) ))</f>
        <v>157</v>
      </c>
      <c r="L597" s="284">
        <f>IF(F597=2,'Regular Symbol'!H$57,IF(PayCombo!F597=1,'Regular Symbol'!H$42,IF(E597=0,'Regular Symbol'!H$26,'Regular Symbol'!H$70) ))</f>
        <v>192</v>
      </c>
      <c r="M597" s="270">
        <f t="shared" si="115"/>
        <v>1929216</v>
      </c>
      <c r="N597" s="271">
        <f t="shared" si="116"/>
        <v>135246.26751592357</v>
      </c>
      <c r="O597" s="285">
        <f>HLOOKUP(A597,OverView!$B$47:$L$57,11,FALSE)</f>
        <v>15</v>
      </c>
      <c r="P597" s="269">
        <f t="shared" si="118"/>
        <v>1.1090879087094907E-4</v>
      </c>
      <c r="Q597" s="272">
        <f t="shared" si="117"/>
        <v>7.3939193913966047E-6</v>
      </c>
      <c r="R597" s="269">
        <f t="shared" si="119"/>
        <v>1.1090879087094907E-4</v>
      </c>
      <c r="S597" s="237"/>
    </row>
    <row r="598" spans="1:34" ht="14" thickBot="1">
      <c r="A598" s="187">
        <f t="shared" si="113"/>
        <v>5</v>
      </c>
      <c r="B598" s="282">
        <v>2</v>
      </c>
      <c r="C598" s="282">
        <v>2</v>
      </c>
      <c r="D598" s="282">
        <v>1</v>
      </c>
      <c r="E598" s="282">
        <v>0</v>
      </c>
      <c r="F598" s="282">
        <v>0</v>
      </c>
      <c r="G598" s="283">
        <f t="shared" si="114"/>
        <v>5</v>
      </c>
      <c r="H598" s="284">
        <f>IF(B598=2,'Regular Symbol'!D$57,IF(PayCombo!B598=1,'Regular Symbol'!D$42,IF(A598=0,'Regular Symbol'!D$26,'Regular Symbol'!D$70) ))</f>
        <v>2</v>
      </c>
      <c r="I598" s="284">
        <f>IF(C598=2,'Regular Symbol'!E$57,IF(PayCombo!C598=1,'Regular Symbol'!E$42,IF(B598=0,'Regular Symbol'!E$26,'Regular Symbol'!E$70) ))</f>
        <v>2</v>
      </c>
      <c r="J598" s="284">
        <f>IF(D598=2,'Regular Symbol'!F$57,IF(PayCombo!D598=1,'Regular Symbol'!F$42,IF(C598=0,'Regular Symbol'!F$26,'Regular Symbol'!F$70) ))</f>
        <v>34</v>
      </c>
      <c r="K598" s="284">
        <f>IF(E598=2,'Regular Symbol'!G$57,IF(PayCombo!E598=1,'Regular Symbol'!G$42,IF(D598=0,'Regular Symbol'!G$26,'Regular Symbol'!G$70) ))</f>
        <v>157</v>
      </c>
      <c r="L598" s="284">
        <f>IF(F598=2,'Regular Symbol'!H$57,IF(PayCombo!F598=1,'Regular Symbol'!H$42,IF(E598=0,'Regular Symbol'!H$26,'Regular Symbol'!H$70) ))</f>
        <v>192</v>
      </c>
      <c r="M598" s="270">
        <f t="shared" si="115"/>
        <v>4099584</v>
      </c>
      <c r="N598" s="271">
        <f t="shared" si="116"/>
        <v>63645.302360434616</v>
      </c>
      <c r="O598" s="285">
        <f>HLOOKUP(A598,OverView!$B$47:$L$57,11,FALSE)</f>
        <v>15</v>
      </c>
      <c r="P598" s="269">
        <f t="shared" si="118"/>
        <v>2.356811806007668E-4</v>
      </c>
      <c r="Q598" s="272">
        <f t="shared" si="117"/>
        <v>1.5712078706717787E-5</v>
      </c>
      <c r="R598" s="269">
        <f t="shared" si="119"/>
        <v>2.356811806007668E-4</v>
      </c>
      <c r="S598" s="289">
        <f>SUM(M591:M598)</f>
        <v>61317712</v>
      </c>
    </row>
    <row r="599" spans="1:34" ht="14" thickBot="1">
      <c r="A599" s="187">
        <f t="shared" si="113"/>
        <v>4</v>
      </c>
      <c r="B599" s="280">
        <v>1</v>
      </c>
      <c r="C599" s="280">
        <v>1</v>
      </c>
      <c r="D599" s="280">
        <v>1</v>
      </c>
      <c r="E599" s="280">
        <v>1</v>
      </c>
      <c r="F599" s="280">
        <v>0</v>
      </c>
      <c r="G599" s="281">
        <f t="shared" si="114"/>
        <v>4</v>
      </c>
      <c r="H599" s="284">
        <f>IF(B599=2,'Regular Symbol'!D$57,IF(PayCombo!B599=1,'Regular Symbol'!D$42,IF(A599=0,'Regular Symbol'!D$26,'Regular Symbol'!D$70) ))</f>
        <v>40</v>
      </c>
      <c r="I599" s="284">
        <f>IF(C599=2,'Regular Symbol'!E$57,IF(PayCombo!C599=1,'Regular Symbol'!E$42,IF(B599=0,'Regular Symbol'!E$26,'Regular Symbol'!E$70) ))</f>
        <v>2</v>
      </c>
      <c r="J599" s="284">
        <f>IF(D599=2,'Regular Symbol'!F$57,IF(PayCombo!D599=1,'Regular Symbol'!F$42,IF(C599=0,'Regular Symbol'!F$26,'Regular Symbol'!F$70) ))</f>
        <v>34</v>
      </c>
      <c r="K599" s="284">
        <f>IF(E599=2,'Regular Symbol'!G$57,IF(PayCombo!E599=1,'Regular Symbol'!G$42,IF(D599=0,'Regular Symbol'!G$26,'Regular Symbol'!G$70) ))</f>
        <v>6</v>
      </c>
      <c r="L599" s="284">
        <f>IF(F599=2,'Regular Symbol'!H$57,IF(PayCombo!F599=1,'Regular Symbol'!H$42,IF(E599=0,'Regular Symbol'!H$26,'Regular Symbol'!H$70) ))</f>
        <v>157</v>
      </c>
      <c r="M599" s="268">
        <f t="shared" si="115"/>
        <v>2562240</v>
      </c>
      <c r="N599" s="271">
        <f t="shared" si="116"/>
        <v>101832.48377669539</v>
      </c>
      <c r="O599" s="285">
        <f>HLOOKUP(A599,OverView!$B$47:$L$57,11,FALSE)</f>
        <v>8</v>
      </c>
      <c r="P599" s="269">
        <f t="shared" si="118"/>
        <v>7.8560393533588929E-5</v>
      </c>
      <c r="Q599" s="272">
        <f t="shared" si="117"/>
        <v>9.8200491916986161E-6</v>
      </c>
      <c r="R599" s="269">
        <f t="shared" si="119"/>
        <v>7.8560393533588929E-5</v>
      </c>
      <c r="S599" s="237"/>
    </row>
    <row r="600" spans="1:34" ht="14" thickBot="1">
      <c r="A600" s="187">
        <f t="shared" si="113"/>
        <v>4</v>
      </c>
      <c r="B600" s="278">
        <v>1</v>
      </c>
      <c r="C600" s="278">
        <v>1</v>
      </c>
      <c r="D600" s="278">
        <v>2</v>
      </c>
      <c r="E600" s="278">
        <v>0</v>
      </c>
      <c r="F600" s="278">
        <v>0</v>
      </c>
      <c r="G600" s="279">
        <f t="shared" si="114"/>
        <v>4</v>
      </c>
      <c r="H600" s="284">
        <f>IF(B600=2,'Regular Symbol'!D$57,IF(PayCombo!B600=1,'Regular Symbol'!D$42,IF(A600=0,'Regular Symbol'!D$26,'Regular Symbol'!D$70) ))</f>
        <v>40</v>
      </c>
      <c r="I600" s="284">
        <f>IF(C600=2,'Regular Symbol'!E$57,IF(PayCombo!C600=1,'Regular Symbol'!E$42,IF(B600=0,'Regular Symbol'!E$26,'Regular Symbol'!E$70) ))</f>
        <v>2</v>
      </c>
      <c r="J600" s="284">
        <f>IF(D600=2,'Regular Symbol'!F$57,IF(PayCombo!D600=1,'Regular Symbol'!F$42,IF(C600=0,'Regular Symbol'!F$26,'Regular Symbol'!F$70) ))</f>
        <v>16</v>
      </c>
      <c r="K600" s="284">
        <f>IF(E600=2,'Regular Symbol'!G$57,IF(PayCombo!E600=1,'Regular Symbol'!G$42,IF(D600=0,'Regular Symbol'!G$26,'Regular Symbol'!G$70) ))</f>
        <v>157</v>
      </c>
      <c r="L600" s="284">
        <f>IF(F600=2,'Regular Symbol'!H$57,IF(PayCombo!F600=1,'Regular Symbol'!H$42,IF(E600=0,'Regular Symbol'!H$26,'Regular Symbol'!H$70) ))</f>
        <v>192</v>
      </c>
      <c r="M600" s="270">
        <f t="shared" si="115"/>
        <v>38584320</v>
      </c>
      <c r="N600" s="271">
        <f t="shared" si="116"/>
        <v>6762.3133757961787</v>
      </c>
      <c r="O600" s="285">
        <f>HLOOKUP(A600,OverView!$B$47:$L$57,11,FALSE)</f>
        <v>8</v>
      </c>
      <c r="P600" s="269">
        <f t="shared" si="118"/>
        <v>1.1830271026234567E-3</v>
      </c>
      <c r="Q600" s="272">
        <f t="shared" si="117"/>
        <v>1.4787838782793209E-4</v>
      </c>
      <c r="R600" s="269">
        <f t="shared" si="119"/>
        <v>1.1830271026234567E-3</v>
      </c>
      <c r="S600" s="237"/>
    </row>
    <row r="601" spans="1:34" ht="14" thickBot="1">
      <c r="A601" s="187">
        <f t="shared" si="113"/>
        <v>4</v>
      </c>
      <c r="B601" s="278">
        <v>1</v>
      </c>
      <c r="C601" s="278">
        <v>2</v>
      </c>
      <c r="D601" s="278">
        <v>1</v>
      </c>
      <c r="E601" s="278">
        <v>0</v>
      </c>
      <c r="F601" s="278">
        <v>0</v>
      </c>
      <c r="G601" s="279">
        <f t="shared" si="114"/>
        <v>4</v>
      </c>
      <c r="H601" s="284">
        <f>IF(B601=2,'Regular Symbol'!D$57,IF(PayCombo!B601=1,'Regular Symbol'!D$42,IF(A601=0,'Regular Symbol'!D$26,'Regular Symbol'!D$70) ))</f>
        <v>40</v>
      </c>
      <c r="I601" s="284">
        <f>IF(C601=2,'Regular Symbol'!E$57,IF(PayCombo!C601=1,'Regular Symbol'!E$42,IF(B601=0,'Regular Symbol'!E$26,'Regular Symbol'!E$70) ))</f>
        <v>2</v>
      </c>
      <c r="J601" s="284">
        <f>IF(D601=2,'Regular Symbol'!F$57,IF(PayCombo!D601=1,'Regular Symbol'!F$42,IF(C601=0,'Regular Symbol'!F$26,'Regular Symbol'!F$70) ))</f>
        <v>34</v>
      </c>
      <c r="K601" s="284">
        <f>IF(E601=2,'Regular Symbol'!G$57,IF(PayCombo!E601=1,'Regular Symbol'!G$42,IF(D601=0,'Regular Symbol'!G$26,'Regular Symbol'!G$70) ))</f>
        <v>157</v>
      </c>
      <c r="L601" s="284">
        <f>IF(F601=2,'Regular Symbol'!H$57,IF(PayCombo!F601=1,'Regular Symbol'!H$42,IF(E601=0,'Regular Symbol'!H$26,'Regular Symbol'!H$70) ))</f>
        <v>192</v>
      </c>
      <c r="M601" s="270">
        <f t="shared" si="115"/>
        <v>81991680</v>
      </c>
      <c r="N601" s="271">
        <f t="shared" si="116"/>
        <v>3182.2651180217308</v>
      </c>
      <c r="O601" s="285">
        <f>HLOOKUP(A601,OverView!$B$47:$L$57,11,FALSE)</f>
        <v>8</v>
      </c>
      <c r="P601" s="269">
        <f t="shared" si="118"/>
        <v>2.5139325930748457E-3</v>
      </c>
      <c r="Q601" s="272">
        <f t="shared" si="117"/>
        <v>3.1424157413435571E-4</v>
      </c>
      <c r="R601" s="269">
        <f t="shared" si="119"/>
        <v>2.5139325930748457E-3</v>
      </c>
      <c r="S601" s="237"/>
    </row>
    <row r="602" spans="1:34" ht="14" thickBot="1">
      <c r="A602" s="187">
        <f t="shared" si="113"/>
        <v>4</v>
      </c>
      <c r="B602" s="278">
        <v>2</v>
      </c>
      <c r="C602" s="278">
        <v>1</v>
      </c>
      <c r="D602" s="278">
        <v>1</v>
      </c>
      <c r="E602" s="278">
        <v>0</v>
      </c>
      <c r="F602" s="278">
        <v>0</v>
      </c>
      <c r="G602" s="279">
        <f t="shared" si="114"/>
        <v>4</v>
      </c>
      <c r="H602" s="284">
        <f>IF(B602=2,'Regular Symbol'!D$57,IF(PayCombo!B602=1,'Regular Symbol'!D$42,IF(A602=0,'Regular Symbol'!D$26,'Regular Symbol'!D$70) ))</f>
        <v>2</v>
      </c>
      <c r="I602" s="284">
        <f>IF(C602=2,'Regular Symbol'!E$57,IF(PayCombo!C602=1,'Regular Symbol'!E$42,IF(B602=0,'Regular Symbol'!E$26,'Regular Symbol'!E$70) ))</f>
        <v>2</v>
      </c>
      <c r="J602" s="284">
        <f>IF(D602=2,'Regular Symbol'!F$57,IF(PayCombo!D602=1,'Regular Symbol'!F$42,IF(C602=0,'Regular Symbol'!F$26,'Regular Symbol'!F$70) ))</f>
        <v>34</v>
      </c>
      <c r="K602" s="284">
        <f>IF(E602=2,'Regular Symbol'!G$57,IF(PayCombo!E602=1,'Regular Symbol'!G$42,IF(D602=0,'Regular Symbol'!G$26,'Regular Symbol'!G$70) ))</f>
        <v>157</v>
      </c>
      <c r="L602" s="284">
        <f>IF(F602=2,'Regular Symbol'!H$57,IF(PayCombo!F602=1,'Regular Symbol'!H$42,IF(E602=0,'Regular Symbol'!H$26,'Regular Symbol'!H$70) ))</f>
        <v>192</v>
      </c>
      <c r="M602" s="270">
        <f t="shared" si="115"/>
        <v>4099584</v>
      </c>
      <c r="N602" s="271">
        <f t="shared" si="116"/>
        <v>63645.302360434616</v>
      </c>
      <c r="O602" s="285">
        <f>HLOOKUP(A602,OverView!$B$47:$L$57,11,FALSE)</f>
        <v>8</v>
      </c>
      <c r="P602" s="269">
        <f t="shared" si="118"/>
        <v>1.256966296537423E-4</v>
      </c>
      <c r="Q602" s="272">
        <f t="shared" si="117"/>
        <v>1.5712078706717787E-5</v>
      </c>
      <c r="R602" s="269">
        <f t="shared" si="119"/>
        <v>1.256966296537423E-4</v>
      </c>
      <c r="S602" s="237"/>
    </row>
    <row r="603" spans="1:34" ht="14" thickBot="1">
      <c r="A603" s="187">
        <f t="shared" si="113"/>
        <v>4</v>
      </c>
      <c r="B603" s="282">
        <v>2</v>
      </c>
      <c r="C603" s="282">
        <v>2</v>
      </c>
      <c r="D603" s="282">
        <v>0</v>
      </c>
      <c r="E603" s="282">
        <v>0</v>
      </c>
      <c r="F603" s="282">
        <v>0</v>
      </c>
      <c r="G603" s="283">
        <f t="shared" si="114"/>
        <v>4</v>
      </c>
      <c r="H603" s="284">
        <f>IF(B603=2,'Regular Symbol'!D$57,IF(PayCombo!B603=1,'Regular Symbol'!D$42,IF(A603=0,'Regular Symbol'!D$26,'Regular Symbol'!D$70) ))</f>
        <v>2</v>
      </c>
      <c r="I603" s="284">
        <f>IF(C603=2,'Regular Symbol'!E$57,IF(PayCombo!C603=1,'Regular Symbol'!E$42,IF(B603=0,'Regular Symbol'!E$26,'Regular Symbol'!E$70) ))</f>
        <v>2</v>
      </c>
      <c r="J603" s="284">
        <f>IF(D603=2,'Regular Symbol'!F$57,IF(PayCombo!D603=1,'Regular Symbol'!F$42,IF(C603=0,'Regular Symbol'!F$26,'Regular Symbol'!F$70) ))</f>
        <v>142</v>
      </c>
      <c r="K603" s="284">
        <f>IF(E603=2,'Regular Symbol'!G$57,IF(PayCombo!E603=1,'Regular Symbol'!G$42,IF(D603=0,'Regular Symbol'!G$26,'Regular Symbol'!G$70) ))</f>
        <v>192</v>
      </c>
      <c r="L603" s="284">
        <f>IF(F603=2,'Regular Symbol'!H$57,IF(PayCombo!F603=1,'Regular Symbol'!H$42,IF(E603=0,'Regular Symbol'!H$26,'Regular Symbol'!H$70) ))</f>
        <v>192</v>
      </c>
      <c r="M603" s="270">
        <f t="shared" si="115"/>
        <v>20938752</v>
      </c>
      <c r="N603" s="271">
        <f t="shared" si="116"/>
        <v>12461.070422535211</v>
      </c>
      <c r="O603" s="285">
        <f>HLOOKUP(A603,OverView!$B$47:$L$57,11,FALSE)</f>
        <v>8</v>
      </c>
      <c r="P603" s="269">
        <f t="shared" si="118"/>
        <v>6.4199942129629633E-4</v>
      </c>
      <c r="Q603" s="272">
        <f t="shared" si="117"/>
        <v>8.0249927662037041E-5</v>
      </c>
      <c r="R603" s="269">
        <f t="shared" si="119"/>
        <v>6.4199942129629633E-4</v>
      </c>
      <c r="S603" s="289">
        <f>SUM(M599:M603)</f>
        <v>148176576</v>
      </c>
    </row>
    <row r="604" spans="1:34" ht="14" thickBot="1">
      <c r="A604" s="187">
        <f t="shared" si="113"/>
        <v>3</v>
      </c>
      <c r="B604" s="280">
        <v>1</v>
      </c>
      <c r="C604" s="280">
        <v>1</v>
      </c>
      <c r="D604" s="280">
        <v>1</v>
      </c>
      <c r="E604" s="280">
        <v>0</v>
      </c>
      <c r="F604" s="280">
        <v>0</v>
      </c>
      <c r="G604" s="281">
        <f t="shared" si="114"/>
        <v>3</v>
      </c>
      <c r="H604" s="284">
        <f>IF(B604=2,'Regular Symbol'!D$57,IF(PayCombo!B604=1,'Regular Symbol'!D$42,IF(A604=0,'Regular Symbol'!D$26,'Regular Symbol'!D$70) ))</f>
        <v>40</v>
      </c>
      <c r="I604" s="284">
        <f>IF(C604=2,'Regular Symbol'!E$57,IF(PayCombo!C604=1,'Regular Symbol'!E$42,IF(B604=0,'Regular Symbol'!E$26,'Regular Symbol'!E$70) ))</f>
        <v>2</v>
      </c>
      <c r="J604" s="284">
        <f>IF(D604=2,'Regular Symbol'!F$57,IF(PayCombo!D604=1,'Regular Symbol'!F$42,IF(C604=0,'Regular Symbol'!F$26,'Regular Symbol'!F$70) ))</f>
        <v>34</v>
      </c>
      <c r="K604" s="284">
        <f>IF(E604=2,'Regular Symbol'!G$57,IF(PayCombo!E604=1,'Regular Symbol'!G$42,IF(D604=0,'Regular Symbol'!G$26,'Regular Symbol'!G$70) ))</f>
        <v>157</v>
      </c>
      <c r="L604" s="284">
        <f>IF(F604=2,'Regular Symbol'!H$57,IF(PayCombo!F604=1,'Regular Symbol'!H$42,IF(E604=0,'Regular Symbol'!H$26,'Regular Symbol'!H$70) ))</f>
        <v>192</v>
      </c>
      <c r="M604" s="268">
        <f t="shared" si="115"/>
        <v>81991680</v>
      </c>
      <c r="N604" s="271">
        <f t="shared" si="116"/>
        <v>3182.2651180217308</v>
      </c>
      <c r="O604" s="285">
        <f>HLOOKUP(A604,OverView!$B$47:$L$57,11,FALSE)</f>
        <v>5</v>
      </c>
      <c r="P604" s="269">
        <f t="shared" si="118"/>
        <v>1.5712078706717786E-3</v>
      </c>
      <c r="Q604" s="272">
        <f t="shared" si="117"/>
        <v>3.1424157413435571E-4</v>
      </c>
      <c r="R604" s="269">
        <f t="shared" si="119"/>
        <v>1.5712078706717786E-3</v>
      </c>
      <c r="S604" s="237"/>
    </row>
    <row r="605" spans="1:34" ht="14" thickBot="1">
      <c r="A605" s="187">
        <f t="shared" si="113"/>
        <v>3</v>
      </c>
      <c r="B605" s="278">
        <v>1</v>
      </c>
      <c r="C605" s="278">
        <v>2</v>
      </c>
      <c r="D605" s="278">
        <v>0</v>
      </c>
      <c r="E605" s="278">
        <v>0</v>
      </c>
      <c r="F605" s="278">
        <v>0</v>
      </c>
      <c r="G605" s="279">
        <f t="shared" si="114"/>
        <v>3</v>
      </c>
      <c r="H605" s="284">
        <f>IF(B605=2,'Regular Symbol'!D$57,IF(PayCombo!B605=1,'Regular Symbol'!D$42,IF(A605=0,'Regular Symbol'!D$26,'Regular Symbol'!D$70) ))</f>
        <v>40</v>
      </c>
      <c r="I605" s="284">
        <f>IF(C605=2,'Regular Symbol'!E$57,IF(PayCombo!C605=1,'Regular Symbol'!E$42,IF(B605=0,'Regular Symbol'!E$26,'Regular Symbol'!E$70) ))</f>
        <v>2</v>
      </c>
      <c r="J605" s="284">
        <f>IF(D605=2,'Regular Symbol'!F$57,IF(PayCombo!D605=1,'Regular Symbol'!F$42,IF(C605=0,'Regular Symbol'!F$26,'Regular Symbol'!F$70) ))</f>
        <v>142</v>
      </c>
      <c r="K605" s="284">
        <f>IF(E605=2,'Regular Symbol'!G$57,IF(PayCombo!E605=1,'Regular Symbol'!G$42,IF(D605=0,'Regular Symbol'!G$26,'Regular Symbol'!G$70) ))</f>
        <v>192</v>
      </c>
      <c r="L605" s="284">
        <f>IF(F605=2,'Regular Symbol'!H$57,IF(PayCombo!F605=1,'Regular Symbol'!H$42,IF(E605=0,'Regular Symbol'!H$26,'Regular Symbol'!H$70) ))</f>
        <v>192</v>
      </c>
      <c r="M605" s="270">
        <f t="shared" si="115"/>
        <v>418775040</v>
      </c>
      <c r="N605" s="271">
        <f t="shared" si="116"/>
        <v>623.05352112676053</v>
      </c>
      <c r="O605" s="285">
        <f>HLOOKUP(A605,OverView!$B$47:$L$57,11,FALSE)</f>
        <v>5</v>
      </c>
      <c r="P605" s="269">
        <f t="shared" si="118"/>
        <v>8.0249927662037045E-3</v>
      </c>
      <c r="Q605" s="272">
        <f t="shared" si="117"/>
        <v>1.6049985532407408E-3</v>
      </c>
      <c r="R605" s="269">
        <f t="shared" si="119"/>
        <v>8.0249927662037045E-3</v>
      </c>
      <c r="S605" s="237"/>
    </row>
    <row r="606" spans="1:34" ht="14" thickBot="1">
      <c r="A606" s="187">
        <f t="shared" si="113"/>
        <v>3</v>
      </c>
      <c r="B606" s="313">
        <v>2</v>
      </c>
      <c r="C606" s="313">
        <v>1</v>
      </c>
      <c r="D606" s="313">
        <v>0</v>
      </c>
      <c r="E606" s="313">
        <v>0</v>
      </c>
      <c r="F606" s="313">
        <v>0</v>
      </c>
      <c r="G606" s="312">
        <f t="shared" si="114"/>
        <v>3</v>
      </c>
      <c r="H606" s="284">
        <f>IF(B606=2,'Regular Symbol'!D$57,IF(PayCombo!B606=1,'Regular Symbol'!D$42,IF(A606=0,'Regular Symbol'!D$26,'Regular Symbol'!D$70) ))</f>
        <v>2</v>
      </c>
      <c r="I606" s="284">
        <f>IF(C606=2,'Regular Symbol'!E$57,IF(PayCombo!C606=1,'Regular Symbol'!E$42,IF(B606=0,'Regular Symbol'!E$26,'Regular Symbol'!E$70) ))</f>
        <v>2</v>
      </c>
      <c r="J606" s="284">
        <f>IF(D606=2,'Regular Symbol'!F$57,IF(PayCombo!D606=1,'Regular Symbol'!F$42,IF(C606=0,'Regular Symbol'!F$26,'Regular Symbol'!F$70) ))</f>
        <v>142</v>
      </c>
      <c r="K606" s="284">
        <f>IF(E606=2,'Regular Symbol'!G$57,IF(PayCombo!E606=1,'Regular Symbol'!G$42,IF(D606=0,'Regular Symbol'!G$26,'Regular Symbol'!G$70) ))</f>
        <v>192</v>
      </c>
      <c r="L606" s="284">
        <f>IF(F606=2,'Regular Symbol'!H$57,IF(PayCombo!F606=1,'Regular Symbol'!H$42,IF(E606=0,'Regular Symbol'!H$26,'Regular Symbol'!H$70) ))</f>
        <v>192</v>
      </c>
      <c r="M606" s="311">
        <f t="shared" si="115"/>
        <v>20938752</v>
      </c>
      <c r="N606" s="310">
        <f t="shared" si="116"/>
        <v>12461.070422535211</v>
      </c>
      <c r="O606" s="285">
        <f>HLOOKUP(A606,OverView!$B$47:$L$57,11,FALSE)</f>
        <v>5</v>
      </c>
      <c r="P606" s="177">
        <f t="shared" si="118"/>
        <v>4.0124963831018521E-4</v>
      </c>
      <c r="Q606" s="309">
        <f t="shared" si="117"/>
        <v>8.0249927662037041E-5</v>
      </c>
      <c r="R606" s="177">
        <f t="shared" si="119"/>
        <v>4.0124963831018521E-4</v>
      </c>
      <c r="S606" s="236">
        <f>SUM(M604:M606)</f>
        <v>521705472</v>
      </c>
    </row>
    <row r="607" spans="1:34" ht="15">
      <c r="B607" s="188"/>
      <c r="C607" s="188"/>
      <c r="D607" s="188"/>
      <c r="E607" s="188"/>
      <c r="F607" s="188"/>
      <c r="G607" s="307" t="s">
        <v>270</v>
      </c>
      <c r="H607" s="307"/>
      <c r="I607" s="307"/>
      <c r="J607" s="307"/>
      <c r="K607" s="307"/>
      <c r="L607" s="307"/>
      <c r="M607" s="307">
        <f>AG609</f>
        <v>1213056</v>
      </c>
      <c r="N607" s="307">
        <f t="shared" si="116"/>
        <v>215092.51282051281</v>
      </c>
      <c r="O607" s="307">
        <f>OverView!G58</f>
        <v>200</v>
      </c>
      <c r="P607" s="305">
        <f>O607*Q607</f>
        <v>9.2983245849609375E-4</v>
      </c>
      <c r="Q607" s="306">
        <f>AH609</f>
        <v>4.6491622924804688E-6</v>
      </c>
      <c r="R607" s="305">
        <f>O607*Q607*$I$3</f>
        <v>4.6491622924804688E-2</v>
      </c>
      <c r="S607" s="304"/>
      <c r="W607" s="308" t="s">
        <v>269</v>
      </c>
      <c r="X607" s="308"/>
      <c r="Y607" s="308"/>
      <c r="Z607" s="308"/>
      <c r="AA607" s="308"/>
      <c r="AB607" s="308"/>
      <c r="AC607" s="308"/>
      <c r="AD607" s="308"/>
      <c r="AE607" s="308"/>
      <c r="AF607" s="308"/>
      <c r="AG607" s="2"/>
      <c r="AH607" s="2"/>
    </row>
    <row r="608" spans="1:34">
      <c r="B608" s="188"/>
      <c r="C608" s="188"/>
      <c r="D608" s="188"/>
      <c r="E608" s="188"/>
      <c r="F608" s="188"/>
      <c r="G608" s="307" t="s">
        <v>268</v>
      </c>
      <c r="H608" s="307"/>
      <c r="I608" s="307"/>
      <c r="J608" s="307"/>
      <c r="K608" s="307"/>
      <c r="L608" s="307"/>
      <c r="M608" s="307">
        <f>SUM(AG610:AG614)</f>
        <v>80777088</v>
      </c>
      <c r="N608" s="307">
        <f t="shared" si="116"/>
        <v>3230.1147477859067</v>
      </c>
      <c r="O608" s="307">
        <f>OverView!F58</f>
        <v>10</v>
      </c>
      <c r="P608" s="305">
        <f>O608*Q608</f>
        <v>3.0958652496337891E-3</v>
      </c>
      <c r="Q608" s="306">
        <f>SUM(AH610:AH614)</f>
        <v>3.0958652496337891E-4</v>
      </c>
      <c r="R608" s="305">
        <f>O608*Q608*$I$3</f>
        <v>0.15479326248168945</v>
      </c>
      <c r="S608" s="304"/>
      <c r="W608" s="308"/>
      <c r="X608" s="308"/>
      <c r="Y608" s="308"/>
      <c r="Z608" s="308"/>
      <c r="AA608" s="308"/>
      <c r="AB608" s="308" t="s">
        <v>143</v>
      </c>
      <c r="AC608" s="308" t="s">
        <v>15</v>
      </c>
      <c r="AD608" s="308" t="s">
        <v>16</v>
      </c>
      <c r="AE608" s="308" t="s">
        <v>17</v>
      </c>
      <c r="AF608" s="308" t="s">
        <v>18</v>
      </c>
      <c r="AG608" s="308" t="s">
        <v>267</v>
      </c>
      <c r="AH608" s="308" t="s">
        <v>266</v>
      </c>
    </row>
    <row r="609" spans="2:34" ht="14" thickBot="1">
      <c r="B609" s="188"/>
      <c r="C609" s="188"/>
      <c r="D609" s="188"/>
      <c r="E609" s="188"/>
      <c r="F609" s="188"/>
      <c r="G609" s="307" t="s">
        <v>265</v>
      </c>
      <c r="H609" s="307"/>
      <c r="I609" s="307"/>
      <c r="J609" s="307"/>
      <c r="K609" s="307"/>
      <c r="L609" s="307"/>
      <c r="M609" s="307">
        <f>SUM(AG615:AG624)</f>
        <v>1874389248</v>
      </c>
      <c r="N609" s="307">
        <f t="shared" si="116"/>
        <v>139.20228336264975</v>
      </c>
      <c r="O609" s="307">
        <f>OverView!E58</f>
        <v>2</v>
      </c>
      <c r="P609" s="305">
        <f>O609*Q609</f>
        <v>1.4367580413818359E-2</v>
      </c>
      <c r="Q609" s="306">
        <f>SUM(AH615:AH624)</f>
        <v>7.1837902069091797E-3</v>
      </c>
      <c r="R609" s="305">
        <f>O609*Q609*$I$3</f>
        <v>0.71837902069091797</v>
      </c>
      <c r="S609" s="304"/>
      <c r="W609" s="303" t="s">
        <v>142</v>
      </c>
      <c r="X609" s="303" t="s">
        <v>142</v>
      </c>
      <c r="Y609" s="303" t="s">
        <v>142</v>
      </c>
      <c r="Z609" s="303" t="s">
        <v>142</v>
      </c>
      <c r="AA609" s="303" t="s">
        <v>142</v>
      </c>
      <c r="AB609" s="303">
        <f>IF(W609="S1",'Regular Symbol'!D$23*3,'Regular Symbol'!D$26-'Regular Symbol'!D$23*3)</f>
        <v>18</v>
      </c>
      <c r="AC609" s="303">
        <f>IF(X609="S1",'Regular Symbol'!E$23*3,'Regular Symbol'!E$26-'Regular Symbol'!E$23*3)</f>
        <v>24</v>
      </c>
      <c r="AD609" s="303">
        <f>IF(Y609="S1",'Regular Symbol'!F$23*3,'Regular Symbol'!F$26-'Regular Symbol'!F$23*3)</f>
        <v>12</v>
      </c>
      <c r="AE609" s="303">
        <f>IF(Z609="S1",'Regular Symbol'!G$23*3,'Regular Symbol'!G$26-'Regular Symbol'!G$23*3)</f>
        <v>6</v>
      </c>
      <c r="AF609" s="303">
        <f>IF(AA609="S1",'Regular Symbol'!H$23*3,'Regular Symbol'!H$26-'Regular Symbol'!H$23*3)</f>
        <v>39</v>
      </c>
      <c r="AG609" s="303">
        <f t="shared" ref="AG609:AG624" si="120">PRODUCT(AB609:AF609)</f>
        <v>1213056</v>
      </c>
      <c r="AH609" s="302">
        <f t="shared" ref="AH609:AH624" si="121">AG609/$H$5</f>
        <v>4.6491622924804688E-6</v>
      </c>
    </row>
    <row r="610" spans="2:34">
      <c r="M610" s="342">
        <f>SUM(M8:M609)</f>
        <v>11275082496</v>
      </c>
      <c r="O610" s="210" t="s">
        <v>118</v>
      </c>
      <c r="P610" s="211">
        <f>SUM(P8:P609)</f>
        <v>0.71566219125786135</v>
      </c>
      <c r="S610" s="286" t="s">
        <v>264</v>
      </c>
      <c r="T610" s="326">
        <f>SUM(Q607:Q609)</f>
        <v>7.4980258941650391E-3</v>
      </c>
      <c r="W610" s="300" t="s">
        <v>142</v>
      </c>
      <c r="X610" s="300" t="s">
        <v>142</v>
      </c>
      <c r="Y610" s="300" t="s">
        <v>142</v>
      </c>
      <c r="Z610" s="300" t="s">
        <v>142</v>
      </c>
      <c r="AA610" s="300" t="s">
        <v>261</v>
      </c>
      <c r="AB610" s="300">
        <f>IF(W610="S1",'Regular Symbol'!D$23*3,'Regular Symbol'!D$26-'Regular Symbol'!D$23*3)</f>
        <v>18</v>
      </c>
      <c r="AC610" s="300">
        <f>IF(X610="S1",'Regular Symbol'!E$23*3,'Regular Symbol'!E$26-'Regular Symbol'!E$23*3)</f>
        <v>24</v>
      </c>
      <c r="AD610" s="300">
        <f>IF(Y610="S1",'Regular Symbol'!F$23*3,'Regular Symbol'!F$26-'Regular Symbol'!F$23*3)</f>
        <v>12</v>
      </c>
      <c r="AE610" s="300">
        <f>IF(Z610="S1",'Regular Symbol'!G$23*3,'Regular Symbol'!G$26-'Regular Symbol'!G$23*3)</f>
        <v>6</v>
      </c>
      <c r="AF610" s="300">
        <f>IF(AA610="S1",'Regular Symbol'!H$23*3,'Regular Symbol'!H$26-'Regular Symbol'!H$23*3)</f>
        <v>153</v>
      </c>
      <c r="AG610" s="300">
        <f t="shared" si="120"/>
        <v>4758912</v>
      </c>
      <c r="AH610" s="299">
        <f t="shared" si="121"/>
        <v>1.8239021301269531E-5</v>
      </c>
    </row>
    <row r="611" spans="2:34">
      <c r="O611" s="210" t="s">
        <v>119</v>
      </c>
      <c r="P611" s="211">
        <f>F619*BN_PayCombo!J3</f>
        <v>0.24960588701910449</v>
      </c>
      <c r="S611" s="286" t="s">
        <v>263</v>
      </c>
      <c r="T611" s="298">
        <f>P610-SUM(P607:P609)</f>
        <v>0.6972689131359131</v>
      </c>
      <c r="W611" s="297" t="s">
        <v>142</v>
      </c>
      <c r="X611" s="297" t="s">
        <v>142</v>
      </c>
      <c r="Y611" s="297" t="s">
        <v>142</v>
      </c>
      <c r="Z611" s="297" t="s">
        <v>261</v>
      </c>
      <c r="AA611" s="297" t="s">
        <v>142</v>
      </c>
      <c r="AB611" s="297">
        <f>IF(W611="S1",'Regular Symbol'!D$23*3,'Regular Symbol'!D$26-'Regular Symbol'!D$23*3)</f>
        <v>18</v>
      </c>
      <c r="AC611" s="297">
        <f>IF(X611="S1",'Regular Symbol'!E$23*3,'Regular Symbol'!E$26-'Regular Symbol'!E$23*3)</f>
        <v>24</v>
      </c>
      <c r="AD611" s="297">
        <f>IF(Y611="S1",'Regular Symbol'!F$23*3,'Regular Symbol'!F$26-'Regular Symbol'!F$23*3)</f>
        <v>12</v>
      </c>
      <c r="AE611" s="297">
        <f>IF(Z611="S1",'Regular Symbol'!G$23*3,'Regular Symbol'!G$26-'Regular Symbol'!G$23*3)</f>
        <v>186</v>
      </c>
      <c r="AF611" s="297">
        <f>IF(AA611="S1",'Regular Symbol'!H$23*3,'Regular Symbol'!H$26-'Regular Symbol'!H$23*3)</f>
        <v>39</v>
      </c>
      <c r="AG611" s="297">
        <f t="shared" si="120"/>
        <v>37604736</v>
      </c>
      <c r="AH611" s="296">
        <f t="shared" si="121"/>
        <v>1.4412403106689453E-4</v>
      </c>
    </row>
    <row r="612" spans="2:34">
      <c r="O612" s="210" t="s">
        <v>120</v>
      </c>
      <c r="P612" s="209">
        <f>P610+P611</f>
        <v>0.96526807827696581</v>
      </c>
      <c r="S612" s="286" t="s">
        <v>262</v>
      </c>
      <c r="T612" s="15">
        <f>SUM(P607:P609)</f>
        <v>1.8393278121948242E-2</v>
      </c>
      <c r="W612" s="297" t="s">
        <v>142</v>
      </c>
      <c r="X612" s="297" t="s">
        <v>142</v>
      </c>
      <c r="Y612" s="297" t="s">
        <v>261</v>
      </c>
      <c r="Z612" s="297" t="s">
        <v>142</v>
      </c>
      <c r="AA612" s="297" t="s">
        <v>142</v>
      </c>
      <c r="AB612" s="297">
        <f>IF(W612="S1",'Regular Symbol'!D$23*3,'Regular Symbol'!D$26-'Regular Symbol'!D$23*3)</f>
        <v>18</v>
      </c>
      <c r="AC612" s="297">
        <f>IF(X612="S1",'Regular Symbol'!E$23*3,'Regular Symbol'!E$26-'Regular Symbol'!E$23*3)</f>
        <v>24</v>
      </c>
      <c r="AD612" s="297">
        <f>IF(Y612="S1",'Regular Symbol'!F$23*3,'Regular Symbol'!F$26-'Regular Symbol'!F$23*3)</f>
        <v>180</v>
      </c>
      <c r="AE612" s="297">
        <f>IF(Z612="S1",'Regular Symbol'!G$23*3,'Regular Symbol'!G$26-'Regular Symbol'!G$23*3)</f>
        <v>6</v>
      </c>
      <c r="AF612" s="297">
        <f>IF(AA612="S1",'Regular Symbol'!H$23*3,'Regular Symbol'!H$26-'Regular Symbol'!H$23*3)</f>
        <v>39</v>
      </c>
      <c r="AG612" s="297">
        <f t="shared" si="120"/>
        <v>18195840</v>
      </c>
      <c r="AH612" s="296">
        <f t="shared" si="121"/>
        <v>6.9737434387207031E-5</v>
      </c>
    </row>
    <row r="613" spans="2:34">
      <c r="B613" s="345" t="s">
        <v>278</v>
      </c>
      <c r="C613" s="345"/>
      <c r="D613" s="187">
        <v>3</v>
      </c>
      <c r="E613" s="187">
        <v>4</v>
      </c>
      <c r="F613" s="187">
        <v>5</v>
      </c>
      <c r="W613" s="297" t="s">
        <v>142</v>
      </c>
      <c r="X613" s="297" t="s">
        <v>261</v>
      </c>
      <c r="Y613" s="297" t="s">
        <v>142</v>
      </c>
      <c r="Z613" s="297" t="s">
        <v>142</v>
      </c>
      <c r="AA613" s="297" t="s">
        <v>142</v>
      </c>
      <c r="AB613" s="297">
        <f>IF(W613="S1",'Regular Symbol'!D$23*3,'Regular Symbol'!D$26-'Regular Symbol'!D$23*3)</f>
        <v>18</v>
      </c>
      <c r="AC613" s="297">
        <f>IF(X613="S1",'Regular Symbol'!E$23*3,'Regular Symbol'!E$26-'Regular Symbol'!E$23*3)</f>
        <v>168</v>
      </c>
      <c r="AD613" s="297">
        <f>IF(Y613="S1",'Regular Symbol'!F$23*3,'Regular Symbol'!F$26-'Regular Symbol'!F$23*3)</f>
        <v>12</v>
      </c>
      <c r="AE613" s="297">
        <f>IF(Z613="S1",'Regular Symbol'!G$23*3,'Regular Symbol'!G$26-'Regular Symbol'!G$23*3)</f>
        <v>6</v>
      </c>
      <c r="AF613" s="297">
        <f>IF(AA613="S1",'Regular Symbol'!H$23*3,'Regular Symbol'!H$26-'Regular Symbol'!H$23*3)</f>
        <v>39</v>
      </c>
      <c r="AG613" s="297">
        <f t="shared" si="120"/>
        <v>8491392</v>
      </c>
      <c r="AH613" s="296">
        <f t="shared" si="121"/>
        <v>3.2544136047363281E-5</v>
      </c>
    </row>
    <row r="614" spans="2:34" ht="14" thickBot="1">
      <c r="B614" s="345" t="s">
        <v>279</v>
      </c>
      <c r="C614" s="345"/>
      <c r="D614" s="187">
        <v>10</v>
      </c>
      <c r="E614" s="187">
        <v>15</v>
      </c>
      <c r="F614" s="187">
        <v>20</v>
      </c>
      <c r="W614" s="295" t="s">
        <v>261</v>
      </c>
      <c r="X614" s="295" t="s">
        <v>142</v>
      </c>
      <c r="Y614" s="295" t="s">
        <v>142</v>
      </c>
      <c r="Z614" s="295" t="s">
        <v>142</v>
      </c>
      <c r="AA614" s="295" t="s">
        <v>142</v>
      </c>
      <c r="AB614" s="295">
        <f>IF(W614="S1",'Regular Symbol'!D$23*3,'Regular Symbol'!D$26-'Regular Symbol'!D$23*3)</f>
        <v>174</v>
      </c>
      <c r="AC614" s="295">
        <f>IF(X614="S1",'Regular Symbol'!E$23*3,'Regular Symbol'!E$26-'Regular Symbol'!E$23*3)</f>
        <v>24</v>
      </c>
      <c r="AD614" s="295">
        <f>IF(Y614="S1",'Regular Symbol'!F$23*3,'Regular Symbol'!F$26-'Regular Symbol'!F$23*3)</f>
        <v>12</v>
      </c>
      <c r="AE614" s="295">
        <f>IF(Z614="S1",'Regular Symbol'!G$23*3,'Regular Symbol'!G$26-'Regular Symbol'!G$23*3)</f>
        <v>6</v>
      </c>
      <c r="AF614" s="295">
        <f>IF(AA614="S1",'Regular Symbol'!H$23*3,'Regular Symbol'!H$26-'Regular Symbol'!H$23*3)</f>
        <v>39</v>
      </c>
      <c r="AG614" s="295">
        <f t="shared" si="120"/>
        <v>11726208</v>
      </c>
      <c r="AH614" s="294">
        <f t="shared" si="121"/>
        <v>4.4941902160644531E-5</v>
      </c>
    </row>
    <row r="615" spans="2:34">
      <c r="B615" s="345" t="s">
        <v>280</v>
      </c>
      <c r="C615" s="345"/>
      <c r="D615" s="301">
        <f>Q609</f>
        <v>7.1837902069091797E-3</v>
      </c>
      <c r="E615" s="301">
        <f>Q608</f>
        <v>3.0958652496337891E-4</v>
      </c>
      <c r="F615" s="301">
        <f>Q607</f>
        <v>4.6491622924804688E-6</v>
      </c>
      <c r="W615" s="293" t="s">
        <v>142</v>
      </c>
      <c r="X615" s="293" t="s">
        <v>142</v>
      </c>
      <c r="Y615" s="293" t="s">
        <v>142</v>
      </c>
      <c r="Z615" s="293" t="s">
        <v>261</v>
      </c>
      <c r="AA615" s="293" t="s">
        <v>261</v>
      </c>
      <c r="AB615" s="293">
        <f>IF(W615="S1",'Regular Symbol'!D$23*3,'Regular Symbol'!D$26-'Regular Symbol'!D$23*3)</f>
        <v>18</v>
      </c>
      <c r="AC615" s="293">
        <f>IF(X615="S1",'Regular Symbol'!E$23*3,'Regular Symbol'!E$26-'Regular Symbol'!E$23*3)</f>
        <v>24</v>
      </c>
      <c r="AD615" s="293">
        <f>IF(Y615="S1",'Regular Symbol'!F$23*3,'Regular Symbol'!F$26-'Regular Symbol'!F$23*3)</f>
        <v>12</v>
      </c>
      <c r="AE615" s="293">
        <f>IF(Z615="S1",'Regular Symbol'!G$23*3,'Regular Symbol'!G$26-'Regular Symbol'!G$23*3)</f>
        <v>186</v>
      </c>
      <c r="AF615" s="293">
        <f>IF(AA615="S1",'Regular Symbol'!H$23*3,'Regular Symbol'!H$26-'Regular Symbol'!H$23*3)</f>
        <v>153</v>
      </c>
      <c r="AG615" s="293">
        <f t="shared" si="120"/>
        <v>147526272</v>
      </c>
      <c r="AH615" s="292">
        <f t="shared" si="121"/>
        <v>5.6540966033935547E-4</v>
      </c>
    </row>
    <row r="616" spans="2:34">
      <c r="B616" s="345"/>
      <c r="C616" s="345"/>
      <c r="D616" s="187">
        <f>D614*D615</f>
        <v>7.1837902069091797E-2</v>
      </c>
      <c r="E616" s="187">
        <f t="shared" ref="E616:F616" si="122">E614*E615</f>
        <v>4.6437978744506836E-3</v>
      </c>
      <c r="F616" s="187">
        <f t="shared" si="122"/>
        <v>9.2983245849609375E-5</v>
      </c>
      <c r="W616" s="291" t="s">
        <v>142</v>
      </c>
      <c r="X616" s="291" t="s">
        <v>142</v>
      </c>
      <c r="Y616" s="291" t="s">
        <v>261</v>
      </c>
      <c r="Z616" s="291" t="s">
        <v>142</v>
      </c>
      <c r="AA616" s="291" t="s">
        <v>261</v>
      </c>
      <c r="AB616" s="291">
        <f>IF(W616="S1",'Regular Symbol'!D$23*3,'Regular Symbol'!D$26-'Regular Symbol'!D$23*3)</f>
        <v>18</v>
      </c>
      <c r="AC616" s="291">
        <f>IF(X616="S1",'Regular Symbol'!E$23*3,'Regular Symbol'!E$26-'Regular Symbol'!E$23*3)</f>
        <v>24</v>
      </c>
      <c r="AD616" s="291">
        <f>IF(Y616="S1",'Regular Symbol'!F$23*3,'Regular Symbol'!F$26-'Regular Symbol'!F$23*3)</f>
        <v>180</v>
      </c>
      <c r="AE616" s="291">
        <f>IF(Z616="S1",'Regular Symbol'!G$23*3,'Regular Symbol'!G$26-'Regular Symbol'!G$23*3)</f>
        <v>6</v>
      </c>
      <c r="AF616" s="291">
        <f>IF(AA616="S1",'Regular Symbol'!H$23*3,'Regular Symbol'!H$26-'Regular Symbol'!H$23*3)</f>
        <v>153</v>
      </c>
      <c r="AG616" s="291">
        <f t="shared" si="120"/>
        <v>71383680</v>
      </c>
      <c r="AH616" s="290">
        <f t="shared" si="121"/>
        <v>2.7358531951904297E-4</v>
      </c>
    </row>
    <row r="617" spans="2:34">
      <c r="W617" s="291" t="s">
        <v>142</v>
      </c>
      <c r="X617" s="291" t="s">
        <v>142</v>
      </c>
      <c r="Y617" s="291" t="s">
        <v>261</v>
      </c>
      <c r="Z617" s="291" t="s">
        <v>261</v>
      </c>
      <c r="AA617" s="291" t="s">
        <v>142</v>
      </c>
      <c r="AB617" s="291">
        <f>IF(W617="S1",'Regular Symbol'!D$23*3,'Regular Symbol'!D$26-'Regular Symbol'!D$23*3)</f>
        <v>18</v>
      </c>
      <c r="AC617" s="291">
        <f>IF(X617="S1",'Regular Symbol'!E$23*3,'Regular Symbol'!E$26-'Regular Symbol'!E$23*3)</f>
        <v>24</v>
      </c>
      <c r="AD617" s="291">
        <f>IF(Y617="S1",'Regular Symbol'!F$23*3,'Regular Symbol'!F$26-'Regular Symbol'!F$23*3)</f>
        <v>180</v>
      </c>
      <c r="AE617" s="291">
        <f>IF(Z617="S1",'Regular Symbol'!G$23*3,'Regular Symbol'!G$26-'Regular Symbol'!G$23*3)</f>
        <v>186</v>
      </c>
      <c r="AF617" s="291">
        <f>IF(AA617="S1",'Regular Symbol'!H$23*3,'Regular Symbol'!H$26-'Regular Symbol'!H$23*3)</f>
        <v>39</v>
      </c>
      <c r="AG617" s="291">
        <f t="shared" si="120"/>
        <v>564071040</v>
      </c>
      <c r="AH617" s="290">
        <f t="shared" si="121"/>
        <v>2.161860466003418E-3</v>
      </c>
    </row>
    <row r="618" spans="2:34">
      <c r="F618" s="187">
        <f>SUM(D616:F616)</f>
        <v>7.657468318939209E-2</v>
      </c>
      <c r="W618" s="291" t="s">
        <v>142</v>
      </c>
      <c r="X618" s="291" t="s">
        <v>261</v>
      </c>
      <c r="Y618" s="291" t="s">
        <v>142</v>
      </c>
      <c r="Z618" s="291" t="s">
        <v>142</v>
      </c>
      <c r="AA618" s="291" t="s">
        <v>261</v>
      </c>
      <c r="AB618" s="291">
        <f>IF(W618="S1",'Regular Symbol'!D$23*3,'Regular Symbol'!D$26-'Regular Symbol'!D$23*3)</f>
        <v>18</v>
      </c>
      <c r="AC618" s="291">
        <f>IF(X618="S1",'Regular Symbol'!E$23*3,'Regular Symbol'!E$26-'Regular Symbol'!E$23*3)</f>
        <v>168</v>
      </c>
      <c r="AD618" s="291">
        <f>IF(Y618="S1",'Regular Symbol'!F$23*3,'Regular Symbol'!F$26-'Regular Symbol'!F$23*3)</f>
        <v>12</v>
      </c>
      <c r="AE618" s="291">
        <f>IF(Z618="S1",'Regular Symbol'!G$23*3,'Regular Symbol'!G$26-'Regular Symbol'!G$23*3)</f>
        <v>6</v>
      </c>
      <c r="AF618" s="291">
        <f>IF(AA618="S1",'Regular Symbol'!H$23*3,'Regular Symbol'!H$26-'Regular Symbol'!H$23*3)</f>
        <v>153</v>
      </c>
      <c r="AG618" s="291">
        <f t="shared" si="120"/>
        <v>33312384</v>
      </c>
      <c r="AH618" s="290">
        <f t="shared" si="121"/>
        <v>1.2767314910888672E-4</v>
      </c>
    </row>
    <row r="619" spans="2:34">
      <c r="B619" s="345" t="s">
        <v>281</v>
      </c>
      <c r="C619" s="345"/>
      <c r="F619" s="187">
        <f>F618*(1/(1-BN_PayCombo!F618))</f>
        <v>8.1981353449378597E-2</v>
      </c>
      <c r="W619" s="291" t="s">
        <v>142</v>
      </c>
      <c r="X619" s="291" t="s">
        <v>261</v>
      </c>
      <c r="Y619" s="291" t="s">
        <v>142</v>
      </c>
      <c r="Z619" s="291" t="s">
        <v>261</v>
      </c>
      <c r="AA619" s="291" t="s">
        <v>142</v>
      </c>
      <c r="AB619" s="291">
        <f>IF(W619="S1",'Regular Symbol'!D$23*3,'Regular Symbol'!D$26-'Regular Symbol'!D$23*3)</f>
        <v>18</v>
      </c>
      <c r="AC619" s="291">
        <f>IF(X619="S1",'Regular Symbol'!E$23*3,'Regular Symbol'!E$26-'Regular Symbol'!E$23*3)</f>
        <v>168</v>
      </c>
      <c r="AD619" s="291">
        <f>IF(Y619="S1",'Regular Symbol'!F$23*3,'Regular Symbol'!F$26-'Regular Symbol'!F$23*3)</f>
        <v>12</v>
      </c>
      <c r="AE619" s="291">
        <f>IF(Z619="S1",'Regular Symbol'!G$23*3,'Regular Symbol'!G$26-'Regular Symbol'!G$23*3)</f>
        <v>186</v>
      </c>
      <c r="AF619" s="291">
        <f>IF(AA619="S1",'Regular Symbol'!H$23*3,'Regular Symbol'!H$26-'Regular Symbol'!H$23*3)</f>
        <v>39</v>
      </c>
      <c r="AG619" s="291">
        <f t="shared" si="120"/>
        <v>263233152</v>
      </c>
      <c r="AH619" s="290">
        <f t="shared" si="121"/>
        <v>1.0088682174682617E-3</v>
      </c>
    </row>
    <row r="620" spans="2:34">
      <c r="W620" s="291" t="s">
        <v>142</v>
      </c>
      <c r="X620" s="291" t="s">
        <v>261</v>
      </c>
      <c r="Y620" s="291" t="s">
        <v>261</v>
      </c>
      <c r="Z620" s="291" t="s">
        <v>142</v>
      </c>
      <c r="AA620" s="291" t="s">
        <v>142</v>
      </c>
      <c r="AB620" s="291">
        <f>IF(W620="S1",'Regular Symbol'!D$23*3,'Regular Symbol'!D$26-'Regular Symbol'!D$23*3)</f>
        <v>18</v>
      </c>
      <c r="AC620" s="291">
        <f>IF(X620="S1",'Regular Symbol'!E$23*3,'Regular Symbol'!E$26-'Regular Symbol'!E$23*3)</f>
        <v>168</v>
      </c>
      <c r="AD620" s="291">
        <f>IF(Y620="S1",'Regular Symbol'!F$23*3,'Regular Symbol'!F$26-'Regular Symbol'!F$23*3)</f>
        <v>180</v>
      </c>
      <c r="AE620" s="291">
        <f>IF(Z620="S1",'Regular Symbol'!G$23*3,'Regular Symbol'!G$26-'Regular Symbol'!G$23*3)</f>
        <v>6</v>
      </c>
      <c r="AF620" s="291">
        <f>IF(AA620="S1",'Regular Symbol'!H$23*3,'Regular Symbol'!H$26-'Regular Symbol'!H$23*3)</f>
        <v>39</v>
      </c>
      <c r="AG620" s="291">
        <f t="shared" si="120"/>
        <v>127370880</v>
      </c>
      <c r="AH620" s="290">
        <f t="shared" si="121"/>
        <v>4.8816204071044922E-4</v>
      </c>
    </row>
    <row r="621" spans="2:34">
      <c r="W621" s="291" t="s">
        <v>261</v>
      </c>
      <c r="X621" s="291" t="s">
        <v>142</v>
      </c>
      <c r="Y621" s="291" t="s">
        <v>142</v>
      </c>
      <c r="Z621" s="291" t="s">
        <v>142</v>
      </c>
      <c r="AA621" s="291" t="s">
        <v>261</v>
      </c>
      <c r="AB621" s="291">
        <f>IF(W621="S1",'Regular Symbol'!D$23*3,'Regular Symbol'!D$26-'Regular Symbol'!D$23*3)</f>
        <v>174</v>
      </c>
      <c r="AC621" s="291">
        <f>IF(X621="S1",'Regular Symbol'!E$23*3,'Regular Symbol'!E$26-'Regular Symbol'!E$23*3)</f>
        <v>24</v>
      </c>
      <c r="AD621" s="291">
        <f>IF(Y621="S1",'Regular Symbol'!F$23*3,'Regular Symbol'!F$26-'Regular Symbol'!F$23*3)</f>
        <v>12</v>
      </c>
      <c r="AE621" s="291">
        <f>IF(Z621="S1",'Regular Symbol'!G$23*3,'Regular Symbol'!G$26-'Regular Symbol'!G$23*3)</f>
        <v>6</v>
      </c>
      <c r="AF621" s="291">
        <f>IF(AA621="S1",'Regular Symbol'!H$23*3,'Regular Symbol'!H$26-'Regular Symbol'!H$23*3)</f>
        <v>153</v>
      </c>
      <c r="AG621" s="291">
        <f t="shared" si="120"/>
        <v>46002816</v>
      </c>
      <c r="AH621" s="290">
        <f t="shared" si="121"/>
        <v>1.7631053924560547E-4</v>
      </c>
    </row>
    <row r="622" spans="2:34">
      <c r="W622" s="291" t="s">
        <v>261</v>
      </c>
      <c r="X622" s="291" t="s">
        <v>142</v>
      </c>
      <c r="Y622" s="291" t="s">
        <v>142</v>
      </c>
      <c r="Z622" s="291" t="s">
        <v>261</v>
      </c>
      <c r="AA622" s="291" t="s">
        <v>142</v>
      </c>
      <c r="AB622" s="291">
        <f>IF(W622="S1",'Regular Symbol'!D$23*3,'Regular Symbol'!D$26-'Regular Symbol'!D$23*3)</f>
        <v>174</v>
      </c>
      <c r="AC622" s="291">
        <f>IF(X622="S1",'Regular Symbol'!E$23*3,'Regular Symbol'!E$26-'Regular Symbol'!E$23*3)</f>
        <v>24</v>
      </c>
      <c r="AD622" s="291">
        <f>IF(Y622="S1",'Regular Symbol'!F$23*3,'Regular Symbol'!F$26-'Regular Symbol'!F$23*3)</f>
        <v>12</v>
      </c>
      <c r="AE622" s="291">
        <f>IF(Z622="S1",'Regular Symbol'!G$23*3,'Regular Symbol'!G$26-'Regular Symbol'!G$23*3)</f>
        <v>186</v>
      </c>
      <c r="AF622" s="291">
        <f>IF(AA622="S1",'Regular Symbol'!H$23*3,'Regular Symbol'!H$26-'Regular Symbol'!H$23*3)</f>
        <v>39</v>
      </c>
      <c r="AG622" s="291">
        <f t="shared" si="120"/>
        <v>363512448</v>
      </c>
      <c r="AH622" s="290">
        <f t="shared" si="121"/>
        <v>1.3931989669799805E-3</v>
      </c>
    </row>
    <row r="623" spans="2:34">
      <c r="W623" s="291" t="s">
        <v>261</v>
      </c>
      <c r="X623" s="291" t="s">
        <v>142</v>
      </c>
      <c r="Y623" s="291" t="s">
        <v>261</v>
      </c>
      <c r="Z623" s="291" t="s">
        <v>142</v>
      </c>
      <c r="AA623" s="291" t="s">
        <v>142</v>
      </c>
      <c r="AB623" s="291">
        <f>IF(W623="S1",'Regular Symbol'!D$23*3,'Regular Symbol'!D$26-'Regular Symbol'!D$23*3)</f>
        <v>174</v>
      </c>
      <c r="AC623" s="291">
        <f>IF(X623="S1",'Regular Symbol'!E$23*3,'Regular Symbol'!E$26-'Regular Symbol'!E$23*3)</f>
        <v>24</v>
      </c>
      <c r="AD623" s="291">
        <f>IF(Y623="S1",'Regular Symbol'!F$23*3,'Regular Symbol'!F$26-'Regular Symbol'!F$23*3)</f>
        <v>180</v>
      </c>
      <c r="AE623" s="291">
        <f>IF(Z623="S1",'Regular Symbol'!G$23*3,'Regular Symbol'!G$26-'Regular Symbol'!G$23*3)</f>
        <v>6</v>
      </c>
      <c r="AF623" s="291">
        <f>IF(AA623="S1",'Regular Symbol'!H$23*3,'Regular Symbol'!H$26-'Regular Symbol'!H$23*3)</f>
        <v>39</v>
      </c>
      <c r="AG623" s="291">
        <f t="shared" si="120"/>
        <v>175893120</v>
      </c>
      <c r="AH623" s="290">
        <f t="shared" si="121"/>
        <v>6.7412853240966797E-4</v>
      </c>
    </row>
    <row r="624" spans="2:34">
      <c r="W624" s="291" t="s">
        <v>261</v>
      </c>
      <c r="X624" s="291" t="s">
        <v>261</v>
      </c>
      <c r="Y624" s="291" t="s">
        <v>142</v>
      </c>
      <c r="Z624" s="291" t="s">
        <v>142</v>
      </c>
      <c r="AA624" s="291" t="s">
        <v>142</v>
      </c>
      <c r="AB624" s="291">
        <f>IF(W624="S1",'Regular Symbol'!D$23*3,'Regular Symbol'!D$26-'Regular Symbol'!D$23*3)</f>
        <v>174</v>
      </c>
      <c r="AC624" s="291">
        <f>IF(X624="S1",'Regular Symbol'!E$23*3,'Regular Symbol'!E$26-'Regular Symbol'!E$23*3)</f>
        <v>168</v>
      </c>
      <c r="AD624" s="291">
        <f>IF(Y624="S1",'Regular Symbol'!F$23*3,'Regular Symbol'!F$26-'Regular Symbol'!F$23*3)</f>
        <v>12</v>
      </c>
      <c r="AE624" s="291">
        <f>IF(Z624="S1",'Regular Symbol'!G$23*3,'Regular Symbol'!G$26-'Regular Symbol'!G$23*3)</f>
        <v>6</v>
      </c>
      <c r="AF624" s="291">
        <f>IF(AA624="S1",'Regular Symbol'!H$23*3,'Regular Symbol'!H$26-'Regular Symbol'!H$23*3)</f>
        <v>39</v>
      </c>
      <c r="AG624" s="291">
        <f t="shared" si="120"/>
        <v>82083456</v>
      </c>
      <c r="AH624" s="290">
        <f t="shared" si="121"/>
        <v>3.1459331512451172E-4</v>
      </c>
    </row>
  </sheetData>
  <mergeCells count="16">
    <mergeCell ref="B7:F7"/>
    <mergeCell ref="H5:L5"/>
    <mergeCell ref="B67:F67"/>
    <mergeCell ref="B127:F127"/>
    <mergeCell ref="B487:F487"/>
    <mergeCell ref="B547:F547"/>
    <mergeCell ref="B187:F187"/>
    <mergeCell ref="B247:F247"/>
    <mergeCell ref="B307:F307"/>
    <mergeCell ref="B367:F367"/>
    <mergeCell ref="B427:F427"/>
    <mergeCell ref="B613:C613"/>
    <mergeCell ref="B614:C614"/>
    <mergeCell ref="B615:C615"/>
    <mergeCell ref="B616:C616"/>
    <mergeCell ref="B619:C6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8405-DCC2-8241-86F8-B0476C413FF9}">
  <dimension ref="A1:AG122"/>
  <sheetViews>
    <sheetView topLeftCell="A8" zoomScale="138" zoomScaleNormal="80" workbookViewId="0">
      <selection activeCell="D3" sqref="D3:H3"/>
    </sheetView>
  </sheetViews>
  <sheetFormatPr baseColWidth="10" defaultColWidth="8.83203125" defaultRowHeight="15"/>
  <cols>
    <col min="1" max="1" width="12.33203125" style="217" bestFit="1" customWidth="1"/>
    <col min="2" max="2" width="8.83203125" style="217"/>
    <col min="3" max="3" width="44" style="217" customWidth="1"/>
    <col min="4" max="4" width="9.33203125" style="217" bestFit="1" customWidth="1"/>
    <col min="5" max="7" width="6.6640625" style="217" bestFit="1" customWidth="1"/>
    <col min="8" max="8" width="7.83203125" style="217" customWidth="1"/>
    <col min="9" max="9" width="10.5" style="217" bestFit="1" customWidth="1"/>
    <col min="10" max="10" width="10.5" style="217" customWidth="1"/>
    <col min="11" max="11" width="8.83203125" style="217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8" max="18" width="8.83203125" style="217"/>
    <col min="19" max="19" width="9.5" style="217" bestFit="1" customWidth="1"/>
    <col min="20" max="20" width="6" style="217" bestFit="1" customWidth="1"/>
    <col min="21" max="21" width="4" style="217" bestFit="1" customWidth="1"/>
    <col min="22" max="22" width="5.33203125" style="217" customWidth="1"/>
    <col min="23" max="24" width="4" style="217" bestFit="1" customWidth="1"/>
    <col min="25" max="25" width="8.83203125" style="217"/>
    <col min="26" max="26" width="10.83203125" style="1" bestFit="1" customWidth="1"/>
    <col min="27" max="31" width="18.6640625" style="1" bestFit="1" customWidth="1"/>
    <col min="32" max="16384" width="8.83203125" style="217"/>
  </cols>
  <sheetData>
    <row r="1" spans="1:33" ht="16.5" customHeight="1">
      <c r="B1" s="8" t="s">
        <v>7</v>
      </c>
      <c r="K1" s="1" t="s">
        <v>5</v>
      </c>
      <c r="S1" s="217" t="s">
        <v>9</v>
      </c>
      <c r="Z1" s="1" t="s">
        <v>8</v>
      </c>
    </row>
    <row r="2" spans="1:33" ht="16.5" customHeight="1">
      <c r="B2" s="186" t="s">
        <v>5</v>
      </c>
      <c r="C2" s="186" t="s">
        <v>8</v>
      </c>
      <c r="D2" s="186" t="s">
        <v>0</v>
      </c>
      <c r="E2" s="186" t="s">
        <v>4</v>
      </c>
      <c r="F2" s="186" t="s">
        <v>1</v>
      </c>
      <c r="G2" s="186" t="s">
        <v>2</v>
      </c>
      <c r="H2" s="186" t="s">
        <v>3</v>
      </c>
      <c r="I2" s="186" t="s">
        <v>9</v>
      </c>
      <c r="J2" s="244"/>
      <c r="K2" s="185"/>
      <c r="L2" s="106" t="s">
        <v>132</v>
      </c>
      <c r="M2" s="106" t="s">
        <v>133</v>
      </c>
      <c r="N2" s="106" t="s">
        <v>134</v>
      </c>
      <c r="O2" s="106" t="s">
        <v>135</v>
      </c>
      <c r="P2" s="106" t="s">
        <v>136</v>
      </c>
      <c r="S2" s="2" t="s">
        <v>6</v>
      </c>
      <c r="T2" s="2" t="s">
        <v>0</v>
      </c>
      <c r="U2" s="2" t="s">
        <v>4</v>
      </c>
      <c r="V2" s="2" t="s">
        <v>1</v>
      </c>
      <c r="W2" s="2" t="s">
        <v>2</v>
      </c>
      <c r="X2" s="2" t="s">
        <v>3</v>
      </c>
      <c r="Z2" s="185" t="s">
        <v>6</v>
      </c>
      <c r="AA2" s="185" t="s">
        <v>0</v>
      </c>
      <c r="AB2" s="185" t="s">
        <v>4</v>
      </c>
      <c r="AC2" s="185" t="s">
        <v>1</v>
      </c>
      <c r="AD2" s="185" t="s">
        <v>2</v>
      </c>
      <c r="AE2" s="185" t="s">
        <v>3</v>
      </c>
      <c r="AG2" s="30"/>
    </row>
    <row r="3" spans="1:33" ht="18">
      <c r="A3" s="217">
        <f t="shared" ref="A3:A25" si="0">I3</f>
        <v>1</v>
      </c>
      <c r="B3" s="255" t="s">
        <v>215</v>
      </c>
      <c r="C3" s="185" t="s">
        <v>237</v>
      </c>
      <c r="D3" s="185">
        <f>COUNTIF(L$3:L$200,$B3)</f>
        <v>0</v>
      </c>
      <c r="E3" s="185">
        <f t="shared" ref="E3:H3" si="1">COUNTIF(M$3:M$200,$B3)</f>
        <v>0</v>
      </c>
      <c r="F3" s="185">
        <f t="shared" si="1"/>
        <v>0</v>
      </c>
      <c r="G3" s="185">
        <f t="shared" si="1"/>
        <v>0</v>
      </c>
      <c r="H3" s="185">
        <f t="shared" si="1"/>
        <v>0</v>
      </c>
      <c r="I3" s="186">
        <v>1</v>
      </c>
      <c r="J3" s="244"/>
      <c r="K3" s="185">
        <v>0</v>
      </c>
      <c r="L3" s="185" t="str">
        <f t="shared" ref="L3" si="2">VLOOKUP(T3,$A$3:$B$25,2,FALSE)</f>
        <v>M1-2</v>
      </c>
      <c r="M3" s="185" t="str">
        <f t="shared" ref="M3" si="3">VLOOKUP(U3,$A$3:$B$25,2,FALSE)</f>
        <v>M4-2</v>
      </c>
      <c r="N3" s="185" t="str">
        <f t="shared" ref="N3" si="4">VLOOKUP(V3,$A$3:$B$25,2,FALSE)</f>
        <v>M1-2</v>
      </c>
      <c r="O3" s="185" t="str">
        <f t="shared" ref="O3" si="5">VLOOKUP(W3,$A$3:$B$25,2,FALSE)</f>
        <v>M3-2</v>
      </c>
      <c r="P3" s="185" t="str">
        <f t="shared" ref="P3" si="6">VLOOKUP(X3,$A$3:$B$25,2,FALSE)</f>
        <v>TE-2</v>
      </c>
      <c r="R3" s="102"/>
      <c r="S3" s="101"/>
      <c r="T3" s="328">
        <v>2</v>
      </c>
      <c r="U3" s="328">
        <v>8</v>
      </c>
      <c r="V3" s="328">
        <v>2</v>
      </c>
      <c r="W3" s="328">
        <v>6</v>
      </c>
      <c r="X3" s="328">
        <v>18</v>
      </c>
      <c r="Y3" s="1"/>
      <c r="Z3" s="185"/>
      <c r="AA3" s="232" t="str">
        <f>VLOOKUP(L3,$B$3:$I$25,2,FALSE)</f>
        <v>雙鴛鴦</v>
      </c>
      <c r="AB3" s="232" t="str">
        <f t="shared" ref="AB3:AE3" si="7">VLOOKUP(M3,$B$3:$I$25,2,FALSE)</f>
        <v>雙相思鳥</v>
      </c>
      <c r="AC3" s="232" t="str">
        <f t="shared" si="7"/>
        <v>雙鴛鴦</v>
      </c>
      <c r="AD3" s="232" t="str">
        <f t="shared" si="7"/>
        <v>雙喜鵲</v>
      </c>
      <c r="AE3" s="232" t="str">
        <f t="shared" si="7"/>
        <v>TETE</v>
      </c>
    </row>
    <row r="4" spans="1:33">
      <c r="A4" s="217">
        <f t="shared" si="0"/>
        <v>2</v>
      </c>
      <c r="B4" s="256" t="s">
        <v>216</v>
      </c>
      <c r="C4" s="185" t="s">
        <v>238</v>
      </c>
      <c r="D4" s="185">
        <f t="shared" ref="D4:D25" si="8">COUNTIF(L$3:L$200,$B4)</f>
        <v>10</v>
      </c>
      <c r="E4" s="185">
        <f t="shared" ref="E4:E25" si="9">COUNTIF(M$3:M$200,$B4)</f>
        <v>5</v>
      </c>
      <c r="F4" s="185">
        <f t="shared" ref="F4:F25" si="10">COUNTIF(N$3:N$200,$B4)</f>
        <v>10</v>
      </c>
      <c r="G4" s="185">
        <f t="shared" ref="G4:G25" si="11">COUNTIF(O$3:O$200,$B4)</f>
        <v>3</v>
      </c>
      <c r="H4" s="185">
        <f t="shared" ref="H4:H25" si="12">COUNTIF(P$3:P$200,$B4)</f>
        <v>3</v>
      </c>
      <c r="I4" s="186">
        <v>2</v>
      </c>
      <c r="J4" s="244"/>
      <c r="K4" s="185">
        <v>1</v>
      </c>
      <c r="L4" s="185" t="str">
        <f t="shared" ref="L4:L26" si="13">VLOOKUP(T4,$A$3:$B$25,2,FALSE)</f>
        <v>TE-2</v>
      </c>
      <c r="M4" s="185" t="str">
        <f t="shared" ref="M4:M26" si="14">VLOOKUP(U4,$A$3:$B$25,2,FALSE)</f>
        <v>K-2</v>
      </c>
      <c r="N4" s="185" t="str">
        <f t="shared" ref="N4:N26" si="15">VLOOKUP(V4,$A$3:$B$25,2,FALSE)</f>
        <v>A-2</v>
      </c>
      <c r="O4" s="185" t="str">
        <f t="shared" ref="O4:O26" si="16">VLOOKUP(W4,$A$3:$B$25,2,FALSE)</f>
        <v>K-2</v>
      </c>
      <c r="P4" s="185" t="str">
        <f t="shared" ref="P4:P26" si="17">VLOOKUP(X4,$A$3:$B$25,2,FALSE)</f>
        <v>Q-2</v>
      </c>
      <c r="R4" s="102"/>
      <c r="S4" s="101"/>
      <c r="T4" s="217">
        <v>18</v>
      </c>
      <c r="U4" s="217">
        <v>12</v>
      </c>
      <c r="V4" s="217">
        <v>10</v>
      </c>
      <c r="W4" s="217">
        <v>12</v>
      </c>
      <c r="X4" s="217">
        <v>14</v>
      </c>
      <c r="Y4" s="1"/>
      <c r="Z4" s="185"/>
      <c r="AA4" s="232" t="str">
        <f t="shared" ref="AA4:AA49" si="18">VLOOKUP(L4,$B$3:$I$25,2,FALSE)</f>
        <v>TETE</v>
      </c>
      <c r="AB4" s="232" t="str">
        <f t="shared" ref="AB4:AB50" si="19">VLOOKUP(M4,$B$3:$I$25,2,FALSE)</f>
        <v>ＫＫ</v>
      </c>
      <c r="AC4" s="232" t="str">
        <f t="shared" ref="AC4:AC50" si="20">VLOOKUP(N4,$B$3:$I$25,2,FALSE)</f>
        <v>ＡＡ</v>
      </c>
      <c r="AD4" s="232" t="str">
        <f t="shared" ref="AD4:AD50" si="21">VLOOKUP(O4,$B$3:$I$25,2,FALSE)</f>
        <v>ＫＫ</v>
      </c>
      <c r="AE4" s="232" t="str">
        <f t="shared" ref="AE4:AE50" si="22">VLOOKUP(P4,$B$3:$I$25,2,FALSE)</f>
        <v>ＱＱ</v>
      </c>
    </row>
    <row r="5" spans="1:33">
      <c r="A5" s="217">
        <f t="shared" si="0"/>
        <v>3</v>
      </c>
      <c r="B5" s="257" t="s">
        <v>217</v>
      </c>
      <c r="C5" s="185" t="s">
        <v>239</v>
      </c>
      <c r="D5" s="185">
        <f t="shared" si="8"/>
        <v>0</v>
      </c>
      <c r="E5" s="185">
        <f t="shared" si="9"/>
        <v>0</v>
      </c>
      <c r="F5" s="185">
        <f t="shared" si="10"/>
        <v>0</v>
      </c>
      <c r="G5" s="185">
        <f t="shared" si="11"/>
        <v>0</v>
      </c>
      <c r="H5" s="185">
        <f t="shared" si="12"/>
        <v>0</v>
      </c>
      <c r="I5" s="186">
        <v>3</v>
      </c>
      <c r="J5" s="244"/>
      <c r="K5" s="185">
        <v>2</v>
      </c>
      <c r="L5" s="185" t="str">
        <f t="shared" si="13"/>
        <v>NI-2</v>
      </c>
      <c r="M5" s="185" t="str">
        <f t="shared" si="14"/>
        <v>A-2</v>
      </c>
      <c r="N5" s="185" t="str">
        <f t="shared" si="15"/>
        <v>K-2</v>
      </c>
      <c r="O5" s="185" t="str">
        <f t="shared" si="16"/>
        <v>K-2</v>
      </c>
      <c r="P5" s="185" t="str">
        <f t="shared" si="17"/>
        <v>Q-2</v>
      </c>
      <c r="R5" s="102"/>
      <c r="S5" s="101"/>
      <c r="T5" s="217">
        <v>20</v>
      </c>
      <c r="U5" s="217">
        <v>10</v>
      </c>
      <c r="V5" s="217">
        <v>12</v>
      </c>
      <c r="W5" s="217">
        <v>12</v>
      </c>
      <c r="X5" s="217">
        <v>14</v>
      </c>
      <c r="Y5" s="1"/>
      <c r="Z5" s="185"/>
      <c r="AA5" s="232" t="str">
        <f t="shared" si="18"/>
        <v>NINI</v>
      </c>
      <c r="AB5" s="232" t="str">
        <f t="shared" si="19"/>
        <v>ＡＡ</v>
      </c>
      <c r="AC5" s="232" t="str">
        <f t="shared" si="20"/>
        <v>ＫＫ</v>
      </c>
      <c r="AD5" s="232" t="str">
        <f t="shared" si="21"/>
        <v>ＫＫ</v>
      </c>
      <c r="AE5" s="232" t="str">
        <f t="shared" si="22"/>
        <v>ＱＱ</v>
      </c>
    </row>
    <row r="6" spans="1:33" ht="16.5" customHeight="1">
      <c r="A6" s="217">
        <f t="shared" si="0"/>
        <v>4</v>
      </c>
      <c r="B6" s="258" t="s">
        <v>218</v>
      </c>
      <c r="C6" s="185" t="s">
        <v>240</v>
      </c>
      <c r="D6" s="185">
        <f t="shared" si="8"/>
        <v>1</v>
      </c>
      <c r="E6" s="185">
        <f t="shared" si="9"/>
        <v>4</v>
      </c>
      <c r="F6" s="185">
        <f t="shared" si="10"/>
        <v>2</v>
      </c>
      <c r="G6" s="185">
        <f t="shared" si="11"/>
        <v>5</v>
      </c>
      <c r="H6" s="185">
        <f t="shared" si="12"/>
        <v>14</v>
      </c>
      <c r="I6" s="186">
        <v>4</v>
      </c>
      <c r="J6" s="244"/>
      <c r="K6" s="185">
        <v>3</v>
      </c>
      <c r="L6" s="185" t="str">
        <f t="shared" si="13"/>
        <v>M3-2</v>
      </c>
      <c r="M6" s="185" t="str">
        <f t="shared" si="14"/>
        <v>M2-2</v>
      </c>
      <c r="N6" s="185" t="str">
        <f t="shared" si="15"/>
        <v>M1-2</v>
      </c>
      <c r="O6" s="185" t="str">
        <f t="shared" si="16"/>
        <v>M3-2</v>
      </c>
      <c r="P6" s="185" t="str">
        <f t="shared" si="17"/>
        <v>M2-2</v>
      </c>
      <c r="R6" s="102"/>
      <c r="S6" s="101"/>
      <c r="T6" s="217">
        <v>6</v>
      </c>
      <c r="U6" s="217">
        <v>4</v>
      </c>
      <c r="V6" s="217">
        <v>2</v>
      </c>
      <c r="W6" s="217">
        <v>6</v>
      </c>
      <c r="X6" s="217">
        <v>4</v>
      </c>
      <c r="Y6" s="1"/>
      <c r="Z6" s="185"/>
      <c r="AA6" s="232" t="str">
        <f t="shared" si="18"/>
        <v>雙喜鵲</v>
      </c>
      <c r="AB6" s="232" t="str">
        <f t="shared" si="19"/>
        <v>雙鸚鵡</v>
      </c>
      <c r="AC6" s="232" t="str">
        <f t="shared" si="20"/>
        <v>雙鴛鴦</v>
      </c>
      <c r="AD6" s="232" t="str">
        <f t="shared" si="21"/>
        <v>雙喜鵲</v>
      </c>
      <c r="AE6" s="232" t="str">
        <f t="shared" si="22"/>
        <v>雙鸚鵡</v>
      </c>
    </row>
    <row r="7" spans="1:33">
      <c r="A7" s="217">
        <f t="shared" si="0"/>
        <v>5</v>
      </c>
      <c r="B7" s="259" t="s">
        <v>219</v>
      </c>
      <c r="C7" s="185" t="s">
        <v>241</v>
      </c>
      <c r="D7" s="185">
        <f t="shared" si="8"/>
        <v>0</v>
      </c>
      <c r="E7" s="185">
        <f t="shared" si="9"/>
        <v>0</v>
      </c>
      <c r="F7" s="185">
        <f t="shared" si="10"/>
        <v>0</v>
      </c>
      <c r="G7" s="185">
        <f t="shared" si="11"/>
        <v>0</v>
      </c>
      <c r="H7" s="185">
        <f t="shared" si="12"/>
        <v>0</v>
      </c>
      <c r="I7" s="186">
        <v>5</v>
      </c>
      <c r="J7" s="244"/>
      <c r="K7" s="185">
        <v>4</v>
      </c>
      <c r="L7" s="185" t="str">
        <f t="shared" si="13"/>
        <v>Q-2</v>
      </c>
      <c r="M7" s="185" t="str">
        <f t="shared" si="14"/>
        <v>K-2</v>
      </c>
      <c r="N7" s="185" t="str">
        <f t="shared" si="15"/>
        <v>A-2</v>
      </c>
      <c r="O7" s="185" t="str">
        <f t="shared" si="16"/>
        <v>J-2</v>
      </c>
      <c r="P7" s="185" t="str">
        <f t="shared" si="17"/>
        <v>NI-2</v>
      </c>
      <c r="R7" s="102"/>
      <c r="S7" s="101"/>
      <c r="T7" s="217">
        <v>14</v>
      </c>
      <c r="U7" s="217">
        <v>12</v>
      </c>
      <c r="V7" s="217">
        <v>10</v>
      </c>
      <c r="W7" s="217">
        <v>16</v>
      </c>
      <c r="X7" s="217">
        <v>20</v>
      </c>
      <c r="Y7" s="1"/>
      <c r="Z7" s="185"/>
      <c r="AA7" s="232" t="str">
        <f t="shared" si="18"/>
        <v>ＱＱ</v>
      </c>
      <c r="AB7" s="232" t="str">
        <f t="shared" si="19"/>
        <v>ＫＫ</v>
      </c>
      <c r="AC7" s="232" t="str">
        <f t="shared" si="20"/>
        <v>ＡＡ</v>
      </c>
      <c r="AD7" s="232" t="str">
        <f t="shared" si="21"/>
        <v>ＪＪ</v>
      </c>
      <c r="AE7" s="232" t="str">
        <f t="shared" si="22"/>
        <v>NINI</v>
      </c>
    </row>
    <row r="8" spans="1:33">
      <c r="A8" s="217">
        <f t="shared" si="0"/>
        <v>6</v>
      </c>
      <c r="B8" s="260" t="s">
        <v>220</v>
      </c>
      <c r="C8" s="185" t="s">
        <v>242</v>
      </c>
      <c r="D8" s="185">
        <f t="shared" si="8"/>
        <v>12</v>
      </c>
      <c r="E8" s="185">
        <f t="shared" si="9"/>
        <v>11</v>
      </c>
      <c r="F8" s="185">
        <f t="shared" si="10"/>
        <v>11</v>
      </c>
      <c r="G8" s="185">
        <f t="shared" si="11"/>
        <v>10</v>
      </c>
      <c r="H8" s="185">
        <f t="shared" si="12"/>
        <v>5</v>
      </c>
      <c r="I8" s="186">
        <v>6</v>
      </c>
      <c r="J8" s="244"/>
      <c r="K8" s="185">
        <v>5</v>
      </c>
      <c r="L8" s="185" t="str">
        <f t="shared" si="13"/>
        <v>Q-2</v>
      </c>
      <c r="M8" s="185" t="str">
        <f t="shared" si="14"/>
        <v>M4-2</v>
      </c>
      <c r="N8" s="185" t="str">
        <f t="shared" si="15"/>
        <v>K-2</v>
      </c>
      <c r="O8" s="185" t="str">
        <f t="shared" si="16"/>
        <v>J-2</v>
      </c>
      <c r="P8" s="185" t="str">
        <f t="shared" si="17"/>
        <v>Q-2</v>
      </c>
      <c r="R8" s="102"/>
      <c r="S8" s="101"/>
      <c r="T8" s="217">
        <v>14</v>
      </c>
      <c r="U8" s="217">
        <v>8</v>
      </c>
      <c r="V8" s="217">
        <v>12</v>
      </c>
      <c r="W8" s="217">
        <v>16</v>
      </c>
      <c r="X8" s="217">
        <v>14</v>
      </c>
      <c r="Y8" s="1"/>
      <c r="Z8" s="185"/>
      <c r="AA8" s="232" t="str">
        <f t="shared" si="18"/>
        <v>ＱＱ</v>
      </c>
      <c r="AB8" s="232" t="str">
        <f t="shared" si="19"/>
        <v>雙相思鳥</v>
      </c>
      <c r="AC8" s="232" t="str">
        <f t="shared" si="20"/>
        <v>ＫＫ</v>
      </c>
      <c r="AD8" s="232" t="str">
        <f t="shared" si="21"/>
        <v>ＪＪ</v>
      </c>
      <c r="AE8" s="232" t="str">
        <f t="shared" si="22"/>
        <v>ＱＱ</v>
      </c>
    </row>
    <row r="9" spans="1:33">
      <c r="A9" s="217">
        <f t="shared" si="0"/>
        <v>7</v>
      </c>
      <c r="B9" s="261" t="s">
        <v>221</v>
      </c>
      <c r="C9" s="185" t="s">
        <v>243</v>
      </c>
      <c r="D9" s="185">
        <f t="shared" si="8"/>
        <v>0</v>
      </c>
      <c r="E9" s="185">
        <f t="shared" si="9"/>
        <v>0</v>
      </c>
      <c r="F9" s="185">
        <f t="shared" si="10"/>
        <v>0</v>
      </c>
      <c r="G9" s="185">
        <f t="shared" si="11"/>
        <v>0</v>
      </c>
      <c r="H9" s="185">
        <f t="shared" si="12"/>
        <v>0</v>
      </c>
      <c r="I9" s="186">
        <v>7</v>
      </c>
      <c r="J9" s="244"/>
      <c r="K9" s="185">
        <v>6</v>
      </c>
      <c r="L9" s="185" t="str">
        <f t="shared" si="13"/>
        <v>M3-2</v>
      </c>
      <c r="M9" s="185" t="str">
        <f t="shared" si="14"/>
        <v>A-2</v>
      </c>
      <c r="N9" s="185" t="str">
        <f t="shared" si="15"/>
        <v>WW-2</v>
      </c>
      <c r="O9" s="185" t="str">
        <f t="shared" si="16"/>
        <v>M4-2</v>
      </c>
      <c r="P9" s="185" t="str">
        <f t="shared" si="17"/>
        <v>S1</v>
      </c>
      <c r="R9" s="102"/>
      <c r="S9" s="101"/>
      <c r="T9" s="217">
        <v>6</v>
      </c>
      <c r="U9" s="217">
        <v>10</v>
      </c>
      <c r="V9" s="217">
        <v>22</v>
      </c>
      <c r="W9" s="217">
        <v>8</v>
      </c>
      <c r="X9" s="217">
        <v>23</v>
      </c>
      <c r="Y9" s="1"/>
      <c r="Z9" s="185"/>
      <c r="AA9" s="232" t="str">
        <f t="shared" si="18"/>
        <v>雙喜鵲</v>
      </c>
      <c r="AB9" s="232" t="str">
        <f t="shared" si="19"/>
        <v>ＡＡ</v>
      </c>
      <c r="AC9" s="232" t="str">
        <f t="shared" si="20"/>
        <v>ＷＷ</v>
      </c>
      <c r="AD9" s="232" t="str">
        <f t="shared" si="21"/>
        <v>雙相思鳥</v>
      </c>
      <c r="AE9" s="232" t="str">
        <f t="shared" si="22"/>
        <v>囍</v>
      </c>
    </row>
    <row r="10" spans="1:33">
      <c r="A10" s="217">
        <f t="shared" si="0"/>
        <v>8</v>
      </c>
      <c r="B10" s="262" t="s">
        <v>222</v>
      </c>
      <c r="C10" s="185" t="s">
        <v>244</v>
      </c>
      <c r="D10" s="185">
        <f t="shared" si="8"/>
        <v>15</v>
      </c>
      <c r="E10" s="185">
        <f t="shared" si="9"/>
        <v>10</v>
      </c>
      <c r="F10" s="185">
        <f t="shared" si="10"/>
        <v>10</v>
      </c>
      <c r="G10" s="185">
        <f t="shared" si="11"/>
        <v>10</v>
      </c>
      <c r="H10" s="185">
        <f t="shared" si="12"/>
        <v>5</v>
      </c>
      <c r="I10" s="186">
        <v>8</v>
      </c>
      <c r="J10" s="244"/>
      <c r="K10" s="185">
        <v>7</v>
      </c>
      <c r="L10" s="185" t="str">
        <f t="shared" si="13"/>
        <v>TE-2</v>
      </c>
      <c r="M10" s="185" t="str">
        <f t="shared" si="14"/>
        <v>M3-2</v>
      </c>
      <c r="N10" s="185" t="str">
        <f t="shared" si="15"/>
        <v>NI-2</v>
      </c>
      <c r="O10" s="185" t="str">
        <f t="shared" si="16"/>
        <v>Q-2</v>
      </c>
      <c r="P10" s="185" t="str">
        <f t="shared" si="17"/>
        <v>Q-2</v>
      </c>
      <c r="R10" s="102"/>
      <c r="S10" s="101"/>
      <c r="T10" s="217">
        <v>18</v>
      </c>
      <c r="U10" s="217">
        <v>6</v>
      </c>
      <c r="V10" s="217">
        <v>20</v>
      </c>
      <c r="W10" s="217">
        <v>14</v>
      </c>
      <c r="X10" s="217">
        <v>14</v>
      </c>
      <c r="Y10" s="1"/>
      <c r="Z10" s="185"/>
      <c r="AA10" s="232" t="str">
        <f t="shared" si="18"/>
        <v>TETE</v>
      </c>
      <c r="AB10" s="232" t="str">
        <f t="shared" si="19"/>
        <v>雙喜鵲</v>
      </c>
      <c r="AC10" s="232" t="str">
        <f t="shared" si="20"/>
        <v>NINI</v>
      </c>
      <c r="AD10" s="232" t="str">
        <f t="shared" si="21"/>
        <v>ＱＱ</v>
      </c>
      <c r="AE10" s="232" t="str">
        <f t="shared" si="22"/>
        <v>ＱＱ</v>
      </c>
    </row>
    <row r="11" spans="1:33">
      <c r="A11" s="217">
        <f t="shared" si="0"/>
        <v>9</v>
      </c>
      <c r="B11" s="186" t="s">
        <v>223</v>
      </c>
      <c r="C11" s="185" t="s">
        <v>245</v>
      </c>
      <c r="D11" s="185">
        <f t="shared" si="8"/>
        <v>0</v>
      </c>
      <c r="E11" s="185">
        <f t="shared" si="9"/>
        <v>0</v>
      </c>
      <c r="F11" s="185">
        <f t="shared" si="10"/>
        <v>0</v>
      </c>
      <c r="G11" s="185">
        <f t="shared" si="11"/>
        <v>0</v>
      </c>
      <c r="H11" s="185">
        <f t="shared" si="12"/>
        <v>0</v>
      </c>
      <c r="I11" s="186">
        <v>9</v>
      </c>
      <c r="J11" s="244"/>
      <c r="K11" s="185">
        <v>8</v>
      </c>
      <c r="L11" s="185" t="str">
        <f t="shared" si="13"/>
        <v>Q-2</v>
      </c>
      <c r="M11" s="185" t="str">
        <f t="shared" si="14"/>
        <v>J-2</v>
      </c>
      <c r="N11" s="185" t="str">
        <f t="shared" si="15"/>
        <v>NI-2</v>
      </c>
      <c r="O11" s="185" t="str">
        <f t="shared" si="16"/>
        <v>J-2</v>
      </c>
      <c r="P11" s="185" t="str">
        <f t="shared" si="17"/>
        <v>Q-2</v>
      </c>
      <c r="R11" s="102"/>
      <c r="S11" s="101"/>
      <c r="T11" s="217">
        <v>14</v>
      </c>
      <c r="U11" s="217">
        <v>16</v>
      </c>
      <c r="V11" s="217">
        <v>20</v>
      </c>
      <c r="W11" s="217">
        <v>16</v>
      </c>
      <c r="X11" s="217">
        <v>14</v>
      </c>
      <c r="Y11" s="1"/>
      <c r="Z11" s="185"/>
      <c r="AA11" s="232" t="str">
        <f t="shared" si="18"/>
        <v>ＱＱ</v>
      </c>
      <c r="AB11" s="232" t="str">
        <f t="shared" si="19"/>
        <v>ＪＪ</v>
      </c>
      <c r="AC11" s="232" t="str">
        <f t="shared" si="20"/>
        <v>NINI</v>
      </c>
      <c r="AD11" s="232" t="str">
        <f t="shared" si="21"/>
        <v>ＪＪ</v>
      </c>
      <c r="AE11" s="232" t="str">
        <f t="shared" si="22"/>
        <v>ＱＱ</v>
      </c>
    </row>
    <row r="12" spans="1:33">
      <c r="A12" s="217">
        <f t="shared" si="0"/>
        <v>10</v>
      </c>
      <c r="B12" s="186" t="s">
        <v>224</v>
      </c>
      <c r="C12" s="185" t="s">
        <v>246</v>
      </c>
      <c r="D12" s="185">
        <f t="shared" si="8"/>
        <v>14</v>
      </c>
      <c r="E12" s="185">
        <f t="shared" si="9"/>
        <v>18</v>
      </c>
      <c r="F12" s="185">
        <f t="shared" si="10"/>
        <v>24</v>
      </c>
      <c r="G12" s="185">
        <f t="shared" si="11"/>
        <v>14</v>
      </c>
      <c r="H12" s="185">
        <f t="shared" si="12"/>
        <v>5</v>
      </c>
      <c r="I12" s="186">
        <v>10</v>
      </c>
      <c r="J12" s="244"/>
      <c r="K12" s="185">
        <v>9</v>
      </c>
      <c r="L12" s="185" t="str">
        <f t="shared" si="13"/>
        <v>M1-2</v>
      </c>
      <c r="M12" s="185" t="str">
        <f t="shared" si="14"/>
        <v>M4-2</v>
      </c>
      <c r="N12" s="185" t="str">
        <f t="shared" si="15"/>
        <v>M4-2</v>
      </c>
      <c r="O12" s="185" t="str">
        <f t="shared" si="16"/>
        <v>M1-2</v>
      </c>
      <c r="P12" s="185" t="str">
        <f t="shared" si="17"/>
        <v>S1</v>
      </c>
      <c r="R12" s="102"/>
      <c r="S12" s="101"/>
      <c r="T12" s="217">
        <v>2</v>
      </c>
      <c r="U12" s="217">
        <v>8</v>
      </c>
      <c r="V12" s="217">
        <v>8</v>
      </c>
      <c r="W12" s="217">
        <v>2</v>
      </c>
      <c r="X12" s="217">
        <v>23</v>
      </c>
      <c r="Y12" s="1"/>
      <c r="Z12" s="185"/>
      <c r="AA12" s="232" t="str">
        <f t="shared" si="18"/>
        <v>雙鴛鴦</v>
      </c>
      <c r="AB12" s="232" t="str">
        <f t="shared" si="19"/>
        <v>雙相思鳥</v>
      </c>
      <c r="AC12" s="232" t="str">
        <f t="shared" si="20"/>
        <v>雙相思鳥</v>
      </c>
      <c r="AD12" s="232" t="str">
        <f t="shared" si="21"/>
        <v>雙鴛鴦</v>
      </c>
      <c r="AE12" s="232" t="str">
        <f t="shared" si="22"/>
        <v>囍</v>
      </c>
    </row>
    <row r="13" spans="1:33">
      <c r="A13" s="217">
        <f t="shared" si="0"/>
        <v>11</v>
      </c>
      <c r="B13" s="186" t="s">
        <v>225</v>
      </c>
      <c r="C13" s="106" t="s">
        <v>247</v>
      </c>
      <c r="D13" s="185">
        <f t="shared" si="8"/>
        <v>0</v>
      </c>
      <c r="E13" s="185">
        <f t="shared" si="9"/>
        <v>0</v>
      </c>
      <c r="F13" s="185">
        <f t="shared" si="10"/>
        <v>0</v>
      </c>
      <c r="G13" s="185">
        <f t="shared" si="11"/>
        <v>0</v>
      </c>
      <c r="H13" s="185">
        <f t="shared" si="12"/>
        <v>0</v>
      </c>
      <c r="I13" s="186">
        <v>11</v>
      </c>
      <c r="J13" s="244"/>
      <c r="K13" s="185">
        <v>10</v>
      </c>
      <c r="L13" s="185" t="str">
        <f t="shared" si="13"/>
        <v>TE-2</v>
      </c>
      <c r="M13" s="185" t="str">
        <f t="shared" si="14"/>
        <v>A-2</v>
      </c>
      <c r="N13" s="185" t="str">
        <f t="shared" si="15"/>
        <v>NI-2</v>
      </c>
      <c r="O13" s="185" t="str">
        <f t="shared" si="16"/>
        <v>J-2</v>
      </c>
      <c r="P13" s="185" t="str">
        <f t="shared" si="17"/>
        <v>TE-2</v>
      </c>
      <c r="R13" s="102"/>
      <c r="S13" s="101"/>
      <c r="T13" s="217">
        <v>18</v>
      </c>
      <c r="U13" s="217">
        <v>10</v>
      </c>
      <c r="V13" s="217">
        <v>20</v>
      </c>
      <c r="W13" s="217">
        <v>16</v>
      </c>
      <c r="X13" s="217">
        <v>18</v>
      </c>
      <c r="Y13" s="1"/>
      <c r="Z13" s="185"/>
      <c r="AA13" s="232" t="str">
        <f t="shared" si="18"/>
        <v>TETE</v>
      </c>
      <c r="AB13" s="232" t="str">
        <f t="shared" si="19"/>
        <v>ＡＡ</v>
      </c>
      <c r="AC13" s="232" t="str">
        <f t="shared" si="20"/>
        <v>NINI</v>
      </c>
      <c r="AD13" s="232" t="str">
        <f t="shared" si="21"/>
        <v>ＪＪ</v>
      </c>
      <c r="AE13" s="232" t="str">
        <f t="shared" si="22"/>
        <v>TETE</v>
      </c>
    </row>
    <row r="14" spans="1:33">
      <c r="A14" s="217">
        <f t="shared" si="0"/>
        <v>12</v>
      </c>
      <c r="B14" s="186" t="s">
        <v>226</v>
      </c>
      <c r="C14" s="106" t="s">
        <v>248</v>
      </c>
      <c r="D14" s="185">
        <f t="shared" si="8"/>
        <v>1</v>
      </c>
      <c r="E14" s="185">
        <f t="shared" si="9"/>
        <v>20</v>
      </c>
      <c r="F14" s="185">
        <f t="shared" si="10"/>
        <v>18</v>
      </c>
      <c r="G14" s="185">
        <f t="shared" si="11"/>
        <v>12</v>
      </c>
      <c r="H14" s="185">
        <f t="shared" si="12"/>
        <v>17</v>
      </c>
      <c r="I14" s="186">
        <v>12</v>
      </c>
      <c r="J14" s="244"/>
      <c r="K14" s="185">
        <v>11</v>
      </c>
      <c r="L14" s="185" t="str">
        <f t="shared" si="13"/>
        <v>TE-2</v>
      </c>
      <c r="M14" s="185" t="str">
        <f t="shared" si="14"/>
        <v>K-2</v>
      </c>
      <c r="N14" s="185" t="str">
        <f t="shared" si="15"/>
        <v>A-2</v>
      </c>
      <c r="O14" s="185" t="str">
        <f t="shared" si="16"/>
        <v>NI-2</v>
      </c>
      <c r="P14" s="185" t="str">
        <f t="shared" si="17"/>
        <v>TE-2</v>
      </c>
      <c r="R14" s="102"/>
      <c r="S14" s="101"/>
      <c r="T14" s="217">
        <v>18</v>
      </c>
      <c r="U14" s="217">
        <v>12</v>
      </c>
      <c r="V14" s="217">
        <v>10</v>
      </c>
      <c r="W14" s="217">
        <v>20</v>
      </c>
      <c r="X14" s="217">
        <v>18</v>
      </c>
      <c r="Y14" s="1"/>
      <c r="Z14" s="185"/>
      <c r="AA14" s="232" t="str">
        <f t="shared" si="18"/>
        <v>TETE</v>
      </c>
      <c r="AB14" s="232" t="str">
        <f t="shared" si="19"/>
        <v>ＫＫ</v>
      </c>
      <c r="AC14" s="232" t="str">
        <f t="shared" si="20"/>
        <v>ＡＡ</v>
      </c>
      <c r="AD14" s="232" t="str">
        <f t="shared" si="21"/>
        <v>NINI</v>
      </c>
      <c r="AE14" s="232" t="str">
        <f t="shared" si="22"/>
        <v>TETE</v>
      </c>
    </row>
    <row r="15" spans="1:33">
      <c r="A15" s="217">
        <f t="shared" si="0"/>
        <v>13</v>
      </c>
      <c r="B15" s="186" t="s">
        <v>227</v>
      </c>
      <c r="C15" s="106" t="s">
        <v>249</v>
      </c>
      <c r="D15" s="185">
        <f t="shared" si="8"/>
        <v>0</v>
      </c>
      <c r="E15" s="185">
        <f t="shared" si="9"/>
        <v>0</v>
      </c>
      <c r="F15" s="185">
        <f t="shared" si="10"/>
        <v>0</v>
      </c>
      <c r="G15" s="185">
        <f t="shared" si="11"/>
        <v>0</v>
      </c>
      <c r="H15" s="185">
        <f t="shared" si="12"/>
        <v>0</v>
      </c>
      <c r="I15" s="186">
        <v>13</v>
      </c>
      <c r="J15" s="3"/>
      <c r="K15" s="185">
        <v>12</v>
      </c>
      <c r="L15" s="185" t="str">
        <f t="shared" si="13"/>
        <v>S1</v>
      </c>
      <c r="M15" s="185" t="str">
        <f t="shared" si="14"/>
        <v>S1</v>
      </c>
      <c r="N15" s="185" t="str">
        <f t="shared" si="15"/>
        <v>S1</v>
      </c>
      <c r="O15" s="185" t="str">
        <f t="shared" si="16"/>
        <v>S1</v>
      </c>
      <c r="P15" s="185" t="str">
        <f t="shared" si="17"/>
        <v>S1</v>
      </c>
      <c r="R15" s="102"/>
      <c r="S15" s="101"/>
      <c r="T15" s="217">
        <v>23</v>
      </c>
      <c r="U15" s="217">
        <v>23</v>
      </c>
      <c r="V15" s="217">
        <v>23</v>
      </c>
      <c r="W15" s="217">
        <v>23</v>
      </c>
      <c r="X15" s="217">
        <v>23</v>
      </c>
      <c r="Y15" s="1"/>
      <c r="Z15" s="185"/>
      <c r="AA15" s="232" t="str">
        <f t="shared" si="18"/>
        <v>囍</v>
      </c>
      <c r="AB15" s="232" t="str">
        <f t="shared" si="19"/>
        <v>囍</v>
      </c>
      <c r="AC15" s="232" t="str">
        <f t="shared" si="20"/>
        <v>囍</v>
      </c>
      <c r="AD15" s="232" t="str">
        <f t="shared" si="21"/>
        <v>囍</v>
      </c>
      <c r="AE15" s="232" t="str">
        <f t="shared" si="22"/>
        <v>囍</v>
      </c>
    </row>
    <row r="16" spans="1:33">
      <c r="A16" s="217">
        <f t="shared" si="0"/>
        <v>14</v>
      </c>
      <c r="B16" s="186" t="s">
        <v>228</v>
      </c>
      <c r="C16" s="106" t="s">
        <v>250</v>
      </c>
      <c r="D16" s="185">
        <f t="shared" si="8"/>
        <v>30</v>
      </c>
      <c r="E16" s="185">
        <f t="shared" si="9"/>
        <v>1</v>
      </c>
      <c r="F16" s="185">
        <f t="shared" si="10"/>
        <v>1</v>
      </c>
      <c r="G16" s="185">
        <f t="shared" si="11"/>
        <v>6</v>
      </c>
      <c r="H16" s="185">
        <f t="shared" si="12"/>
        <v>10</v>
      </c>
      <c r="I16" s="186">
        <v>14</v>
      </c>
      <c r="K16" s="185">
        <v>13</v>
      </c>
      <c r="L16" s="185" t="str">
        <f t="shared" si="13"/>
        <v>A-2</v>
      </c>
      <c r="M16" s="185" t="str">
        <f t="shared" si="14"/>
        <v>A-2</v>
      </c>
      <c r="N16" s="185" t="str">
        <f t="shared" si="15"/>
        <v>A-2</v>
      </c>
      <c r="O16" s="185" t="str">
        <f t="shared" si="16"/>
        <v>NI-2</v>
      </c>
      <c r="P16" s="185" t="str">
        <f t="shared" si="17"/>
        <v>A-2</v>
      </c>
      <c r="R16" s="102"/>
      <c r="S16" s="101"/>
      <c r="T16" s="217">
        <v>10</v>
      </c>
      <c r="U16" s="217">
        <v>10</v>
      </c>
      <c r="V16" s="217">
        <v>10</v>
      </c>
      <c r="W16" s="217">
        <v>20</v>
      </c>
      <c r="X16" s="217">
        <v>10</v>
      </c>
      <c r="Y16" s="1"/>
      <c r="Z16" s="185"/>
      <c r="AA16" s="232" t="str">
        <f t="shared" si="18"/>
        <v>ＡＡ</v>
      </c>
      <c r="AB16" s="232" t="str">
        <f t="shared" si="19"/>
        <v>ＡＡ</v>
      </c>
      <c r="AC16" s="232" t="str">
        <f t="shared" si="20"/>
        <v>ＡＡ</v>
      </c>
      <c r="AD16" s="232" t="str">
        <f t="shared" si="21"/>
        <v>NINI</v>
      </c>
      <c r="AE16" s="232" t="str">
        <f t="shared" si="22"/>
        <v>ＡＡ</v>
      </c>
    </row>
    <row r="17" spans="1:31">
      <c r="A17" s="217">
        <f t="shared" si="0"/>
        <v>15</v>
      </c>
      <c r="B17" s="186" t="s">
        <v>229</v>
      </c>
      <c r="C17" s="106" t="s">
        <v>251</v>
      </c>
      <c r="D17" s="185">
        <f t="shared" si="8"/>
        <v>0</v>
      </c>
      <c r="E17" s="185">
        <f t="shared" si="9"/>
        <v>0</v>
      </c>
      <c r="F17" s="185">
        <f t="shared" si="10"/>
        <v>0</v>
      </c>
      <c r="G17" s="185">
        <f t="shared" si="11"/>
        <v>0</v>
      </c>
      <c r="H17" s="185">
        <f t="shared" si="12"/>
        <v>0</v>
      </c>
      <c r="I17" s="186">
        <v>15</v>
      </c>
      <c r="K17" s="185">
        <v>14</v>
      </c>
      <c r="L17" s="185" t="str">
        <f t="shared" si="13"/>
        <v>Q-2</v>
      </c>
      <c r="M17" s="185" t="str">
        <f t="shared" si="14"/>
        <v>NI-2</v>
      </c>
      <c r="N17" s="185" t="str">
        <f t="shared" si="15"/>
        <v>M2-2</v>
      </c>
      <c r="O17" s="185" t="str">
        <f t="shared" si="16"/>
        <v>J-2</v>
      </c>
      <c r="P17" s="185" t="str">
        <f t="shared" si="17"/>
        <v>NI-2</v>
      </c>
      <c r="R17" s="102"/>
      <c r="S17" s="101"/>
      <c r="T17" s="217">
        <v>14</v>
      </c>
      <c r="U17" s="217">
        <v>20</v>
      </c>
      <c r="V17" s="217">
        <v>4</v>
      </c>
      <c r="W17" s="217">
        <v>16</v>
      </c>
      <c r="X17" s="217">
        <v>20</v>
      </c>
      <c r="Y17" s="1"/>
      <c r="Z17" s="185"/>
      <c r="AA17" s="232" t="str">
        <f t="shared" si="18"/>
        <v>ＱＱ</v>
      </c>
      <c r="AB17" s="232" t="str">
        <f t="shared" si="19"/>
        <v>NINI</v>
      </c>
      <c r="AC17" s="232" t="str">
        <f t="shared" si="20"/>
        <v>雙鸚鵡</v>
      </c>
      <c r="AD17" s="232" t="str">
        <f t="shared" si="21"/>
        <v>ＪＪ</v>
      </c>
      <c r="AE17" s="232" t="str">
        <f t="shared" si="22"/>
        <v>NINI</v>
      </c>
    </row>
    <row r="18" spans="1:31">
      <c r="A18" s="217">
        <f t="shared" si="0"/>
        <v>16</v>
      </c>
      <c r="B18" s="186" t="s">
        <v>230</v>
      </c>
      <c r="C18" s="106" t="s">
        <v>252</v>
      </c>
      <c r="D18" s="185">
        <f t="shared" si="8"/>
        <v>1</v>
      </c>
      <c r="E18" s="185">
        <f t="shared" si="9"/>
        <v>16</v>
      </c>
      <c r="F18" s="185">
        <f t="shared" si="10"/>
        <v>13</v>
      </c>
      <c r="G18" s="185">
        <f t="shared" si="11"/>
        <v>22</v>
      </c>
      <c r="H18" s="185">
        <f t="shared" si="12"/>
        <v>21</v>
      </c>
      <c r="I18" s="186">
        <v>16</v>
      </c>
      <c r="K18" s="185">
        <v>15</v>
      </c>
      <c r="L18" s="185" t="str">
        <f t="shared" si="13"/>
        <v>M4-2</v>
      </c>
      <c r="M18" s="185" t="str">
        <f t="shared" si="14"/>
        <v>S1</v>
      </c>
      <c r="N18" s="185" t="str">
        <f t="shared" si="15"/>
        <v>A-2</v>
      </c>
      <c r="O18" s="185" t="str">
        <f t="shared" si="16"/>
        <v>M4-2</v>
      </c>
      <c r="P18" s="185" t="str">
        <f t="shared" si="17"/>
        <v>M2-2</v>
      </c>
      <c r="R18" s="102"/>
      <c r="S18" s="101"/>
      <c r="T18" s="217">
        <v>8</v>
      </c>
      <c r="U18" s="217">
        <v>23</v>
      </c>
      <c r="V18" s="217">
        <v>10</v>
      </c>
      <c r="W18" s="217">
        <v>8</v>
      </c>
      <c r="X18" s="217">
        <v>4</v>
      </c>
      <c r="Y18" s="1"/>
      <c r="Z18" s="185"/>
      <c r="AA18" s="232" t="str">
        <f t="shared" si="18"/>
        <v>雙相思鳥</v>
      </c>
      <c r="AB18" s="232" t="str">
        <f t="shared" si="19"/>
        <v>囍</v>
      </c>
      <c r="AC18" s="232" t="str">
        <f t="shared" si="20"/>
        <v>ＡＡ</v>
      </c>
      <c r="AD18" s="232" t="str">
        <f t="shared" si="21"/>
        <v>雙相思鳥</v>
      </c>
      <c r="AE18" s="232" t="str">
        <f t="shared" si="22"/>
        <v>雙鸚鵡</v>
      </c>
    </row>
    <row r="19" spans="1:31" ht="16" customHeight="1">
      <c r="A19" s="217">
        <f t="shared" si="0"/>
        <v>17</v>
      </c>
      <c r="B19" s="186" t="s">
        <v>231</v>
      </c>
      <c r="C19" s="106" t="s">
        <v>253</v>
      </c>
      <c r="D19" s="185">
        <f t="shared" si="8"/>
        <v>0</v>
      </c>
      <c r="E19" s="185">
        <f t="shared" si="9"/>
        <v>0</v>
      </c>
      <c r="F19" s="185">
        <f t="shared" si="10"/>
        <v>0</v>
      </c>
      <c r="G19" s="185">
        <f t="shared" si="11"/>
        <v>0</v>
      </c>
      <c r="H19" s="185">
        <f t="shared" si="12"/>
        <v>0</v>
      </c>
      <c r="I19" s="186">
        <v>17</v>
      </c>
      <c r="K19" s="185">
        <v>16</v>
      </c>
      <c r="L19" s="185" t="str">
        <f t="shared" si="13"/>
        <v>TE-2</v>
      </c>
      <c r="M19" s="185" t="str">
        <f t="shared" si="14"/>
        <v>A-2</v>
      </c>
      <c r="N19" s="185" t="str">
        <f t="shared" si="15"/>
        <v>M4-2</v>
      </c>
      <c r="O19" s="185" t="str">
        <f t="shared" si="16"/>
        <v>NI-2</v>
      </c>
      <c r="P19" s="185" t="str">
        <f t="shared" si="17"/>
        <v>NI-2</v>
      </c>
      <c r="R19" s="102"/>
      <c r="S19" s="101"/>
      <c r="T19" s="217">
        <v>18</v>
      </c>
      <c r="U19" s="217">
        <v>10</v>
      </c>
      <c r="V19" s="217">
        <v>8</v>
      </c>
      <c r="W19" s="217">
        <v>20</v>
      </c>
      <c r="X19" s="217">
        <v>20</v>
      </c>
      <c r="Y19" s="1"/>
      <c r="Z19" s="185"/>
      <c r="AA19" s="232" t="str">
        <f t="shared" si="18"/>
        <v>TETE</v>
      </c>
      <c r="AB19" s="232" t="str">
        <f t="shared" si="19"/>
        <v>ＡＡ</v>
      </c>
      <c r="AC19" s="232" t="str">
        <f t="shared" si="20"/>
        <v>雙相思鳥</v>
      </c>
      <c r="AD19" s="232" t="str">
        <f t="shared" si="21"/>
        <v>NINI</v>
      </c>
      <c r="AE19" s="232" t="str">
        <f t="shared" si="22"/>
        <v>NINI</v>
      </c>
    </row>
    <row r="20" spans="1:31" ht="17.25" customHeight="1">
      <c r="A20" s="217">
        <f t="shared" si="0"/>
        <v>18</v>
      </c>
      <c r="B20" s="186" t="s">
        <v>232</v>
      </c>
      <c r="C20" s="106" t="s">
        <v>254</v>
      </c>
      <c r="D20" s="185">
        <f t="shared" si="8"/>
        <v>33</v>
      </c>
      <c r="E20" s="185">
        <f t="shared" si="9"/>
        <v>1</v>
      </c>
      <c r="F20" s="185">
        <f t="shared" si="10"/>
        <v>1</v>
      </c>
      <c r="G20" s="185">
        <f t="shared" si="11"/>
        <v>5</v>
      </c>
      <c r="H20" s="185">
        <f t="shared" si="12"/>
        <v>10</v>
      </c>
      <c r="I20" s="186">
        <v>18</v>
      </c>
      <c r="J20" s="25"/>
      <c r="K20" s="185">
        <v>17</v>
      </c>
      <c r="L20" s="185" t="str">
        <f t="shared" si="13"/>
        <v>TE-2</v>
      </c>
      <c r="M20" s="185" t="str">
        <f t="shared" si="14"/>
        <v>K-2</v>
      </c>
      <c r="N20" s="185" t="str">
        <f t="shared" si="15"/>
        <v>K-2</v>
      </c>
      <c r="O20" s="185" t="str">
        <f t="shared" si="16"/>
        <v>NI-2</v>
      </c>
      <c r="P20" s="185" t="str">
        <f t="shared" si="17"/>
        <v>NI-2</v>
      </c>
      <c r="R20" s="102"/>
      <c r="S20" s="101"/>
      <c r="T20" s="217">
        <v>18</v>
      </c>
      <c r="U20" s="217">
        <v>12</v>
      </c>
      <c r="V20" s="217">
        <v>12</v>
      </c>
      <c r="W20" s="217">
        <v>20</v>
      </c>
      <c r="X20" s="217">
        <v>20</v>
      </c>
      <c r="Y20" s="1"/>
      <c r="Z20" s="185"/>
      <c r="AA20" s="232" t="str">
        <f t="shared" si="18"/>
        <v>TETE</v>
      </c>
      <c r="AB20" s="232" t="str">
        <f t="shared" si="19"/>
        <v>ＫＫ</v>
      </c>
      <c r="AC20" s="232" t="str">
        <f t="shared" si="20"/>
        <v>ＫＫ</v>
      </c>
      <c r="AD20" s="232" t="str">
        <f t="shared" si="21"/>
        <v>NINI</v>
      </c>
      <c r="AE20" s="232" t="str">
        <f t="shared" si="22"/>
        <v>NINI</v>
      </c>
    </row>
    <row r="21" spans="1:31" ht="15" customHeight="1">
      <c r="A21" s="217">
        <f t="shared" si="0"/>
        <v>19</v>
      </c>
      <c r="B21" s="186" t="s">
        <v>234</v>
      </c>
      <c r="C21" s="106" t="s">
        <v>213</v>
      </c>
      <c r="D21" s="185">
        <f t="shared" si="8"/>
        <v>0</v>
      </c>
      <c r="E21" s="185">
        <f t="shared" si="9"/>
        <v>0</v>
      </c>
      <c r="F21" s="185">
        <f t="shared" si="10"/>
        <v>0</v>
      </c>
      <c r="G21" s="185">
        <f t="shared" si="11"/>
        <v>0</v>
      </c>
      <c r="H21" s="185">
        <f t="shared" si="12"/>
        <v>0</v>
      </c>
      <c r="I21" s="186">
        <v>19</v>
      </c>
      <c r="K21" s="185">
        <v>18</v>
      </c>
      <c r="L21" s="185" t="str">
        <f t="shared" si="13"/>
        <v>M4-2</v>
      </c>
      <c r="M21" s="185" t="str">
        <f t="shared" si="14"/>
        <v>S1</v>
      </c>
      <c r="N21" s="185" t="str">
        <f t="shared" si="15"/>
        <v>J-2</v>
      </c>
      <c r="O21" s="185" t="str">
        <f t="shared" si="16"/>
        <v>M3-2</v>
      </c>
      <c r="P21" s="185" t="str">
        <f t="shared" si="17"/>
        <v>A-2</v>
      </c>
      <c r="R21" s="102"/>
      <c r="S21" s="101"/>
      <c r="T21" s="217">
        <v>8</v>
      </c>
      <c r="U21" s="217">
        <v>23</v>
      </c>
      <c r="V21" s="217">
        <v>16</v>
      </c>
      <c r="W21" s="217">
        <v>6</v>
      </c>
      <c r="X21" s="217">
        <v>10</v>
      </c>
      <c r="Y21" s="1"/>
      <c r="Z21" s="185"/>
      <c r="AA21" s="232" t="str">
        <f t="shared" si="18"/>
        <v>雙相思鳥</v>
      </c>
      <c r="AB21" s="232" t="str">
        <f t="shared" si="19"/>
        <v>囍</v>
      </c>
      <c r="AC21" s="232" t="str">
        <f t="shared" si="20"/>
        <v>ＪＪ</v>
      </c>
      <c r="AD21" s="232" t="str">
        <f t="shared" si="21"/>
        <v>雙喜鵲</v>
      </c>
      <c r="AE21" s="232" t="str">
        <f t="shared" si="22"/>
        <v>ＡＡ</v>
      </c>
    </row>
    <row r="22" spans="1:31" ht="16" customHeight="1">
      <c r="A22" s="217">
        <f t="shared" si="0"/>
        <v>20</v>
      </c>
      <c r="B22" s="186" t="s">
        <v>233</v>
      </c>
      <c r="C22" s="106" t="s">
        <v>255</v>
      </c>
      <c r="D22" s="185">
        <f t="shared" si="8"/>
        <v>1</v>
      </c>
      <c r="E22" s="185">
        <f t="shared" si="9"/>
        <v>25</v>
      </c>
      <c r="F22" s="185">
        <f t="shared" si="10"/>
        <v>15</v>
      </c>
      <c r="G22" s="185">
        <f t="shared" si="11"/>
        <v>20</v>
      </c>
      <c r="H22" s="185">
        <f t="shared" si="12"/>
        <v>23</v>
      </c>
      <c r="I22" s="186">
        <v>20</v>
      </c>
      <c r="K22" s="185">
        <v>19</v>
      </c>
      <c r="L22" s="185" t="str">
        <f t="shared" si="13"/>
        <v>TE-2</v>
      </c>
      <c r="M22" s="185" t="str">
        <f t="shared" si="14"/>
        <v>A-2</v>
      </c>
      <c r="N22" s="185" t="str">
        <f t="shared" si="15"/>
        <v>WW-2</v>
      </c>
      <c r="O22" s="185" t="str">
        <f t="shared" si="16"/>
        <v>J-2</v>
      </c>
      <c r="P22" s="185" t="str">
        <f t="shared" si="17"/>
        <v>J-2</v>
      </c>
      <c r="R22" s="102"/>
      <c r="S22" s="101"/>
      <c r="T22" s="217">
        <v>18</v>
      </c>
      <c r="U22" s="217">
        <v>10</v>
      </c>
      <c r="V22" s="217">
        <v>22</v>
      </c>
      <c r="W22" s="217">
        <v>16</v>
      </c>
      <c r="X22" s="217">
        <v>16</v>
      </c>
      <c r="Y22" s="1"/>
      <c r="Z22" s="185"/>
      <c r="AA22" s="232" t="str">
        <f t="shared" si="18"/>
        <v>TETE</v>
      </c>
      <c r="AB22" s="232" t="str">
        <f t="shared" si="19"/>
        <v>ＡＡ</v>
      </c>
      <c r="AC22" s="232" t="str">
        <f t="shared" si="20"/>
        <v>ＷＷ</v>
      </c>
      <c r="AD22" s="232" t="str">
        <f t="shared" si="21"/>
        <v>ＪＪ</v>
      </c>
      <c r="AE22" s="232" t="str">
        <f t="shared" si="22"/>
        <v>ＪＪ</v>
      </c>
    </row>
    <row r="23" spans="1:31">
      <c r="A23" s="217">
        <f t="shared" si="0"/>
        <v>23</v>
      </c>
      <c r="B23" s="185" t="s">
        <v>142</v>
      </c>
      <c r="C23" s="185" t="s">
        <v>256</v>
      </c>
      <c r="D23" s="185">
        <f t="shared" si="8"/>
        <v>2</v>
      </c>
      <c r="E23" s="185">
        <f t="shared" si="9"/>
        <v>8</v>
      </c>
      <c r="F23" s="185">
        <f t="shared" si="10"/>
        <v>2</v>
      </c>
      <c r="G23" s="185">
        <f t="shared" si="11"/>
        <v>2</v>
      </c>
      <c r="H23" s="185">
        <f t="shared" si="12"/>
        <v>6</v>
      </c>
      <c r="I23" s="186">
        <v>23</v>
      </c>
      <c r="K23" s="185">
        <v>20</v>
      </c>
      <c r="L23" s="185" t="str">
        <f t="shared" si="13"/>
        <v>TE-2</v>
      </c>
      <c r="M23" s="185" t="str">
        <f t="shared" si="14"/>
        <v>NI-2</v>
      </c>
      <c r="N23" s="185" t="str">
        <f t="shared" si="15"/>
        <v>NI-2</v>
      </c>
      <c r="O23" s="185" t="str">
        <f t="shared" si="16"/>
        <v>J-2</v>
      </c>
      <c r="P23" s="185" t="str">
        <f t="shared" si="17"/>
        <v>Q-2</v>
      </c>
      <c r="R23" s="102"/>
      <c r="S23" s="101"/>
      <c r="T23" s="217">
        <v>18</v>
      </c>
      <c r="U23" s="217">
        <v>20</v>
      </c>
      <c r="V23" s="217">
        <v>20</v>
      </c>
      <c r="W23" s="217">
        <v>16</v>
      </c>
      <c r="X23" s="217">
        <v>14</v>
      </c>
      <c r="Y23" s="1"/>
      <c r="Z23" s="185"/>
      <c r="AA23" s="232" t="str">
        <f t="shared" si="18"/>
        <v>TETE</v>
      </c>
      <c r="AB23" s="232" t="str">
        <f t="shared" si="19"/>
        <v>NINI</v>
      </c>
      <c r="AC23" s="232" t="str">
        <f t="shared" si="20"/>
        <v>NINI</v>
      </c>
      <c r="AD23" s="232" t="str">
        <f t="shared" si="21"/>
        <v>ＪＪ</v>
      </c>
      <c r="AE23" s="232" t="str">
        <f t="shared" si="22"/>
        <v>ＱＱ</v>
      </c>
    </row>
    <row r="24" spans="1:31">
      <c r="A24" s="217">
        <f t="shared" si="0"/>
        <v>21</v>
      </c>
      <c r="B24" s="185" t="s">
        <v>236</v>
      </c>
      <c r="C24" s="185" t="s">
        <v>169</v>
      </c>
      <c r="D24" s="185">
        <f t="shared" si="8"/>
        <v>0</v>
      </c>
      <c r="E24" s="185">
        <f t="shared" si="9"/>
        <v>0</v>
      </c>
      <c r="F24" s="185">
        <f t="shared" si="10"/>
        <v>0</v>
      </c>
      <c r="G24" s="185">
        <f t="shared" si="11"/>
        <v>0</v>
      </c>
      <c r="H24" s="185">
        <f t="shared" si="12"/>
        <v>0</v>
      </c>
      <c r="I24" s="186">
        <v>21</v>
      </c>
      <c r="K24" s="185">
        <v>21</v>
      </c>
      <c r="L24" s="185" t="str">
        <f t="shared" si="13"/>
        <v>M3-2</v>
      </c>
      <c r="M24" s="185" t="str">
        <f t="shared" si="14"/>
        <v>S1</v>
      </c>
      <c r="N24" s="185" t="str">
        <f t="shared" si="15"/>
        <v>A-2</v>
      </c>
      <c r="O24" s="185" t="str">
        <f t="shared" si="16"/>
        <v>M3-2</v>
      </c>
      <c r="P24" s="185" t="str">
        <f t="shared" si="17"/>
        <v>M1-2</v>
      </c>
      <c r="R24" s="102"/>
      <c r="S24" s="101"/>
      <c r="T24" s="217">
        <v>6</v>
      </c>
      <c r="U24" s="217">
        <v>23</v>
      </c>
      <c r="V24" s="217">
        <v>10</v>
      </c>
      <c r="W24" s="217">
        <v>6</v>
      </c>
      <c r="X24" s="217">
        <v>2</v>
      </c>
      <c r="Y24" s="1"/>
      <c r="Z24" s="185"/>
      <c r="AA24" s="232" t="str">
        <f t="shared" si="18"/>
        <v>雙喜鵲</v>
      </c>
      <c r="AB24" s="232" t="str">
        <f t="shared" si="19"/>
        <v>囍</v>
      </c>
      <c r="AC24" s="232" t="str">
        <f t="shared" si="20"/>
        <v>ＡＡ</v>
      </c>
      <c r="AD24" s="232" t="str">
        <f t="shared" si="21"/>
        <v>雙喜鵲</v>
      </c>
      <c r="AE24" s="232" t="str">
        <f t="shared" si="22"/>
        <v>雙鴛鴦</v>
      </c>
    </row>
    <row r="25" spans="1:31">
      <c r="A25" s="217">
        <f t="shared" si="0"/>
        <v>22</v>
      </c>
      <c r="B25" s="266" t="s">
        <v>235</v>
      </c>
      <c r="C25" s="106" t="s">
        <v>257</v>
      </c>
      <c r="D25" s="185">
        <f t="shared" si="8"/>
        <v>0</v>
      </c>
      <c r="E25" s="185">
        <f t="shared" si="9"/>
        <v>1</v>
      </c>
      <c r="F25" s="185">
        <f t="shared" si="10"/>
        <v>13</v>
      </c>
      <c r="G25" s="185">
        <f t="shared" si="11"/>
        <v>11</v>
      </c>
      <c r="H25" s="185">
        <f t="shared" si="12"/>
        <v>1</v>
      </c>
      <c r="I25" s="266">
        <v>22</v>
      </c>
      <c r="J25" s="243"/>
      <c r="K25" s="185">
        <v>22</v>
      </c>
      <c r="L25" s="185" t="str">
        <f t="shared" si="13"/>
        <v>Q-2</v>
      </c>
      <c r="M25" s="185" t="str">
        <f t="shared" si="14"/>
        <v>A-2</v>
      </c>
      <c r="N25" s="185" t="str">
        <f t="shared" si="15"/>
        <v>M3-2</v>
      </c>
      <c r="O25" s="185" t="str">
        <f t="shared" si="16"/>
        <v>J-2</v>
      </c>
      <c r="P25" s="185" t="str">
        <f t="shared" si="17"/>
        <v>A-2</v>
      </c>
      <c r="R25" s="102"/>
      <c r="S25" s="101"/>
      <c r="T25" s="217">
        <v>14</v>
      </c>
      <c r="U25" s="217">
        <v>10</v>
      </c>
      <c r="V25" s="217">
        <v>6</v>
      </c>
      <c r="W25" s="217">
        <v>16</v>
      </c>
      <c r="X25" s="217">
        <v>10</v>
      </c>
      <c r="Y25" s="1"/>
      <c r="Z25" s="185"/>
      <c r="AA25" s="232" t="str">
        <f t="shared" si="18"/>
        <v>ＱＱ</v>
      </c>
      <c r="AB25" s="232" t="str">
        <f t="shared" si="19"/>
        <v>ＡＡ</v>
      </c>
      <c r="AC25" s="232" t="str">
        <f t="shared" si="20"/>
        <v>雙喜鵲</v>
      </c>
      <c r="AD25" s="232" t="str">
        <f t="shared" si="21"/>
        <v>ＪＪ</v>
      </c>
      <c r="AE25" s="232" t="str">
        <f t="shared" si="22"/>
        <v>ＡＡ</v>
      </c>
    </row>
    <row r="26" spans="1:31">
      <c r="B26" s="186"/>
      <c r="C26" s="185" t="s">
        <v>10</v>
      </c>
      <c r="D26" s="185">
        <f>SUM(D3:D25)</f>
        <v>120</v>
      </c>
      <c r="E26" s="185">
        <f>SUM(E3:E25)</f>
        <v>120</v>
      </c>
      <c r="F26" s="185">
        <f>SUM(F3:F25)</f>
        <v>120</v>
      </c>
      <c r="G26" s="185">
        <f>SUM(G3:G25)</f>
        <v>120</v>
      </c>
      <c r="H26" s="185">
        <f>SUM(H3:H25)</f>
        <v>120</v>
      </c>
      <c r="I26" s="185"/>
      <c r="J26" s="243"/>
      <c r="K26" s="185">
        <v>23</v>
      </c>
      <c r="L26" s="185" t="str">
        <f t="shared" si="13"/>
        <v>Q-2</v>
      </c>
      <c r="M26" s="185" t="str">
        <f t="shared" si="14"/>
        <v>K-2</v>
      </c>
      <c r="N26" s="185" t="str">
        <f t="shared" si="15"/>
        <v>J-2</v>
      </c>
      <c r="O26" s="185" t="str">
        <f t="shared" si="16"/>
        <v>J-2</v>
      </c>
      <c r="P26" s="185" t="str">
        <f t="shared" si="17"/>
        <v>NI-2</v>
      </c>
      <c r="R26" s="102"/>
      <c r="S26" s="101"/>
      <c r="T26" s="217">
        <v>14</v>
      </c>
      <c r="U26" s="217">
        <v>12</v>
      </c>
      <c r="V26" s="217">
        <v>16</v>
      </c>
      <c r="W26" s="217">
        <v>16</v>
      </c>
      <c r="X26" s="217">
        <v>20</v>
      </c>
      <c r="Y26" s="1"/>
      <c r="Z26" s="185"/>
      <c r="AA26" s="232" t="str">
        <f t="shared" si="18"/>
        <v>ＱＱ</v>
      </c>
      <c r="AB26" s="232" t="str">
        <f t="shared" si="19"/>
        <v>ＫＫ</v>
      </c>
      <c r="AC26" s="232" t="str">
        <f t="shared" si="20"/>
        <v>ＪＪ</v>
      </c>
      <c r="AD26" s="232" t="str">
        <f t="shared" si="21"/>
        <v>ＪＪ</v>
      </c>
      <c r="AE26" s="232" t="str">
        <f t="shared" si="22"/>
        <v>NINI</v>
      </c>
    </row>
    <row r="27" spans="1:31">
      <c r="J27" s="243"/>
      <c r="K27" s="185">
        <v>24</v>
      </c>
      <c r="L27" s="185" t="str">
        <f t="shared" ref="L27:L52" si="23">VLOOKUP(T27,$A$3:$B$25,2,FALSE)</f>
        <v>M4-2</v>
      </c>
      <c r="M27" s="185" t="str">
        <f t="shared" ref="M27:M52" si="24">VLOOKUP(U27,$A$3:$B$25,2,FALSE)</f>
        <v>M3-2</v>
      </c>
      <c r="N27" s="185" t="str">
        <f t="shared" ref="N27:N52" si="25">VLOOKUP(V27,$A$3:$B$25,2,FALSE)</f>
        <v>M4-2</v>
      </c>
      <c r="O27" s="185" t="str">
        <f t="shared" ref="O27:O52" si="26">VLOOKUP(W27,$A$3:$B$25,2,FALSE)</f>
        <v>M4-2</v>
      </c>
      <c r="P27" s="185" t="str">
        <f t="shared" ref="P27:P52" si="27">VLOOKUP(X27,$A$3:$B$25,2,FALSE)</f>
        <v>M2-2</v>
      </c>
      <c r="R27" s="102"/>
      <c r="S27" s="101"/>
      <c r="T27" s="217">
        <v>8</v>
      </c>
      <c r="U27" s="217">
        <v>6</v>
      </c>
      <c r="V27" s="217">
        <v>8</v>
      </c>
      <c r="W27" s="217">
        <v>8</v>
      </c>
      <c r="X27" s="217">
        <v>4</v>
      </c>
      <c r="Y27" s="1"/>
      <c r="Z27" s="185"/>
      <c r="AA27" s="232" t="str">
        <f t="shared" si="18"/>
        <v>雙相思鳥</v>
      </c>
      <c r="AB27" s="232" t="str">
        <f t="shared" si="19"/>
        <v>雙喜鵲</v>
      </c>
      <c r="AC27" s="232" t="str">
        <f t="shared" si="20"/>
        <v>雙相思鳥</v>
      </c>
      <c r="AD27" s="232" t="str">
        <f t="shared" si="21"/>
        <v>雙相思鳥</v>
      </c>
      <c r="AE27" s="232" t="str">
        <f t="shared" si="22"/>
        <v>雙鸚鵡</v>
      </c>
    </row>
    <row r="28" spans="1:31">
      <c r="D28" s="16"/>
      <c r="J28" s="243"/>
      <c r="K28" s="185">
        <v>25</v>
      </c>
      <c r="L28" s="185" t="str">
        <f t="shared" si="23"/>
        <v>TE-2</v>
      </c>
      <c r="M28" s="185" t="str">
        <f t="shared" si="24"/>
        <v>NI-2</v>
      </c>
      <c r="N28" s="185" t="str">
        <f t="shared" si="25"/>
        <v>K-2</v>
      </c>
      <c r="O28" s="185" t="str">
        <f t="shared" si="26"/>
        <v>NI-2</v>
      </c>
      <c r="P28" s="185" t="str">
        <f t="shared" si="27"/>
        <v>A-2</v>
      </c>
      <c r="R28" s="102"/>
      <c r="S28" s="101"/>
      <c r="T28" s="217">
        <v>18</v>
      </c>
      <c r="U28" s="217">
        <v>20</v>
      </c>
      <c r="V28" s="217">
        <v>12</v>
      </c>
      <c r="W28" s="217">
        <v>20</v>
      </c>
      <c r="X28" s="217">
        <v>10</v>
      </c>
      <c r="Y28" s="1"/>
      <c r="Z28" s="185"/>
      <c r="AA28" s="232" t="str">
        <f t="shared" si="18"/>
        <v>TETE</v>
      </c>
      <c r="AB28" s="232" t="str">
        <f t="shared" si="19"/>
        <v>NINI</v>
      </c>
      <c r="AC28" s="232" t="str">
        <f t="shared" si="20"/>
        <v>ＫＫ</v>
      </c>
      <c r="AD28" s="232" t="str">
        <f t="shared" si="21"/>
        <v>NINI</v>
      </c>
      <c r="AE28" s="232" t="str">
        <f t="shared" si="22"/>
        <v>ＡＡ</v>
      </c>
    </row>
    <row r="29" spans="1:31">
      <c r="H29" s="193"/>
      <c r="J29" s="243"/>
      <c r="K29" s="185">
        <v>26</v>
      </c>
      <c r="L29" s="185" t="str">
        <f t="shared" si="23"/>
        <v>TE-2</v>
      </c>
      <c r="M29" s="185" t="str">
        <f t="shared" si="24"/>
        <v>K-2</v>
      </c>
      <c r="N29" s="185" t="str">
        <f t="shared" si="25"/>
        <v>A-2</v>
      </c>
      <c r="O29" s="185" t="str">
        <f t="shared" si="26"/>
        <v>NI-2</v>
      </c>
      <c r="P29" s="185" t="str">
        <f t="shared" si="27"/>
        <v>TE-2</v>
      </c>
      <c r="R29" s="102"/>
      <c r="S29" s="101"/>
      <c r="T29" s="217">
        <v>18</v>
      </c>
      <c r="U29" s="217">
        <v>12</v>
      </c>
      <c r="V29" s="217">
        <v>10</v>
      </c>
      <c r="W29" s="217">
        <v>20</v>
      </c>
      <c r="X29" s="217">
        <v>18</v>
      </c>
      <c r="Y29" s="1"/>
      <c r="Z29" s="185"/>
      <c r="AA29" s="232" t="str">
        <f t="shared" si="18"/>
        <v>TETE</v>
      </c>
      <c r="AB29" s="232" t="str">
        <f t="shared" si="19"/>
        <v>ＫＫ</v>
      </c>
      <c r="AC29" s="232" t="str">
        <f t="shared" si="20"/>
        <v>ＡＡ</v>
      </c>
      <c r="AD29" s="232" t="str">
        <f t="shared" si="21"/>
        <v>NINI</v>
      </c>
      <c r="AE29" s="232" t="str">
        <f t="shared" si="22"/>
        <v>TETE</v>
      </c>
    </row>
    <row r="30" spans="1:31" ht="17">
      <c r="A30" s="217" t="s">
        <v>258</v>
      </c>
      <c r="B30" s="23" t="s">
        <v>11</v>
      </c>
      <c r="C30" s="24"/>
      <c r="D30" s="24"/>
      <c r="E30" s="24"/>
      <c r="F30" s="24"/>
      <c r="G30" s="24"/>
      <c r="H30" s="24"/>
      <c r="J30" s="243"/>
      <c r="K30" s="185">
        <v>27</v>
      </c>
      <c r="L30" s="185" t="str">
        <f t="shared" si="23"/>
        <v>M1-2</v>
      </c>
      <c r="M30" s="185" t="str">
        <f t="shared" si="24"/>
        <v>M4-2</v>
      </c>
      <c r="N30" s="185" t="str">
        <f t="shared" si="25"/>
        <v>WW-2</v>
      </c>
      <c r="O30" s="185" t="str">
        <f t="shared" si="26"/>
        <v>M4-2</v>
      </c>
      <c r="P30" s="185" t="str">
        <f t="shared" si="27"/>
        <v>M3-2</v>
      </c>
      <c r="R30" s="102"/>
      <c r="S30" s="101"/>
      <c r="T30" s="217">
        <v>2</v>
      </c>
      <c r="U30" s="217">
        <v>8</v>
      </c>
      <c r="V30" s="217">
        <v>22</v>
      </c>
      <c r="W30" s="217">
        <v>8</v>
      </c>
      <c r="X30" s="217">
        <v>6</v>
      </c>
      <c r="Y30" s="1"/>
      <c r="Z30" s="185"/>
      <c r="AA30" s="232" t="str">
        <f t="shared" si="18"/>
        <v>雙鴛鴦</v>
      </c>
      <c r="AB30" s="232" t="str">
        <f t="shared" si="19"/>
        <v>雙相思鳥</v>
      </c>
      <c r="AC30" s="232" t="str">
        <f t="shared" si="20"/>
        <v>ＷＷ</v>
      </c>
      <c r="AD30" s="232" t="str">
        <f t="shared" si="21"/>
        <v>雙相思鳥</v>
      </c>
      <c r="AE30" s="232" t="str">
        <f t="shared" si="22"/>
        <v>雙喜鵲</v>
      </c>
    </row>
    <row r="31" spans="1:31" ht="18">
      <c r="B31" s="26" t="s">
        <v>12</v>
      </c>
      <c r="C31" s="26" t="s">
        <v>13</v>
      </c>
      <c r="D31" s="263" t="s">
        <v>14</v>
      </c>
      <c r="E31" s="263" t="s">
        <v>15</v>
      </c>
      <c r="F31" s="263" t="s">
        <v>16</v>
      </c>
      <c r="G31" s="263" t="s">
        <v>17</v>
      </c>
      <c r="H31" s="263" t="s">
        <v>18</v>
      </c>
      <c r="I31" s="242"/>
      <c r="J31" s="243"/>
      <c r="K31" s="185">
        <v>28</v>
      </c>
      <c r="L31" s="185" t="str">
        <f t="shared" si="23"/>
        <v>TE-2</v>
      </c>
      <c r="M31" s="185" t="str">
        <f t="shared" si="24"/>
        <v>K-2</v>
      </c>
      <c r="N31" s="185" t="str">
        <f t="shared" si="25"/>
        <v>K-2</v>
      </c>
      <c r="O31" s="185" t="str">
        <f t="shared" si="26"/>
        <v>J-2</v>
      </c>
      <c r="P31" s="185" t="str">
        <f t="shared" si="27"/>
        <v>NI-2</v>
      </c>
      <c r="R31" s="102"/>
      <c r="S31" s="101"/>
      <c r="T31" s="217">
        <v>18</v>
      </c>
      <c r="U31" s="217">
        <v>12</v>
      </c>
      <c r="V31" s="217">
        <v>12</v>
      </c>
      <c r="W31" s="217">
        <v>16</v>
      </c>
      <c r="X31" s="217">
        <v>20</v>
      </c>
      <c r="Y31" s="1"/>
      <c r="Z31" s="185"/>
      <c r="AA31" s="232" t="str">
        <f t="shared" si="18"/>
        <v>TETE</v>
      </c>
      <c r="AB31" s="232" t="str">
        <f t="shared" si="19"/>
        <v>ＫＫ</v>
      </c>
      <c r="AC31" s="232" t="str">
        <f t="shared" si="20"/>
        <v>ＫＫ</v>
      </c>
      <c r="AD31" s="232" t="str">
        <f t="shared" si="21"/>
        <v>ＪＪ</v>
      </c>
      <c r="AE31" s="232" t="str">
        <f t="shared" si="22"/>
        <v>NINI</v>
      </c>
    </row>
    <row r="32" spans="1:31" ht="18">
      <c r="B32" s="264" t="s">
        <v>10</v>
      </c>
      <c r="C32" s="265" t="s">
        <v>167</v>
      </c>
      <c r="D32" s="7">
        <f>D26</f>
        <v>120</v>
      </c>
      <c r="E32" s="7">
        <f>E26</f>
        <v>120</v>
      </c>
      <c r="F32" s="7">
        <f>F26</f>
        <v>120</v>
      </c>
      <c r="G32" s="7">
        <f>G26</f>
        <v>120</v>
      </c>
      <c r="H32" s="7">
        <f>H26</f>
        <v>120</v>
      </c>
      <c r="K32" s="185">
        <v>29</v>
      </c>
      <c r="L32" s="185" t="str">
        <f t="shared" si="23"/>
        <v>TE-2</v>
      </c>
      <c r="M32" s="185" t="str">
        <f t="shared" si="24"/>
        <v>K-2</v>
      </c>
      <c r="N32" s="185" t="str">
        <f t="shared" si="25"/>
        <v>A-2</v>
      </c>
      <c r="O32" s="185" t="str">
        <f t="shared" si="26"/>
        <v>J-2</v>
      </c>
      <c r="P32" s="185" t="str">
        <f t="shared" si="27"/>
        <v>J-2</v>
      </c>
      <c r="R32" s="102"/>
      <c r="S32" s="101"/>
      <c r="T32" s="217">
        <v>18</v>
      </c>
      <c r="U32" s="217">
        <v>12</v>
      </c>
      <c r="V32" s="217">
        <v>10</v>
      </c>
      <c r="W32" s="217">
        <v>16</v>
      </c>
      <c r="X32" s="217">
        <v>16</v>
      </c>
      <c r="Y32" s="1"/>
      <c r="Z32" s="185"/>
      <c r="AA32" s="232" t="str">
        <f t="shared" si="18"/>
        <v>TETE</v>
      </c>
      <c r="AB32" s="232" t="str">
        <f t="shared" si="19"/>
        <v>ＫＫ</v>
      </c>
      <c r="AC32" s="232" t="str">
        <f t="shared" si="20"/>
        <v>ＡＡ</v>
      </c>
      <c r="AD32" s="232" t="str">
        <f t="shared" si="21"/>
        <v>ＪＪ</v>
      </c>
      <c r="AE32" s="232" t="str">
        <f t="shared" si="22"/>
        <v>ＪＪ</v>
      </c>
    </row>
    <row r="33" spans="2:31" ht="18">
      <c r="B33" s="264" t="str">
        <f>B3</f>
        <v>M1-1</v>
      </c>
      <c r="C33" s="265" t="s">
        <v>154</v>
      </c>
      <c r="D33" s="6">
        <f>D$24+D3</f>
        <v>0</v>
      </c>
      <c r="E33" s="6">
        <f>E$24+E3</f>
        <v>0</v>
      </c>
      <c r="F33" s="6">
        <f>F$24+F3</f>
        <v>0</v>
      </c>
      <c r="G33" s="6">
        <f>G$24+G3</f>
        <v>0</v>
      </c>
      <c r="H33" s="6">
        <f>H$24+H3</f>
        <v>0</v>
      </c>
      <c r="K33" s="185">
        <v>30</v>
      </c>
      <c r="L33" s="185" t="str">
        <f t="shared" si="23"/>
        <v>M3-2</v>
      </c>
      <c r="M33" s="185" t="str">
        <f t="shared" si="24"/>
        <v>M4-2</v>
      </c>
      <c r="N33" s="185" t="str">
        <f t="shared" si="25"/>
        <v>M1-2</v>
      </c>
      <c r="O33" s="185" t="str">
        <f t="shared" si="26"/>
        <v>M3-2</v>
      </c>
      <c r="P33" s="185" t="str">
        <f t="shared" si="27"/>
        <v>M3-2</v>
      </c>
      <c r="R33" s="102"/>
      <c r="S33" s="101"/>
      <c r="T33" s="217">
        <v>6</v>
      </c>
      <c r="U33" s="217">
        <v>8</v>
      </c>
      <c r="V33" s="217">
        <v>2</v>
      </c>
      <c r="W33" s="217">
        <v>6</v>
      </c>
      <c r="X33" s="217">
        <v>6</v>
      </c>
      <c r="Y33" s="1"/>
      <c r="Z33" s="185"/>
      <c r="AA33" s="232" t="str">
        <f t="shared" si="18"/>
        <v>雙喜鵲</v>
      </c>
      <c r="AB33" s="232" t="str">
        <f t="shared" si="19"/>
        <v>雙相思鳥</v>
      </c>
      <c r="AC33" s="232" t="str">
        <f t="shared" si="20"/>
        <v>雙鴛鴦</v>
      </c>
      <c r="AD33" s="232" t="str">
        <f t="shared" si="21"/>
        <v>雙喜鵲</v>
      </c>
      <c r="AE33" s="232" t="str">
        <f t="shared" si="22"/>
        <v>雙喜鵲</v>
      </c>
    </row>
    <row r="34" spans="2:31" ht="18">
      <c r="B34" s="264" t="str">
        <f>B5</f>
        <v>M2-1</v>
      </c>
      <c r="C34" s="265" t="s">
        <v>155</v>
      </c>
      <c r="D34" s="6">
        <f>D$24+D5</f>
        <v>0</v>
      </c>
      <c r="E34" s="6">
        <f>E$24+E5</f>
        <v>0</v>
      </c>
      <c r="F34" s="6">
        <f>F$24+F5</f>
        <v>0</v>
      </c>
      <c r="G34" s="6">
        <f>G$24+G5</f>
        <v>0</v>
      </c>
      <c r="H34" s="6">
        <f>H$24+H5</f>
        <v>0</v>
      </c>
      <c r="K34" s="185">
        <v>31</v>
      </c>
      <c r="L34" s="185" t="str">
        <f t="shared" si="23"/>
        <v>Q-2</v>
      </c>
      <c r="M34" s="185" t="str">
        <f t="shared" si="24"/>
        <v>NI-2</v>
      </c>
      <c r="N34" s="185" t="str">
        <f t="shared" si="25"/>
        <v>TE-2</v>
      </c>
      <c r="O34" s="185" t="str">
        <f t="shared" si="26"/>
        <v>NI-2</v>
      </c>
      <c r="P34" s="185" t="str">
        <f t="shared" si="27"/>
        <v>NI-2</v>
      </c>
      <c r="R34" s="102"/>
      <c r="S34" s="101"/>
      <c r="T34" s="217">
        <v>14</v>
      </c>
      <c r="U34" s="217">
        <v>20</v>
      </c>
      <c r="V34" s="217">
        <v>18</v>
      </c>
      <c r="W34" s="217">
        <v>20</v>
      </c>
      <c r="X34" s="217">
        <v>20</v>
      </c>
      <c r="Y34" s="1"/>
      <c r="Z34" s="185"/>
      <c r="AA34" s="232" t="str">
        <f t="shared" si="18"/>
        <v>ＱＱ</v>
      </c>
      <c r="AB34" s="232" t="str">
        <f t="shared" si="19"/>
        <v>NINI</v>
      </c>
      <c r="AC34" s="232" t="str">
        <f t="shared" si="20"/>
        <v>TETE</v>
      </c>
      <c r="AD34" s="232" t="str">
        <f t="shared" si="21"/>
        <v>NINI</v>
      </c>
      <c r="AE34" s="232" t="str">
        <f t="shared" si="22"/>
        <v>NINI</v>
      </c>
    </row>
    <row r="35" spans="2:31" ht="18">
      <c r="B35" s="264" t="str">
        <f>B7</f>
        <v>M3-1</v>
      </c>
      <c r="C35" s="265" t="s">
        <v>156</v>
      </c>
      <c r="D35" s="6">
        <f>D$24+D7</f>
        <v>0</v>
      </c>
      <c r="E35" s="6">
        <f>E$24+E7</f>
        <v>0</v>
      </c>
      <c r="F35" s="6">
        <f>F$24+F7</f>
        <v>0</v>
      </c>
      <c r="G35" s="6">
        <f>G$24+G7</f>
        <v>0</v>
      </c>
      <c r="H35" s="6">
        <f>H$24+H7</f>
        <v>0</v>
      </c>
      <c r="K35" s="185">
        <v>32</v>
      </c>
      <c r="L35" s="185" t="str">
        <f t="shared" si="23"/>
        <v>TE-2</v>
      </c>
      <c r="M35" s="185" t="str">
        <f t="shared" si="24"/>
        <v>A-2</v>
      </c>
      <c r="N35" s="185" t="str">
        <f t="shared" si="25"/>
        <v>A-2</v>
      </c>
      <c r="O35" s="185" t="str">
        <f t="shared" si="26"/>
        <v>Q-2</v>
      </c>
      <c r="P35" s="185" t="str">
        <f t="shared" si="27"/>
        <v>J-2</v>
      </c>
      <c r="R35" s="102"/>
      <c r="S35" s="101"/>
      <c r="T35" s="217">
        <v>18</v>
      </c>
      <c r="U35" s="217">
        <v>10</v>
      </c>
      <c r="V35" s="217">
        <v>10</v>
      </c>
      <c r="W35" s="217">
        <v>14</v>
      </c>
      <c r="X35" s="217">
        <v>16</v>
      </c>
      <c r="Y35" s="1"/>
      <c r="Z35" s="185"/>
      <c r="AA35" s="232" t="str">
        <f t="shared" si="18"/>
        <v>TETE</v>
      </c>
      <c r="AB35" s="232" t="str">
        <f t="shared" si="19"/>
        <v>ＡＡ</v>
      </c>
      <c r="AC35" s="232" t="str">
        <f t="shared" si="20"/>
        <v>ＡＡ</v>
      </c>
      <c r="AD35" s="232" t="str">
        <f t="shared" si="21"/>
        <v>ＱＱ</v>
      </c>
      <c r="AE35" s="232" t="str">
        <f t="shared" si="22"/>
        <v>ＪＪ</v>
      </c>
    </row>
    <row r="36" spans="2:31" ht="18">
      <c r="B36" s="264" t="str">
        <f>B9</f>
        <v>M4-1</v>
      </c>
      <c r="C36" s="265" t="s">
        <v>157</v>
      </c>
      <c r="D36" s="6">
        <f>D$24+D9</f>
        <v>0</v>
      </c>
      <c r="E36" s="6">
        <f>E$24+E9</f>
        <v>0</v>
      </c>
      <c r="F36" s="6">
        <f>F$24+F9</f>
        <v>0</v>
      </c>
      <c r="G36" s="6">
        <f>G$24+G9</f>
        <v>0</v>
      </c>
      <c r="H36" s="6">
        <f>H$24+H9</f>
        <v>0</v>
      </c>
      <c r="I36" s="243"/>
      <c r="K36" s="185">
        <v>33</v>
      </c>
      <c r="L36" s="185" t="str">
        <f t="shared" si="23"/>
        <v>M4-2</v>
      </c>
      <c r="M36" s="185" t="str">
        <f t="shared" si="24"/>
        <v>M1-2</v>
      </c>
      <c r="N36" s="185" t="str">
        <f t="shared" si="25"/>
        <v>M4-2</v>
      </c>
      <c r="O36" s="185" t="str">
        <f t="shared" si="26"/>
        <v>M1-2</v>
      </c>
      <c r="P36" s="185" t="str">
        <f t="shared" si="27"/>
        <v>M4-2</v>
      </c>
      <c r="R36" s="102"/>
      <c r="S36" s="101"/>
      <c r="T36" s="217">
        <v>8</v>
      </c>
      <c r="U36" s="217">
        <v>2</v>
      </c>
      <c r="V36" s="217">
        <v>8</v>
      </c>
      <c r="W36" s="217">
        <v>2</v>
      </c>
      <c r="X36" s="217">
        <v>8</v>
      </c>
      <c r="Y36" s="1"/>
      <c r="Z36" s="185"/>
      <c r="AA36" s="232" t="str">
        <f t="shared" si="18"/>
        <v>雙相思鳥</v>
      </c>
      <c r="AB36" s="232" t="str">
        <f t="shared" si="19"/>
        <v>雙鴛鴦</v>
      </c>
      <c r="AC36" s="232" t="str">
        <f t="shared" si="20"/>
        <v>雙相思鳥</v>
      </c>
      <c r="AD36" s="232" t="str">
        <f t="shared" si="21"/>
        <v>雙鴛鴦</v>
      </c>
      <c r="AE36" s="232" t="str">
        <f t="shared" si="22"/>
        <v>雙相思鳥</v>
      </c>
    </row>
    <row r="37" spans="2:31" ht="18">
      <c r="B37" s="264" t="str">
        <f>B11</f>
        <v>A-1</v>
      </c>
      <c r="C37" s="265" t="s">
        <v>158</v>
      </c>
      <c r="D37" s="6">
        <f>D$24+D11</f>
        <v>0</v>
      </c>
      <c r="E37" s="6">
        <f>E$24+E11</f>
        <v>0</v>
      </c>
      <c r="F37" s="6">
        <f>F$24+F11</f>
        <v>0</v>
      </c>
      <c r="G37" s="6">
        <f>G$24+G11</f>
        <v>0</v>
      </c>
      <c r="H37" s="6">
        <f>H$24+H11</f>
        <v>0</v>
      </c>
      <c r="K37" s="185">
        <v>34</v>
      </c>
      <c r="L37" s="185" t="str">
        <f t="shared" si="23"/>
        <v>Q-2</v>
      </c>
      <c r="M37" s="185" t="str">
        <f t="shared" si="24"/>
        <v>J-2</v>
      </c>
      <c r="N37" s="185" t="str">
        <f t="shared" si="25"/>
        <v>J-2</v>
      </c>
      <c r="O37" s="185" t="str">
        <f t="shared" si="26"/>
        <v>J-2</v>
      </c>
      <c r="P37" s="185" t="str">
        <f t="shared" si="27"/>
        <v>NI-2</v>
      </c>
      <c r="R37" s="102"/>
      <c r="S37" s="101"/>
      <c r="T37" s="217">
        <v>14</v>
      </c>
      <c r="U37" s="217">
        <v>16</v>
      </c>
      <c r="V37" s="217">
        <v>16</v>
      </c>
      <c r="W37" s="217">
        <v>16</v>
      </c>
      <c r="X37" s="217">
        <v>20</v>
      </c>
      <c r="Y37" s="1"/>
      <c r="Z37" s="185"/>
      <c r="AA37" s="232" t="str">
        <f t="shared" si="18"/>
        <v>ＱＱ</v>
      </c>
      <c r="AB37" s="232" t="str">
        <f t="shared" si="19"/>
        <v>ＪＪ</v>
      </c>
      <c r="AC37" s="232" t="str">
        <f t="shared" si="20"/>
        <v>ＪＪ</v>
      </c>
      <c r="AD37" s="232" t="str">
        <f t="shared" si="21"/>
        <v>ＪＪ</v>
      </c>
      <c r="AE37" s="232" t="str">
        <f t="shared" si="22"/>
        <v>NINI</v>
      </c>
    </row>
    <row r="38" spans="2:31" ht="18">
      <c r="B38" s="264" t="str">
        <f>B13</f>
        <v>K-1</v>
      </c>
      <c r="C38" s="2"/>
      <c r="D38" s="6">
        <f>D$24+D13</f>
        <v>0</v>
      </c>
      <c r="E38" s="6">
        <f>E$24+E13</f>
        <v>0</v>
      </c>
      <c r="F38" s="6">
        <f>F$24+F13</f>
        <v>0</v>
      </c>
      <c r="G38" s="6">
        <f>G$24+G13</f>
        <v>0</v>
      </c>
      <c r="H38" s="6">
        <f>H$24+H13</f>
        <v>0</v>
      </c>
      <c r="K38" s="185">
        <v>35</v>
      </c>
      <c r="L38" s="185" t="str">
        <f t="shared" si="23"/>
        <v>TE-2</v>
      </c>
      <c r="M38" s="185" t="str">
        <f t="shared" si="24"/>
        <v>J-2</v>
      </c>
      <c r="N38" s="185" t="str">
        <f t="shared" si="25"/>
        <v>NI-2</v>
      </c>
      <c r="O38" s="185" t="str">
        <f t="shared" si="26"/>
        <v>J-2</v>
      </c>
      <c r="P38" s="185" t="str">
        <f t="shared" si="27"/>
        <v>K-2</v>
      </c>
      <c r="R38" s="102"/>
      <c r="S38" s="101"/>
      <c r="T38" s="217">
        <v>18</v>
      </c>
      <c r="U38" s="217">
        <v>16</v>
      </c>
      <c r="V38" s="217">
        <v>20</v>
      </c>
      <c r="W38" s="217">
        <v>16</v>
      </c>
      <c r="X38" s="217">
        <v>12</v>
      </c>
      <c r="Y38" s="1"/>
      <c r="Z38" s="185"/>
      <c r="AA38" s="232" t="str">
        <f t="shared" si="18"/>
        <v>TETE</v>
      </c>
      <c r="AB38" s="232" t="str">
        <f t="shared" si="19"/>
        <v>ＪＪ</v>
      </c>
      <c r="AC38" s="232" t="str">
        <f t="shared" si="20"/>
        <v>NINI</v>
      </c>
      <c r="AD38" s="232" t="str">
        <f t="shared" si="21"/>
        <v>ＪＪ</v>
      </c>
      <c r="AE38" s="232" t="str">
        <f t="shared" si="22"/>
        <v>ＫＫ</v>
      </c>
    </row>
    <row r="39" spans="2:31" ht="18">
      <c r="B39" s="264" t="str">
        <f>B15</f>
        <v>Q-1</v>
      </c>
      <c r="C39" s="2"/>
      <c r="D39" s="6">
        <f>D$24+D15</f>
        <v>0</v>
      </c>
      <c r="E39" s="6">
        <f>E$24+E15</f>
        <v>0</v>
      </c>
      <c r="F39" s="6">
        <f>F$24+F15</f>
        <v>0</v>
      </c>
      <c r="G39" s="6">
        <f>G$24+G15</f>
        <v>0</v>
      </c>
      <c r="H39" s="6">
        <f>H$24+H15</f>
        <v>0</v>
      </c>
      <c r="J39" s="29"/>
      <c r="K39" s="185">
        <v>36</v>
      </c>
      <c r="L39" s="185" t="str">
        <f t="shared" si="23"/>
        <v>M1-2</v>
      </c>
      <c r="M39" s="185" t="str">
        <f t="shared" si="24"/>
        <v>M3-2</v>
      </c>
      <c r="N39" s="185" t="str">
        <f t="shared" si="25"/>
        <v>M3-2</v>
      </c>
      <c r="O39" s="185" t="str">
        <f t="shared" si="26"/>
        <v>M3-2</v>
      </c>
      <c r="P39" s="185" t="str">
        <f t="shared" si="27"/>
        <v>M3-2</v>
      </c>
      <c r="R39" s="102"/>
      <c r="S39" s="101"/>
      <c r="T39" s="217">
        <v>2</v>
      </c>
      <c r="U39" s="217">
        <v>6</v>
      </c>
      <c r="V39" s="217">
        <v>6</v>
      </c>
      <c r="W39" s="217">
        <v>6</v>
      </c>
      <c r="X39" s="217">
        <v>6</v>
      </c>
      <c r="Y39" s="1"/>
      <c r="Z39" s="185"/>
      <c r="AA39" s="232" t="str">
        <f t="shared" si="18"/>
        <v>雙鴛鴦</v>
      </c>
      <c r="AB39" s="232" t="str">
        <f t="shared" si="19"/>
        <v>雙喜鵲</v>
      </c>
      <c r="AC39" s="232" t="str">
        <f t="shared" si="20"/>
        <v>雙喜鵲</v>
      </c>
      <c r="AD39" s="232" t="str">
        <f t="shared" si="21"/>
        <v>雙喜鵲</v>
      </c>
      <c r="AE39" s="232" t="str">
        <f t="shared" si="22"/>
        <v>雙喜鵲</v>
      </c>
    </row>
    <row r="40" spans="2:31" ht="18">
      <c r="B40" s="264" t="str">
        <f>B17</f>
        <v>J-1</v>
      </c>
      <c r="C40" s="2"/>
      <c r="D40" s="6">
        <f>D$24+D17</f>
        <v>0</v>
      </c>
      <c r="E40" s="6">
        <f>E$24+E17</f>
        <v>0</v>
      </c>
      <c r="F40" s="6">
        <f>F$24+F17</f>
        <v>0</v>
      </c>
      <c r="G40" s="6">
        <f>G$24+G17</f>
        <v>0</v>
      </c>
      <c r="H40" s="6">
        <f>H$24+H17</f>
        <v>0</v>
      </c>
      <c r="J40" s="29"/>
      <c r="K40" s="185">
        <v>37</v>
      </c>
      <c r="L40" s="185" t="str">
        <f t="shared" si="23"/>
        <v>Q-2</v>
      </c>
      <c r="M40" s="185" t="str">
        <f t="shared" si="24"/>
        <v>A-2</v>
      </c>
      <c r="N40" s="185" t="str">
        <f t="shared" si="25"/>
        <v>K-2</v>
      </c>
      <c r="O40" s="185" t="str">
        <f t="shared" si="26"/>
        <v>J-2</v>
      </c>
      <c r="P40" s="185" t="str">
        <f t="shared" si="27"/>
        <v>K-2</v>
      </c>
      <c r="R40" s="102"/>
      <c r="S40" s="101"/>
      <c r="T40" s="217">
        <v>14</v>
      </c>
      <c r="U40" s="217">
        <v>10</v>
      </c>
      <c r="V40" s="217">
        <v>12</v>
      </c>
      <c r="W40" s="217">
        <v>16</v>
      </c>
      <c r="X40" s="217">
        <v>12</v>
      </c>
      <c r="Y40" s="1"/>
      <c r="Z40" s="185"/>
      <c r="AA40" s="232" t="str">
        <f t="shared" si="18"/>
        <v>ＱＱ</v>
      </c>
      <c r="AB40" s="232" t="str">
        <f t="shared" si="19"/>
        <v>ＡＡ</v>
      </c>
      <c r="AC40" s="232" t="str">
        <f t="shared" si="20"/>
        <v>ＫＫ</v>
      </c>
      <c r="AD40" s="232" t="str">
        <f t="shared" si="21"/>
        <v>ＪＪ</v>
      </c>
      <c r="AE40" s="232" t="str">
        <f t="shared" si="22"/>
        <v>ＫＫ</v>
      </c>
    </row>
    <row r="41" spans="2:31" ht="18">
      <c r="B41" s="264" t="str">
        <f>B19</f>
        <v>TE-1</v>
      </c>
      <c r="C41" s="2"/>
      <c r="D41" s="6">
        <f>D$24+D19</f>
        <v>0</v>
      </c>
      <c r="E41" s="6">
        <f>E$24+E19</f>
        <v>0</v>
      </c>
      <c r="F41" s="6">
        <f>F$24+F19</f>
        <v>0</v>
      </c>
      <c r="G41" s="6">
        <f>G$24+G19</f>
        <v>0</v>
      </c>
      <c r="H41" s="6">
        <f>H$24+H19</f>
        <v>0</v>
      </c>
      <c r="K41" s="185">
        <v>38</v>
      </c>
      <c r="L41" s="185" t="str">
        <f t="shared" si="23"/>
        <v>TE-2</v>
      </c>
      <c r="M41" s="185" t="str">
        <f t="shared" si="24"/>
        <v>NI-2</v>
      </c>
      <c r="N41" s="185" t="str">
        <f t="shared" si="25"/>
        <v>K-2</v>
      </c>
      <c r="O41" s="185" t="str">
        <f t="shared" si="26"/>
        <v>TE-2</v>
      </c>
      <c r="P41" s="185" t="str">
        <f t="shared" si="27"/>
        <v>K-2</v>
      </c>
      <c r="R41" s="102"/>
      <c r="S41" s="101"/>
      <c r="T41" s="217">
        <v>18</v>
      </c>
      <c r="U41" s="217">
        <v>20</v>
      </c>
      <c r="V41" s="217">
        <v>12</v>
      </c>
      <c r="W41" s="217">
        <v>18</v>
      </c>
      <c r="X41" s="217">
        <v>12</v>
      </c>
      <c r="Y41" s="1"/>
      <c r="Z41" s="185"/>
      <c r="AA41" s="232" t="str">
        <f t="shared" si="18"/>
        <v>TETE</v>
      </c>
      <c r="AB41" s="232" t="str">
        <f t="shared" si="19"/>
        <v>NINI</v>
      </c>
      <c r="AC41" s="232" t="str">
        <f t="shared" si="20"/>
        <v>ＫＫ</v>
      </c>
      <c r="AD41" s="232" t="str">
        <f t="shared" si="21"/>
        <v>TETE</v>
      </c>
      <c r="AE41" s="232" t="str">
        <f t="shared" si="22"/>
        <v>ＫＫ</v>
      </c>
    </row>
    <row r="42" spans="2:31" ht="18">
      <c r="B42" s="264" t="str">
        <f>B21</f>
        <v>NI-1</v>
      </c>
      <c r="C42" s="2"/>
      <c r="D42" s="6">
        <f>D$24+D21</f>
        <v>0</v>
      </c>
      <c r="E42" s="6">
        <f>E$24+E21</f>
        <v>0</v>
      </c>
      <c r="F42" s="6">
        <f>F$24+F21</f>
        <v>0</v>
      </c>
      <c r="G42" s="6">
        <f>G$24+G21</f>
        <v>0</v>
      </c>
      <c r="H42" s="6">
        <f>H$24+H21</f>
        <v>0</v>
      </c>
      <c r="K42" s="185">
        <v>39</v>
      </c>
      <c r="L42" s="185" t="str">
        <f t="shared" si="23"/>
        <v>M4-2</v>
      </c>
      <c r="M42" s="185" t="str">
        <f t="shared" si="24"/>
        <v>TE-2</v>
      </c>
      <c r="N42" s="185" t="str">
        <f t="shared" si="25"/>
        <v>WW-2</v>
      </c>
      <c r="O42" s="185" t="str">
        <f t="shared" si="26"/>
        <v>M3-2</v>
      </c>
      <c r="P42" s="185" t="str">
        <f t="shared" si="27"/>
        <v>M1-2</v>
      </c>
      <c r="R42" s="230"/>
      <c r="S42" s="185"/>
      <c r="T42" s="217">
        <v>8</v>
      </c>
      <c r="U42" s="217">
        <v>18</v>
      </c>
      <c r="V42" s="217">
        <v>22</v>
      </c>
      <c r="W42" s="217">
        <v>6</v>
      </c>
      <c r="X42" s="217">
        <v>2</v>
      </c>
      <c r="Y42" s="1"/>
      <c r="Z42" s="185"/>
      <c r="AA42" s="232" t="str">
        <f t="shared" si="18"/>
        <v>雙相思鳥</v>
      </c>
      <c r="AB42" s="232" t="str">
        <f t="shared" si="19"/>
        <v>TETE</v>
      </c>
      <c r="AC42" s="232" t="str">
        <f t="shared" si="20"/>
        <v>ＷＷ</v>
      </c>
      <c r="AD42" s="232" t="str">
        <f t="shared" si="21"/>
        <v>雙喜鵲</v>
      </c>
      <c r="AE42" s="232" t="str">
        <f t="shared" si="22"/>
        <v>雙鴛鴦</v>
      </c>
    </row>
    <row r="43" spans="2:31" ht="17">
      <c r="B43" s="27"/>
      <c r="C43" s="28"/>
      <c r="D43" s="6"/>
      <c r="E43" s="6"/>
      <c r="F43" s="7"/>
      <c r="G43" s="7"/>
      <c r="H43" s="7"/>
      <c r="K43" s="185">
        <v>40</v>
      </c>
      <c r="L43" s="185" t="str">
        <f t="shared" si="23"/>
        <v>Q-2</v>
      </c>
      <c r="M43" s="185" t="str">
        <f t="shared" si="24"/>
        <v>M2-2</v>
      </c>
      <c r="N43" s="185" t="str">
        <f t="shared" si="25"/>
        <v>A-2</v>
      </c>
      <c r="O43" s="185" t="str">
        <f t="shared" si="26"/>
        <v>NI-2</v>
      </c>
      <c r="P43" s="185" t="str">
        <f t="shared" si="27"/>
        <v>NI-2</v>
      </c>
      <c r="R43" s="230"/>
      <c r="S43" s="185"/>
      <c r="T43" s="217">
        <v>14</v>
      </c>
      <c r="U43" s="217">
        <v>4</v>
      </c>
      <c r="V43" s="217">
        <v>10</v>
      </c>
      <c r="W43" s="217">
        <v>20</v>
      </c>
      <c r="X43" s="217">
        <v>20</v>
      </c>
      <c r="Y43" s="1"/>
      <c r="Z43" s="185"/>
      <c r="AA43" s="232" t="str">
        <f t="shared" si="18"/>
        <v>ＱＱ</v>
      </c>
      <c r="AB43" s="232" t="str">
        <f t="shared" si="19"/>
        <v>雙鸚鵡</v>
      </c>
      <c r="AC43" s="232" t="str">
        <f t="shared" si="20"/>
        <v>ＡＡ</v>
      </c>
      <c r="AD43" s="232" t="str">
        <f t="shared" si="21"/>
        <v>NINI</v>
      </c>
      <c r="AE43" s="232" t="str">
        <f t="shared" si="22"/>
        <v>NINI</v>
      </c>
    </row>
    <row r="44" spans="2:31">
      <c r="J44" s="29"/>
      <c r="K44" s="185">
        <v>41</v>
      </c>
      <c r="L44" s="185" t="str">
        <f t="shared" si="23"/>
        <v>Q-2</v>
      </c>
      <c r="M44" s="185" t="str">
        <f t="shared" si="24"/>
        <v>A-2</v>
      </c>
      <c r="N44" s="185" t="str">
        <f t="shared" si="25"/>
        <v>K-2</v>
      </c>
      <c r="O44" s="185" t="str">
        <f t="shared" si="26"/>
        <v>Q-2</v>
      </c>
      <c r="P44" s="185" t="str">
        <f t="shared" si="27"/>
        <v>K-2</v>
      </c>
      <c r="R44" s="230"/>
      <c r="S44" s="185"/>
      <c r="T44" s="217">
        <v>14</v>
      </c>
      <c r="U44" s="217">
        <v>10</v>
      </c>
      <c r="V44" s="217">
        <v>12</v>
      </c>
      <c r="W44" s="217">
        <v>14</v>
      </c>
      <c r="X44" s="217">
        <v>12</v>
      </c>
      <c r="Y44" s="1"/>
      <c r="Z44" s="185"/>
      <c r="AA44" s="232" t="str">
        <f t="shared" si="18"/>
        <v>ＱＱ</v>
      </c>
      <c r="AB44" s="232" t="str">
        <f t="shared" si="19"/>
        <v>ＡＡ</v>
      </c>
      <c r="AC44" s="232" t="str">
        <f t="shared" si="20"/>
        <v>ＫＫ</v>
      </c>
      <c r="AD44" s="232" t="str">
        <f t="shared" si="21"/>
        <v>ＱＱ</v>
      </c>
      <c r="AE44" s="232" t="str">
        <f t="shared" si="22"/>
        <v>ＫＫ</v>
      </c>
    </row>
    <row r="45" spans="2:31" ht="17">
      <c r="B45" s="23" t="s">
        <v>11</v>
      </c>
      <c r="C45" s="24"/>
      <c r="D45" s="24"/>
      <c r="E45" s="24"/>
      <c r="F45" s="24"/>
      <c r="G45" s="24"/>
      <c r="H45" s="24"/>
      <c r="J45" s="29"/>
      <c r="K45" s="185">
        <v>42</v>
      </c>
      <c r="L45" s="185" t="str">
        <f t="shared" si="23"/>
        <v>M4-2</v>
      </c>
      <c r="M45" s="185" t="str">
        <f t="shared" si="24"/>
        <v>M3-2</v>
      </c>
      <c r="N45" s="185" t="str">
        <f t="shared" si="25"/>
        <v>M3-2</v>
      </c>
      <c r="O45" s="185" t="str">
        <f t="shared" si="26"/>
        <v>M3-2</v>
      </c>
      <c r="P45" s="185" t="str">
        <f t="shared" si="27"/>
        <v>M2-2</v>
      </c>
      <c r="R45" s="230"/>
      <c r="S45" s="185"/>
      <c r="T45" s="217">
        <v>8</v>
      </c>
      <c r="U45" s="217">
        <v>6</v>
      </c>
      <c r="V45" s="217">
        <v>6</v>
      </c>
      <c r="W45" s="217">
        <v>6</v>
      </c>
      <c r="X45" s="217">
        <v>4</v>
      </c>
      <c r="Y45" s="1"/>
      <c r="Z45" s="185"/>
      <c r="AA45" s="232" t="str">
        <f t="shared" si="18"/>
        <v>雙相思鳥</v>
      </c>
      <c r="AB45" s="232" t="str">
        <f t="shared" si="19"/>
        <v>雙喜鵲</v>
      </c>
      <c r="AC45" s="232" t="str">
        <f t="shared" si="20"/>
        <v>雙喜鵲</v>
      </c>
      <c r="AD45" s="232" t="str">
        <f t="shared" si="21"/>
        <v>雙喜鵲</v>
      </c>
      <c r="AE45" s="232" t="str">
        <f t="shared" si="22"/>
        <v>雙鸚鵡</v>
      </c>
    </row>
    <row r="46" spans="2:31" ht="18">
      <c r="B46" s="26" t="s">
        <v>12</v>
      </c>
      <c r="C46" s="26" t="s">
        <v>13</v>
      </c>
      <c r="D46" s="263" t="s">
        <v>14</v>
      </c>
      <c r="E46" s="263" t="s">
        <v>15</v>
      </c>
      <c r="F46" s="263" t="s">
        <v>16</v>
      </c>
      <c r="G46" s="263" t="s">
        <v>17</v>
      </c>
      <c r="H46" s="263" t="s">
        <v>18</v>
      </c>
      <c r="J46" s="29"/>
      <c r="K46" s="185">
        <v>43</v>
      </c>
      <c r="L46" s="185" t="str">
        <f t="shared" si="23"/>
        <v>A-2</v>
      </c>
      <c r="M46" s="185" t="str">
        <f t="shared" si="24"/>
        <v>J-2</v>
      </c>
      <c r="N46" s="185" t="str">
        <f t="shared" si="25"/>
        <v>A-2</v>
      </c>
      <c r="O46" s="185" t="str">
        <f t="shared" si="26"/>
        <v>NI-2</v>
      </c>
      <c r="P46" s="185" t="str">
        <f t="shared" si="27"/>
        <v>K-2</v>
      </c>
      <c r="R46" s="231"/>
      <c r="S46" s="185"/>
      <c r="T46" s="217">
        <v>10</v>
      </c>
      <c r="U46" s="217">
        <v>16</v>
      </c>
      <c r="V46" s="217">
        <v>10</v>
      </c>
      <c r="W46" s="217">
        <v>20</v>
      </c>
      <c r="X46" s="217">
        <v>12</v>
      </c>
      <c r="Y46" s="1"/>
      <c r="Z46" s="185"/>
      <c r="AA46" s="232" t="str">
        <f t="shared" si="18"/>
        <v>ＡＡ</v>
      </c>
      <c r="AB46" s="232" t="str">
        <f t="shared" si="19"/>
        <v>ＪＪ</v>
      </c>
      <c r="AC46" s="232" t="str">
        <f t="shared" si="20"/>
        <v>ＡＡ</v>
      </c>
      <c r="AD46" s="232" t="str">
        <f t="shared" si="21"/>
        <v>NINI</v>
      </c>
      <c r="AE46" s="232" t="str">
        <f t="shared" si="22"/>
        <v>ＫＫ</v>
      </c>
    </row>
    <row r="47" spans="2:31" ht="18">
      <c r="B47" s="264" t="s">
        <v>10</v>
      </c>
      <c r="C47" s="265" t="s">
        <v>167</v>
      </c>
      <c r="D47" s="7">
        <f>D26</f>
        <v>120</v>
      </c>
      <c r="E47" s="7">
        <f>E26</f>
        <v>120</v>
      </c>
      <c r="F47" s="7">
        <f>F26</f>
        <v>120</v>
      </c>
      <c r="G47" s="7">
        <f>G26</f>
        <v>120</v>
      </c>
      <c r="H47" s="7">
        <f>H26</f>
        <v>120</v>
      </c>
      <c r="J47" s="29"/>
      <c r="K47" s="185">
        <v>44</v>
      </c>
      <c r="L47" s="185" t="str">
        <f t="shared" si="23"/>
        <v>TE-2</v>
      </c>
      <c r="M47" s="185" t="str">
        <f t="shared" si="24"/>
        <v>A-2</v>
      </c>
      <c r="N47" s="185" t="str">
        <f t="shared" si="25"/>
        <v>K-2</v>
      </c>
      <c r="O47" s="185" t="str">
        <f t="shared" si="26"/>
        <v>J-2</v>
      </c>
      <c r="P47" s="185" t="str">
        <f t="shared" si="27"/>
        <v>NI-2</v>
      </c>
      <c r="R47" s="231"/>
      <c r="S47" s="185"/>
      <c r="T47" s="217">
        <v>18</v>
      </c>
      <c r="U47" s="217">
        <v>10</v>
      </c>
      <c r="V47" s="217">
        <v>12</v>
      </c>
      <c r="W47" s="217">
        <v>16</v>
      </c>
      <c r="X47" s="217">
        <v>20</v>
      </c>
      <c r="Y47" s="1"/>
      <c r="Z47" s="185"/>
      <c r="AA47" s="232" t="str">
        <f t="shared" si="18"/>
        <v>TETE</v>
      </c>
      <c r="AB47" s="232" t="str">
        <f t="shared" si="19"/>
        <v>ＡＡ</v>
      </c>
      <c r="AC47" s="232" t="str">
        <f t="shared" si="20"/>
        <v>ＫＫ</v>
      </c>
      <c r="AD47" s="232" t="str">
        <f t="shared" si="21"/>
        <v>ＪＪ</v>
      </c>
      <c r="AE47" s="232" t="str">
        <f t="shared" si="22"/>
        <v>NINI</v>
      </c>
    </row>
    <row r="48" spans="2:31" ht="18">
      <c r="B48" s="264" t="str">
        <f>B4</f>
        <v>M1-2</v>
      </c>
      <c r="C48" s="265"/>
      <c r="D48" s="6">
        <f>D$25+D4</f>
        <v>10</v>
      </c>
      <c r="E48" s="6">
        <f>E$25+E4</f>
        <v>6</v>
      </c>
      <c r="F48" s="6">
        <f>F$25+F4</f>
        <v>23</v>
      </c>
      <c r="G48" s="6">
        <f>G$25+G4</f>
        <v>14</v>
      </c>
      <c r="H48" s="6">
        <f>H$25+H4</f>
        <v>4</v>
      </c>
      <c r="J48" s="29"/>
      <c r="K48" s="185">
        <v>45</v>
      </c>
      <c r="L48" s="185" t="str">
        <f t="shared" si="23"/>
        <v>M3-2</v>
      </c>
      <c r="M48" s="185" t="str">
        <f t="shared" si="24"/>
        <v>M1-2</v>
      </c>
      <c r="N48" s="185" t="str">
        <f t="shared" si="25"/>
        <v>M4-2</v>
      </c>
      <c r="O48" s="185" t="str">
        <f t="shared" si="26"/>
        <v>M4-2</v>
      </c>
      <c r="P48" s="185" t="str">
        <f t="shared" si="27"/>
        <v>M2-2</v>
      </c>
      <c r="R48" s="231"/>
      <c r="S48" s="185"/>
      <c r="T48" s="217">
        <v>6</v>
      </c>
      <c r="U48" s="217">
        <v>2</v>
      </c>
      <c r="V48" s="217">
        <v>8</v>
      </c>
      <c r="W48" s="217">
        <v>8</v>
      </c>
      <c r="X48" s="217">
        <v>4</v>
      </c>
      <c r="Y48" s="1"/>
      <c r="Z48" s="185"/>
      <c r="AA48" s="232" t="str">
        <f t="shared" si="18"/>
        <v>雙喜鵲</v>
      </c>
      <c r="AB48" s="232" t="str">
        <f t="shared" si="19"/>
        <v>雙鴛鴦</v>
      </c>
      <c r="AC48" s="232" t="str">
        <f t="shared" si="20"/>
        <v>雙相思鳥</v>
      </c>
      <c r="AD48" s="232" t="str">
        <f t="shared" si="21"/>
        <v>雙相思鳥</v>
      </c>
      <c r="AE48" s="232" t="str">
        <f t="shared" si="22"/>
        <v>雙鸚鵡</v>
      </c>
    </row>
    <row r="49" spans="1:31" ht="18">
      <c r="B49" s="264" t="str">
        <f>B6</f>
        <v>M2-2</v>
      </c>
      <c r="C49" s="265"/>
      <c r="D49" s="6">
        <f>D$25+D6</f>
        <v>1</v>
      </c>
      <c r="E49" s="6">
        <f>E$25+E6</f>
        <v>5</v>
      </c>
      <c r="F49" s="6">
        <f>F$25+F6</f>
        <v>15</v>
      </c>
      <c r="G49" s="6">
        <f>G$25+G6</f>
        <v>16</v>
      </c>
      <c r="H49" s="6">
        <f>H$25+H6</f>
        <v>15</v>
      </c>
      <c r="J49" s="29"/>
      <c r="K49" s="185">
        <v>46</v>
      </c>
      <c r="L49" s="185" t="str">
        <f t="shared" si="23"/>
        <v>TE-2</v>
      </c>
      <c r="M49" s="185" t="str">
        <f t="shared" si="24"/>
        <v>Q-2</v>
      </c>
      <c r="N49" s="185" t="str">
        <f t="shared" si="25"/>
        <v>K-2</v>
      </c>
      <c r="O49" s="185" t="str">
        <f t="shared" si="26"/>
        <v>J-2</v>
      </c>
      <c r="P49" s="185" t="str">
        <f t="shared" si="27"/>
        <v>K-2</v>
      </c>
      <c r="S49" s="185"/>
      <c r="T49" s="217">
        <v>18</v>
      </c>
      <c r="U49" s="217">
        <v>14</v>
      </c>
      <c r="V49" s="217">
        <v>12</v>
      </c>
      <c r="W49" s="217">
        <v>16</v>
      </c>
      <c r="X49" s="217">
        <v>12</v>
      </c>
      <c r="Z49" s="185"/>
      <c r="AA49" s="232" t="str">
        <f t="shared" si="18"/>
        <v>TETE</v>
      </c>
      <c r="AB49" s="232" t="str">
        <f t="shared" si="19"/>
        <v>ＱＱ</v>
      </c>
      <c r="AC49" s="232" t="str">
        <f t="shared" si="20"/>
        <v>ＫＫ</v>
      </c>
      <c r="AD49" s="232" t="str">
        <f t="shared" si="21"/>
        <v>ＪＪ</v>
      </c>
      <c r="AE49" s="232" t="str">
        <f t="shared" si="22"/>
        <v>ＫＫ</v>
      </c>
    </row>
    <row r="50" spans="1:31" ht="18">
      <c r="B50" s="264" t="str">
        <f>B8</f>
        <v>M3-2</v>
      </c>
      <c r="C50" s="265"/>
      <c r="D50" s="6">
        <f>D$25+D8</f>
        <v>12</v>
      </c>
      <c r="E50" s="6">
        <f>E$25+E8</f>
        <v>12</v>
      </c>
      <c r="F50" s="6">
        <f>F$25+F8</f>
        <v>24</v>
      </c>
      <c r="G50" s="6">
        <f>G$25+G8</f>
        <v>21</v>
      </c>
      <c r="H50" s="6">
        <f>H$25+H8</f>
        <v>6</v>
      </c>
      <c r="I50" s="29"/>
      <c r="J50" s="29"/>
      <c r="K50" s="185">
        <v>47</v>
      </c>
      <c r="L50" s="185" t="str">
        <f t="shared" si="23"/>
        <v>A-2</v>
      </c>
      <c r="M50" s="185" t="str">
        <f t="shared" si="24"/>
        <v>A-2</v>
      </c>
      <c r="N50" s="185" t="str">
        <f t="shared" si="25"/>
        <v>A-2</v>
      </c>
      <c r="O50" s="185" t="str">
        <f t="shared" si="26"/>
        <v>NI-2</v>
      </c>
      <c r="P50" s="185" t="str">
        <f t="shared" si="27"/>
        <v>NI-2</v>
      </c>
      <c r="S50" s="185"/>
      <c r="T50" s="217">
        <v>10</v>
      </c>
      <c r="U50" s="217">
        <v>10</v>
      </c>
      <c r="V50" s="217">
        <v>10</v>
      </c>
      <c r="W50" s="217">
        <v>20</v>
      </c>
      <c r="X50" s="217">
        <v>20</v>
      </c>
      <c r="Z50" s="185"/>
      <c r="AA50" s="232" t="str">
        <f>VLOOKUP(L50,$B$3:$I$25,2,FALSE)</f>
        <v>ＡＡ</v>
      </c>
      <c r="AB50" s="232" t="str">
        <f t="shared" si="19"/>
        <v>ＡＡ</v>
      </c>
      <c r="AC50" s="232" t="str">
        <f t="shared" si="20"/>
        <v>ＡＡ</v>
      </c>
      <c r="AD50" s="232" t="str">
        <f t="shared" si="21"/>
        <v>NINI</v>
      </c>
      <c r="AE50" s="232" t="str">
        <f t="shared" si="22"/>
        <v>NINI</v>
      </c>
    </row>
    <row r="51" spans="1:31" ht="18">
      <c r="B51" s="264" t="str">
        <f>B10</f>
        <v>M4-2</v>
      </c>
      <c r="C51" s="265"/>
      <c r="D51" s="6">
        <f>D$25+D10</f>
        <v>15</v>
      </c>
      <c r="E51" s="6">
        <f>E$25+E10</f>
        <v>11</v>
      </c>
      <c r="F51" s="6">
        <f>F$25+F10</f>
        <v>23</v>
      </c>
      <c r="G51" s="6">
        <f>G$25+G10</f>
        <v>21</v>
      </c>
      <c r="H51" s="6">
        <f>H$25+H10</f>
        <v>6</v>
      </c>
      <c r="I51" s="29"/>
      <c r="J51" s="29"/>
      <c r="K51" s="185">
        <v>48</v>
      </c>
      <c r="L51" s="185" t="str">
        <f t="shared" si="23"/>
        <v>M1-2</v>
      </c>
      <c r="M51" s="185" t="str">
        <f t="shared" si="24"/>
        <v>M4-2</v>
      </c>
      <c r="N51" s="185" t="str">
        <f t="shared" si="25"/>
        <v>M3-2</v>
      </c>
      <c r="O51" s="185" t="str">
        <f t="shared" si="26"/>
        <v>M2-2</v>
      </c>
      <c r="P51" s="185" t="str">
        <f t="shared" si="27"/>
        <v>M2-2</v>
      </c>
      <c r="S51" s="185"/>
      <c r="T51" s="217">
        <v>2</v>
      </c>
      <c r="U51" s="217">
        <v>8</v>
      </c>
      <c r="V51" s="217">
        <v>6</v>
      </c>
      <c r="W51" s="217">
        <v>4</v>
      </c>
      <c r="X51" s="217">
        <v>4</v>
      </c>
      <c r="Z51" s="185"/>
      <c r="AA51" s="232" t="str">
        <f t="shared" ref="AA51:AA101" si="28">VLOOKUP(L51,$B$3:$I$25,2,FALSE)</f>
        <v>雙鴛鴦</v>
      </c>
      <c r="AB51" s="232" t="str">
        <f t="shared" ref="AB51:AB101" si="29">VLOOKUP(M51,$B$3:$I$25,2,FALSE)</f>
        <v>雙相思鳥</v>
      </c>
      <c r="AC51" s="232" t="str">
        <f t="shared" ref="AC51:AC101" si="30">VLOOKUP(N51,$B$3:$I$25,2,FALSE)</f>
        <v>雙喜鵲</v>
      </c>
      <c r="AD51" s="232" t="str">
        <f t="shared" ref="AD51:AD101" si="31">VLOOKUP(O51,$B$3:$I$25,2,FALSE)</f>
        <v>雙鸚鵡</v>
      </c>
      <c r="AE51" s="232" t="str">
        <f t="shared" ref="AE51:AE101" si="32">VLOOKUP(P51,$B$3:$I$25,2,FALSE)</f>
        <v>雙鸚鵡</v>
      </c>
    </row>
    <row r="52" spans="1:31" ht="18">
      <c r="B52" s="264" t="str">
        <f>B12</f>
        <v>A-2</v>
      </c>
      <c r="C52" s="265"/>
      <c r="D52" s="6">
        <f>D$25+D12</f>
        <v>14</v>
      </c>
      <c r="E52" s="6">
        <f>E$25+E12</f>
        <v>19</v>
      </c>
      <c r="F52" s="6">
        <f>F$25+F12</f>
        <v>37</v>
      </c>
      <c r="G52" s="6">
        <f>G$25+G12</f>
        <v>25</v>
      </c>
      <c r="H52" s="6">
        <f>H$25+H12</f>
        <v>6</v>
      </c>
      <c r="J52" s="29"/>
      <c r="K52" s="185">
        <v>49</v>
      </c>
      <c r="L52" s="185" t="str">
        <f t="shared" si="23"/>
        <v>Q-2</v>
      </c>
      <c r="M52" s="185" t="str">
        <f t="shared" si="24"/>
        <v>J-2</v>
      </c>
      <c r="N52" s="185" t="str">
        <f t="shared" si="25"/>
        <v>J-2</v>
      </c>
      <c r="O52" s="185" t="str">
        <f t="shared" si="26"/>
        <v>NI-2</v>
      </c>
      <c r="P52" s="185" t="str">
        <f t="shared" si="27"/>
        <v>J-2</v>
      </c>
      <c r="S52" s="185"/>
      <c r="T52" s="217">
        <v>14</v>
      </c>
      <c r="U52" s="217">
        <v>16</v>
      </c>
      <c r="V52" s="217">
        <v>16</v>
      </c>
      <c r="W52" s="217">
        <v>20</v>
      </c>
      <c r="X52" s="217">
        <v>16</v>
      </c>
      <c r="Z52" s="185"/>
      <c r="AA52" s="232" t="str">
        <f t="shared" si="28"/>
        <v>ＱＱ</v>
      </c>
      <c r="AB52" s="232" t="str">
        <f t="shared" si="29"/>
        <v>ＪＪ</v>
      </c>
      <c r="AC52" s="232" t="str">
        <f t="shared" si="30"/>
        <v>ＪＪ</v>
      </c>
      <c r="AD52" s="232" t="str">
        <f t="shared" si="31"/>
        <v>NINI</v>
      </c>
      <c r="AE52" s="232" t="str">
        <f t="shared" si="32"/>
        <v>ＪＪ</v>
      </c>
    </row>
    <row r="53" spans="1:31" ht="18">
      <c r="B53" s="264" t="str">
        <f>B14</f>
        <v>K-2</v>
      </c>
      <c r="C53" s="2"/>
      <c r="D53" s="6">
        <f>D$25+D14</f>
        <v>1</v>
      </c>
      <c r="E53" s="6">
        <f>E$25+E14</f>
        <v>21</v>
      </c>
      <c r="F53" s="6">
        <f>F$25+F14</f>
        <v>31</v>
      </c>
      <c r="G53" s="6">
        <f>G$25+G14</f>
        <v>23</v>
      </c>
      <c r="H53" s="6">
        <f>H$25+H14</f>
        <v>18</v>
      </c>
      <c r="J53" s="29"/>
      <c r="K53" s="185">
        <v>50</v>
      </c>
      <c r="L53" s="185" t="str">
        <f t="shared" ref="L53:L61" si="33">VLOOKUP(T53,$A$3:$B$25,2,FALSE)</f>
        <v>TE-2</v>
      </c>
      <c r="M53" s="185" t="str">
        <f t="shared" ref="M53:M61" si="34">VLOOKUP(U53,$A$3:$B$25,2,FALSE)</f>
        <v>A-2</v>
      </c>
      <c r="N53" s="185" t="str">
        <f t="shared" ref="N53:N61" si="35">VLOOKUP(V53,$A$3:$B$25,2,FALSE)</f>
        <v>M1-2</v>
      </c>
      <c r="O53" s="185" t="str">
        <f t="shared" ref="O53:O61" si="36">VLOOKUP(W53,$A$3:$B$25,2,FALSE)</f>
        <v>NI-2</v>
      </c>
      <c r="P53" s="185" t="str">
        <f t="shared" ref="P53:P61" si="37">VLOOKUP(X53,$A$3:$B$25,2,FALSE)</f>
        <v>K-2</v>
      </c>
      <c r="S53" s="185"/>
      <c r="T53" s="217">
        <v>18</v>
      </c>
      <c r="U53" s="217">
        <v>10</v>
      </c>
      <c r="V53" s="217">
        <v>2</v>
      </c>
      <c r="W53" s="217">
        <v>20</v>
      </c>
      <c r="X53" s="217">
        <v>12</v>
      </c>
      <c r="Z53" s="185"/>
      <c r="AA53" s="232" t="str">
        <f t="shared" si="28"/>
        <v>TETE</v>
      </c>
      <c r="AB53" s="232" t="str">
        <f t="shared" si="29"/>
        <v>ＡＡ</v>
      </c>
      <c r="AC53" s="232" t="str">
        <f t="shared" si="30"/>
        <v>雙鴛鴦</v>
      </c>
      <c r="AD53" s="232" t="str">
        <f t="shared" si="31"/>
        <v>NINI</v>
      </c>
      <c r="AE53" s="232" t="str">
        <f t="shared" si="32"/>
        <v>ＫＫ</v>
      </c>
    </row>
    <row r="54" spans="1:31" ht="18">
      <c r="B54" s="264" t="str">
        <f>B16</f>
        <v>Q-2</v>
      </c>
      <c r="C54" s="2"/>
      <c r="D54" s="6">
        <f>D$25+D16</f>
        <v>30</v>
      </c>
      <c r="E54" s="6">
        <f>E$25+E16</f>
        <v>2</v>
      </c>
      <c r="F54" s="6">
        <f>F$25+F16</f>
        <v>14</v>
      </c>
      <c r="G54" s="6">
        <f>G$25+G16</f>
        <v>17</v>
      </c>
      <c r="H54" s="6">
        <f>H$25+H16</f>
        <v>11</v>
      </c>
      <c r="K54" s="185">
        <v>51</v>
      </c>
      <c r="L54" s="185" t="str">
        <f t="shared" si="33"/>
        <v>M3-2</v>
      </c>
      <c r="M54" s="185" t="str">
        <f t="shared" si="34"/>
        <v>M4-2</v>
      </c>
      <c r="N54" s="185" t="str">
        <f t="shared" si="35"/>
        <v>NI-2</v>
      </c>
      <c r="O54" s="185" t="str">
        <f t="shared" si="36"/>
        <v>M3-2</v>
      </c>
      <c r="P54" s="185" t="str">
        <f t="shared" si="37"/>
        <v>K-2</v>
      </c>
      <c r="S54" s="185"/>
      <c r="T54" s="217">
        <v>6</v>
      </c>
      <c r="U54" s="217">
        <v>8</v>
      </c>
      <c r="V54" s="217">
        <v>20</v>
      </c>
      <c r="W54" s="217">
        <v>6</v>
      </c>
      <c r="X54" s="217">
        <v>12</v>
      </c>
      <c r="Z54" s="185"/>
      <c r="AA54" s="232" t="str">
        <f t="shared" si="28"/>
        <v>雙喜鵲</v>
      </c>
      <c r="AB54" s="232" t="str">
        <f t="shared" si="29"/>
        <v>雙相思鳥</v>
      </c>
      <c r="AC54" s="232" t="str">
        <f t="shared" si="30"/>
        <v>NINI</v>
      </c>
      <c r="AD54" s="232" t="str">
        <f t="shared" si="31"/>
        <v>雙喜鵲</v>
      </c>
      <c r="AE54" s="232" t="str">
        <f t="shared" si="32"/>
        <v>ＫＫ</v>
      </c>
    </row>
    <row r="55" spans="1:31" ht="18">
      <c r="A55" s="217" t="s">
        <v>259</v>
      </c>
      <c r="B55" s="264" t="str">
        <f>B18</f>
        <v>J-2</v>
      </c>
      <c r="C55" s="2"/>
      <c r="D55" s="6">
        <f>D$25+D18</f>
        <v>1</v>
      </c>
      <c r="E55" s="6">
        <f>E$25+E18</f>
        <v>17</v>
      </c>
      <c r="F55" s="6">
        <f>F$25+F18</f>
        <v>26</v>
      </c>
      <c r="G55" s="6">
        <f>G$25+G18</f>
        <v>33</v>
      </c>
      <c r="H55" s="6">
        <f>H$25+H18</f>
        <v>22</v>
      </c>
      <c r="I55" s="29"/>
      <c r="K55" s="185">
        <v>52</v>
      </c>
      <c r="L55" s="185" t="str">
        <f t="shared" si="33"/>
        <v>Q-2</v>
      </c>
      <c r="M55" s="185" t="str">
        <f t="shared" si="34"/>
        <v>NI-2</v>
      </c>
      <c r="N55" s="185" t="str">
        <f t="shared" si="35"/>
        <v>NI-2</v>
      </c>
      <c r="O55" s="185" t="str">
        <f t="shared" si="36"/>
        <v>NI-2</v>
      </c>
      <c r="P55" s="185" t="str">
        <f t="shared" si="37"/>
        <v>J-2</v>
      </c>
      <c r="S55" s="185"/>
      <c r="T55" s="217">
        <v>14</v>
      </c>
      <c r="U55" s="217">
        <v>20</v>
      </c>
      <c r="V55" s="217">
        <v>20</v>
      </c>
      <c r="W55" s="217">
        <v>20</v>
      </c>
      <c r="X55" s="217">
        <v>16</v>
      </c>
      <c r="Z55" s="185"/>
      <c r="AA55" s="232" t="str">
        <f t="shared" si="28"/>
        <v>ＱＱ</v>
      </c>
      <c r="AB55" s="232" t="str">
        <f t="shared" si="29"/>
        <v>NINI</v>
      </c>
      <c r="AC55" s="232" t="str">
        <f t="shared" si="30"/>
        <v>NINI</v>
      </c>
      <c r="AD55" s="232" t="str">
        <f t="shared" si="31"/>
        <v>NINI</v>
      </c>
      <c r="AE55" s="232" t="str">
        <f t="shared" si="32"/>
        <v>ＪＪ</v>
      </c>
    </row>
    <row r="56" spans="1:31" ht="18">
      <c r="B56" s="264" t="str">
        <f>B20</f>
        <v>TE-2</v>
      </c>
      <c r="C56" s="2"/>
      <c r="D56" s="6">
        <f>D$25+D20</f>
        <v>33</v>
      </c>
      <c r="E56" s="6">
        <f>E$25+E20</f>
        <v>2</v>
      </c>
      <c r="F56" s="6">
        <f>F$25+F20</f>
        <v>14</v>
      </c>
      <c r="G56" s="6">
        <f>G$25+G20</f>
        <v>16</v>
      </c>
      <c r="H56" s="6">
        <f>H$25+H20</f>
        <v>11</v>
      </c>
      <c r="I56" s="29"/>
      <c r="K56" s="185">
        <v>53</v>
      </c>
      <c r="L56" s="185" t="str">
        <f t="shared" si="33"/>
        <v>Q-2</v>
      </c>
      <c r="M56" s="185" t="str">
        <f t="shared" si="34"/>
        <v>NI-2</v>
      </c>
      <c r="N56" s="185" t="str">
        <f t="shared" si="35"/>
        <v>M1-2</v>
      </c>
      <c r="O56" s="185" t="str">
        <f t="shared" si="36"/>
        <v>K-2</v>
      </c>
      <c r="P56" s="185" t="str">
        <f t="shared" si="37"/>
        <v>NI-2</v>
      </c>
      <c r="S56" s="185"/>
      <c r="T56" s="217">
        <v>14</v>
      </c>
      <c r="U56" s="217">
        <v>20</v>
      </c>
      <c r="V56" s="217">
        <v>2</v>
      </c>
      <c r="W56" s="217">
        <v>12</v>
      </c>
      <c r="X56" s="217">
        <v>20</v>
      </c>
      <c r="Z56" s="185"/>
      <c r="AA56" s="232" t="str">
        <f t="shared" si="28"/>
        <v>ＱＱ</v>
      </c>
      <c r="AB56" s="232" t="str">
        <f t="shared" si="29"/>
        <v>NINI</v>
      </c>
      <c r="AC56" s="232" t="str">
        <f t="shared" si="30"/>
        <v>雙鴛鴦</v>
      </c>
      <c r="AD56" s="232" t="str">
        <f t="shared" si="31"/>
        <v>ＫＫ</v>
      </c>
      <c r="AE56" s="232" t="str">
        <f t="shared" si="32"/>
        <v>NINI</v>
      </c>
    </row>
    <row r="57" spans="1:31" ht="18">
      <c r="B57" s="264" t="str">
        <f>B22</f>
        <v>NI-2</v>
      </c>
      <c r="C57" s="2"/>
      <c r="D57" s="6">
        <f>D$25+D22</f>
        <v>1</v>
      </c>
      <c r="E57" s="6">
        <f>E$25+E22</f>
        <v>26</v>
      </c>
      <c r="F57" s="6">
        <f>F$25+F22</f>
        <v>28</v>
      </c>
      <c r="G57" s="6">
        <f>G$25+G22</f>
        <v>31</v>
      </c>
      <c r="H57" s="6">
        <f>H$25+H22</f>
        <v>24</v>
      </c>
      <c r="I57" s="29"/>
      <c r="K57" s="185">
        <v>54</v>
      </c>
      <c r="L57" s="185" t="str">
        <f t="shared" si="33"/>
        <v>M3-2</v>
      </c>
      <c r="M57" s="185" t="str">
        <f t="shared" si="34"/>
        <v>M3-2</v>
      </c>
      <c r="N57" s="185" t="str">
        <f t="shared" si="35"/>
        <v>K-2</v>
      </c>
      <c r="O57" s="185" t="str">
        <f t="shared" si="36"/>
        <v>M2-2</v>
      </c>
      <c r="P57" s="185" t="str">
        <f t="shared" si="37"/>
        <v>M2-2</v>
      </c>
      <c r="S57" s="185"/>
      <c r="T57" s="217">
        <v>6</v>
      </c>
      <c r="U57" s="217">
        <v>6</v>
      </c>
      <c r="V57" s="217">
        <v>12</v>
      </c>
      <c r="W57" s="217">
        <v>4</v>
      </c>
      <c r="X57" s="217">
        <v>4</v>
      </c>
      <c r="Z57" s="185"/>
      <c r="AA57" s="232" t="str">
        <f t="shared" si="28"/>
        <v>雙喜鵲</v>
      </c>
      <c r="AB57" s="232" t="str">
        <f t="shared" si="29"/>
        <v>雙喜鵲</v>
      </c>
      <c r="AC57" s="232" t="str">
        <f t="shared" si="30"/>
        <v>ＫＫ</v>
      </c>
      <c r="AD57" s="232" t="str">
        <f t="shared" si="31"/>
        <v>雙鸚鵡</v>
      </c>
      <c r="AE57" s="232" t="str">
        <f t="shared" si="32"/>
        <v>雙鸚鵡</v>
      </c>
    </row>
    <row r="58" spans="1:31" ht="17">
      <c r="D58" s="33"/>
      <c r="I58" s="29"/>
      <c r="K58" s="185">
        <v>55</v>
      </c>
      <c r="L58" s="185" t="str">
        <f t="shared" si="33"/>
        <v>TE-2</v>
      </c>
      <c r="M58" s="185" t="str">
        <f t="shared" si="34"/>
        <v>A-2</v>
      </c>
      <c r="N58" s="185" t="str">
        <f t="shared" si="35"/>
        <v>K-2</v>
      </c>
      <c r="O58" s="185" t="str">
        <f t="shared" si="36"/>
        <v>TE-2</v>
      </c>
      <c r="P58" s="185" t="str">
        <f t="shared" si="37"/>
        <v>TE-2</v>
      </c>
      <c r="S58" s="185"/>
      <c r="T58" s="217">
        <v>18</v>
      </c>
      <c r="U58" s="217">
        <v>10</v>
      </c>
      <c r="V58" s="217">
        <v>12</v>
      </c>
      <c r="W58" s="217">
        <v>18</v>
      </c>
      <c r="X58" s="217">
        <v>18</v>
      </c>
      <c r="Z58" s="185"/>
      <c r="AA58" s="232" t="str">
        <f t="shared" si="28"/>
        <v>TETE</v>
      </c>
      <c r="AB58" s="232" t="str">
        <f t="shared" si="29"/>
        <v>ＡＡ</v>
      </c>
      <c r="AC58" s="232" t="str">
        <f t="shared" si="30"/>
        <v>ＫＫ</v>
      </c>
      <c r="AD58" s="232" t="str">
        <f t="shared" si="31"/>
        <v>TETE</v>
      </c>
      <c r="AE58" s="232" t="str">
        <f t="shared" si="32"/>
        <v>TETE</v>
      </c>
    </row>
    <row r="59" spans="1:31" ht="18">
      <c r="A59" s="217" t="s">
        <v>260</v>
      </c>
      <c r="B59" s="26" t="s">
        <v>12</v>
      </c>
      <c r="C59" s="26" t="s">
        <v>13</v>
      </c>
      <c r="D59" s="263" t="s">
        <v>14</v>
      </c>
      <c r="E59" s="263" t="s">
        <v>15</v>
      </c>
      <c r="F59" s="263" t="s">
        <v>16</v>
      </c>
      <c r="G59" s="263" t="s">
        <v>17</v>
      </c>
      <c r="H59" s="263" t="s">
        <v>18</v>
      </c>
      <c r="I59" s="29"/>
      <c r="K59" s="185">
        <v>56</v>
      </c>
      <c r="L59" s="185" t="str">
        <f t="shared" si="33"/>
        <v>TE-2</v>
      </c>
      <c r="M59" s="185" t="str">
        <f t="shared" si="34"/>
        <v>NI-2</v>
      </c>
      <c r="N59" s="185" t="str">
        <f t="shared" si="35"/>
        <v>M2-2</v>
      </c>
      <c r="O59" s="185" t="str">
        <f t="shared" si="36"/>
        <v>J-2</v>
      </c>
      <c r="P59" s="185" t="str">
        <f t="shared" si="37"/>
        <v>NI-2</v>
      </c>
      <c r="S59" s="185"/>
      <c r="T59" s="217">
        <v>18</v>
      </c>
      <c r="U59" s="217">
        <v>20</v>
      </c>
      <c r="V59" s="217">
        <v>4</v>
      </c>
      <c r="W59" s="217">
        <v>16</v>
      </c>
      <c r="X59" s="217">
        <v>20</v>
      </c>
      <c r="Z59" s="185"/>
      <c r="AA59" s="232" t="str">
        <f t="shared" si="28"/>
        <v>TETE</v>
      </c>
      <c r="AB59" s="232" t="str">
        <f t="shared" si="29"/>
        <v>NINI</v>
      </c>
      <c r="AC59" s="232" t="str">
        <f t="shared" si="30"/>
        <v>雙鸚鵡</v>
      </c>
      <c r="AD59" s="232" t="str">
        <f t="shared" si="31"/>
        <v>ＪＪ</v>
      </c>
      <c r="AE59" s="232" t="str">
        <f t="shared" si="32"/>
        <v>NINI</v>
      </c>
    </row>
    <row r="60" spans="1:31" ht="18">
      <c r="B60" s="264" t="s">
        <v>10</v>
      </c>
      <c r="C60" s="265" t="s">
        <v>167</v>
      </c>
      <c r="D60" s="7">
        <f>D32</f>
        <v>120</v>
      </c>
      <c r="E60" s="7">
        <f>E32</f>
        <v>120</v>
      </c>
      <c r="F60" s="7">
        <f>F32</f>
        <v>120</v>
      </c>
      <c r="G60" s="7">
        <f>G32</f>
        <v>120</v>
      </c>
      <c r="H60" s="7">
        <f>H32</f>
        <v>120</v>
      </c>
      <c r="I60" s="29"/>
      <c r="K60" s="185">
        <v>57</v>
      </c>
      <c r="L60" s="185" t="str">
        <f t="shared" si="33"/>
        <v>M4-2</v>
      </c>
      <c r="M60" s="185" t="str">
        <f t="shared" si="34"/>
        <v>M1-2</v>
      </c>
      <c r="N60" s="185" t="str">
        <f t="shared" si="35"/>
        <v>NI-2</v>
      </c>
      <c r="O60" s="185" t="str">
        <f t="shared" si="36"/>
        <v>M4-2</v>
      </c>
      <c r="P60" s="185" t="str">
        <f t="shared" si="37"/>
        <v>K-2</v>
      </c>
      <c r="S60" s="185"/>
      <c r="T60" s="217">
        <v>8</v>
      </c>
      <c r="U60" s="217">
        <v>2</v>
      </c>
      <c r="V60" s="217">
        <v>20</v>
      </c>
      <c r="W60" s="217">
        <v>8</v>
      </c>
      <c r="X60" s="217">
        <v>12</v>
      </c>
      <c r="Z60" s="185"/>
      <c r="AA60" s="232" t="str">
        <f t="shared" si="28"/>
        <v>雙相思鳥</v>
      </c>
      <c r="AB60" s="232" t="str">
        <f t="shared" si="29"/>
        <v>雙鴛鴦</v>
      </c>
      <c r="AC60" s="232" t="str">
        <f t="shared" si="30"/>
        <v>NINI</v>
      </c>
      <c r="AD60" s="232" t="str">
        <f t="shared" si="31"/>
        <v>雙相思鳥</v>
      </c>
      <c r="AE60" s="232" t="str">
        <f t="shared" si="32"/>
        <v>ＫＫ</v>
      </c>
    </row>
    <row r="61" spans="1:31" ht="18">
      <c r="B61" s="264" t="s">
        <v>147</v>
      </c>
      <c r="C61" s="265"/>
      <c r="D61" s="7">
        <f t="shared" ref="D61:H70" si="38">D$26-D33-D48</f>
        <v>110</v>
      </c>
      <c r="E61" s="7">
        <f t="shared" si="38"/>
        <v>114</v>
      </c>
      <c r="F61" s="7">
        <f t="shared" si="38"/>
        <v>97</v>
      </c>
      <c r="G61" s="7">
        <f t="shared" si="38"/>
        <v>106</v>
      </c>
      <c r="H61" s="7">
        <f t="shared" si="38"/>
        <v>116</v>
      </c>
      <c r="I61" s="29"/>
      <c r="K61" s="185">
        <v>58</v>
      </c>
      <c r="L61" s="185" t="str">
        <f t="shared" si="33"/>
        <v>Q-2</v>
      </c>
      <c r="M61" s="185" t="str">
        <f t="shared" si="34"/>
        <v>NI-2</v>
      </c>
      <c r="N61" s="185" t="str">
        <f t="shared" si="35"/>
        <v>WW-2</v>
      </c>
      <c r="O61" s="185" t="str">
        <f t="shared" si="36"/>
        <v>J-2</v>
      </c>
      <c r="P61" s="185" t="str">
        <f t="shared" si="37"/>
        <v>J-2</v>
      </c>
      <c r="S61" s="185"/>
      <c r="T61" s="217">
        <v>14</v>
      </c>
      <c r="U61" s="217">
        <v>20</v>
      </c>
      <c r="V61" s="217">
        <v>22</v>
      </c>
      <c r="W61" s="217">
        <v>16</v>
      </c>
      <c r="X61" s="217">
        <v>16</v>
      </c>
      <c r="Z61" s="185"/>
      <c r="AA61" s="232" t="str">
        <f t="shared" si="28"/>
        <v>ＱＱ</v>
      </c>
      <c r="AB61" s="232" t="str">
        <f t="shared" si="29"/>
        <v>NINI</v>
      </c>
      <c r="AC61" s="232" t="str">
        <f t="shared" si="30"/>
        <v>ＷＷ</v>
      </c>
      <c r="AD61" s="232" t="str">
        <f t="shared" si="31"/>
        <v>ＪＪ</v>
      </c>
      <c r="AE61" s="232" t="str">
        <f t="shared" si="32"/>
        <v>ＪＪ</v>
      </c>
    </row>
    <row r="62" spans="1:31" ht="18">
      <c r="B62" s="264" t="s">
        <v>148</v>
      </c>
      <c r="C62" s="265"/>
      <c r="D62" s="7">
        <f t="shared" si="38"/>
        <v>119</v>
      </c>
      <c r="E62" s="7">
        <f t="shared" si="38"/>
        <v>115</v>
      </c>
      <c r="F62" s="7">
        <f t="shared" si="38"/>
        <v>105</v>
      </c>
      <c r="G62" s="7">
        <f t="shared" si="38"/>
        <v>104</v>
      </c>
      <c r="H62" s="7">
        <f t="shared" si="38"/>
        <v>105</v>
      </c>
      <c r="I62" s="29"/>
      <c r="K62" s="185">
        <v>59</v>
      </c>
      <c r="L62" s="185" t="str">
        <f t="shared" ref="L62:L122" si="39">VLOOKUP(T62,$A$3:$B$25,2,FALSE)</f>
        <v>A-2</v>
      </c>
      <c r="M62" s="185" t="str">
        <f t="shared" ref="M62:M122" si="40">VLOOKUP(U62,$A$3:$B$25,2,FALSE)</f>
        <v>A-2</v>
      </c>
      <c r="N62" s="185" t="str">
        <f t="shared" ref="N62:N122" si="41">VLOOKUP(V62,$A$3:$B$25,2,FALSE)</f>
        <v>NI-2</v>
      </c>
      <c r="O62" s="185" t="str">
        <f t="shared" ref="O62:O122" si="42">VLOOKUP(W62,$A$3:$B$25,2,FALSE)</f>
        <v>NI-2</v>
      </c>
      <c r="P62" s="185" t="str">
        <f t="shared" ref="P62:P122" si="43">VLOOKUP(X62,$A$3:$B$25,2,FALSE)</f>
        <v>NI-2</v>
      </c>
      <c r="S62" s="185"/>
      <c r="T62" s="217">
        <v>10</v>
      </c>
      <c r="U62" s="217">
        <v>10</v>
      </c>
      <c r="V62" s="217">
        <v>20</v>
      </c>
      <c r="W62" s="217">
        <v>20</v>
      </c>
      <c r="X62" s="217">
        <v>20</v>
      </c>
      <c r="Z62" s="185"/>
      <c r="AA62" s="232" t="str">
        <f t="shared" si="28"/>
        <v>ＡＡ</v>
      </c>
      <c r="AB62" s="232" t="str">
        <f t="shared" si="29"/>
        <v>ＡＡ</v>
      </c>
      <c r="AC62" s="232" t="str">
        <f t="shared" si="30"/>
        <v>NINI</v>
      </c>
      <c r="AD62" s="232" t="str">
        <f t="shared" si="31"/>
        <v>NINI</v>
      </c>
      <c r="AE62" s="232" t="str">
        <f t="shared" si="32"/>
        <v>NINI</v>
      </c>
    </row>
    <row r="63" spans="1:31" ht="18">
      <c r="B63" s="264" t="s">
        <v>149</v>
      </c>
      <c r="C63" s="265"/>
      <c r="D63" s="7">
        <f t="shared" si="38"/>
        <v>108</v>
      </c>
      <c r="E63" s="7">
        <f t="shared" si="38"/>
        <v>108</v>
      </c>
      <c r="F63" s="7">
        <f t="shared" si="38"/>
        <v>96</v>
      </c>
      <c r="G63" s="7">
        <f t="shared" si="38"/>
        <v>99</v>
      </c>
      <c r="H63" s="7">
        <f t="shared" si="38"/>
        <v>114</v>
      </c>
      <c r="I63" s="29"/>
      <c r="K63" s="185">
        <v>60</v>
      </c>
      <c r="L63" s="185" t="str">
        <f t="shared" si="39"/>
        <v>M1-2</v>
      </c>
      <c r="M63" s="185" t="str">
        <f t="shared" si="40"/>
        <v>M4-2</v>
      </c>
      <c r="N63" s="185" t="str">
        <f t="shared" si="41"/>
        <v>M3-2</v>
      </c>
      <c r="O63" s="185" t="str">
        <f t="shared" si="42"/>
        <v>M1-2</v>
      </c>
      <c r="P63" s="185" t="str">
        <f t="shared" si="43"/>
        <v>M4-2</v>
      </c>
      <c r="S63" s="185"/>
      <c r="T63" s="217">
        <v>2</v>
      </c>
      <c r="U63" s="217">
        <v>8</v>
      </c>
      <c r="V63" s="217">
        <v>6</v>
      </c>
      <c r="W63" s="217">
        <v>2</v>
      </c>
      <c r="X63" s="217">
        <v>8</v>
      </c>
      <c r="Z63" s="185"/>
      <c r="AA63" s="232" t="str">
        <f t="shared" si="28"/>
        <v>雙鴛鴦</v>
      </c>
      <c r="AB63" s="232" t="str">
        <f t="shared" si="29"/>
        <v>雙相思鳥</v>
      </c>
      <c r="AC63" s="232" t="str">
        <f t="shared" si="30"/>
        <v>雙喜鵲</v>
      </c>
      <c r="AD63" s="232" t="str">
        <f t="shared" si="31"/>
        <v>雙鴛鴦</v>
      </c>
      <c r="AE63" s="232" t="str">
        <f t="shared" si="32"/>
        <v>雙相思鳥</v>
      </c>
    </row>
    <row r="64" spans="1:31" ht="18">
      <c r="B64" s="264" t="s">
        <v>150</v>
      </c>
      <c r="C64" s="265"/>
      <c r="D64" s="7">
        <f t="shared" si="38"/>
        <v>105</v>
      </c>
      <c r="E64" s="7">
        <f t="shared" si="38"/>
        <v>109</v>
      </c>
      <c r="F64" s="7">
        <f t="shared" si="38"/>
        <v>97</v>
      </c>
      <c r="G64" s="7">
        <f t="shared" si="38"/>
        <v>99</v>
      </c>
      <c r="H64" s="7">
        <f t="shared" si="38"/>
        <v>114</v>
      </c>
      <c r="I64" s="29"/>
      <c r="K64" s="185">
        <v>61</v>
      </c>
      <c r="L64" s="185" t="str">
        <f t="shared" si="39"/>
        <v>K-2</v>
      </c>
      <c r="M64" s="185" t="str">
        <f t="shared" si="40"/>
        <v>K-2</v>
      </c>
      <c r="N64" s="185" t="str">
        <f t="shared" si="41"/>
        <v>A-2</v>
      </c>
      <c r="O64" s="185" t="str">
        <f t="shared" si="42"/>
        <v>NI-2</v>
      </c>
      <c r="P64" s="185" t="str">
        <f t="shared" si="43"/>
        <v>J-2</v>
      </c>
      <c r="S64" s="185"/>
      <c r="T64" s="217">
        <v>12</v>
      </c>
      <c r="U64" s="217">
        <v>12</v>
      </c>
      <c r="V64" s="217">
        <v>10</v>
      </c>
      <c r="W64" s="217">
        <v>20</v>
      </c>
      <c r="X64" s="217">
        <v>16</v>
      </c>
      <c r="Z64" s="185"/>
      <c r="AA64" s="232" t="str">
        <f t="shared" si="28"/>
        <v>ＫＫ</v>
      </c>
      <c r="AB64" s="232" t="str">
        <f t="shared" si="29"/>
        <v>ＫＫ</v>
      </c>
      <c r="AC64" s="232" t="str">
        <f t="shared" si="30"/>
        <v>ＡＡ</v>
      </c>
      <c r="AD64" s="232" t="str">
        <f t="shared" si="31"/>
        <v>NINI</v>
      </c>
      <c r="AE64" s="232" t="str">
        <f t="shared" si="32"/>
        <v>ＪＪ</v>
      </c>
    </row>
    <row r="65" spans="2:31" ht="18">
      <c r="B65" s="264" t="s">
        <v>51</v>
      </c>
      <c r="C65" s="265"/>
      <c r="D65" s="7">
        <f t="shared" si="38"/>
        <v>106</v>
      </c>
      <c r="E65" s="7">
        <f t="shared" si="38"/>
        <v>101</v>
      </c>
      <c r="F65" s="7">
        <f t="shared" si="38"/>
        <v>83</v>
      </c>
      <c r="G65" s="7">
        <f t="shared" si="38"/>
        <v>95</v>
      </c>
      <c r="H65" s="7">
        <f t="shared" si="38"/>
        <v>114</v>
      </c>
      <c r="K65" s="185">
        <v>62</v>
      </c>
      <c r="L65" s="185" t="str">
        <f t="shared" si="39"/>
        <v>A-2</v>
      </c>
      <c r="M65" s="185" t="str">
        <f t="shared" si="40"/>
        <v>NI-2</v>
      </c>
      <c r="N65" s="185" t="str">
        <f t="shared" si="41"/>
        <v>M1-2</v>
      </c>
      <c r="O65" s="185" t="str">
        <f t="shared" si="42"/>
        <v>NI-2</v>
      </c>
      <c r="P65" s="185" t="str">
        <f t="shared" si="43"/>
        <v>Q-2</v>
      </c>
      <c r="S65" s="185"/>
      <c r="T65" s="217">
        <v>10</v>
      </c>
      <c r="U65" s="217">
        <v>20</v>
      </c>
      <c r="V65" s="217">
        <v>2</v>
      </c>
      <c r="W65" s="217">
        <v>20</v>
      </c>
      <c r="X65" s="217">
        <v>14</v>
      </c>
      <c r="Z65" s="185"/>
      <c r="AA65" s="232" t="str">
        <f t="shared" si="28"/>
        <v>ＡＡ</v>
      </c>
      <c r="AB65" s="232" t="str">
        <f t="shared" si="29"/>
        <v>NINI</v>
      </c>
      <c r="AC65" s="232" t="str">
        <f t="shared" si="30"/>
        <v>雙鴛鴦</v>
      </c>
      <c r="AD65" s="232" t="str">
        <f t="shared" si="31"/>
        <v>NINI</v>
      </c>
      <c r="AE65" s="232" t="str">
        <f t="shared" si="32"/>
        <v>ＱＱ</v>
      </c>
    </row>
    <row r="66" spans="2:31" ht="18">
      <c r="B66" s="264" t="s">
        <v>209</v>
      </c>
      <c r="C66" s="265"/>
      <c r="D66" s="7">
        <f t="shared" si="38"/>
        <v>119</v>
      </c>
      <c r="E66" s="7">
        <f t="shared" si="38"/>
        <v>99</v>
      </c>
      <c r="F66" s="7">
        <f t="shared" si="38"/>
        <v>89</v>
      </c>
      <c r="G66" s="7">
        <f t="shared" si="38"/>
        <v>97</v>
      </c>
      <c r="H66" s="7">
        <f t="shared" si="38"/>
        <v>102</v>
      </c>
      <c r="K66" s="185">
        <v>63</v>
      </c>
      <c r="L66" s="185" t="str">
        <f t="shared" si="39"/>
        <v>M4-2</v>
      </c>
      <c r="M66" s="185" t="str">
        <f t="shared" si="40"/>
        <v>M1-2</v>
      </c>
      <c r="N66" s="185" t="str">
        <f t="shared" si="41"/>
        <v>J-2</v>
      </c>
      <c r="O66" s="185" t="str">
        <f t="shared" si="42"/>
        <v>M4-2</v>
      </c>
      <c r="P66" s="185" t="str">
        <f t="shared" si="43"/>
        <v>M2-2</v>
      </c>
      <c r="S66" s="185"/>
      <c r="T66" s="217">
        <v>8</v>
      </c>
      <c r="U66" s="217">
        <v>2</v>
      </c>
      <c r="V66" s="217">
        <v>16</v>
      </c>
      <c r="W66" s="217">
        <v>8</v>
      </c>
      <c r="X66" s="217">
        <v>4</v>
      </c>
      <c r="Z66" s="185"/>
      <c r="AA66" s="232" t="str">
        <f t="shared" si="28"/>
        <v>雙相思鳥</v>
      </c>
      <c r="AB66" s="232" t="str">
        <f t="shared" si="29"/>
        <v>雙鴛鴦</v>
      </c>
      <c r="AC66" s="232" t="str">
        <f t="shared" si="30"/>
        <v>ＪＪ</v>
      </c>
      <c r="AD66" s="232" t="str">
        <f t="shared" si="31"/>
        <v>雙相思鳥</v>
      </c>
      <c r="AE66" s="232" t="str">
        <f t="shared" si="32"/>
        <v>雙鸚鵡</v>
      </c>
    </row>
    <row r="67" spans="2:31" ht="18">
      <c r="B67" s="264" t="s">
        <v>210</v>
      </c>
      <c r="C67" s="265"/>
      <c r="D67" s="7">
        <f t="shared" si="38"/>
        <v>90</v>
      </c>
      <c r="E67" s="7">
        <f t="shared" si="38"/>
        <v>118</v>
      </c>
      <c r="F67" s="7">
        <f t="shared" si="38"/>
        <v>106</v>
      </c>
      <c r="G67" s="7">
        <f t="shared" si="38"/>
        <v>103</v>
      </c>
      <c r="H67" s="7">
        <f t="shared" si="38"/>
        <v>109</v>
      </c>
      <c r="K67" s="185">
        <v>64</v>
      </c>
      <c r="L67" s="185" t="str">
        <f t="shared" si="39"/>
        <v>J-2</v>
      </c>
      <c r="M67" s="185" t="str">
        <f t="shared" si="40"/>
        <v>A-2</v>
      </c>
      <c r="N67" s="185" t="str">
        <f t="shared" si="41"/>
        <v>M3-2</v>
      </c>
      <c r="O67" s="185" t="str">
        <f t="shared" si="42"/>
        <v>J-2</v>
      </c>
      <c r="P67" s="185" t="str">
        <f t="shared" si="43"/>
        <v>J-2</v>
      </c>
      <c r="S67" s="185"/>
      <c r="T67" s="217">
        <v>16</v>
      </c>
      <c r="U67" s="217">
        <v>10</v>
      </c>
      <c r="V67" s="217">
        <v>6</v>
      </c>
      <c r="W67" s="217">
        <v>16</v>
      </c>
      <c r="X67" s="217">
        <v>16</v>
      </c>
      <c r="Z67" s="185"/>
      <c r="AA67" s="232" t="str">
        <f t="shared" si="28"/>
        <v>ＪＪ</v>
      </c>
      <c r="AB67" s="232" t="str">
        <f t="shared" si="29"/>
        <v>ＡＡ</v>
      </c>
      <c r="AC67" s="232" t="str">
        <f t="shared" si="30"/>
        <v>雙喜鵲</v>
      </c>
      <c r="AD67" s="232" t="str">
        <f t="shared" si="31"/>
        <v>ＪＪ</v>
      </c>
      <c r="AE67" s="232" t="str">
        <f t="shared" si="32"/>
        <v>ＪＪ</v>
      </c>
    </row>
    <row r="68" spans="2:31" ht="18">
      <c r="B68" s="264" t="s">
        <v>211</v>
      </c>
      <c r="C68" s="265"/>
      <c r="D68" s="7">
        <f t="shared" si="38"/>
        <v>119</v>
      </c>
      <c r="E68" s="7">
        <f t="shared" si="38"/>
        <v>103</v>
      </c>
      <c r="F68" s="7">
        <f t="shared" si="38"/>
        <v>94</v>
      </c>
      <c r="G68" s="7">
        <f t="shared" si="38"/>
        <v>87</v>
      </c>
      <c r="H68" s="7">
        <f t="shared" si="38"/>
        <v>98</v>
      </c>
      <c r="K68" s="185">
        <v>65</v>
      </c>
      <c r="L68" s="185" t="str">
        <f t="shared" si="39"/>
        <v>A-2</v>
      </c>
      <c r="M68" s="185" t="str">
        <f t="shared" si="40"/>
        <v>J-2</v>
      </c>
      <c r="N68" s="185" t="str">
        <f t="shared" si="41"/>
        <v>A-2</v>
      </c>
      <c r="O68" s="185" t="str">
        <f t="shared" si="42"/>
        <v>J-2</v>
      </c>
      <c r="P68" s="185" t="str">
        <f t="shared" si="43"/>
        <v>Q-2</v>
      </c>
      <c r="S68" s="185"/>
      <c r="T68" s="217">
        <v>10</v>
      </c>
      <c r="U68" s="217">
        <v>16</v>
      </c>
      <c r="V68" s="217">
        <v>10</v>
      </c>
      <c r="W68" s="217">
        <v>16</v>
      </c>
      <c r="X68" s="217">
        <v>14</v>
      </c>
      <c r="Z68" s="185"/>
      <c r="AA68" s="232" t="str">
        <f t="shared" si="28"/>
        <v>ＡＡ</v>
      </c>
      <c r="AB68" s="232" t="str">
        <f t="shared" si="29"/>
        <v>ＪＪ</v>
      </c>
      <c r="AC68" s="232" t="str">
        <f t="shared" si="30"/>
        <v>ＡＡ</v>
      </c>
      <c r="AD68" s="232" t="str">
        <f t="shared" si="31"/>
        <v>ＪＪ</v>
      </c>
      <c r="AE68" s="232" t="str">
        <f t="shared" si="32"/>
        <v>ＱＱ</v>
      </c>
    </row>
    <row r="69" spans="2:31" ht="18">
      <c r="B69" s="264" t="s">
        <v>212</v>
      </c>
      <c r="C69" s="265"/>
      <c r="D69" s="7">
        <f t="shared" si="38"/>
        <v>87</v>
      </c>
      <c r="E69" s="7">
        <f t="shared" si="38"/>
        <v>118</v>
      </c>
      <c r="F69" s="7">
        <f t="shared" si="38"/>
        <v>106</v>
      </c>
      <c r="G69" s="7">
        <f t="shared" si="38"/>
        <v>104</v>
      </c>
      <c r="H69" s="7">
        <f t="shared" si="38"/>
        <v>109</v>
      </c>
      <c r="K69" s="185">
        <v>66</v>
      </c>
      <c r="L69" s="185" t="str">
        <f t="shared" si="39"/>
        <v>M3-2</v>
      </c>
      <c r="M69" s="185" t="str">
        <f t="shared" si="40"/>
        <v>M3-2</v>
      </c>
      <c r="N69" s="185" t="str">
        <f t="shared" si="41"/>
        <v>M1-2</v>
      </c>
      <c r="O69" s="185" t="str">
        <f t="shared" si="42"/>
        <v>M4-2</v>
      </c>
      <c r="P69" s="185" t="str">
        <f t="shared" si="43"/>
        <v>S1</v>
      </c>
      <c r="S69" s="185"/>
      <c r="T69" s="217">
        <v>6</v>
      </c>
      <c r="U69" s="217">
        <v>6</v>
      </c>
      <c r="V69" s="217">
        <v>2</v>
      </c>
      <c r="W69" s="217">
        <v>8</v>
      </c>
      <c r="X69" s="217">
        <v>23</v>
      </c>
      <c r="Z69" s="185"/>
      <c r="AA69" s="232" t="str">
        <f t="shared" si="28"/>
        <v>雙喜鵲</v>
      </c>
      <c r="AB69" s="232" t="str">
        <f t="shared" si="29"/>
        <v>雙喜鵲</v>
      </c>
      <c r="AC69" s="232" t="str">
        <f t="shared" si="30"/>
        <v>雙鴛鴦</v>
      </c>
      <c r="AD69" s="232" t="str">
        <f t="shared" si="31"/>
        <v>雙相思鳥</v>
      </c>
      <c r="AE69" s="232" t="str">
        <f t="shared" si="32"/>
        <v>囍</v>
      </c>
    </row>
    <row r="70" spans="2:31" ht="18">
      <c r="B70" s="264" t="s">
        <v>213</v>
      </c>
      <c r="C70" s="265"/>
      <c r="D70" s="7">
        <f t="shared" si="38"/>
        <v>119</v>
      </c>
      <c r="E70" s="7">
        <f t="shared" si="38"/>
        <v>94</v>
      </c>
      <c r="F70" s="7">
        <f t="shared" si="38"/>
        <v>92</v>
      </c>
      <c r="G70" s="7">
        <f t="shared" si="38"/>
        <v>89</v>
      </c>
      <c r="H70" s="7">
        <f t="shared" si="38"/>
        <v>96</v>
      </c>
      <c r="K70" s="185">
        <v>67</v>
      </c>
      <c r="L70" s="185" t="str">
        <f t="shared" si="39"/>
        <v>TE-2</v>
      </c>
      <c r="M70" s="185" t="str">
        <f t="shared" si="40"/>
        <v>J-2</v>
      </c>
      <c r="N70" s="185" t="str">
        <f t="shared" si="41"/>
        <v>NI-2</v>
      </c>
      <c r="O70" s="185" t="str">
        <f t="shared" si="42"/>
        <v>A-2</v>
      </c>
      <c r="P70" s="185" t="str">
        <f t="shared" si="43"/>
        <v>J-2</v>
      </c>
      <c r="S70" s="185"/>
      <c r="T70" s="217">
        <v>18</v>
      </c>
      <c r="U70" s="217">
        <v>16</v>
      </c>
      <c r="V70" s="217">
        <v>20</v>
      </c>
      <c r="W70" s="217">
        <v>10</v>
      </c>
      <c r="X70" s="217">
        <v>16</v>
      </c>
      <c r="Z70" s="185"/>
      <c r="AA70" s="232" t="str">
        <f t="shared" si="28"/>
        <v>TETE</v>
      </c>
      <c r="AB70" s="232" t="str">
        <f t="shared" si="29"/>
        <v>ＪＪ</v>
      </c>
      <c r="AC70" s="232" t="str">
        <f t="shared" si="30"/>
        <v>NINI</v>
      </c>
      <c r="AD70" s="232" t="str">
        <f t="shared" si="31"/>
        <v>ＡＡ</v>
      </c>
      <c r="AE70" s="232" t="str">
        <f t="shared" si="32"/>
        <v>ＪＪ</v>
      </c>
    </row>
    <row r="71" spans="2:31" ht="17">
      <c r="D71" s="7"/>
      <c r="E71" s="7"/>
      <c r="F71" s="7"/>
      <c r="G71" s="7"/>
      <c r="H71" s="7"/>
      <c r="K71" s="185">
        <v>68</v>
      </c>
      <c r="L71" s="185" t="str">
        <f t="shared" si="39"/>
        <v>Q-2</v>
      </c>
      <c r="M71" s="185" t="str">
        <f t="shared" si="40"/>
        <v>J-2</v>
      </c>
      <c r="N71" s="185" t="str">
        <f t="shared" si="41"/>
        <v>K-2</v>
      </c>
      <c r="O71" s="185" t="str">
        <f t="shared" si="42"/>
        <v>K-2</v>
      </c>
      <c r="P71" s="185" t="str">
        <f t="shared" si="43"/>
        <v>K-2</v>
      </c>
      <c r="S71" s="185"/>
      <c r="T71" s="217">
        <v>14</v>
      </c>
      <c r="U71" s="217">
        <v>16</v>
      </c>
      <c r="V71" s="217">
        <v>12</v>
      </c>
      <c r="W71" s="217">
        <v>12</v>
      </c>
      <c r="X71" s="217">
        <v>12</v>
      </c>
      <c r="Y71" s="1"/>
      <c r="Z71" s="185"/>
      <c r="AA71" s="232" t="str">
        <f t="shared" si="28"/>
        <v>ＱＱ</v>
      </c>
      <c r="AB71" s="232" t="str">
        <f t="shared" si="29"/>
        <v>ＪＪ</v>
      </c>
      <c r="AC71" s="232" t="str">
        <f t="shared" si="30"/>
        <v>ＫＫ</v>
      </c>
      <c r="AD71" s="232" t="str">
        <f t="shared" si="31"/>
        <v>ＫＫ</v>
      </c>
      <c r="AE71" s="232" t="str">
        <f t="shared" si="32"/>
        <v>ＫＫ</v>
      </c>
    </row>
    <row r="72" spans="2:31" ht="17">
      <c r="D72" s="7"/>
      <c r="E72" s="7"/>
      <c r="F72" s="7"/>
      <c r="G72" s="7"/>
      <c r="H72" s="7"/>
      <c r="K72" s="185">
        <v>69</v>
      </c>
      <c r="L72" s="185" t="str">
        <f t="shared" si="39"/>
        <v>M4-2</v>
      </c>
      <c r="M72" s="185" t="str">
        <f t="shared" si="40"/>
        <v>M3-2</v>
      </c>
      <c r="N72" s="185" t="str">
        <f t="shared" si="41"/>
        <v>WW-2</v>
      </c>
      <c r="O72" s="185" t="str">
        <f t="shared" si="42"/>
        <v>M4-2</v>
      </c>
      <c r="P72" s="185" t="str">
        <f t="shared" si="43"/>
        <v>S1</v>
      </c>
      <c r="S72" s="185"/>
      <c r="T72" s="217">
        <v>8</v>
      </c>
      <c r="U72" s="217">
        <v>6</v>
      </c>
      <c r="V72" s="217">
        <v>22</v>
      </c>
      <c r="W72" s="217">
        <v>8</v>
      </c>
      <c r="X72" s="217">
        <v>23</v>
      </c>
      <c r="Z72" s="185"/>
      <c r="AA72" s="232" t="str">
        <f t="shared" si="28"/>
        <v>雙相思鳥</v>
      </c>
      <c r="AB72" s="232" t="str">
        <f t="shared" si="29"/>
        <v>雙喜鵲</v>
      </c>
      <c r="AC72" s="232" t="str">
        <f t="shared" si="30"/>
        <v>ＷＷ</v>
      </c>
      <c r="AD72" s="232" t="str">
        <f t="shared" si="31"/>
        <v>雙相思鳥</v>
      </c>
      <c r="AE72" s="232" t="str">
        <f t="shared" si="32"/>
        <v>囍</v>
      </c>
    </row>
    <row r="73" spans="2:31" ht="17">
      <c r="D73" s="7"/>
      <c r="E73" s="7"/>
      <c r="F73" s="7"/>
      <c r="G73" s="7"/>
      <c r="H73" s="7"/>
      <c r="K73" s="185">
        <v>70</v>
      </c>
      <c r="L73" s="185" t="str">
        <f t="shared" si="39"/>
        <v>TE-2</v>
      </c>
      <c r="M73" s="185" t="str">
        <f t="shared" si="40"/>
        <v>A-2</v>
      </c>
      <c r="N73" s="185" t="str">
        <f t="shared" si="41"/>
        <v>K-2</v>
      </c>
      <c r="O73" s="185" t="str">
        <f t="shared" si="42"/>
        <v>A-2</v>
      </c>
      <c r="P73" s="185" t="str">
        <f t="shared" si="43"/>
        <v>TE-2</v>
      </c>
      <c r="S73" s="185"/>
      <c r="T73" s="217">
        <v>18</v>
      </c>
      <c r="U73" s="217">
        <v>10</v>
      </c>
      <c r="V73" s="217">
        <v>12</v>
      </c>
      <c r="W73" s="217">
        <v>10</v>
      </c>
      <c r="X73" s="217">
        <v>18</v>
      </c>
      <c r="Z73" s="185"/>
      <c r="AA73" s="232" t="str">
        <f t="shared" si="28"/>
        <v>TETE</v>
      </c>
      <c r="AB73" s="232" t="str">
        <f t="shared" si="29"/>
        <v>ＡＡ</v>
      </c>
      <c r="AC73" s="232" t="str">
        <f t="shared" si="30"/>
        <v>ＫＫ</v>
      </c>
      <c r="AD73" s="232" t="str">
        <f t="shared" si="31"/>
        <v>ＡＡ</v>
      </c>
      <c r="AE73" s="232" t="str">
        <f t="shared" si="32"/>
        <v>TETE</v>
      </c>
    </row>
    <row r="74" spans="2:31" ht="17">
      <c r="D74" s="7"/>
      <c r="E74" s="7"/>
      <c r="F74" s="7"/>
      <c r="G74" s="7"/>
      <c r="H74" s="7"/>
      <c r="K74" s="185">
        <v>71</v>
      </c>
      <c r="L74" s="185" t="str">
        <f t="shared" si="39"/>
        <v>A-2</v>
      </c>
      <c r="M74" s="185" t="str">
        <f t="shared" si="40"/>
        <v>J-2</v>
      </c>
      <c r="N74" s="185" t="str">
        <f t="shared" si="41"/>
        <v>A-2</v>
      </c>
      <c r="O74" s="185" t="str">
        <f t="shared" si="42"/>
        <v>NI-2</v>
      </c>
      <c r="P74" s="185" t="str">
        <f t="shared" si="43"/>
        <v>J-2</v>
      </c>
      <c r="S74" s="185"/>
      <c r="T74" s="217">
        <v>10</v>
      </c>
      <c r="U74" s="217">
        <v>16</v>
      </c>
      <c r="V74" s="217">
        <v>10</v>
      </c>
      <c r="W74" s="217">
        <v>20</v>
      </c>
      <c r="X74" s="217">
        <v>16</v>
      </c>
      <c r="Z74" s="185"/>
      <c r="AA74" s="232" t="str">
        <f t="shared" si="28"/>
        <v>ＡＡ</v>
      </c>
      <c r="AB74" s="232" t="str">
        <f t="shared" si="29"/>
        <v>ＪＪ</v>
      </c>
      <c r="AC74" s="232" t="str">
        <f t="shared" si="30"/>
        <v>ＡＡ</v>
      </c>
      <c r="AD74" s="232" t="str">
        <f t="shared" si="31"/>
        <v>NINI</v>
      </c>
      <c r="AE74" s="232" t="str">
        <f t="shared" si="32"/>
        <v>ＪＪ</v>
      </c>
    </row>
    <row r="75" spans="2:31" ht="17">
      <c r="D75" s="7"/>
      <c r="E75" s="7"/>
      <c r="F75" s="7"/>
      <c r="G75" s="7"/>
      <c r="H75" s="7"/>
      <c r="K75" s="185">
        <v>72</v>
      </c>
      <c r="L75" s="185" t="str">
        <f t="shared" si="39"/>
        <v>S1</v>
      </c>
      <c r="M75" s="185" t="str">
        <f t="shared" si="40"/>
        <v>S1</v>
      </c>
      <c r="N75" s="185" t="str">
        <f t="shared" si="41"/>
        <v>S1</v>
      </c>
      <c r="O75" s="185" t="str">
        <f t="shared" si="42"/>
        <v>S1</v>
      </c>
      <c r="P75" s="185" t="str">
        <f t="shared" si="43"/>
        <v>S1</v>
      </c>
      <c r="S75" s="185"/>
      <c r="T75" s="217">
        <v>23</v>
      </c>
      <c r="U75" s="217">
        <v>23</v>
      </c>
      <c r="V75" s="217">
        <v>23</v>
      </c>
      <c r="W75" s="217">
        <v>23</v>
      </c>
      <c r="X75" s="217">
        <v>23</v>
      </c>
      <c r="Z75" s="185"/>
      <c r="AA75" s="232" t="str">
        <f t="shared" si="28"/>
        <v>囍</v>
      </c>
      <c r="AB75" s="232" t="str">
        <f t="shared" si="29"/>
        <v>囍</v>
      </c>
      <c r="AC75" s="232" t="str">
        <f t="shared" si="30"/>
        <v>囍</v>
      </c>
      <c r="AD75" s="232" t="str">
        <f t="shared" si="31"/>
        <v>囍</v>
      </c>
      <c r="AE75" s="232" t="str">
        <f t="shared" si="32"/>
        <v>囍</v>
      </c>
    </row>
    <row r="76" spans="2:31">
      <c r="K76" s="185">
        <v>73</v>
      </c>
      <c r="L76" s="185" t="str">
        <f t="shared" si="39"/>
        <v>Q-2</v>
      </c>
      <c r="M76" s="185" t="str">
        <f t="shared" si="40"/>
        <v>NI-2</v>
      </c>
      <c r="N76" s="185" t="str">
        <f t="shared" si="41"/>
        <v>J-2</v>
      </c>
      <c r="O76" s="185" t="str">
        <f t="shared" si="42"/>
        <v>A-2</v>
      </c>
      <c r="P76" s="185" t="str">
        <f t="shared" si="43"/>
        <v>J-2</v>
      </c>
      <c r="S76" s="185"/>
      <c r="T76" s="217">
        <v>14</v>
      </c>
      <c r="U76" s="217">
        <v>20</v>
      </c>
      <c r="V76" s="217">
        <v>16</v>
      </c>
      <c r="W76" s="217">
        <v>10</v>
      </c>
      <c r="X76" s="217">
        <v>16</v>
      </c>
      <c r="Z76" s="185"/>
      <c r="AA76" s="232" t="str">
        <f t="shared" si="28"/>
        <v>ＱＱ</v>
      </c>
      <c r="AB76" s="232" t="str">
        <f t="shared" si="29"/>
        <v>NINI</v>
      </c>
      <c r="AC76" s="232" t="str">
        <f t="shared" si="30"/>
        <v>ＪＪ</v>
      </c>
      <c r="AD76" s="232" t="str">
        <f t="shared" si="31"/>
        <v>ＡＡ</v>
      </c>
      <c r="AE76" s="232" t="str">
        <f t="shared" si="32"/>
        <v>ＪＪ</v>
      </c>
    </row>
    <row r="77" spans="2:31">
      <c r="K77" s="185">
        <v>74</v>
      </c>
      <c r="L77" s="185" t="str">
        <f t="shared" si="39"/>
        <v>A-2</v>
      </c>
      <c r="M77" s="185" t="str">
        <f t="shared" si="40"/>
        <v>NI-2</v>
      </c>
      <c r="N77" s="185" t="str">
        <f t="shared" si="41"/>
        <v>WW-2</v>
      </c>
      <c r="O77" s="185" t="str">
        <f t="shared" si="42"/>
        <v>K-2</v>
      </c>
      <c r="P77" s="185" t="str">
        <f t="shared" si="43"/>
        <v>K-2</v>
      </c>
      <c r="S77" s="185"/>
      <c r="T77" s="217">
        <v>10</v>
      </c>
      <c r="U77" s="217">
        <v>20</v>
      </c>
      <c r="V77" s="217">
        <v>22</v>
      </c>
      <c r="W77" s="217">
        <v>12</v>
      </c>
      <c r="X77" s="217">
        <v>12</v>
      </c>
      <c r="Z77" s="185"/>
      <c r="AA77" s="232" t="str">
        <f t="shared" si="28"/>
        <v>ＡＡ</v>
      </c>
      <c r="AB77" s="232" t="str">
        <f t="shared" si="29"/>
        <v>NINI</v>
      </c>
      <c r="AC77" s="232" t="str">
        <f t="shared" si="30"/>
        <v>ＷＷ</v>
      </c>
      <c r="AD77" s="232" t="str">
        <f t="shared" si="31"/>
        <v>ＫＫ</v>
      </c>
      <c r="AE77" s="232" t="str">
        <f t="shared" si="32"/>
        <v>ＫＫ</v>
      </c>
    </row>
    <row r="78" spans="2:31">
      <c r="K78" s="185">
        <v>75</v>
      </c>
      <c r="L78" s="185" t="str">
        <f t="shared" si="39"/>
        <v>M3-2</v>
      </c>
      <c r="M78" s="185" t="str">
        <f t="shared" si="40"/>
        <v>S1</v>
      </c>
      <c r="N78" s="185" t="str">
        <f t="shared" si="41"/>
        <v>J-2</v>
      </c>
      <c r="O78" s="185" t="str">
        <f t="shared" si="42"/>
        <v>M2-2</v>
      </c>
      <c r="P78" s="185" t="str">
        <f t="shared" si="43"/>
        <v>M4-2</v>
      </c>
      <c r="S78" s="185"/>
      <c r="T78" s="217">
        <v>6</v>
      </c>
      <c r="U78" s="217">
        <v>23</v>
      </c>
      <c r="V78" s="217">
        <v>16</v>
      </c>
      <c r="W78" s="217">
        <v>4</v>
      </c>
      <c r="X78" s="217">
        <v>8</v>
      </c>
      <c r="Z78" s="185"/>
      <c r="AA78" s="232" t="str">
        <f t="shared" si="28"/>
        <v>雙喜鵲</v>
      </c>
      <c r="AB78" s="232" t="str">
        <f t="shared" si="29"/>
        <v>囍</v>
      </c>
      <c r="AC78" s="232" t="str">
        <f t="shared" si="30"/>
        <v>ＪＪ</v>
      </c>
      <c r="AD78" s="232" t="str">
        <f t="shared" si="31"/>
        <v>雙鸚鵡</v>
      </c>
      <c r="AE78" s="232" t="str">
        <f t="shared" si="32"/>
        <v>雙相思鳥</v>
      </c>
    </row>
    <row r="79" spans="2:31">
      <c r="K79" s="185">
        <v>76</v>
      </c>
      <c r="L79" s="185" t="str">
        <f t="shared" si="39"/>
        <v>TE-2</v>
      </c>
      <c r="M79" s="185" t="str">
        <f t="shared" si="40"/>
        <v>K-2</v>
      </c>
      <c r="N79" s="185" t="str">
        <f t="shared" si="41"/>
        <v>M4-2</v>
      </c>
      <c r="O79" s="185" t="str">
        <f t="shared" si="42"/>
        <v>K-2</v>
      </c>
      <c r="P79" s="185" t="str">
        <f t="shared" si="43"/>
        <v>J-2</v>
      </c>
      <c r="T79" s="217">
        <v>18</v>
      </c>
      <c r="U79" s="217">
        <v>12</v>
      </c>
      <c r="V79" s="217">
        <v>8</v>
      </c>
      <c r="W79" s="217">
        <v>12</v>
      </c>
      <c r="X79" s="217">
        <v>16</v>
      </c>
      <c r="AA79" s="232" t="str">
        <f t="shared" si="28"/>
        <v>TETE</v>
      </c>
      <c r="AB79" s="232" t="str">
        <f t="shared" si="29"/>
        <v>ＫＫ</v>
      </c>
      <c r="AC79" s="232" t="str">
        <f t="shared" si="30"/>
        <v>雙相思鳥</v>
      </c>
      <c r="AD79" s="232" t="str">
        <f t="shared" si="31"/>
        <v>ＫＫ</v>
      </c>
      <c r="AE79" s="232" t="str">
        <f t="shared" si="32"/>
        <v>ＪＪ</v>
      </c>
    </row>
    <row r="80" spans="2:31">
      <c r="K80" s="185">
        <v>77</v>
      </c>
      <c r="L80" s="185" t="str">
        <f t="shared" si="39"/>
        <v>TE-2</v>
      </c>
      <c r="M80" s="185" t="str">
        <f t="shared" si="40"/>
        <v>K-2</v>
      </c>
      <c r="N80" s="185" t="str">
        <f t="shared" si="41"/>
        <v>A-2</v>
      </c>
      <c r="O80" s="185" t="str">
        <f t="shared" si="42"/>
        <v>A-2</v>
      </c>
      <c r="P80" s="185" t="str">
        <f t="shared" si="43"/>
        <v>NI-2</v>
      </c>
      <c r="T80" s="217">
        <v>18</v>
      </c>
      <c r="U80" s="217">
        <v>12</v>
      </c>
      <c r="V80" s="217">
        <v>10</v>
      </c>
      <c r="W80" s="217">
        <v>10</v>
      </c>
      <c r="X80" s="217">
        <v>20</v>
      </c>
      <c r="AA80" s="232" t="str">
        <f t="shared" si="28"/>
        <v>TETE</v>
      </c>
      <c r="AB80" s="232" t="str">
        <f t="shared" si="29"/>
        <v>ＫＫ</v>
      </c>
      <c r="AC80" s="232" t="str">
        <f t="shared" si="30"/>
        <v>ＡＡ</v>
      </c>
      <c r="AD80" s="232" t="str">
        <f t="shared" si="31"/>
        <v>ＡＡ</v>
      </c>
      <c r="AE80" s="232" t="str">
        <f t="shared" si="32"/>
        <v>NINI</v>
      </c>
    </row>
    <row r="81" spans="11:31">
      <c r="K81" s="185">
        <v>78</v>
      </c>
      <c r="L81" s="185" t="str">
        <f t="shared" si="39"/>
        <v>M4-2</v>
      </c>
      <c r="M81" s="185" t="str">
        <f t="shared" si="40"/>
        <v>S1</v>
      </c>
      <c r="N81" s="185" t="str">
        <f t="shared" si="41"/>
        <v>WW-2</v>
      </c>
      <c r="O81" s="185" t="str">
        <f t="shared" si="42"/>
        <v>WW-2</v>
      </c>
      <c r="P81" s="185" t="str">
        <f t="shared" si="43"/>
        <v>M4-2</v>
      </c>
      <c r="T81" s="217">
        <v>8</v>
      </c>
      <c r="U81" s="217">
        <v>23</v>
      </c>
      <c r="V81" s="217">
        <v>22</v>
      </c>
      <c r="W81" s="217">
        <v>22</v>
      </c>
      <c r="X81" s="217">
        <v>8</v>
      </c>
      <c r="AA81" s="232" t="str">
        <f t="shared" si="28"/>
        <v>雙相思鳥</v>
      </c>
      <c r="AB81" s="232" t="str">
        <f t="shared" si="29"/>
        <v>囍</v>
      </c>
      <c r="AC81" s="232" t="str">
        <f t="shared" si="30"/>
        <v>ＷＷ</v>
      </c>
      <c r="AD81" s="232" t="str">
        <f t="shared" si="31"/>
        <v>ＷＷ</v>
      </c>
      <c r="AE81" s="232" t="str">
        <f t="shared" si="32"/>
        <v>雙相思鳥</v>
      </c>
    </row>
    <row r="82" spans="11:31">
      <c r="K82" s="185">
        <v>79</v>
      </c>
      <c r="L82" s="185" t="str">
        <f t="shared" si="39"/>
        <v>Q-2</v>
      </c>
      <c r="M82" s="185" t="str">
        <f t="shared" si="40"/>
        <v>NI-2</v>
      </c>
      <c r="N82" s="185" t="str">
        <f t="shared" si="41"/>
        <v>J-2</v>
      </c>
      <c r="O82" s="185" t="str">
        <f t="shared" si="42"/>
        <v>A-2</v>
      </c>
      <c r="P82" s="185" t="str">
        <f t="shared" si="43"/>
        <v>J-2</v>
      </c>
      <c r="T82" s="217">
        <v>14</v>
      </c>
      <c r="U82" s="217">
        <v>20</v>
      </c>
      <c r="V82" s="217">
        <v>16</v>
      </c>
      <c r="W82" s="217">
        <v>10</v>
      </c>
      <c r="X82" s="217">
        <v>16</v>
      </c>
      <c r="AA82" s="232" t="str">
        <f t="shared" si="28"/>
        <v>ＱＱ</v>
      </c>
      <c r="AB82" s="232" t="str">
        <f t="shared" si="29"/>
        <v>NINI</v>
      </c>
      <c r="AC82" s="232" t="str">
        <f t="shared" si="30"/>
        <v>ＪＪ</v>
      </c>
      <c r="AD82" s="232" t="str">
        <f t="shared" si="31"/>
        <v>ＡＡ</v>
      </c>
      <c r="AE82" s="232" t="str">
        <f t="shared" si="32"/>
        <v>ＪＪ</v>
      </c>
    </row>
    <row r="83" spans="11:31">
      <c r="K83" s="185">
        <v>80</v>
      </c>
      <c r="L83" s="185" t="str">
        <f t="shared" si="39"/>
        <v>A-2</v>
      </c>
      <c r="M83" s="185" t="str">
        <f t="shared" si="40"/>
        <v>NI-2</v>
      </c>
      <c r="N83" s="185" t="str">
        <f t="shared" si="41"/>
        <v>M4-2</v>
      </c>
      <c r="O83" s="185" t="str">
        <f t="shared" si="42"/>
        <v>K-2</v>
      </c>
      <c r="P83" s="185" t="str">
        <f t="shared" si="43"/>
        <v>A-2</v>
      </c>
      <c r="T83" s="217">
        <v>10</v>
      </c>
      <c r="U83" s="217">
        <v>20</v>
      </c>
      <c r="V83" s="217">
        <v>8</v>
      </c>
      <c r="W83" s="217">
        <v>12</v>
      </c>
      <c r="X83" s="217">
        <v>10</v>
      </c>
      <c r="AA83" s="232" t="str">
        <f t="shared" si="28"/>
        <v>ＡＡ</v>
      </c>
      <c r="AB83" s="232" t="str">
        <f t="shared" si="29"/>
        <v>NINI</v>
      </c>
      <c r="AC83" s="232" t="str">
        <f t="shared" si="30"/>
        <v>雙相思鳥</v>
      </c>
      <c r="AD83" s="232" t="str">
        <f t="shared" si="31"/>
        <v>ＫＫ</v>
      </c>
      <c r="AE83" s="232" t="str">
        <f t="shared" si="32"/>
        <v>ＡＡ</v>
      </c>
    </row>
    <row r="84" spans="11:31">
      <c r="K84" s="185">
        <v>81</v>
      </c>
      <c r="L84" s="185" t="str">
        <f t="shared" si="39"/>
        <v>M2-2</v>
      </c>
      <c r="M84" s="185" t="str">
        <f t="shared" si="40"/>
        <v>S1</v>
      </c>
      <c r="N84" s="185" t="str">
        <f t="shared" si="41"/>
        <v>A-2</v>
      </c>
      <c r="O84" s="185" t="str">
        <f t="shared" si="42"/>
        <v>M2-2</v>
      </c>
      <c r="P84" s="185" t="str">
        <f t="shared" si="43"/>
        <v>M4-2</v>
      </c>
      <c r="T84" s="217">
        <v>4</v>
      </c>
      <c r="U84" s="217">
        <v>23</v>
      </c>
      <c r="V84" s="217">
        <v>10</v>
      </c>
      <c r="W84" s="217">
        <v>4</v>
      </c>
      <c r="X84" s="217">
        <v>8</v>
      </c>
      <c r="AA84" s="232" t="str">
        <f t="shared" si="28"/>
        <v>雙鸚鵡</v>
      </c>
      <c r="AB84" s="232" t="str">
        <f t="shared" si="29"/>
        <v>囍</v>
      </c>
      <c r="AC84" s="232" t="str">
        <f t="shared" si="30"/>
        <v>ＡＡ</v>
      </c>
      <c r="AD84" s="232" t="str">
        <f t="shared" si="31"/>
        <v>雙鸚鵡</v>
      </c>
      <c r="AE84" s="232" t="str">
        <f t="shared" si="32"/>
        <v>雙相思鳥</v>
      </c>
    </row>
    <row r="85" spans="11:31">
      <c r="K85" s="185">
        <v>82</v>
      </c>
      <c r="L85" s="185" t="str">
        <f t="shared" si="39"/>
        <v>Q-2</v>
      </c>
      <c r="M85" s="185" t="str">
        <f t="shared" si="40"/>
        <v>J-2</v>
      </c>
      <c r="N85" s="185" t="str">
        <f t="shared" si="41"/>
        <v>M3-2</v>
      </c>
      <c r="O85" s="185" t="str">
        <f t="shared" si="42"/>
        <v>K-2</v>
      </c>
      <c r="P85" s="185" t="str">
        <f t="shared" si="43"/>
        <v>K-2</v>
      </c>
      <c r="T85" s="217">
        <v>14</v>
      </c>
      <c r="U85" s="217">
        <v>16</v>
      </c>
      <c r="V85" s="217">
        <v>6</v>
      </c>
      <c r="W85" s="217">
        <v>12</v>
      </c>
      <c r="X85" s="217">
        <v>12</v>
      </c>
      <c r="AA85" s="232" t="str">
        <f t="shared" si="28"/>
        <v>ＱＱ</v>
      </c>
      <c r="AB85" s="232" t="str">
        <f t="shared" si="29"/>
        <v>ＪＪ</v>
      </c>
      <c r="AC85" s="232" t="str">
        <f t="shared" si="30"/>
        <v>雙喜鵲</v>
      </c>
      <c r="AD85" s="232" t="str">
        <f t="shared" si="31"/>
        <v>ＫＫ</v>
      </c>
      <c r="AE85" s="232" t="str">
        <f t="shared" si="32"/>
        <v>ＫＫ</v>
      </c>
    </row>
    <row r="86" spans="11:31">
      <c r="K86" s="185">
        <v>83</v>
      </c>
      <c r="L86" s="185" t="str">
        <f t="shared" si="39"/>
        <v>A-2</v>
      </c>
      <c r="M86" s="185" t="str">
        <f t="shared" si="40"/>
        <v>K-2</v>
      </c>
      <c r="N86" s="185" t="str">
        <f t="shared" si="41"/>
        <v>J-2</v>
      </c>
      <c r="O86" s="185" t="str">
        <f t="shared" si="42"/>
        <v>A-2</v>
      </c>
      <c r="P86" s="185" t="str">
        <f t="shared" si="43"/>
        <v>NI-2</v>
      </c>
      <c r="T86" s="217">
        <v>10</v>
      </c>
      <c r="U86" s="217">
        <v>12</v>
      </c>
      <c r="V86" s="217">
        <v>16</v>
      </c>
      <c r="W86" s="217">
        <v>10</v>
      </c>
      <c r="X86" s="217">
        <v>20</v>
      </c>
      <c r="AA86" s="232" t="str">
        <f t="shared" si="28"/>
        <v>ＡＡ</v>
      </c>
      <c r="AB86" s="232" t="str">
        <f t="shared" si="29"/>
        <v>ＫＫ</v>
      </c>
      <c r="AC86" s="232" t="str">
        <f t="shared" si="30"/>
        <v>ＪＪ</v>
      </c>
      <c r="AD86" s="232" t="str">
        <f t="shared" si="31"/>
        <v>ＡＡ</v>
      </c>
      <c r="AE86" s="232" t="str">
        <f t="shared" si="32"/>
        <v>NINI</v>
      </c>
    </row>
    <row r="87" spans="11:31">
      <c r="K87" s="185">
        <v>84</v>
      </c>
      <c r="L87" s="185" t="str">
        <f t="shared" si="39"/>
        <v>M4-2</v>
      </c>
      <c r="M87" s="185" t="str">
        <f t="shared" si="40"/>
        <v>WW-2</v>
      </c>
      <c r="N87" s="185" t="str">
        <f t="shared" si="41"/>
        <v>A-2</v>
      </c>
      <c r="O87" s="185" t="str">
        <f t="shared" si="42"/>
        <v>WW-2</v>
      </c>
      <c r="P87" s="185" t="str">
        <f t="shared" si="43"/>
        <v>WW-2</v>
      </c>
      <c r="T87" s="217">
        <v>8</v>
      </c>
      <c r="U87" s="217">
        <v>22</v>
      </c>
      <c r="V87" s="217">
        <v>10</v>
      </c>
      <c r="W87" s="217">
        <v>22</v>
      </c>
      <c r="X87" s="217">
        <v>22</v>
      </c>
      <c r="AA87" s="232" t="str">
        <f t="shared" si="28"/>
        <v>雙相思鳥</v>
      </c>
      <c r="AB87" s="232" t="str">
        <f t="shared" si="29"/>
        <v>ＷＷ</v>
      </c>
      <c r="AC87" s="232" t="str">
        <f t="shared" si="30"/>
        <v>ＡＡ</v>
      </c>
      <c r="AD87" s="232" t="str">
        <f t="shared" si="31"/>
        <v>ＷＷ</v>
      </c>
      <c r="AE87" s="232" t="str">
        <f t="shared" si="32"/>
        <v>ＷＷ</v>
      </c>
    </row>
    <row r="88" spans="11:31">
      <c r="K88" s="185">
        <v>85</v>
      </c>
      <c r="L88" s="185" t="str">
        <f t="shared" si="39"/>
        <v>TE-2</v>
      </c>
      <c r="M88" s="185" t="str">
        <f t="shared" si="40"/>
        <v>NI-2</v>
      </c>
      <c r="N88" s="185" t="str">
        <f t="shared" si="41"/>
        <v>M1-2</v>
      </c>
      <c r="O88" s="185" t="str">
        <f t="shared" si="42"/>
        <v>TE-2</v>
      </c>
      <c r="P88" s="185" t="str">
        <f t="shared" si="43"/>
        <v>Q-2</v>
      </c>
      <c r="T88" s="217">
        <v>18</v>
      </c>
      <c r="U88" s="217">
        <v>20</v>
      </c>
      <c r="V88" s="217">
        <v>2</v>
      </c>
      <c r="W88" s="217">
        <v>18</v>
      </c>
      <c r="X88" s="217">
        <v>14</v>
      </c>
      <c r="AA88" s="232" t="str">
        <f t="shared" si="28"/>
        <v>TETE</v>
      </c>
      <c r="AB88" s="232" t="str">
        <f t="shared" si="29"/>
        <v>NINI</v>
      </c>
      <c r="AC88" s="232" t="str">
        <f t="shared" si="30"/>
        <v>雙鴛鴦</v>
      </c>
      <c r="AD88" s="232" t="str">
        <f t="shared" si="31"/>
        <v>TETE</v>
      </c>
      <c r="AE88" s="232" t="str">
        <f t="shared" si="32"/>
        <v>ＱＱ</v>
      </c>
    </row>
    <row r="89" spans="11:31">
      <c r="K89" s="185">
        <v>86</v>
      </c>
      <c r="L89" s="185" t="str">
        <f t="shared" si="39"/>
        <v>TE-2</v>
      </c>
      <c r="M89" s="185" t="str">
        <f t="shared" si="40"/>
        <v>K-2</v>
      </c>
      <c r="N89" s="185" t="str">
        <f t="shared" si="41"/>
        <v>J-2</v>
      </c>
      <c r="O89" s="185" t="str">
        <f t="shared" si="42"/>
        <v>A-2</v>
      </c>
      <c r="P89" s="185" t="str">
        <f t="shared" si="43"/>
        <v>J-2</v>
      </c>
      <c r="T89" s="217">
        <v>18</v>
      </c>
      <c r="U89" s="217">
        <v>12</v>
      </c>
      <c r="V89" s="217">
        <v>16</v>
      </c>
      <c r="W89" s="217">
        <v>10</v>
      </c>
      <c r="X89" s="217">
        <v>16</v>
      </c>
      <c r="AA89" s="232" t="str">
        <f t="shared" si="28"/>
        <v>TETE</v>
      </c>
      <c r="AB89" s="232" t="str">
        <f t="shared" si="29"/>
        <v>ＫＫ</v>
      </c>
      <c r="AC89" s="232" t="str">
        <f t="shared" si="30"/>
        <v>ＪＪ</v>
      </c>
      <c r="AD89" s="232" t="str">
        <f t="shared" si="31"/>
        <v>ＡＡ</v>
      </c>
      <c r="AE89" s="232" t="str">
        <f t="shared" si="32"/>
        <v>ＪＪ</v>
      </c>
    </row>
    <row r="90" spans="11:31">
      <c r="K90" s="185">
        <v>87</v>
      </c>
      <c r="L90" s="185" t="str">
        <f t="shared" si="39"/>
        <v>M1-2</v>
      </c>
      <c r="M90" s="185" t="str">
        <f t="shared" si="40"/>
        <v>M2-2</v>
      </c>
      <c r="N90" s="185" t="str">
        <f t="shared" si="41"/>
        <v>WW-2</v>
      </c>
      <c r="O90" s="185" t="str">
        <f t="shared" si="42"/>
        <v>WW-2</v>
      </c>
      <c r="P90" s="185" t="str">
        <f t="shared" si="43"/>
        <v>M2-2</v>
      </c>
      <c r="T90" s="217">
        <v>2</v>
      </c>
      <c r="U90" s="217">
        <v>4</v>
      </c>
      <c r="V90" s="217">
        <v>22</v>
      </c>
      <c r="W90" s="217">
        <v>22</v>
      </c>
      <c r="X90" s="217">
        <v>4</v>
      </c>
      <c r="AA90" s="232" t="str">
        <f t="shared" si="28"/>
        <v>雙鴛鴦</v>
      </c>
      <c r="AB90" s="232" t="str">
        <f t="shared" si="29"/>
        <v>雙鸚鵡</v>
      </c>
      <c r="AC90" s="232" t="str">
        <f t="shared" si="30"/>
        <v>ＷＷ</v>
      </c>
      <c r="AD90" s="232" t="str">
        <f t="shared" si="31"/>
        <v>ＷＷ</v>
      </c>
      <c r="AE90" s="232" t="str">
        <f t="shared" si="32"/>
        <v>雙鸚鵡</v>
      </c>
    </row>
    <row r="91" spans="11:31">
      <c r="K91" s="185">
        <v>88</v>
      </c>
      <c r="L91" s="185" t="str">
        <f t="shared" si="39"/>
        <v>Q-2</v>
      </c>
      <c r="M91" s="185" t="str">
        <f t="shared" si="40"/>
        <v>K-2</v>
      </c>
      <c r="N91" s="185" t="str">
        <f t="shared" si="41"/>
        <v>NI-2</v>
      </c>
      <c r="O91" s="185" t="str">
        <f t="shared" si="42"/>
        <v>A-2</v>
      </c>
      <c r="P91" s="185" t="str">
        <f t="shared" si="43"/>
        <v>J-2</v>
      </c>
      <c r="T91" s="217">
        <v>14</v>
      </c>
      <c r="U91" s="217">
        <v>12</v>
      </c>
      <c r="V91" s="217">
        <v>20</v>
      </c>
      <c r="W91" s="217">
        <v>10</v>
      </c>
      <c r="X91" s="217">
        <v>16</v>
      </c>
      <c r="AA91" s="232" t="str">
        <f t="shared" si="28"/>
        <v>ＱＱ</v>
      </c>
      <c r="AB91" s="232" t="str">
        <f t="shared" si="29"/>
        <v>ＫＫ</v>
      </c>
      <c r="AC91" s="232" t="str">
        <f t="shared" si="30"/>
        <v>NINI</v>
      </c>
      <c r="AD91" s="232" t="str">
        <f t="shared" si="31"/>
        <v>ＡＡ</v>
      </c>
      <c r="AE91" s="232" t="str">
        <f t="shared" si="32"/>
        <v>ＪＪ</v>
      </c>
    </row>
    <row r="92" spans="11:31">
      <c r="K92" s="185">
        <v>89</v>
      </c>
      <c r="L92" s="185" t="str">
        <f t="shared" si="39"/>
        <v>Q-2</v>
      </c>
      <c r="M92" s="185" t="str">
        <f t="shared" si="40"/>
        <v>K-2</v>
      </c>
      <c r="N92" s="185" t="str">
        <f t="shared" si="41"/>
        <v>J-2</v>
      </c>
      <c r="O92" s="185" t="str">
        <f t="shared" si="42"/>
        <v>Q-2</v>
      </c>
      <c r="P92" s="185" t="str">
        <f t="shared" si="43"/>
        <v>NI-2</v>
      </c>
      <c r="T92" s="217">
        <v>14</v>
      </c>
      <c r="U92" s="217">
        <v>12</v>
      </c>
      <c r="V92" s="217">
        <v>16</v>
      </c>
      <c r="W92" s="217">
        <v>14</v>
      </c>
      <c r="X92" s="217">
        <v>20</v>
      </c>
      <c r="AA92" s="232" t="str">
        <f t="shared" si="28"/>
        <v>ＱＱ</v>
      </c>
      <c r="AB92" s="232" t="str">
        <f t="shared" si="29"/>
        <v>ＫＫ</v>
      </c>
      <c r="AC92" s="232" t="str">
        <f t="shared" si="30"/>
        <v>ＪＪ</v>
      </c>
      <c r="AD92" s="232" t="str">
        <f t="shared" si="31"/>
        <v>ＱＱ</v>
      </c>
      <c r="AE92" s="232" t="str">
        <f t="shared" si="32"/>
        <v>NINI</v>
      </c>
    </row>
    <row r="93" spans="11:31">
      <c r="K93" s="185">
        <v>90</v>
      </c>
      <c r="L93" s="185" t="str">
        <f t="shared" si="39"/>
        <v>M3-2</v>
      </c>
      <c r="M93" s="185" t="str">
        <f t="shared" si="40"/>
        <v>M3-2</v>
      </c>
      <c r="N93" s="185" t="str">
        <f t="shared" si="41"/>
        <v>WW-2</v>
      </c>
      <c r="O93" s="185" t="str">
        <f t="shared" si="42"/>
        <v>WW-2</v>
      </c>
      <c r="P93" s="185" t="str">
        <f t="shared" si="43"/>
        <v>M2-2</v>
      </c>
      <c r="T93" s="217">
        <v>6</v>
      </c>
      <c r="U93" s="217">
        <v>6</v>
      </c>
      <c r="V93" s="217">
        <v>22</v>
      </c>
      <c r="W93" s="217">
        <v>22</v>
      </c>
      <c r="X93" s="217">
        <v>4</v>
      </c>
      <c r="AA93" s="232" t="str">
        <f t="shared" si="28"/>
        <v>雙喜鵲</v>
      </c>
      <c r="AB93" s="232" t="str">
        <f t="shared" si="29"/>
        <v>雙喜鵲</v>
      </c>
      <c r="AC93" s="232" t="str">
        <f t="shared" si="30"/>
        <v>ＷＷ</v>
      </c>
      <c r="AD93" s="232" t="str">
        <f t="shared" si="31"/>
        <v>ＷＷ</v>
      </c>
      <c r="AE93" s="232" t="str">
        <f t="shared" si="32"/>
        <v>雙鸚鵡</v>
      </c>
    </row>
    <row r="94" spans="11:31">
      <c r="K94" s="185">
        <v>91</v>
      </c>
      <c r="L94" s="185" t="str">
        <f t="shared" si="39"/>
        <v>Q-2</v>
      </c>
      <c r="M94" s="185" t="str">
        <f t="shared" si="40"/>
        <v>A-2</v>
      </c>
      <c r="N94" s="185" t="str">
        <f t="shared" si="41"/>
        <v>NI-2</v>
      </c>
      <c r="O94" s="185" t="str">
        <f t="shared" si="42"/>
        <v>K-2</v>
      </c>
      <c r="P94" s="185" t="str">
        <f t="shared" si="43"/>
        <v>J-2</v>
      </c>
      <c r="T94" s="217">
        <v>14</v>
      </c>
      <c r="U94" s="217">
        <v>10</v>
      </c>
      <c r="V94" s="217">
        <v>20</v>
      </c>
      <c r="W94" s="217">
        <v>12</v>
      </c>
      <c r="X94" s="217">
        <v>16</v>
      </c>
      <c r="AA94" s="232" t="str">
        <f t="shared" si="28"/>
        <v>ＱＱ</v>
      </c>
      <c r="AB94" s="232" t="str">
        <f t="shared" si="29"/>
        <v>ＡＡ</v>
      </c>
      <c r="AC94" s="232" t="str">
        <f t="shared" si="30"/>
        <v>NINI</v>
      </c>
      <c r="AD94" s="232" t="str">
        <f t="shared" si="31"/>
        <v>ＫＫ</v>
      </c>
      <c r="AE94" s="232" t="str">
        <f t="shared" si="32"/>
        <v>ＪＪ</v>
      </c>
    </row>
    <row r="95" spans="11:31">
      <c r="K95" s="185">
        <v>92</v>
      </c>
      <c r="L95" s="185" t="str">
        <f t="shared" si="39"/>
        <v>TE-2</v>
      </c>
      <c r="M95" s="185" t="str">
        <f t="shared" si="40"/>
        <v>NI-2</v>
      </c>
      <c r="N95" s="185" t="str">
        <f t="shared" si="41"/>
        <v>K-2</v>
      </c>
      <c r="O95" s="185" t="str">
        <f t="shared" si="42"/>
        <v>Q-2</v>
      </c>
      <c r="P95" s="185" t="str">
        <f t="shared" si="43"/>
        <v>TE-2</v>
      </c>
      <c r="T95" s="217">
        <v>18</v>
      </c>
      <c r="U95" s="217">
        <v>20</v>
      </c>
      <c r="V95" s="217">
        <v>12</v>
      </c>
      <c r="W95" s="217">
        <v>14</v>
      </c>
      <c r="X95" s="217">
        <v>18</v>
      </c>
      <c r="AA95" s="232" t="str">
        <f t="shared" si="28"/>
        <v>TETE</v>
      </c>
      <c r="AB95" s="232" t="str">
        <f t="shared" si="29"/>
        <v>NINI</v>
      </c>
      <c r="AC95" s="232" t="str">
        <f t="shared" si="30"/>
        <v>ＫＫ</v>
      </c>
      <c r="AD95" s="232" t="str">
        <f t="shared" si="31"/>
        <v>ＱＱ</v>
      </c>
      <c r="AE95" s="232" t="str">
        <f t="shared" si="32"/>
        <v>TETE</v>
      </c>
    </row>
    <row r="96" spans="11:31">
      <c r="K96" s="185">
        <v>93</v>
      </c>
      <c r="L96" s="185" t="str">
        <f t="shared" si="39"/>
        <v>M4-2</v>
      </c>
      <c r="M96" s="185" t="str">
        <f t="shared" si="40"/>
        <v>M3-2</v>
      </c>
      <c r="N96" s="185" t="str">
        <f t="shared" si="41"/>
        <v>WW-2</v>
      </c>
      <c r="O96" s="185" t="str">
        <f t="shared" si="42"/>
        <v>WW-2</v>
      </c>
      <c r="P96" s="185" t="str">
        <f t="shared" si="43"/>
        <v>M2-2</v>
      </c>
      <c r="T96" s="217">
        <v>8</v>
      </c>
      <c r="U96" s="217">
        <v>6</v>
      </c>
      <c r="V96" s="217">
        <v>22</v>
      </c>
      <c r="W96" s="217">
        <v>22</v>
      </c>
      <c r="X96" s="217">
        <v>4</v>
      </c>
      <c r="AA96" s="232" t="str">
        <f t="shared" si="28"/>
        <v>雙相思鳥</v>
      </c>
      <c r="AB96" s="232" t="str">
        <f t="shared" si="29"/>
        <v>雙喜鵲</v>
      </c>
      <c r="AC96" s="232" t="str">
        <f t="shared" si="30"/>
        <v>ＷＷ</v>
      </c>
      <c r="AD96" s="232" t="str">
        <f t="shared" si="31"/>
        <v>ＷＷ</v>
      </c>
      <c r="AE96" s="232" t="str">
        <f t="shared" si="32"/>
        <v>雙鸚鵡</v>
      </c>
    </row>
    <row r="97" spans="11:31">
      <c r="K97" s="185">
        <v>94</v>
      </c>
      <c r="L97" s="185" t="str">
        <f t="shared" si="39"/>
        <v>Q-2</v>
      </c>
      <c r="M97" s="185" t="str">
        <f t="shared" si="40"/>
        <v>J-2</v>
      </c>
      <c r="N97" s="185" t="str">
        <f t="shared" si="41"/>
        <v>J-2</v>
      </c>
      <c r="O97" s="185" t="str">
        <f t="shared" si="42"/>
        <v>A-2</v>
      </c>
      <c r="P97" s="185" t="str">
        <f t="shared" si="43"/>
        <v>TE-2</v>
      </c>
      <c r="T97" s="217">
        <v>14</v>
      </c>
      <c r="U97" s="217">
        <v>16</v>
      </c>
      <c r="V97" s="217">
        <v>16</v>
      </c>
      <c r="W97" s="217">
        <v>10</v>
      </c>
      <c r="X97" s="217">
        <v>18</v>
      </c>
      <c r="AA97" s="232" t="str">
        <f t="shared" si="28"/>
        <v>ＱＱ</v>
      </c>
      <c r="AB97" s="232" t="str">
        <f t="shared" si="29"/>
        <v>ＪＪ</v>
      </c>
      <c r="AC97" s="232" t="str">
        <f t="shared" si="30"/>
        <v>ＪＪ</v>
      </c>
      <c r="AD97" s="232" t="str">
        <f t="shared" si="31"/>
        <v>ＡＡ</v>
      </c>
      <c r="AE97" s="232" t="str">
        <f t="shared" si="32"/>
        <v>TETE</v>
      </c>
    </row>
    <row r="98" spans="11:31">
      <c r="K98" s="185">
        <v>95</v>
      </c>
      <c r="L98" s="185" t="str">
        <f t="shared" si="39"/>
        <v>Q-2</v>
      </c>
      <c r="M98" s="185" t="str">
        <f t="shared" si="40"/>
        <v>J-2</v>
      </c>
      <c r="N98" s="185" t="str">
        <f t="shared" si="41"/>
        <v>NI-2</v>
      </c>
      <c r="O98" s="185" t="str">
        <f t="shared" si="42"/>
        <v>J-2</v>
      </c>
      <c r="P98" s="185" t="str">
        <f t="shared" si="43"/>
        <v>J-2</v>
      </c>
      <c r="T98" s="217">
        <v>14</v>
      </c>
      <c r="U98" s="217">
        <v>16</v>
      </c>
      <c r="V98" s="217">
        <v>20</v>
      </c>
      <c r="W98" s="217">
        <v>16</v>
      </c>
      <c r="X98" s="217">
        <v>16</v>
      </c>
      <c r="AA98" s="232" t="str">
        <f t="shared" si="28"/>
        <v>ＱＱ</v>
      </c>
      <c r="AB98" s="232" t="str">
        <f t="shared" si="29"/>
        <v>ＪＪ</v>
      </c>
      <c r="AC98" s="232" t="str">
        <f t="shared" si="30"/>
        <v>NINI</v>
      </c>
      <c r="AD98" s="232" t="str">
        <f t="shared" si="31"/>
        <v>ＪＪ</v>
      </c>
      <c r="AE98" s="232" t="str">
        <f t="shared" si="32"/>
        <v>ＪＪ</v>
      </c>
    </row>
    <row r="99" spans="11:31">
      <c r="K99" s="185">
        <v>96</v>
      </c>
      <c r="L99" s="185" t="str">
        <f t="shared" si="39"/>
        <v>M1-2</v>
      </c>
      <c r="M99" s="185" t="str">
        <f t="shared" si="40"/>
        <v>K-2</v>
      </c>
      <c r="N99" s="185" t="str">
        <f t="shared" si="41"/>
        <v>WW-2</v>
      </c>
      <c r="O99" s="185" t="str">
        <f t="shared" si="42"/>
        <v>WW-2</v>
      </c>
      <c r="P99" s="185" t="str">
        <f t="shared" si="43"/>
        <v>M2-2</v>
      </c>
      <c r="T99" s="217">
        <v>2</v>
      </c>
      <c r="U99" s="217">
        <v>12</v>
      </c>
      <c r="V99" s="217">
        <v>22</v>
      </c>
      <c r="W99" s="217">
        <v>22</v>
      </c>
      <c r="X99" s="217">
        <v>4</v>
      </c>
      <c r="AA99" s="232" t="str">
        <f t="shared" si="28"/>
        <v>雙鴛鴦</v>
      </c>
      <c r="AB99" s="232" t="str">
        <f t="shared" si="29"/>
        <v>ＫＫ</v>
      </c>
      <c r="AC99" s="232" t="str">
        <f t="shared" si="30"/>
        <v>ＷＷ</v>
      </c>
      <c r="AD99" s="232" t="str">
        <f t="shared" si="31"/>
        <v>ＷＷ</v>
      </c>
      <c r="AE99" s="232" t="str">
        <f t="shared" si="32"/>
        <v>雙鸚鵡</v>
      </c>
    </row>
    <row r="100" spans="11:31">
      <c r="K100" s="185">
        <v>97</v>
      </c>
      <c r="L100" s="185" t="str">
        <f t="shared" si="39"/>
        <v>A-2</v>
      </c>
      <c r="M100" s="185" t="str">
        <f t="shared" si="40"/>
        <v>K-2</v>
      </c>
      <c r="N100" s="185" t="str">
        <f t="shared" si="41"/>
        <v>A-2</v>
      </c>
      <c r="O100" s="185" t="str">
        <f t="shared" si="42"/>
        <v>A-2</v>
      </c>
      <c r="P100" s="185" t="str">
        <f t="shared" si="43"/>
        <v>J-2</v>
      </c>
      <c r="T100" s="217">
        <v>10</v>
      </c>
      <c r="U100" s="217">
        <v>12</v>
      </c>
      <c r="V100" s="217">
        <v>10</v>
      </c>
      <c r="W100" s="217">
        <v>10</v>
      </c>
      <c r="X100" s="217">
        <v>16</v>
      </c>
      <c r="AA100" s="232" t="str">
        <f t="shared" si="28"/>
        <v>ＡＡ</v>
      </c>
      <c r="AB100" s="232" t="str">
        <f t="shared" si="29"/>
        <v>ＫＫ</v>
      </c>
      <c r="AC100" s="232" t="str">
        <f t="shared" si="30"/>
        <v>ＡＡ</v>
      </c>
      <c r="AD100" s="232" t="str">
        <f t="shared" si="31"/>
        <v>ＡＡ</v>
      </c>
      <c r="AE100" s="232" t="str">
        <f t="shared" si="32"/>
        <v>ＪＪ</v>
      </c>
    </row>
    <row r="101" spans="11:31">
      <c r="K101" s="185">
        <v>98</v>
      </c>
      <c r="L101" s="185" t="str">
        <f t="shared" si="39"/>
        <v>TE-2</v>
      </c>
      <c r="M101" s="185" t="str">
        <f t="shared" si="40"/>
        <v>NI-2</v>
      </c>
      <c r="N101" s="185" t="str">
        <f t="shared" si="41"/>
        <v>K-2</v>
      </c>
      <c r="O101" s="185" t="str">
        <f t="shared" si="42"/>
        <v>TE-2</v>
      </c>
      <c r="P101" s="185" t="str">
        <f t="shared" si="43"/>
        <v>K-2</v>
      </c>
      <c r="T101" s="217">
        <v>18</v>
      </c>
      <c r="U101" s="217">
        <v>20</v>
      </c>
      <c r="V101" s="217">
        <v>12</v>
      </c>
      <c r="W101" s="217">
        <v>18</v>
      </c>
      <c r="X101" s="217">
        <v>12</v>
      </c>
      <c r="AA101" s="232" t="str">
        <f t="shared" si="28"/>
        <v>TETE</v>
      </c>
      <c r="AB101" s="232" t="str">
        <f t="shared" si="29"/>
        <v>NINI</v>
      </c>
      <c r="AC101" s="232" t="str">
        <f t="shared" si="30"/>
        <v>ＫＫ</v>
      </c>
      <c r="AD101" s="232" t="str">
        <f t="shared" si="31"/>
        <v>TETE</v>
      </c>
      <c r="AE101" s="232" t="str">
        <f t="shared" si="32"/>
        <v>ＫＫ</v>
      </c>
    </row>
    <row r="102" spans="11:31">
      <c r="K102" s="185">
        <v>99</v>
      </c>
      <c r="L102" s="185" t="str">
        <f t="shared" si="39"/>
        <v>M1-2</v>
      </c>
      <c r="M102" s="185" t="str">
        <f t="shared" si="40"/>
        <v>NI-2</v>
      </c>
      <c r="N102" s="185" t="str">
        <f t="shared" si="41"/>
        <v>WW-2</v>
      </c>
      <c r="O102" s="185" t="str">
        <f t="shared" si="42"/>
        <v>WW-2</v>
      </c>
      <c r="P102" s="185" t="str">
        <f t="shared" si="43"/>
        <v>M2-2</v>
      </c>
      <c r="T102" s="217">
        <v>2</v>
      </c>
      <c r="U102" s="217">
        <v>20</v>
      </c>
      <c r="V102" s="217">
        <v>22</v>
      </c>
      <c r="W102" s="217">
        <v>22</v>
      </c>
      <c r="X102" s="217">
        <v>4</v>
      </c>
      <c r="AA102" s="232" t="str">
        <f t="shared" ref="AA102:AA122" si="44">VLOOKUP(L102,$B$3:$I$25,2,FALSE)</f>
        <v>雙鴛鴦</v>
      </c>
      <c r="AB102" s="232" t="str">
        <f t="shared" ref="AB102:AB122" si="45">VLOOKUP(M102,$B$3:$I$25,2,FALSE)</f>
        <v>NINI</v>
      </c>
      <c r="AC102" s="232" t="str">
        <f t="shared" ref="AC102:AC122" si="46">VLOOKUP(N102,$B$3:$I$25,2,FALSE)</f>
        <v>ＷＷ</v>
      </c>
      <c r="AD102" s="232" t="str">
        <f t="shared" ref="AD102:AD122" si="47">VLOOKUP(O102,$B$3:$I$25,2,FALSE)</f>
        <v>ＷＷ</v>
      </c>
      <c r="AE102" s="232" t="str">
        <f t="shared" ref="AE102:AE122" si="48">VLOOKUP(P102,$B$3:$I$25,2,FALSE)</f>
        <v>雙鸚鵡</v>
      </c>
    </row>
    <row r="103" spans="11:31">
      <c r="K103" s="185">
        <v>100</v>
      </c>
      <c r="L103" s="185" t="str">
        <f t="shared" si="39"/>
        <v>A-2</v>
      </c>
      <c r="M103" s="185" t="str">
        <f t="shared" si="40"/>
        <v>K-2</v>
      </c>
      <c r="N103" s="185" t="str">
        <f t="shared" si="41"/>
        <v>NI-2</v>
      </c>
      <c r="O103" s="185" t="str">
        <f t="shared" si="42"/>
        <v>K-2</v>
      </c>
      <c r="P103" s="185" t="str">
        <f t="shared" si="43"/>
        <v>NI-2</v>
      </c>
      <c r="T103" s="217">
        <v>10</v>
      </c>
      <c r="U103" s="217">
        <v>12</v>
      </c>
      <c r="V103" s="217">
        <v>20</v>
      </c>
      <c r="W103" s="217">
        <v>12</v>
      </c>
      <c r="X103" s="217">
        <v>20</v>
      </c>
      <c r="AA103" s="232" t="str">
        <f t="shared" si="44"/>
        <v>ＡＡ</v>
      </c>
      <c r="AB103" s="232" t="str">
        <f t="shared" si="45"/>
        <v>ＫＫ</v>
      </c>
      <c r="AC103" s="232" t="str">
        <f t="shared" si="46"/>
        <v>NINI</v>
      </c>
      <c r="AD103" s="232" t="str">
        <f t="shared" si="47"/>
        <v>ＫＫ</v>
      </c>
      <c r="AE103" s="232" t="str">
        <f t="shared" si="48"/>
        <v>NINI</v>
      </c>
    </row>
    <row r="104" spans="11:31">
      <c r="K104" s="185">
        <v>101</v>
      </c>
      <c r="L104" s="185" t="str">
        <f t="shared" si="39"/>
        <v>Q-2</v>
      </c>
      <c r="M104" s="185" t="str">
        <f t="shared" si="40"/>
        <v>K-2</v>
      </c>
      <c r="N104" s="185" t="str">
        <f t="shared" si="41"/>
        <v>J-2</v>
      </c>
      <c r="O104" s="185" t="str">
        <f t="shared" si="42"/>
        <v>Q-2</v>
      </c>
      <c r="P104" s="185" t="str">
        <f t="shared" si="43"/>
        <v>J-2</v>
      </c>
      <c r="T104" s="217">
        <v>14</v>
      </c>
      <c r="U104" s="217">
        <v>12</v>
      </c>
      <c r="V104" s="217">
        <v>16</v>
      </c>
      <c r="W104" s="217">
        <v>14</v>
      </c>
      <c r="X104" s="217">
        <v>16</v>
      </c>
      <c r="AA104" s="232" t="str">
        <f t="shared" si="44"/>
        <v>ＱＱ</v>
      </c>
      <c r="AB104" s="232" t="str">
        <f t="shared" si="45"/>
        <v>ＫＫ</v>
      </c>
      <c r="AC104" s="232" t="str">
        <f t="shared" si="46"/>
        <v>ＪＪ</v>
      </c>
      <c r="AD104" s="232" t="str">
        <f t="shared" si="47"/>
        <v>ＱＱ</v>
      </c>
      <c r="AE104" s="232" t="str">
        <f t="shared" si="48"/>
        <v>ＪＪ</v>
      </c>
    </row>
    <row r="105" spans="11:31">
      <c r="K105" s="185">
        <v>102</v>
      </c>
      <c r="L105" s="185" t="str">
        <f t="shared" si="39"/>
        <v>M4-2</v>
      </c>
      <c r="M105" s="185" t="str">
        <f t="shared" si="40"/>
        <v>M3-2</v>
      </c>
      <c r="N105" s="185" t="str">
        <f t="shared" si="41"/>
        <v>M3-2</v>
      </c>
      <c r="O105" s="185" t="str">
        <f t="shared" si="42"/>
        <v>WW-2</v>
      </c>
      <c r="P105" s="185" t="str">
        <f t="shared" si="43"/>
        <v>M3-2</v>
      </c>
      <c r="T105" s="217">
        <v>8</v>
      </c>
      <c r="U105" s="217">
        <v>6</v>
      </c>
      <c r="V105" s="217">
        <v>6</v>
      </c>
      <c r="W105" s="217">
        <v>22</v>
      </c>
      <c r="X105" s="217">
        <v>6</v>
      </c>
      <c r="AA105" s="232" t="str">
        <f t="shared" si="44"/>
        <v>雙相思鳥</v>
      </c>
      <c r="AB105" s="232" t="str">
        <f t="shared" si="45"/>
        <v>雙喜鵲</v>
      </c>
      <c r="AC105" s="232" t="str">
        <f t="shared" si="46"/>
        <v>雙喜鵲</v>
      </c>
      <c r="AD105" s="232" t="str">
        <f t="shared" si="47"/>
        <v>ＷＷ</v>
      </c>
      <c r="AE105" s="232" t="str">
        <f t="shared" si="48"/>
        <v>雙喜鵲</v>
      </c>
    </row>
    <row r="106" spans="11:31">
      <c r="K106" s="185">
        <v>103</v>
      </c>
      <c r="L106" s="185" t="str">
        <f t="shared" si="39"/>
        <v>TE-2</v>
      </c>
      <c r="M106" s="185" t="str">
        <f t="shared" si="40"/>
        <v>J-2</v>
      </c>
      <c r="N106" s="185" t="str">
        <f t="shared" si="41"/>
        <v>K-2</v>
      </c>
      <c r="O106" s="185" t="str">
        <f t="shared" si="42"/>
        <v>A-2</v>
      </c>
      <c r="P106" s="185" t="str">
        <f t="shared" si="43"/>
        <v>K-2</v>
      </c>
      <c r="T106" s="217">
        <v>18</v>
      </c>
      <c r="U106" s="217">
        <v>16</v>
      </c>
      <c r="V106" s="217">
        <v>12</v>
      </c>
      <c r="W106" s="217">
        <v>10</v>
      </c>
      <c r="X106" s="217">
        <v>12</v>
      </c>
      <c r="AA106" s="232" t="str">
        <f t="shared" si="44"/>
        <v>TETE</v>
      </c>
      <c r="AB106" s="232" t="str">
        <f t="shared" si="45"/>
        <v>ＪＪ</v>
      </c>
      <c r="AC106" s="232" t="str">
        <f t="shared" si="46"/>
        <v>ＫＫ</v>
      </c>
      <c r="AD106" s="232" t="str">
        <f t="shared" si="47"/>
        <v>ＡＡ</v>
      </c>
      <c r="AE106" s="232" t="str">
        <f t="shared" si="48"/>
        <v>ＫＫ</v>
      </c>
    </row>
    <row r="107" spans="11:31">
      <c r="K107" s="185">
        <v>104</v>
      </c>
      <c r="L107" s="185" t="str">
        <f t="shared" si="39"/>
        <v>TE-2</v>
      </c>
      <c r="M107" s="185" t="str">
        <f t="shared" si="40"/>
        <v>J-2</v>
      </c>
      <c r="N107" s="185" t="str">
        <f t="shared" si="41"/>
        <v>M4-2</v>
      </c>
      <c r="O107" s="185" t="str">
        <f t="shared" si="42"/>
        <v>J-2</v>
      </c>
      <c r="P107" s="185" t="str">
        <f t="shared" si="43"/>
        <v>J-2</v>
      </c>
      <c r="T107" s="217">
        <v>18</v>
      </c>
      <c r="U107" s="217">
        <v>16</v>
      </c>
      <c r="V107" s="217">
        <v>8</v>
      </c>
      <c r="W107" s="217">
        <v>16</v>
      </c>
      <c r="X107" s="217">
        <v>16</v>
      </c>
      <c r="AA107" s="232" t="str">
        <f t="shared" si="44"/>
        <v>TETE</v>
      </c>
      <c r="AB107" s="232" t="str">
        <f t="shared" si="45"/>
        <v>ＪＪ</v>
      </c>
      <c r="AC107" s="232" t="str">
        <f t="shared" si="46"/>
        <v>雙相思鳥</v>
      </c>
      <c r="AD107" s="232" t="str">
        <f t="shared" si="47"/>
        <v>ＪＪ</v>
      </c>
      <c r="AE107" s="232" t="str">
        <f t="shared" si="48"/>
        <v>ＪＪ</v>
      </c>
    </row>
    <row r="108" spans="11:31">
      <c r="K108" s="185">
        <v>105</v>
      </c>
      <c r="L108" s="185" t="str">
        <f t="shared" si="39"/>
        <v>M3-2</v>
      </c>
      <c r="M108" s="185" t="str">
        <f t="shared" si="40"/>
        <v>M4-2</v>
      </c>
      <c r="N108" s="185" t="str">
        <f t="shared" si="41"/>
        <v>A-2</v>
      </c>
      <c r="O108" s="185" t="str">
        <f t="shared" si="42"/>
        <v>WW-2</v>
      </c>
      <c r="P108" s="185" t="str">
        <f t="shared" si="43"/>
        <v>M2-2</v>
      </c>
      <c r="T108" s="217">
        <v>6</v>
      </c>
      <c r="U108" s="217">
        <v>8</v>
      </c>
      <c r="V108" s="217">
        <v>10</v>
      </c>
      <c r="W108" s="217">
        <v>22</v>
      </c>
      <c r="X108" s="217">
        <v>4</v>
      </c>
      <c r="AA108" s="232" t="str">
        <f t="shared" si="44"/>
        <v>雙喜鵲</v>
      </c>
      <c r="AB108" s="232" t="str">
        <f t="shared" si="45"/>
        <v>雙相思鳥</v>
      </c>
      <c r="AC108" s="232" t="str">
        <f t="shared" si="46"/>
        <v>ＡＡ</v>
      </c>
      <c r="AD108" s="232" t="str">
        <f t="shared" si="47"/>
        <v>ＷＷ</v>
      </c>
      <c r="AE108" s="232" t="str">
        <f t="shared" si="48"/>
        <v>雙鸚鵡</v>
      </c>
    </row>
    <row r="109" spans="11:31">
      <c r="K109" s="185">
        <v>106</v>
      </c>
      <c r="L109" s="185" t="str">
        <f t="shared" si="39"/>
        <v>Q-2</v>
      </c>
      <c r="M109" s="185" t="str">
        <f t="shared" si="40"/>
        <v>NI-2</v>
      </c>
      <c r="N109" s="185" t="str">
        <f t="shared" si="41"/>
        <v>M1-2</v>
      </c>
      <c r="O109" s="185" t="str">
        <f t="shared" si="42"/>
        <v>K-2</v>
      </c>
      <c r="P109" s="185" t="str">
        <f t="shared" si="43"/>
        <v>TE-2</v>
      </c>
      <c r="T109" s="217">
        <v>14</v>
      </c>
      <c r="U109" s="217">
        <v>20</v>
      </c>
      <c r="V109" s="217">
        <v>2</v>
      </c>
      <c r="W109" s="217">
        <v>12</v>
      </c>
      <c r="X109" s="217">
        <v>18</v>
      </c>
      <c r="AA109" s="232" t="str">
        <f t="shared" si="44"/>
        <v>ＱＱ</v>
      </c>
      <c r="AB109" s="232" t="str">
        <f t="shared" si="45"/>
        <v>NINI</v>
      </c>
      <c r="AC109" s="232" t="str">
        <f t="shared" si="46"/>
        <v>雙鴛鴦</v>
      </c>
      <c r="AD109" s="232" t="str">
        <f t="shared" si="47"/>
        <v>ＫＫ</v>
      </c>
      <c r="AE109" s="232" t="str">
        <f t="shared" si="48"/>
        <v>TETE</v>
      </c>
    </row>
    <row r="110" spans="11:31">
      <c r="K110" s="185">
        <v>107</v>
      </c>
      <c r="L110" s="185" t="str">
        <f t="shared" si="39"/>
        <v>A-2</v>
      </c>
      <c r="M110" s="185" t="str">
        <f t="shared" si="40"/>
        <v>NI-2</v>
      </c>
      <c r="N110" s="185" t="str">
        <f t="shared" si="41"/>
        <v>NI-2</v>
      </c>
      <c r="O110" s="185" t="str">
        <f t="shared" si="42"/>
        <v>A-2</v>
      </c>
      <c r="P110" s="185" t="str">
        <f t="shared" si="43"/>
        <v>NI-2</v>
      </c>
      <c r="T110" s="217">
        <v>10</v>
      </c>
      <c r="U110" s="217">
        <v>20</v>
      </c>
      <c r="V110" s="217">
        <v>20</v>
      </c>
      <c r="W110" s="217">
        <v>10</v>
      </c>
      <c r="X110" s="217">
        <v>20</v>
      </c>
      <c r="AA110" s="232" t="str">
        <f t="shared" si="44"/>
        <v>ＡＡ</v>
      </c>
      <c r="AB110" s="232" t="str">
        <f t="shared" si="45"/>
        <v>NINI</v>
      </c>
      <c r="AC110" s="232" t="str">
        <f t="shared" si="46"/>
        <v>NINI</v>
      </c>
      <c r="AD110" s="232" t="str">
        <f t="shared" si="47"/>
        <v>ＡＡ</v>
      </c>
      <c r="AE110" s="232" t="str">
        <f t="shared" si="48"/>
        <v>NINI</v>
      </c>
    </row>
    <row r="111" spans="11:31">
      <c r="K111" s="185">
        <v>108</v>
      </c>
      <c r="L111" s="185" t="str">
        <f t="shared" si="39"/>
        <v>M1-2</v>
      </c>
      <c r="M111" s="185" t="str">
        <f t="shared" si="40"/>
        <v>M1-2</v>
      </c>
      <c r="N111" s="185" t="str">
        <f t="shared" si="41"/>
        <v>M3-2</v>
      </c>
      <c r="O111" s="185" t="str">
        <f t="shared" si="42"/>
        <v>M2-2</v>
      </c>
      <c r="P111" s="185" t="str">
        <f t="shared" si="43"/>
        <v>M1-2</v>
      </c>
      <c r="T111" s="217">
        <v>2</v>
      </c>
      <c r="U111" s="217">
        <v>2</v>
      </c>
      <c r="V111" s="217">
        <v>6</v>
      </c>
      <c r="W111" s="217">
        <v>4</v>
      </c>
      <c r="X111" s="217">
        <v>2</v>
      </c>
      <c r="AA111" s="232" t="str">
        <f t="shared" si="44"/>
        <v>雙鴛鴦</v>
      </c>
      <c r="AB111" s="232" t="str">
        <f t="shared" si="45"/>
        <v>雙鴛鴦</v>
      </c>
      <c r="AC111" s="232" t="str">
        <f t="shared" si="46"/>
        <v>雙喜鵲</v>
      </c>
      <c r="AD111" s="232" t="str">
        <f t="shared" si="47"/>
        <v>雙鸚鵡</v>
      </c>
      <c r="AE111" s="232" t="str">
        <f t="shared" si="48"/>
        <v>雙鴛鴦</v>
      </c>
    </row>
    <row r="112" spans="11:31">
      <c r="K112" s="185">
        <v>109</v>
      </c>
      <c r="L112" s="185" t="str">
        <f t="shared" si="39"/>
        <v>Q-2</v>
      </c>
      <c r="M112" s="185" t="str">
        <f t="shared" si="40"/>
        <v>J-2</v>
      </c>
      <c r="N112" s="185" t="str">
        <f t="shared" si="41"/>
        <v>A-2</v>
      </c>
      <c r="O112" s="185" t="str">
        <f t="shared" si="42"/>
        <v>NI-2</v>
      </c>
      <c r="P112" s="185" t="str">
        <f t="shared" si="43"/>
        <v>Q-2</v>
      </c>
      <c r="T112" s="217">
        <v>14</v>
      </c>
      <c r="U112" s="217">
        <v>16</v>
      </c>
      <c r="V112" s="217">
        <v>10</v>
      </c>
      <c r="W112" s="217">
        <v>20</v>
      </c>
      <c r="X112" s="217">
        <v>14</v>
      </c>
      <c r="AA112" s="232" t="str">
        <f t="shared" si="44"/>
        <v>ＱＱ</v>
      </c>
      <c r="AB112" s="232" t="str">
        <f t="shared" si="45"/>
        <v>ＪＪ</v>
      </c>
      <c r="AC112" s="232" t="str">
        <f t="shared" si="46"/>
        <v>ＡＡ</v>
      </c>
      <c r="AD112" s="232" t="str">
        <f t="shared" si="47"/>
        <v>NINI</v>
      </c>
      <c r="AE112" s="232" t="str">
        <f t="shared" si="48"/>
        <v>ＱＱ</v>
      </c>
    </row>
    <row r="113" spans="11:31">
      <c r="K113" s="185">
        <v>110</v>
      </c>
      <c r="L113" s="185" t="str">
        <f t="shared" si="39"/>
        <v>TE-2</v>
      </c>
      <c r="M113" s="185" t="str">
        <f t="shared" si="40"/>
        <v>NI-2</v>
      </c>
      <c r="N113" s="185" t="str">
        <f t="shared" si="41"/>
        <v>M1-2</v>
      </c>
      <c r="O113" s="185" t="str">
        <f t="shared" si="42"/>
        <v>NI-2</v>
      </c>
      <c r="P113" s="185" t="str">
        <f t="shared" si="43"/>
        <v>K-2</v>
      </c>
      <c r="T113" s="217">
        <v>18</v>
      </c>
      <c r="U113" s="217">
        <v>20</v>
      </c>
      <c r="V113" s="217">
        <v>2</v>
      </c>
      <c r="W113" s="217">
        <v>20</v>
      </c>
      <c r="X113" s="217">
        <v>12</v>
      </c>
      <c r="AA113" s="232" t="str">
        <f t="shared" si="44"/>
        <v>TETE</v>
      </c>
      <c r="AB113" s="232" t="str">
        <f t="shared" si="45"/>
        <v>NINI</v>
      </c>
      <c r="AC113" s="232" t="str">
        <f t="shared" si="46"/>
        <v>雙鴛鴦</v>
      </c>
      <c r="AD113" s="232" t="str">
        <f t="shared" si="47"/>
        <v>NINI</v>
      </c>
      <c r="AE113" s="232" t="str">
        <f t="shared" si="48"/>
        <v>ＫＫ</v>
      </c>
    </row>
    <row r="114" spans="11:31">
      <c r="K114" s="185">
        <v>111</v>
      </c>
      <c r="L114" s="185" t="str">
        <f t="shared" si="39"/>
        <v>M4-2</v>
      </c>
      <c r="M114" s="185" t="str">
        <f t="shared" si="40"/>
        <v>M2-2</v>
      </c>
      <c r="N114" s="185" t="str">
        <f t="shared" si="41"/>
        <v>Q-2</v>
      </c>
      <c r="O114" s="185" t="str">
        <f t="shared" si="42"/>
        <v>WW-2</v>
      </c>
      <c r="P114" s="185" t="str">
        <f t="shared" si="43"/>
        <v>K-2</v>
      </c>
      <c r="T114" s="217">
        <v>8</v>
      </c>
      <c r="U114" s="217">
        <v>4</v>
      </c>
      <c r="V114" s="217">
        <v>14</v>
      </c>
      <c r="W114" s="217">
        <v>22</v>
      </c>
      <c r="X114" s="217">
        <v>12</v>
      </c>
      <c r="AA114" s="232" t="str">
        <f t="shared" si="44"/>
        <v>雙相思鳥</v>
      </c>
      <c r="AB114" s="232" t="str">
        <f t="shared" si="45"/>
        <v>雙鸚鵡</v>
      </c>
      <c r="AC114" s="232" t="str">
        <f t="shared" si="46"/>
        <v>ＱＱ</v>
      </c>
      <c r="AD114" s="232" t="str">
        <f t="shared" si="47"/>
        <v>ＷＷ</v>
      </c>
      <c r="AE114" s="232" t="str">
        <f t="shared" si="48"/>
        <v>ＫＫ</v>
      </c>
    </row>
    <row r="115" spans="11:31">
      <c r="K115" s="185">
        <v>112</v>
      </c>
      <c r="L115" s="185" t="str">
        <f t="shared" si="39"/>
        <v>Q-2</v>
      </c>
      <c r="M115" s="185" t="str">
        <f t="shared" si="40"/>
        <v>NI-2</v>
      </c>
      <c r="N115" s="185" t="str">
        <f t="shared" si="41"/>
        <v>M4-2</v>
      </c>
      <c r="O115" s="185" t="str">
        <f t="shared" si="42"/>
        <v>NI-2</v>
      </c>
      <c r="P115" s="185" t="str">
        <f t="shared" si="43"/>
        <v>NI-2</v>
      </c>
      <c r="T115" s="217">
        <v>14</v>
      </c>
      <c r="U115" s="217">
        <v>20</v>
      </c>
      <c r="V115" s="217">
        <v>8</v>
      </c>
      <c r="W115" s="217">
        <v>20</v>
      </c>
      <c r="X115" s="217">
        <v>20</v>
      </c>
      <c r="AA115" s="232" t="str">
        <f t="shared" si="44"/>
        <v>ＱＱ</v>
      </c>
      <c r="AB115" s="232" t="str">
        <f t="shared" si="45"/>
        <v>NINI</v>
      </c>
      <c r="AC115" s="232" t="str">
        <f t="shared" si="46"/>
        <v>雙相思鳥</v>
      </c>
      <c r="AD115" s="232" t="str">
        <f t="shared" si="47"/>
        <v>NINI</v>
      </c>
      <c r="AE115" s="232" t="str">
        <f t="shared" si="48"/>
        <v>NINI</v>
      </c>
    </row>
    <row r="116" spans="11:31">
      <c r="K116" s="185">
        <v>113</v>
      </c>
      <c r="L116" s="185" t="str">
        <f t="shared" si="39"/>
        <v>Q-2</v>
      </c>
      <c r="M116" s="185" t="str">
        <f t="shared" si="40"/>
        <v>NI-2</v>
      </c>
      <c r="N116" s="185" t="str">
        <f t="shared" si="41"/>
        <v>A-2</v>
      </c>
      <c r="O116" s="185" t="str">
        <f t="shared" si="42"/>
        <v>K-2</v>
      </c>
      <c r="P116" s="185" t="str">
        <f t="shared" si="43"/>
        <v>NI-2</v>
      </c>
      <c r="T116" s="217">
        <v>14</v>
      </c>
      <c r="U116" s="217">
        <v>20</v>
      </c>
      <c r="V116" s="217">
        <v>10</v>
      </c>
      <c r="W116" s="217">
        <v>12</v>
      </c>
      <c r="X116" s="217">
        <v>20</v>
      </c>
      <c r="AA116" s="232" t="str">
        <f t="shared" si="44"/>
        <v>ＱＱ</v>
      </c>
      <c r="AB116" s="232" t="str">
        <f t="shared" si="45"/>
        <v>NINI</v>
      </c>
      <c r="AC116" s="232" t="str">
        <f t="shared" si="46"/>
        <v>ＡＡ</v>
      </c>
      <c r="AD116" s="232" t="str">
        <f t="shared" si="47"/>
        <v>ＫＫ</v>
      </c>
      <c r="AE116" s="232" t="str">
        <f t="shared" si="48"/>
        <v>NINI</v>
      </c>
    </row>
    <row r="117" spans="11:31">
      <c r="K117" s="185">
        <v>114</v>
      </c>
      <c r="L117" s="185" t="str">
        <f t="shared" si="39"/>
        <v>M3-2</v>
      </c>
      <c r="M117" s="185" t="str">
        <f t="shared" si="40"/>
        <v>M3-2</v>
      </c>
      <c r="N117" s="185" t="str">
        <f t="shared" si="41"/>
        <v>M3-2</v>
      </c>
      <c r="O117" s="185" t="str">
        <f t="shared" si="42"/>
        <v>WW-2</v>
      </c>
      <c r="P117" s="185" t="str">
        <f t="shared" si="43"/>
        <v>M3-2</v>
      </c>
      <c r="T117" s="217">
        <v>6</v>
      </c>
      <c r="U117" s="217">
        <v>6</v>
      </c>
      <c r="V117" s="217">
        <v>6</v>
      </c>
      <c r="W117" s="217">
        <v>22</v>
      </c>
      <c r="X117" s="217">
        <v>6</v>
      </c>
      <c r="AA117" s="232" t="str">
        <f t="shared" si="44"/>
        <v>雙喜鵲</v>
      </c>
      <c r="AB117" s="232" t="str">
        <f t="shared" si="45"/>
        <v>雙喜鵲</v>
      </c>
      <c r="AC117" s="232" t="str">
        <f t="shared" si="46"/>
        <v>雙喜鵲</v>
      </c>
      <c r="AD117" s="232" t="str">
        <f t="shared" si="47"/>
        <v>ＷＷ</v>
      </c>
      <c r="AE117" s="232" t="str">
        <f t="shared" si="48"/>
        <v>雙喜鵲</v>
      </c>
    </row>
    <row r="118" spans="11:31">
      <c r="K118" s="185">
        <v>115</v>
      </c>
      <c r="L118" s="185" t="str">
        <f t="shared" si="39"/>
        <v>TE-2</v>
      </c>
      <c r="M118" s="185" t="str">
        <f t="shared" si="40"/>
        <v>K-2</v>
      </c>
      <c r="N118" s="185" t="str">
        <f t="shared" si="41"/>
        <v>K-2</v>
      </c>
      <c r="O118" s="185" t="str">
        <f t="shared" si="42"/>
        <v>TE-2</v>
      </c>
      <c r="P118" s="185" t="str">
        <f t="shared" si="43"/>
        <v>TE-2</v>
      </c>
      <c r="T118" s="217">
        <v>18</v>
      </c>
      <c r="U118" s="217">
        <v>12</v>
      </c>
      <c r="V118" s="217">
        <v>12</v>
      </c>
      <c r="W118" s="217">
        <v>18</v>
      </c>
      <c r="X118" s="217">
        <v>18</v>
      </c>
      <c r="AA118" s="232" t="str">
        <f t="shared" si="44"/>
        <v>TETE</v>
      </c>
      <c r="AB118" s="232" t="str">
        <f t="shared" si="45"/>
        <v>ＫＫ</v>
      </c>
      <c r="AC118" s="232" t="str">
        <f t="shared" si="46"/>
        <v>ＫＫ</v>
      </c>
      <c r="AD118" s="232" t="str">
        <f t="shared" si="47"/>
        <v>TETE</v>
      </c>
      <c r="AE118" s="232" t="str">
        <f t="shared" si="48"/>
        <v>TETE</v>
      </c>
    </row>
    <row r="119" spans="11:31">
      <c r="K119" s="185">
        <v>116</v>
      </c>
      <c r="L119" s="185" t="str">
        <f t="shared" si="39"/>
        <v>TE-2</v>
      </c>
      <c r="M119" s="185" t="str">
        <f t="shared" si="40"/>
        <v>NI-2</v>
      </c>
      <c r="N119" s="185" t="str">
        <f t="shared" si="41"/>
        <v>M4-2</v>
      </c>
      <c r="O119" s="185" t="str">
        <f t="shared" si="42"/>
        <v>M3-2</v>
      </c>
      <c r="P119" s="185" t="str">
        <f t="shared" si="43"/>
        <v>NI-2</v>
      </c>
      <c r="T119" s="217">
        <v>18</v>
      </c>
      <c r="U119" s="217">
        <v>20</v>
      </c>
      <c r="V119" s="217">
        <v>8</v>
      </c>
      <c r="W119" s="217">
        <v>6</v>
      </c>
      <c r="X119" s="217">
        <v>20</v>
      </c>
      <c r="AA119" s="232" t="str">
        <f t="shared" si="44"/>
        <v>TETE</v>
      </c>
      <c r="AB119" s="232" t="str">
        <f t="shared" si="45"/>
        <v>NINI</v>
      </c>
      <c r="AC119" s="232" t="str">
        <f t="shared" si="46"/>
        <v>雙相思鳥</v>
      </c>
      <c r="AD119" s="232" t="str">
        <f t="shared" si="47"/>
        <v>雙喜鵲</v>
      </c>
      <c r="AE119" s="232" t="str">
        <f t="shared" si="48"/>
        <v>NINI</v>
      </c>
    </row>
    <row r="120" spans="11:31">
      <c r="K120" s="185">
        <v>117</v>
      </c>
      <c r="L120" s="185" t="str">
        <f t="shared" si="39"/>
        <v>M4-2</v>
      </c>
      <c r="M120" s="185" t="str">
        <f t="shared" si="40"/>
        <v>M4-2</v>
      </c>
      <c r="N120" s="185" t="str">
        <f t="shared" si="41"/>
        <v>A-2</v>
      </c>
      <c r="O120" s="185" t="str">
        <f t="shared" si="42"/>
        <v>A-2</v>
      </c>
      <c r="P120" s="185" t="str">
        <f t="shared" si="43"/>
        <v>K-2</v>
      </c>
      <c r="T120" s="217">
        <v>8</v>
      </c>
      <c r="U120" s="217">
        <v>8</v>
      </c>
      <c r="V120" s="217">
        <v>10</v>
      </c>
      <c r="W120" s="217">
        <v>10</v>
      </c>
      <c r="X120" s="217">
        <v>12</v>
      </c>
      <c r="AA120" s="232" t="str">
        <f t="shared" si="44"/>
        <v>雙相思鳥</v>
      </c>
      <c r="AB120" s="232" t="str">
        <f t="shared" si="45"/>
        <v>雙相思鳥</v>
      </c>
      <c r="AC120" s="232" t="str">
        <f t="shared" si="46"/>
        <v>ＡＡ</v>
      </c>
      <c r="AD120" s="232" t="str">
        <f t="shared" si="47"/>
        <v>ＡＡ</v>
      </c>
      <c r="AE120" s="232" t="str">
        <f t="shared" si="48"/>
        <v>ＫＫ</v>
      </c>
    </row>
    <row r="121" spans="11:31">
      <c r="K121" s="185">
        <v>118</v>
      </c>
      <c r="L121" s="185" t="str">
        <f t="shared" si="39"/>
        <v>Q-2</v>
      </c>
      <c r="M121" s="185" t="str">
        <f t="shared" si="40"/>
        <v>NI-2</v>
      </c>
      <c r="N121" s="185" t="str">
        <f t="shared" si="41"/>
        <v>M3-2</v>
      </c>
      <c r="O121" s="185" t="str">
        <f t="shared" si="42"/>
        <v>M4-2</v>
      </c>
      <c r="P121" s="185" t="str">
        <f t="shared" si="43"/>
        <v>J-2</v>
      </c>
      <c r="T121" s="217">
        <v>14</v>
      </c>
      <c r="U121" s="217">
        <v>20</v>
      </c>
      <c r="V121" s="217">
        <v>6</v>
      </c>
      <c r="W121" s="217">
        <v>8</v>
      </c>
      <c r="X121" s="217">
        <v>16</v>
      </c>
      <c r="AA121" s="232" t="str">
        <f t="shared" si="44"/>
        <v>ＱＱ</v>
      </c>
      <c r="AB121" s="232" t="str">
        <f t="shared" si="45"/>
        <v>NINI</v>
      </c>
      <c r="AC121" s="232" t="str">
        <f t="shared" si="46"/>
        <v>雙喜鵲</v>
      </c>
      <c r="AD121" s="232" t="str">
        <f t="shared" si="47"/>
        <v>雙相思鳥</v>
      </c>
      <c r="AE121" s="232" t="str">
        <f t="shared" si="48"/>
        <v>ＪＪ</v>
      </c>
    </row>
    <row r="122" spans="11:31">
      <c r="K122" s="185">
        <v>119</v>
      </c>
      <c r="L122" s="185" t="str">
        <f t="shared" si="39"/>
        <v>A-2</v>
      </c>
      <c r="M122" s="185" t="str">
        <f t="shared" si="40"/>
        <v>J-2</v>
      </c>
      <c r="N122" s="185" t="str">
        <f t="shared" si="41"/>
        <v>A-2</v>
      </c>
      <c r="O122" s="185" t="str">
        <f t="shared" si="42"/>
        <v>A-2</v>
      </c>
      <c r="P122" s="185" t="str">
        <f t="shared" si="43"/>
        <v>NI-2</v>
      </c>
      <c r="T122" s="217">
        <v>10</v>
      </c>
      <c r="U122" s="217">
        <v>16</v>
      </c>
      <c r="V122" s="217">
        <v>10</v>
      </c>
      <c r="W122" s="217">
        <v>10</v>
      </c>
      <c r="X122" s="217">
        <v>20</v>
      </c>
      <c r="AA122" s="232" t="str">
        <f t="shared" si="44"/>
        <v>ＡＡ</v>
      </c>
      <c r="AB122" s="232" t="str">
        <f t="shared" si="45"/>
        <v>ＪＪ</v>
      </c>
      <c r="AC122" s="232" t="str">
        <f t="shared" si="46"/>
        <v>ＡＡ</v>
      </c>
      <c r="AD122" s="232" t="str">
        <f t="shared" si="47"/>
        <v>ＡＡ</v>
      </c>
      <c r="AE122" s="232" t="str">
        <f t="shared" si="48"/>
        <v>NINI</v>
      </c>
    </row>
  </sheetData>
  <dataConsolidate/>
  <phoneticPr fontId="1" type="noConversion"/>
  <conditionalFormatting sqref="R3:R45">
    <cfRule type="cellIs" dxfId="141" priority="77" operator="equal">
      <formula>"WW"</formula>
    </cfRule>
    <cfRule type="cellIs" dxfId="140" priority="78" operator="equal">
      <formula>"S1"</formula>
    </cfRule>
    <cfRule type="cellIs" dxfId="139" priority="79" operator="equal">
      <formula>"M5"</formula>
    </cfRule>
    <cfRule type="cellIs" dxfId="138" priority="80" operator="equal">
      <formula>"M4"</formula>
    </cfRule>
    <cfRule type="cellIs" dxfId="137" priority="81" operator="equal">
      <formula>"M3"</formula>
    </cfRule>
    <cfRule type="cellIs" dxfId="136" priority="82" operator="equal">
      <formula>"M2"</formula>
    </cfRule>
    <cfRule type="cellIs" dxfId="135" priority="83" operator="equal">
      <formula>"M1"</formula>
    </cfRule>
  </conditionalFormatting>
  <conditionalFormatting sqref="Q79:Q94">
    <cfRule type="cellIs" dxfId="134" priority="62" operator="equal">
      <formula>"M5"</formula>
    </cfRule>
    <cfRule type="cellIs" dxfId="133" priority="63" operator="equal">
      <formula>"M4"</formula>
    </cfRule>
    <cfRule type="cellIs" dxfId="132" priority="64" operator="equal">
      <formula>"M3"</formula>
    </cfRule>
    <cfRule type="cellIs" dxfId="131" priority="65" operator="equal">
      <formula>"M2"</formula>
    </cfRule>
    <cfRule type="cellIs" dxfId="130" priority="66" operator="equal">
      <formula>"M1"</formula>
    </cfRule>
    <cfRule type="cellIs" dxfId="129" priority="67" operator="equal">
      <formula>"WW"</formula>
    </cfRule>
    <cfRule type="cellIs" dxfId="128" priority="68" operator="equal">
      <formula>"S1"</formula>
    </cfRule>
  </conditionalFormatting>
  <conditionalFormatting sqref="L3:P122">
    <cfRule type="cellIs" dxfId="127" priority="39" operator="equal">
      <formula>"S2"</formula>
    </cfRule>
    <cfRule type="cellIs" dxfId="126" priority="40" operator="equal">
      <formula>"WW"</formula>
    </cfRule>
    <cfRule type="cellIs" dxfId="125" priority="41" operator="equal">
      <formula>"S1"</formula>
    </cfRule>
    <cfRule type="cellIs" dxfId="124" priority="42" operator="equal">
      <formula>"M5"</formula>
    </cfRule>
    <cfRule type="cellIs" dxfId="123" priority="43" operator="equal">
      <formula>"M4"</formula>
    </cfRule>
    <cfRule type="cellIs" dxfId="122" priority="44" operator="equal">
      <formula>"M3"</formula>
    </cfRule>
    <cfRule type="cellIs" dxfId="121" priority="45" operator="equal">
      <formula>"M2"</formula>
    </cfRule>
    <cfRule type="cellIs" dxfId="120" priority="46" operator="equal">
      <formula>"M1"</formula>
    </cfRule>
  </conditionalFormatting>
  <conditionalFormatting sqref="L3:P122">
    <cfRule type="cellIs" dxfId="119" priority="32" operator="equal">
      <formula>"M5"</formula>
    </cfRule>
    <cfRule type="cellIs" dxfId="118" priority="33" operator="equal">
      <formula>"M4"</formula>
    </cfRule>
    <cfRule type="cellIs" dxfId="117" priority="34" operator="equal">
      <formula>"M3"</formula>
    </cfRule>
    <cfRule type="cellIs" dxfId="116" priority="35" operator="equal">
      <formula>"M2"</formula>
    </cfRule>
    <cfRule type="cellIs" dxfId="115" priority="36" operator="equal">
      <formula>"M1"</formula>
    </cfRule>
    <cfRule type="cellIs" dxfId="114" priority="37" operator="equal">
      <formula>"WW"</formula>
    </cfRule>
    <cfRule type="cellIs" dxfId="113" priority="38" operator="equal">
      <formula>"S1"</formula>
    </cfRule>
  </conditionalFormatting>
  <conditionalFormatting sqref="L3:P122">
    <cfRule type="containsText" dxfId="112" priority="31" operator="containsText" text="M1-1">
      <formula>NOT(ISERROR(SEARCH("M1-1",L3)))</formula>
    </cfRule>
  </conditionalFormatting>
  <conditionalFormatting sqref="B23">
    <cfRule type="cellIs" dxfId="111" priority="23" operator="equal">
      <formula>"S2"</formula>
    </cfRule>
    <cfRule type="cellIs" dxfId="110" priority="24" operator="equal">
      <formula>"WW"</formula>
    </cfRule>
    <cfRule type="cellIs" dxfId="109" priority="25" operator="equal">
      <formula>"S1"</formula>
    </cfRule>
    <cfRule type="cellIs" dxfId="108" priority="26" operator="equal">
      <formula>"M5"</formula>
    </cfRule>
    <cfRule type="cellIs" dxfId="107" priority="27" operator="equal">
      <formula>"M4"</formula>
    </cfRule>
    <cfRule type="cellIs" dxfId="106" priority="28" operator="equal">
      <formula>"M3"</formula>
    </cfRule>
    <cfRule type="cellIs" dxfId="105" priority="29" operator="equal">
      <formula>"M2"</formula>
    </cfRule>
    <cfRule type="cellIs" dxfId="104" priority="30" operator="equal">
      <formula>"M1"</formula>
    </cfRule>
  </conditionalFormatting>
  <conditionalFormatting sqref="B23">
    <cfRule type="cellIs" dxfId="103" priority="16" operator="equal">
      <formula>"M5"</formula>
    </cfRule>
    <cfRule type="cellIs" dxfId="102" priority="17" operator="equal">
      <formula>"M4"</formula>
    </cfRule>
    <cfRule type="cellIs" dxfId="101" priority="18" operator="equal">
      <formula>"M3"</formula>
    </cfRule>
    <cfRule type="cellIs" dxfId="100" priority="19" operator="equal">
      <formula>"M2"</formula>
    </cfRule>
    <cfRule type="cellIs" dxfId="99" priority="20" operator="equal">
      <formula>"M1"</formula>
    </cfRule>
    <cfRule type="cellIs" dxfId="98" priority="21" operator="equal">
      <formula>"WW"</formula>
    </cfRule>
    <cfRule type="cellIs" dxfId="97" priority="22" operator="equal">
      <formula>"S1"</formula>
    </cfRule>
  </conditionalFormatting>
  <conditionalFormatting sqref="B24">
    <cfRule type="cellIs" dxfId="96" priority="8" operator="equal">
      <formula>"S2"</formula>
    </cfRule>
    <cfRule type="cellIs" dxfId="95" priority="9" operator="equal">
      <formula>"WW"</formula>
    </cfRule>
    <cfRule type="cellIs" dxfId="94" priority="10" operator="equal">
      <formula>"S1"</formula>
    </cfRule>
    <cfRule type="cellIs" dxfId="93" priority="11" operator="equal">
      <formula>"M5"</formula>
    </cfRule>
    <cfRule type="cellIs" dxfId="92" priority="12" operator="equal">
      <formula>"M4"</formula>
    </cfRule>
    <cfRule type="cellIs" dxfId="91" priority="13" operator="equal">
      <formula>"M3"</formula>
    </cfRule>
    <cfRule type="cellIs" dxfId="90" priority="14" operator="equal">
      <formula>"M2"</formula>
    </cfRule>
    <cfRule type="cellIs" dxfId="89" priority="15" operator="equal">
      <formula>"M1"</formula>
    </cfRule>
  </conditionalFormatting>
  <conditionalFormatting sqref="B24">
    <cfRule type="cellIs" dxfId="88" priority="1" operator="equal">
      <formula>"M5"</formula>
    </cfRule>
    <cfRule type="cellIs" dxfId="87" priority="2" operator="equal">
      <formula>"M4"</formula>
    </cfRule>
    <cfRule type="cellIs" dxfId="86" priority="3" operator="equal">
      <formula>"M3"</formula>
    </cfRule>
    <cfRule type="cellIs" dxfId="85" priority="4" operator="equal">
      <formula>"M2"</formula>
    </cfRule>
    <cfRule type="cellIs" dxfId="84" priority="5" operator="equal">
      <formula>"M1"</formula>
    </cfRule>
    <cfRule type="cellIs" dxfId="83" priority="6" operator="equal">
      <formula>"WW"</formula>
    </cfRule>
    <cfRule type="cellIs" dxfId="82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EA87-A1B6-6F42-A530-F617CF45FB7B}">
  <dimension ref="A2:AH636"/>
  <sheetViews>
    <sheetView zoomScale="138" zoomScaleNormal="125" workbookViewId="0">
      <pane ySplit="6" topLeftCell="A487" activePane="bottomLeft" state="frozen"/>
      <selection pane="bottomLeft" activeCell="O8" sqref="O8:O606"/>
    </sheetView>
  </sheetViews>
  <sheetFormatPr baseColWidth="10" defaultColWidth="9" defaultRowHeight="13"/>
  <cols>
    <col min="1" max="6" width="9" style="187"/>
    <col min="7" max="7" width="19.83203125" style="187" customWidth="1"/>
    <col min="8" max="9" width="11.1640625" style="187" customWidth="1"/>
    <col min="10" max="10" width="11" style="187" customWidth="1"/>
    <col min="11" max="11" width="8.5" style="187" customWidth="1"/>
    <col min="12" max="12" width="9" style="187" customWidth="1"/>
    <col min="13" max="13" width="11" style="187" bestFit="1" customWidth="1"/>
    <col min="14" max="14" width="11.1640625" style="187" bestFit="1" customWidth="1"/>
    <col min="15" max="15" width="9.1640625" style="187" bestFit="1" customWidth="1"/>
    <col min="16" max="16" width="9.6640625" style="187" bestFit="1" customWidth="1"/>
    <col min="17" max="17" width="11.33203125" style="187" bestFit="1" customWidth="1"/>
    <col min="18" max="18" width="9.6640625" style="187" bestFit="1" customWidth="1"/>
    <col min="19" max="19" width="13.33203125" style="286" customWidth="1"/>
    <col min="20" max="20" width="19.5" style="187" bestFit="1" customWidth="1"/>
    <col min="21" max="21" width="17.6640625" style="187" customWidth="1"/>
    <col min="22" max="22" width="11.1640625" style="189" bestFit="1" customWidth="1"/>
    <col min="23" max="24" width="9" style="189"/>
    <col min="25" max="32" width="9" style="187"/>
    <col min="33" max="33" width="10" style="187" bestFit="1" customWidth="1"/>
    <col min="34" max="34" width="9" style="187" bestFit="1" customWidth="1"/>
    <col min="35" max="16384" width="9" style="187"/>
  </cols>
  <sheetData>
    <row r="2" spans="1:33">
      <c r="G2" s="187" t="s">
        <v>28</v>
      </c>
      <c r="H2" s="187" t="s">
        <v>29</v>
      </c>
      <c r="I2" s="187" t="s">
        <v>30</v>
      </c>
      <c r="J2" s="187" t="s">
        <v>31</v>
      </c>
      <c r="K2" s="187" t="s">
        <v>32</v>
      </c>
    </row>
    <row r="3" spans="1:33">
      <c r="H3" s="187">
        <v>1</v>
      </c>
      <c r="I3" s="187">
        <v>50</v>
      </c>
      <c r="J3" s="22">
        <f>P610</f>
        <v>3.0446665798611119</v>
      </c>
      <c r="K3" s="15">
        <f>SUM(Q8:Q159)</f>
        <v>4.8638888888888898E-3</v>
      </c>
    </row>
    <row r="5" spans="1:33" ht="14">
      <c r="G5" s="21" t="s">
        <v>19</v>
      </c>
      <c r="H5" s="348">
        <f>PRODUCT('BN_Regular Symbol'!D26:H26)</f>
        <v>24883200000</v>
      </c>
      <c r="I5" s="348"/>
      <c r="J5" s="348"/>
      <c r="K5" s="348"/>
      <c r="L5" s="348"/>
      <c r="M5" s="9"/>
      <c r="N5" s="10"/>
      <c r="O5" s="11"/>
      <c r="P5" s="12"/>
      <c r="Q5" s="13"/>
      <c r="R5" s="190"/>
      <c r="S5" s="237"/>
      <c r="T5" s="190"/>
      <c r="U5" s="190"/>
    </row>
    <row r="6" spans="1:33" ht="14">
      <c r="G6" s="17" t="s">
        <v>20</v>
      </c>
      <c r="H6" s="17">
        <v>1</v>
      </c>
      <c r="I6" s="17">
        <v>2</v>
      </c>
      <c r="J6" s="17">
        <v>3</v>
      </c>
      <c r="K6" s="17">
        <v>4</v>
      </c>
      <c r="L6" s="17">
        <v>5</v>
      </c>
      <c r="M6" s="17" t="s">
        <v>21</v>
      </c>
      <c r="N6" s="18" t="s">
        <v>22</v>
      </c>
      <c r="O6" s="19" t="s">
        <v>23</v>
      </c>
      <c r="P6" s="20" t="s">
        <v>24</v>
      </c>
      <c r="Q6" s="14" t="s">
        <v>25</v>
      </c>
      <c r="R6" s="188" t="s">
        <v>112</v>
      </c>
      <c r="S6" s="237"/>
      <c r="T6" s="201"/>
      <c r="U6" s="201"/>
    </row>
    <row r="7" spans="1:33">
      <c r="B7" s="346" t="s">
        <v>147</v>
      </c>
      <c r="C7" s="346"/>
      <c r="D7" s="346"/>
      <c r="E7" s="346"/>
      <c r="F7" s="347"/>
      <c r="G7" s="178"/>
      <c r="H7" s="178"/>
      <c r="I7" s="178"/>
      <c r="J7" s="178"/>
      <c r="K7" s="178"/>
      <c r="L7" s="178"/>
      <c r="M7" s="178"/>
      <c r="N7" s="273"/>
      <c r="O7" s="274"/>
      <c r="P7" s="267"/>
      <c r="Q7" s="275"/>
      <c r="R7" s="276"/>
      <c r="S7" s="237"/>
      <c r="T7" s="201"/>
      <c r="U7" s="201"/>
    </row>
    <row r="8" spans="1:33" ht="14" thickBot="1">
      <c r="A8" s="187">
        <f t="shared" ref="A8:A39" si="0">SUM(B8:F8)</f>
        <v>10</v>
      </c>
      <c r="B8" s="282">
        <v>2</v>
      </c>
      <c r="C8" s="282">
        <v>2</v>
      </c>
      <c r="D8" s="282">
        <v>2</v>
      </c>
      <c r="E8" s="282">
        <v>2</v>
      </c>
      <c r="F8" s="282">
        <v>2</v>
      </c>
      <c r="G8" s="283">
        <f t="shared" ref="G8:G39" si="1">SUM(B8:F8)</f>
        <v>10</v>
      </c>
      <c r="H8" s="284">
        <f>IF(B8=2,'BN_Regular Symbol'!D$48,IF(BN_PayCombo!B8=1,'BN_Regular Symbol'!D$33,IF(A8=0,'BN_Regular Symbol'!D$26,'BN_Regular Symbol'!D$61) ))</f>
        <v>10</v>
      </c>
      <c r="I8" s="284">
        <f>IF(C8=2,'BN_Regular Symbol'!E$48,IF(BN_PayCombo!C8=1,'BN_Regular Symbol'!E$33,IF(B8=0,'BN_Regular Symbol'!E$26,'BN_Regular Symbol'!E$61) ))</f>
        <v>6</v>
      </c>
      <c r="J8" s="284">
        <f>IF(D8=2,'BN_Regular Symbol'!F$48,IF(BN_PayCombo!D8=1,'BN_Regular Symbol'!F$33,IF(C8=0,'BN_Regular Symbol'!F$26,'BN_Regular Symbol'!F$61) ))</f>
        <v>23</v>
      </c>
      <c r="K8" s="284">
        <f>IF(E8=2,'BN_Regular Symbol'!G$48,IF(BN_PayCombo!E8=1,'BN_Regular Symbol'!G$33,IF(D8=0,'BN_Regular Symbol'!G$26,'BN_Regular Symbol'!G$61) ))</f>
        <v>14</v>
      </c>
      <c r="L8" s="284">
        <f>IF(F8=2,'BN_Regular Symbol'!H$48,IF(BN_PayCombo!F8=1,'BN_Regular Symbol'!H$33,IF(E8=0,'BN_Regular Symbol'!H$26,'BN_Regular Symbol'!H$61) ))</f>
        <v>4</v>
      </c>
      <c r="M8" s="270">
        <f t="shared" ref="M8" si="2">PRODUCT(H8,I8,J8,K8,L8)</f>
        <v>77280</v>
      </c>
      <c r="N8" s="271">
        <f>IF(M8=0,0,$H$5/M8)</f>
        <v>321987.57763975154</v>
      </c>
      <c r="O8" s="285">
        <f>HLOOKUP(A8,OverView!$B$47:$L$57,2,FALSE)</f>
        <v>15000</v>
      </c>
      <c r="P8" s="269">
        <f>R8/$H$3</f>
        <v>4.6585648148148147E-2</v>
      </c>
      <c r="Q8" s="272">
        <f>IF(N8=0,0,1/N8)</f>
        <v>3.1057098765432099E-6</v>
      </c>
      <c r="R8" s="269">
        <f t="shared" ref="R8" si="3">O8*Q8</f>
        <v>4.6585648148148147E-2</v>
      </c>
      <c r="S8" s="287">
        <f>SUM(M8)</f>
        <v>77280</v>
      </c>
      <c r="T8" s="237">
        <v>10</v>
      </c>
      <c r="U8" s="237">
        <f t="shared" ref="U8:U15" si="4">SUMIF($G$8:$G$66,T8,$M$8:$M$66)</f>
        <v>77280</v>
      </c>
    </row>
    <row r="9" spans="1:33" ht="14" thickBot="1">
      <c r="A9" s="187">
        <f t="shared" si="0"/>
        <v>9</v>
      </c>
      <c r="B9" s="280">
        <v>1</v>
      </c>
      <c r="C9" s="280">
        <v>2</v>
      </c>
      <c r="D9" s="280">
        <v>2</v>
      </c>
      <c r="E9" s="280">
        <v>2</v>
      </c>
      <c r="F9" s="280">
        <v>2</v>
      </c>
      <c r="G9" s="281">
        <f t="shared" si="1"/>
        <v>9</v>
      </c>
      <c r="H9" s="284">
        <f>IF(B9=2,'BN_Regular Symbol'!D$48,IF(BN_PayCombo!B9=1,'BN_Regular Symbol'!D$33,IF(A9=0,'BN_Regular Symbol'!D$26,'BN_Regular Symbol'!D$61) ))</f>
        <v>0</v>
      </c>
      <c r="I9" s="284">
        <f>IF(C9=2,'BN_Regular Symbol'!E$48,IF(BN_PayCombo!C9=1,'BN_Regular Symbol'!E$33,IF(B9=0,'BN_Regular Symbol'!E$26,'BN_Regular Symbol'!E$61) ))</f>
        <v>6</v>
      </c>
      <c r="J9" s="284">
        <f>IF(D9=2,'BN_Regular Symbol'!F$48,IF(BN_PayCombo!D9=1,'BN_Regular Symbol'!F$33,IF(C9=0,'BN_Regular Symbol'!F$26,'BN_Regular Symbol'!F$61) ))</f>
        <v>23</v>
      </c>
      <c r="K9" s="284">
        <f>IF(E9=2,'BN_Regular Symbol'!G$48,IF(BN_PayCombo!E9=1,'BN_Regular Symbol'!G$33,IF(D9=0,'BN_Regular Symbol'!G$26,'BN_Regular Symbol'!G$61) ))</f>
        <v>14</v>
      </c>
      <c r="L9" s="284">
        <f>IF(F9=2,'BN_Regular Symbol'!H$48,IF(BN_PayCombo!F9=1,'BN_Regular Symbol'!H$33,IF(E9=0,'BN_Regular Symbol'!H$26,'BN_Regular Symbol'!H$61) ))</f>
        <v>4</v>
      </c>
      <c r="M9" s="270">
        <f t="shared" ref="M9:M66" si="5">PRODUCT(H9,I9,J9,K9,L9)</f>
        <v>0</v>
      </c>
      <c r="N9" s="271">
        <f t="shared" ref="N9:N72" si="6">IF(M9=0,0,$H$5/M9)</f>
        <v>0</v>
      </c>
      <c r="O9" s="285">
        <f>HLOOKUP(A9,OverView!$B$47:$L$57,2,FALSE)</f>
        <v>3000</v>
      </c>
      <c r="P9" s="269">
        <f t="shared" ref="P9:P66" si="7">R9/$H$3</f>
        <v>0</v>
      </c>
      <c r="Q9" s="272">
        <f t="shared" ref="Q9:Q66" si="8">IF(N9=0,0,1/N9)</f>
        <v>0</v>
      </c>
      <c r="R9" s="269">
        <f t="shared" ref="R9:R66" si="9">O9*Q9</f>
        <v>0</v>
      </c>
      <c r="S9" s="237"/>
      <c r="T9" s="237">
        <v>9</v>
      </c>
      <c r="U9" s="237">
        <f t="shared" si="4"/>
        <v>0</v>
      </c>
      <c r="V9" s="187" t="s">
        <v>108</v>
      </c>
    </row>
    <row r="10" spans="1:33" ht="14" thickBot="1">
      <c r="A10" s="187">
        <f t="shared" si="0"/>
        <v>9</v>
      </c>
      <c r="B10" s="278">
        <v>2</v>
      </c>
      <c r="C10" s="278">
        <v>1</v>
      </c>
      <c r="D10" s="278">
        <v>2</v>
      </c>
      <c r="E10" s="278">
        <v>2</v>
      </c>
      <c r="F10" s="278">
        <v>2</v>
      </c>
      <c r="G10" s="279">
        <f t="shared" si="1"/>
        <v>9</v>
      </c>
      <c r="H10" s="284">
        <f>IF(B10=2,'BN_Regular Symbol'!D$48,IF(BN_PayCombo!B10=1,'BN_Regular Symbol'!D$33,IF(A10=0,'BN_Regular Symbol'!D$26,'BN_Regular Symbol'!D$61) ))</f>
        <v>10</v>
      </c>
      <c r="I10" s="284">
        <f>IF(C10=2,'BN_Regular Symbol'!E$48,IF(BN_PayCombo!C10=1,'BN_Regular Symbol'!E$33,IF(B10=0,'BN_Regular Symbol'!E$26,'BN_Regular Symbol'!E$61) ))</f>
        <v>0</v>
      </c>
      <c r="J10" s="284">
        <f>IF(D10=2,'BN_Regular Symbol'!F$48,IF(BN_PayCombo!D10=1,'BN_Regular Symbol'!F$33,IF(C10=0,'BN_Regular Symbol'!F$26,'BN_Regular Symbol'!F$61) ))</f>
        <v>23</v>
      </c>
      <c r="K10" s="284">
        <f>IF(E10=2,'BN_Regular Symbol'!G$48,IF(BN_PayCombo!E10=1,'BN_Regular Symbol'!G$33,IF(D10=0,'BN_Regular Symbol'!G$26,'BN_Regular Symbol'!G$61) ))</f>
        <v>14</v>
      </c>
      <c r="L10" s="284">
        <f>IF(F10=2,'BN_Regular Symbol'!H$48,IF(BN_PayCombo!F10=1,'BN_Regular Symbol'!H$33,IF(E10=0,'BN_Regular Symbol'!H$26,'BN_Regular Symbol'!H$61) ))</f>
        <v>4</v>
      </c>
      <c r="M10" s="270">
        <f t="shared" si="5"/>
        <v>0</v>
      </c>
      <c r="N10" s="271">
        <f t="shared" si="6"/>
        <v>0</v>
      </c>
      <c r="O10" s="285">
        <f>HLOOKUP(A10,OverView!$B$47:$L$57,2,FALSE)</f>
        <v>3000</v>
      </c>
      <c r="P10" s="269">
        <f t="shared" si="7"/>
        <v>0</v>
      </c>
      <c r="Q10" s="272">
        <f t="shared" si="8"/>
        <v>0</v>
      </c>
      <c r="R10" s="269">
        <f t="shared" si="9"/>
        <v>0</v>
      </c>
      <c r="S10" s="237"/>
      <c r="T10" s="237">
        <v>8</v>
      </c>
      <c r="U10" s="237">
        <f t="shared" si="4"/>
        <v>2241120</v>
      </c>
      <c r="V10" s="277"/>
      <c r="W10" s="277"/>
      <c r="X10" s="277"/>
      <c r="Y10" s="277"/>
      <c r="Z10" s="277"/>
      <c r="AA10" s="277" t="s">
        <v>0</v>
      </c>
      <c r="AB10" s="277" t="s">
        <v>4</v>
      </c>
      <c r="AC10" s="277" t="s">
        <v>1</v>
      </c>
      <c r="AD10" s="277" t="s">
        <v>2</v>
      </c>
      <c r="AE10" s="277" t="s">
        <v>3</v>
      </c>
      <c r="AF10" s="113" t="s">
        <v>151</v>
      </c>
      <c r="AG10" s="113" t="s">
        <v>152</v>
      </c>
    </row>
    <row r="11" spans="1:33" ht="14" thickBot="1">
      <c r="A11" s="187">
        <f t="shared" si="0"/>
        <v>9</v>
      </c>
      <c r="B11" s="278">
        <v>2</v>
      </c>
      <c r="C11" s="278">
        <v>2</v>
      </c>
      <c r="D11" s="278">
        <v>1</v>
      </c>
      <c r="E11" s="278">
        <v>2</v>
      </c>
      <c r="F11" s="278">
        <v>2</v>
      </c>
      <c r="G11" s="279">
        <f t="shared" si="1"/>
        <v>9</v>
      </c>
      <c r="H11" s="284">
        <f>IF(B11=2,'BN_Regular Symbol'!D$48,IF(BN_PayCombo!B11=1,'BN_Regular Symbol'!D$33,IF(A11=0,'BN_Regular Symbol'!D$26,'BN_Regular Symbol'!D$61) ))</f>
        <v>10</v>
      </c>
      <c r="I11" s="284">
        <f>IF(C11=2,'BN_Regular Symbol'!E$48,IF(BN_PayCombo!C11=1,'BN_Regular Symbol'!E$33,IF(B11=0,'BN_Regular Symbol'!E$26,'BN_Regular Symbol'!E$61) ))</f>
        <v>6</v>
      </c>
      <c r="J11" s="284">
        <f>IF(D11=2,'BN_Regular Symbol'!F$48,IF(BN_PayCombo!D11=1,'BN_Regular Symbol'!F$33,IF(C11=0,'BN_Regular Symbol'!F$26,'BN_Regular Symbol'!F$61) ))</f>
        <v>0</v>
      </c>
      <c r="K11" s="284">
        <f>IF(E11=2,'BN_Regular Symbol'!G$48,IF(BN_PayCombo!E11=1,'BN_Regular Symbol'!G$33,IF(D11=0,'BN_Regular Symbol'!G$26,'BN_Regular Symbol'!G$61) ))</f>
        <v>14</v>
      </c>
      <c r="L11" s="284">
        <f>IF(F11=2,'BN_Regular Symbol'!H$48,IF(BN_PayCombo!F11=1,'BN_Regular Symbol'!H$33,IF(E11=0,'BN_Regular Symbol'!H$26,'BN_Regular Symbol'!H$61) ))</f>
        <v>4</v>
      </c>
      <c r="M11" s="270">
        <f t="shared" si="5"/>
        <v>0</v>
      </c>
      <c r="N11" s="271">
        <f t="shared" si="6"/>
        <v>0</v>
      </c>
      <c r="O11" s="285">
        <f>HLOOKUP(A11,OverView!$B$47:$L$57,2,FALSE)</f>
        <v>3000</v>
      </c>
      <c r="P11" s="269">
        <f t="shared" si="7"/>
        <v>0</v>
      </c>
      <c r="Q11" s="272">
        <f t="shared" si="8"/>
        <v>0</v>
      </c>
      <c r="R11" s="269">
        <f t="shared" si="9"/>
        <v>0</v>
      </c>
      <c r="S11" s="237"/>
      <c r="T11" s="237">
        <v>7</v>
      </c>
      <c r="U11" s="237">
        <f t="shared" si="4"/>
        <v>0</v>
      </c>
      <c r="V11" s="184" t="s">
        <v>26</v>
      </c>
      <c r="W11" s="184" t="s">
        <v>26</v>
      </c>
      <c r="X11" s="184" t="s">
        <v>26</v>
      </c>
      <c r="Y11" s="184" t="s">
        <v>26</v>
      </c>
      <c r="Z11" s="184" t="s">
        <v>26</v>
      </c>
      <c r="AA11" s="277">
        <f>'BN_Regular Symbol'!D3*3</f>
        <v>0</v>
      </c>
      <c r="AB11" s="277">
        <f>'BN_Regular Symbol'!E3*3</f>
        <v>0</v>
      </c>
      <c r="AC11" s="277">
        <f>'BN_Regular Symbol'!F3*3</f>
        <v>0</v>
      </c>
      <c r="AD11" s="277">
        <f>'BN_Regular Symbol'!G3*3</f>
        <v>0</v>
      </c>
      <c r="AE11" s="277">
        <f>'BN_Regular Symbol'!H3*3</f>
        <v>0</v>
      </c>
      <c r="AF11" s="224">
        <f t="shared" ref="AF11:AF26" si="10">PRODUCT(AA11,AB11,AC11,AD11,AE11)</f>
        <v>0</v>
      </c>
      <c r="AG11" s="15">
        <f t="shared" ref="AG11:AG26" si="11">AF11/$H$5</f>
        <v>0</v>
      </c>
    </row>
    <row r="12" spans="1:33" ht="14" thickBot="1">
      <c r="A12" s="187">
        <f t="shared" si="0"/>
        <v>9</v>
      </c>
      <c r="B12" s="278">
        <v>2</v>
      </c>
      <c r="C12" s="278">
        <v>2</v>
      </c>
      <c r="D12" s="278">
        <v>2</v>
      </c>
      <c r="E12" s="278">
        <v>1</v>
      </c>
      <c r="F12" s="278">
        <v>2</v>
      </c>
      <c r="G12" s="279">
        <f t="shared" si="1"/>
        <v>9</v>
      </c>
      <c r="H12" s="284">
        <f>IF(B12=2,'BN_Regular Symbol'!D$48,IF(BN_PayCombo!B12=1,'BN_Regular Symbol'!D$33,IF(A12=0,'BN_Regular Symbol'!D$26,'BN_Regular Symbol'!D$61) ))</f>
        <v>10</v>
      </c>
      <c r="I12" s="284">
        <f>IF(C12=2,'BN_Regular Symbol'!E$48,IF(BN_PayCombo!C12=1,'BN_Regular Symbol'!E$33,IF(B12=0,'BN_Regular Symbol'!E$26,'BN_Regular Symbol'!E$61) ))</f>
        <v>6</v>
      </c>
      <c r="J12" s="284">
        <f>IF(D12=2,'BN_Regular Symbol'!F$48,IF(BN_PayCombo!D12=1,'BN_Regular Symbol'!F$33,IF(C12=0,'BN_Regular Symbol'!F$26,'BN_Regular Symbol'!F$61) ))</f>
        <v>23</v>
      </c>
      <c r="K12" s="284">
        <f>IF(E12=2,'BN_Regular Symbol'!G$48,IF(BN_PayCombo!E12=1,'BN_Regular Symbol'!G$33,IF(D12=0,'BN_Regular Symbol'!G$26,'BN_Regular Symbol'!G$61) ))</f>
        <v>0</v>
      </c>
      <c r="L12" s="284">
        <f>IF(F12=2,'BN_Regular Symbol'!H$48,IF(BN_PayCombo!F12=1,'BN_Regular Symbol'!H$33,IF(E12=0,'BN_Regular Symbol'!H$26,'BN_Regular Symbol'!H$61) ))</f>
        <v>4</v>
      </c>
      <c r="M12" s="270">
        <f t="shared" si="5"/>
        <v>0</v>
      </c>
      <c r="N12" s="271">
        <f t="shared" si="6"/>
        <v>0</v>
      </c>
      <c r="O12" s="285">
        <f>HLOOKUP(A12,OverView!$B$47:$L$57,2,FALSE)</f>
        <v>3000</v>
      </c>
      <c r="P12" s="269">
        <f t="shared" si="7"/>
        <v>0</v>
      </c>
      <c r="Q12" s="272">
        <f t="shared" si="8"/>
        <v>0</v>
      </c>
      <c r="R12" s="269">
        <f t="shared" si="9"/>
        <v>0</v>
      </c>
      <c r="S12" s="237"/>
      <c r="T12" s="237">
        <v>6</v>
      </c>
      <c r="U12" s="237">
        <f t="shared" si="4"/>
        <v>17553600</v>
      </c>
      <c r="V12" s="182" t="s">
        <v>26</v>
      </c>
      <c r="W12" s="182" t="s">
        <v>26</v>
      </c>
      <c r="X12" s="182" t="s">
        <v>26</v>
      </c>
      <c r="Y12" s="182" t="s">
        <v>26</v>
      </c>
      <c r="Z12" s="182" t="s">
        <v>107</v>
      </c>
      <c r="AA12" s="277">
        <f>IF(V12="S1",'BN_Regular Symbol'!D$3*3,'BN_Regular Symbol'!D$15-'BN_Regular Symbol'!D$3*3)</f>
        <v>0</v>
      </c>
      <c r="AB12" s="277">
        <f>IF(W12="S1",'BN_Regular Symbol'!E$3*3,'BN_Regular Symbol'!E$15-'BN_Regular Symbol'!E$3*3)</f>
        <v>0</v>
      </c>
      <c r="AC12" s="277">
        <f>IF(X12="S1",'BN_Regular Symbol'!F$3*3,'BN_Regular Symbol'!F$15-'BN_Regular Symbol'!F$3*3)</f>
        <v>0</v>
      </c>
      <c r="AD12" s="277">
        <f>IF(Y12="S1",'BN_Regular Symbol'!G$3*3,'BN_Regular Symbol'!G$15-'BN_Regular Symbol'!G$3*3)</f>
        <v>0</v>
      </c>
      <c r="AE12" s="277">
        <f>IF(Z12="S1",'BN_Regular Symbol'!H$3*3,'BN_Regular Symbol'!H$15-'BN_Regular Symbol'!H$3*3)</f>
        <v>0</v>
      </c>
      <c r="AF12" s="224">
        <f t="shared" si="10"/>
        <v>0</v>
      </c>
      <c r="AG12" s="15">
        <f t="shared" si="11"/>
        <v>0</v>
      </c>
    </row>
    <row r="13" spans="1:33" ht="14" thickBot="1">
      <c r="A13" s="187">
        <f t="shared" si="0"/>
        <v>9</v>
      </c>
      <c r="B13" s="282">
        <v>2</v>
      </c>
      <c r="C13" s="282">
        <v>2</v>
      </c>
      <c r="D13" s="282">
        <v>2</v>
      </c>
      <c r="E13" s="282">
        <v>2</v>
      </c>
      <c r="F13" s="282">
        <v>1</v>
      </c>
      <c r="G13" s="283">
        <f t="shared" si="1"/>
        <v>9</v>
      </c>
      <c r="H13" s="284">
        <f>IF(B13=2,'BN_Regular Symbol'!D$48,IF(BN_PayCombo!B13=1,'BN_Regular Symbol'!D$33,IF(A13=0,'BN_Regular Symbol'!D$26,'BN_Regular Symbol'!D$61) ))</f>
        <v>10</v>
      </c>
      <c r="I13" s="284">
        <f>IF(C13=2,'BN_Regular Symbol'!E$48,IF(BN_PayCombo!C13=1,'BN_Regular Symbol'!E$33,IF(B13=0,'BN_Regular Symbol'!E$26,'BN_Regular Symbol'!E$61) ))</f>
        <v>6</v>
      </c>
      <c r="J13" s="284">
        <f>IF(D13=2,'BN_Regular Symbol'!F$48,IF(BN_PayCombo!D13=1,'BN_Regular Symbol'!F$33,IF(C13=0,'BN_Regular Symbol'!F$26,'BN_Regular Symbol'!F$61) ))</f>
        <v>23</v>
      </c>
      <c r="K13" s="284">
        <f>IF(E13=2,'BN_Regular Symbol'!G$48,IF(BN_PayCombo!E13=1,'BN_Regular Symbol'!G$33,IF(D13=0,'BN_Regular Symbol'!G$26,'BN_Regular Symbol'!G$61) ))</f>
        <v>14</v>
      </c>
      <c r="L13" s="284">
        <f>IF(F13=2,'BN_Regular Symbol'!H$48,IF(BN_PayCombo!F13=1,'BN_Regular Symbol'!H$33,IF(E13=0,'BN_Regular Symbol'!H$26,'BN_Regular Symbol'!H$61) ))</f>
        <v>0</v>
      </c>
      <c r="M13" s="270">
        <f t="shared" si="5"/>
        <v>0</v>
      </c>
      <c r="N13" s="271">
        <f t="shared" si="6"/>
        <v>0</v>
      </c>
      <c r="O13" s="285">
        <f>HLOOKUP(A13,OverView!$B$47:$L$57,2,FALSE)</f>
        <v>3000</v>
      </c>
      <c r="P13" s="269">
        <f t="shared" si="7"/>
        <v>0</v>
      </c>
      <c r="Q13" s="272">
        <f t="shared" si="8"/>
        <v>0</v>
      </c>
      <c r="R13" s="269">
        <f t="shared" si="9"/>
        <v>0</v>
      </c>
      <c r="S13" s="288">
        <f>SUM(M9:M13)</f>
        <v>0</v>
      </c>
      <c r="T13" s="237">
        <v>5</v>
      </c>
      <c r="U13" s="237">
        <f t="shared" si="4"/>
        <v>0</v>
      </c>
      <c r="V13" s="182" t="s">
        <v>26</v>
      </c>
      <c r="W13" s="182" t="s">
        <v>26</v>
      </c>
      <c r="X13" s="182" t="s">
        <v>26</v>
      </c>
      <c r="Y13" s="182" t="s">
        <v>107</v>
      </c>
      <c r="Z13" s="182" t="s">
        <v>26</v>
      </c>
      <c r="AA13" s="277">
        <f>IF(V13="S1",'BN_Regular Symbol'!D$3*3,'BN_Regular Symbol'!D$15-'BN_Regular Symbol'!D$3*3)</f>
        <v>0</v>
      </c>
      <c r="AB13" s="277">
        <f>IF(W13="S1",'BN_Regular Symbol'!E$3*3,'BN_Regular Symbol'!E$15-'BN_Regular Symbol'!E$3*3)</f>
        <v>0</v>
      </c>
      <c r="AC13" s="277">
        <f>IF(X13="S1",'BN_Regular Symbol'!F$3*3,'BN_Regular Symbol'!F$15-'BN_Regular Symbol'!F$3*3)</f>
        <v>0</v>
      </c>
      <c r="AD13" s="277">
        <f>IF(Y13="S1",'BN_Regular Symbol'!G$3*3,'BN_Regular Symbol'!G$15-'BN_Regular Symbol'!G$3*3)</f>
        <v>0</v>
      </c>
      <c r="AE13" s="277">
        <f>IF(Z13="S1",'BN_Regular Symbol'!H$3*3,'BN_Regular Symbol'!H$15-'BN_Regular Symbol'!H$3*3)</f>
        <v>0</v>
      </c>
      <c r="AF13" s="224">
        <f t="shared" si="10"/>
        <v>0</v>
      </c>
      <c r="AG13" s="15">
        <f t="shared" si="11"/>
        <v>0</v>
      </c>
    </row>
    <row r="14" spans="1:33" ht="14" thickBot="1">
      <c r="A14" s="187">
        <f t="shared" si="0"/>
        <v>8</v>
      </c>
      <c r="B14" s="280">
        <v>1</v>
      </c>
      <c r="C14" s="280">
        <v>1</v>
      </c>
      <c r="D14" s="280">
        <v>2</v>
      </c>
      <c r="E14" s="280">
        <v>2</v>
      </c>
      <c r="F14" s="280">
        <v>2</v>
      </c>
      <c r="G14" s="281">
        <f t="shared" si="1"/>
        <v>8</v>
      </c>
      <c r="H14" s="284">
        <f>IF(B14=2,'BN_Regular Symbol'!D$48,IF(BN_PayCombo!B14=1,'BN_Regular Symbol'!D$33,IF(A14=0,'BN_Regular Symbol'!D$26,'BN_Regular Symbol'!D$61) ))</f>
        <v>0</v>
      </c>
      <c r="I14" s="284">
        <f>IF(C14=2,'BN_Regular Symbol'!E$48,IF(BN_PayCombo!C14=1,'BN_Regular Symbol'!E$33,IF(B14=0,'BN_Regular Symbol'!E$26,'BN_Regular Symbol'!E$61) ))</f>
        <v>0</v>
      </c>
      <c r="J14" s="284">
        <f>IF(D14=2,'BN_Regular Symbol'!F$48,IF(BN_PayCombo!D14=1,'BN_Regular Symbol'!F$33,IF(C14=0,'BN_Regular Symbol'!F$26,'BN_Regular Symbol'!F$61) ))</f>
        <v>23</v>
      </c>
      <c r="K14" s="284">
        <f>IF(E14=2,'BN_Regular Symbol'!G$48,IF(BN_PayCombo!E14=1,'BN_Regular Symbol'!G$33,IF(D14=0,'BN_Regular Symbol'!G$26,'BN_Regular Symbol'!G$61) ))</f>
        <v>14</v>
      </c>
      <c r="L14" s="284">
        <f>IF(F14=2,'BN_Regular Symbol'!H$48,IF(BN_PayCombo!F14=1,'BN_Regular Symbol'!H$33,IF(E14=0,'BN_Regular Symbol'!H$26,'BN_Regular Symbol'!H$61) ))</f>
        <v>4</v>
      </c>
      <c r="M14" s="270">
        <f t="shared" si="5"/>
        <v>0</v>
      </c>
      <c r="N14" s="271">
        <f t="shared" si="6"/>
        <v>0</v>
      </c>
      <c r="O14" s="285">
        <f>HLOOKUP(A14,OverView!$B$47:$L$57,2,FALSE)</f>
        <v>1500</v>
      </c>
      <c r="P14" s="269">
        <f t="shared" si="7"/>
        <v>0</v>
      </c>
      <c r="Q14" s="272">
        <f t="shared" si="8"/>
        <v>0</v>
      </c>
      <c r="R14" s="269">
        <f t="shared" si="9"/>
        <v>0</v>
      </c>
      <c r="S14" s="237"/>
      <c r="T14" s="237">
        <v>4</v>
      </c>
      <c r="U14" s="237">
        <f t="shared" si="4"/>
        <v>83808000</v>
      </c>
      <c r="V14" s="182" t="s">
        <v>26</v>
      </c>
      <c r="W14" s="182" t="s">
        <v>26</v>
      </c>
      <c r="X14" s="182" t="s">
        <v>107</v>
      </c>
      <c r="Y14" s="182" t="s">
        <v>26</v>
      </c>
      <c r="Z14" s="182" t="s">
        <v>26</v>
      </c>
      <c r="AA14" s="277">
        <f>IF(V14="S1",'BN_Regular Symbol'!D$3*3,'BN_Regular Symbol'!D$15-'BN_Regular Symbol'!D$3*3)</f>
        <v>0</v>
      </c>
      <c r="AB14" s="277">
        <f>IF(W14="S1",'BN_Regular Symbol'!E$3*3,'BN_Regular Symbol'!E$15-'BN_Regular Symbol'!E$3*3)</f>
        <v>0</v>
      </c>
      <c r="AC14" s="277">
        <f>IF(X14="S1",'BN_Regular Symbol'!F$3*3,'BN_Regular Symbol'!F$15-'BN_Regular Symbol'!F$3*3)</f>
        <v>0</v>
      </c>
      <c r="AD14" s="277">
        <f>IF(Y14="S1",'BN_Regular Symbol'!G$3*3,'BN_Regular Symbol'!G$15-'BN_Regular Symbol'!G$3*3)</f>
        <v>0</v>
      </c>
      <c r="AE14" s="277">
        <f>IF(Z14="S1",'BN_Regular Symbol'!H$3*3,'BN_Regular Symbol'!H$15-'BN_Regular Symbol'!H$3*3)</f>
        <v>0</v>
      </c>
      <c r="AF14" s="224">
        <f t="shared" si="10"/>
        <v>0</v>
      </c>
      <c r="AG14" s="15">
        <f t="shared" si="11"/>
        <v>0</v>
      </c>
    </row>
    <row r="15" spans="1:33" ht="14" thickBot="1">
      <c r="A15" s="187">
        <f t="shared" si="0"/>
        <v>8</v>
      </c>
      <c r="B15" s="278">
        <v>1</v>
      </c>
      <c r="C15" s="278">
        <v>2</v>
      </c>
      <c r="D15" s="278">
        <v>1</v>
      </c>
      <c r="E15" s="278">
        <v>2</v>
      </c>
      <c r="F15" s="278">
        <v>2</v>
      </c>
      <c r="G15" s="279">
        <f t="shared" si="1"/>
        <v>8</v>
      </c>
      <c r="H15" s="284">
        <f>IF(B15=2,'BN_Regular Symbol'!D$48,IF(BN_PayCombo!B15=1,'BN_Regular Symbol'!D$33,IF(A15=0,'BN_Regular Symbol'!D$26,'BN_Regular Symbol'!D$61) ))</f>
        <v>0</v>
      </c>
      <c r="I15" s="284">
        <f>IF(C15=2,'BN_Regular Symbol'!E$48,IF(BN_PayCombo!C15=1,'BN_Regular Symbol'!E$33,IF(B15=0,'BN_Regular Symbol'!E$26,'BN_Regular Symbol'!E$61) ))</f>
        <v>6</v>
      </c>
      <c r="J15" s="284">
        <f>IF(D15=2,'BN_Regular Symbol'!F$48,IF(BN_PayCombo!D15=1,'BN_Regular Symbol'!F$33,IF(C15=0,'BN_Regular Symbol'!F$26,'BN_Regular Symbol'!F$61) ))</f>
        <v>0</v>
      </c>
      <c r="K15" s="284">
        <f>IF(E15=2,'BN_Regular Symbol'!G$48,IF(BN_PayCombo!E15=1,'BN_Regular Symbol'!G$33,IF(D15=0,'BN_Regular Symbol'!G$26,'BN_Regular Symbol'!G$61) ))</f>
        <v>14</v>
      </c>
      <c r="L15" s="284">
        <f>IF(F15=2,'BN_Regular Symbol'!H$48,IF(BN_PayCombo!F15=1,'BN_Regular Symbol'!H$33,IF(E15=0,'BN_Regular Symbol'!H$26,'BN_Regular Symbol'!H$61) ))</f>
        <v>4</v>
      </c>
      <c r="M15" s="270">
        <f t="shared" si="5"/>
        <v>0</v>
      </c>
      <c r="N15" s="271">
        <f t="shared" si="6"/>
        <v>0</v>
      </c>
      <c r="O15" s="285">
        <f>HLOOKUP(A15,OverView!$B$47:$L$57,2,FALSE)</f>
        <v>1500</v>
      </c>
      <c r="P15" s="269">
        <f t="shared" si="7"/>
        <v>0</v>
      </c>
      <c r="Q15" s="272">
        <f t="shared" si="8"/>
        <v>0</v>
      </c>
      <c r="R15" s="269">
        <f t="shared" si="9"/>
        <v>0</v>
      </c>
      <c r="S15" s="237"/>
      <c r="T15" s="237">
        <v>3</v>
      </c>
      <c r="U15" s="237">
        <f t="shared" si="4"/>
        <v>0</v>
      </c>
      <c r="V15" s="182" t="s">
        <v>26</v>
      </c>
      <c r="W15" s="182" t="s">
        <v>107</v>
      </c>
      <c r="X15" s="182" t="s">
        <v>26</v>
      </c>
      <c r="Y15" s="182" t="s">
        <v>26</v>
      </c>
      <c r="Z15" s="182" t="s">
        <v>26</v>
      </c>
      <c r="AA15" s="277">
        <f>IF(V15="S1",'BN_Regular Symbol'!D$3*3,'BN_Regular Symbol'!D$15-'BN_Regular Symbol'!D$3*3)</f>
        <v>0</v>
      </c>
      <c r="AB15" s="277">
        <f>IF(W15="S1",'BN_Regular Symbol'!E$3*3,'BN_Regular Symbol'!E$15-'BN_Regular Symbol'!E$3*3)</f>
        <v>0</v>
      </c>
      <c r="AC15" s="277">
        <f>IF(X15="S1",'BN_Regular Symbol'!F$3*3,'BN_Regular Symbol'!F$15-'BN_Regular Symbol'!F$3*3)</f>
        <v>0</v>
      </c>
      <c r="AD15" s="277">
        <f>IF(Y15="S1",'BN_Regular Symbol'!G$3*3,'BN_Regular Symbol'!G$15-'BN_Regular Symbol'!G$3*3)</f>
        <v>0</v>
      </c>
      <c r="AE15" s="277">
        <f>IF(Z15="S1",'BN_Regular Symbol'!H$3*3,'BN_Regular Symbol'!H$15-'BN_Regular Symbol'!H$3*3)</f>
        <v>0</v>
      </c>
      <c r="AF15" s="224">
        <f t="shared" si="10"/>
        <v>0</v>
      </c>
      <c r="AG15" s="15">
        <f t="shared" si="11"/>
        <v>0</v>
      </c>
    </row>
    <row r="16" spans="1:33" ht="14" thickBot="1">
      <c r="A16" s="187">
        <f t="shared" si="0"/>
        <v>8</v>
      </c>
      <c r="B16" s="278">
        <v>1</v>
      </c>
      <c r="C16" s="278">
        <v>2</v>
      </c>
      <c r="D16" s="278">
        <v>2</v>
      </c>
      <c r="E16" s="278">
        <v>1</v>
      </c>
      <c r="F16" s="278">
        <v>2</v>
      </c>
      <c r="G16" s="279">
        <f t="shared" si="1"/>
        <v>8</v>
      </c>
      <c r="H16" s="284">
        <f>IF(B16=2,'BN_Regular Symbol'!D$48,IF(BN_PayCombo!B16=1,'BN_Regular Symbol'!D$33,IF(A16=0,'BN_Regular Symbol'!D$26,'BN_Regular Symbol'!D$61) ))</f>
        <v>0</v>
      </c>
      <c r="I16" s="284">
        <f>IF(C16=2,'BN_Regular Symbol'!E$48,IF(BN_PayCombo!C16=1,'BN_Regular Symbol'!E$33,IF(B16=0,'BN_Regular Symbol'!E$26,'BN_Regular Symbol'!E$61) ))</f>
        <v>6</v>
      </c>
      <c r="J16" s="284">
        <f>IF(D16=2,'BN_Regular Symbol'!F$48,IF(BN_PayCombo!D16=1,'BN_Regular Symbol'!F$33,IF(C16=0,'BN_Regular Symbol'!F$26,'BN_Regular Symbol'!F$61) ))</f>
        <v>23</v>
      </c>
      <c r="K16" s="284">
        <f>IF(E16=2,'BN_Regular Symbol'!G$48,IF(BN_PayCombo!E16=1,'BN_Regular Symbol'!G$33,IF(D16=0,'BN_Regular Symbol'!G$26,'BN_Regular Symbol'!G$61) ))</f>
        <v>0</v>
      </c>
      <c r="L16" s="284">
        <f>IF(F16=2,'BN_Regular Symbol'!H$48,IF(BN_PayCombo!F16=1,'BN_Regular Symbol'!H$33,IF(E16=0,'BN_Regular Symbol'!H$26,'BN_Regular Symbol'!H$61) ))</f>
        <v>4</v>
      </c>
      <c r="M16" s="270">
        <f t="shared" si="5"/>
        <v>0</v>
      </c>
      <c r="N16" s="271">
        <f t="shared" si="6"/>
        <v>0</v>
      </c>
      <c r="O16" s="285">
        <f>HLOOKUP(A16,OverView!$B$47:$L$57,2,FALSE)</f>
        <v>1500</v>
      </c>
      <c r="P16" s="269">
        <f t="shared" si="7"/>
        <v>0</v>
      </c>
      <c r="Q16" s="272">
        <f t="shared" si="8"/>
        <v>0</v>
      </c>
      <c r="R16" s="269">
        <f t="shared" si="9"/>
        <v>0</v>
      </c>
      <c r="S16" s="237"/>
      <c r="T16" s="237"/>
      <c r="U16" s="128"/>
      <c r="V16" s="182" t="s">
        <v>107</v>
      </c>
      <c r="W16" s="182" t="s">
        <v>26</v>
      </c>
      <c r="X16" s="182" t="s">
        <v>26</v>
      </c>
      <c r="Y16" s="182" t="s">
        <v>26</v>
      </c>
      <c r="Z16" s="182" t="s">
        <v>26</v>
      </c>
      <c r="AA16" s="277">
        <f>IF(V16="S1",'BN_Regular Symbol'!D$3*3,'BN_Regular Symbol'!D$15-'BN_Regular Symbol'!D$3*3)</f>
        <v>0</v>
      </c>
      <c r="AB16" s="277">
        <f>IF(W16="S1",'BN_Regular Symbol'!E$3*3,'BN_Regular Symbol'!E$15-'BN_Regular Symbol'!E$3*3)</f>
        <v>0</v>
      </c>
      <c r="AC16" s="277">
        <f>IF(X16="S1",'BN_Regular Symbol'!F$3*3,'BN_Regular Symbol'!F$15-'BN_Regular Symbol'!F$3*3)</f>
        <v>0</v>
      </c>
      <c r="AD16" s="277">
        <f>IF(Y16="S1",'BN_Regular Symbol'!G$3*3,'BN_Regular Symbol'!G$15-'BN_Regular Symbol'!G$3*3)</f>
        <v>0</v>
      </c>
      <c r="AE16" s="277">
        <f>IF(Z16="S1",'BN_Regular Symbol'!H$3*3,'BN_Regular Symbol'!H$15-'BN_Regular Symbol'!H$3*3)</f>
        <v>0</v>
      </c>
      <c r="AF16" s="224">
        <f t="shared" si="10"/>
        <v>0</v>
      </c>
      <c r="AG16" s="15">
        <f t="shared" si="11"/>
        <v>0</v>
      </c>
    </row>
    <row r="17" spans="1:33" ht="14" thickBot="1">
      <c r="A17" s="187">
        <f t="shared" si="0"/>
        <v>8</v>
      </c>
      <c r="B17" s="278">
        <v>1</v>
      </c>
      <c r="C17" s="278">
        <v>2</v>
      </c>
      <c r="D17" s="278">
        <v>2</v>
      </c>
      <c r="E17" s="278">
        <v>2</v>
      </c>
      <c r="F17" s="278">
        <v>1</v>
      </c>
      <c r="G17" s="279">
        <f t="shared" si="1"/>
        <v>8</v>
      </c>
      <c r="H17" s="284">
        <f>IF(B17=2,'BN_Regular Symbol'!D$48,IF(BN_PayCombo!B17=1,'BN_Regular Symbol'!D$33,IF(A17=0,'BN_Regular Symbol'!D$26,'BN_Regular Symbol'!D$61) ))</f>
        <v>0</v>
      </c>
      <c r="I17" s="284">
        <f>IF(C17=2,'BN_Regular Symbol'!E$48,IF(BN_PayCombo!C17=1,'BN_Regular Symbol'!E$33,IF(B17=0,'BN_Regular Symbol'!E$26,'BN_Regular Symbol'!E$61) ))</f>
        <v>6</v>
      </c>
      <c r="J17" s="284">
        <f>IF(D17=2,'BN_Regular Symbol'!F$48,IF(BN_PayCombo!D17=1,'BN_Regular Symbol'!F$33,IF(C17=0,'BN_Regular Symbol'!F$26,'BN_Regular Symbol'!F$61) ))</f>
        <v>23</v>
      </c>
      <c r="K17" s="284">
        <f>IF(E17=2,'BN_Regular Symbol'!G$48,IF(BN_PayCombo!E17=1,'BN_Regular Symbol'!G$33,IF(D17=0,'BN_Regular Symbol'!G$26,'BN_Regular Symbol'!G$61) ))</f>
        <v>14</v>
      </c>
      <c r="L17" s="284">
        <f>IF(F17=2,'BN_Regular Symbol'!H$48,IF(BN_PayCombo!F17=1,'BN_Regular Symbol'!H$33,IF(E17=0,'BN_Regular Symbol'!H$26,'BN_Regular Symbol'!H$61) ))</f>
        <v>0</v>
      </c>
      <c r="M17" s="270">
        <f t="shared" si="5"/>
        <v>0</v>
      </c>
      <c r="N17" s="271">
        <f t="shared" si="6"/>
        <v>0</v>
      </c>
      <c r="O17" s="285">
        <f>HLOOKUP(A17,OverView!$B$47:$L$57,2,FALSE)</f>
        <v>1500</v>
      </c>
      <c r="P17" s="269">
        <f t="shared" si="7"/>
        <v>0</v>
      </c>
      <c r="Q17" s="272">
        <f t="shared" si="8"/>
        <v>0</v>
      </c>
      <c r="R17" s="269">
        <f t="shared" si="9"/>
        <v>0</v>
      </c>
      <c r="S17" s="237"/>
      <c r="T17" s="237"/>
      <c r="U17" s="128"/>
      <c r="V17" s="183" t="s">
        <v>26</v>
      </c>
      <c r="W17" s="183" t="s">
        <v>26</v>
      </c>
      <c r="X17" s="183" t="s">
        <v>26</v>
      </c>
      <c r="Y17" s="183" t="s">
        <v>107</v>
      </c>
      <c r="Z17" s="183" t="s">
        <v>107</v>
      </c>
      <c r="AA17" s="277">
        <f>IF(V17="S1",'BN_Regular Symbol'!D$3*3,'BN_Regular Symbol'!D$15-'BN_Regular Symbol'!D$3*3)</f>
        <v>0</v>
      </c>
      <c r="AB17" s="277">
        <f>IF(W17="S1",'BN_Regular Symbol'!E$3*3,'BN_Regular Symbol'!E$15-'BN_Regular Symbol'!E$3*3)</f>
        <v>0</v>
      </c>
      <c r="AC17" s="277">
        <f>IF(X17="S1",'BN_Regular Symbol'!F$3*3,'BN_Regular Symbol'!F$15-'BN_Regular Symbol'!F$3*3)</f>
        <v>0</v>
      </c>
      <c r="AD17" s="277">
        <f>IF(Y17="S1",'BN_Regular Symbol'!G$3*3,'BN_Regular Symbol'!G$15-'BN_Regular Symbol'!G$3*3)</f>
        <v>0</v>
      </c>
      <c r="AE17" s="277">
        <f>IF(Z17="S1",'BN_Regular Symbol'!H$3*3,'BN_Regular Symbol'!H$15-'BN_Regular Symbol'!H$3*3)</f>
        <v>0</v>
      </c>
      <c r="AF17" s="224">
        <f t="shared" si="10"/>
        <v>0</v>
      </c>
      <c r="AG17" s="15">
        <f t="shared" si="11"/>
        <v>0</v>
      </c>
    </row>
    <row r="18" spans="1:33" ht="14" thickBot="1">
      <c r="A18" s="187">
        <f t="shared" si="0"/>
        <v>8</v>
      </c>
      <c r="B18" s="278">
        <v>2</v>
      </c>
      <c r="C18" s="278">
        <v>1</v>
      </c>
      <c r="D18" s="278">
        <v>1</v>
      </c>
      <c r="E18" s="278">
        <v>2</v>
      </c>
      <c r="F18" s="278">
        <v>2</v>
      </c>
      <c r="G18" s="279">
        <f t="shared" si="1"/>
        <v>8</v>
      </c>
      <c r="H18" s="284">
        <f>IF(B18=2,'BN_Regular Symbol'!D$48,IF(BN_PayCombo!B18=1,'BN_Regular Symbol'!D$33,IF(A18=0,'BN_Regular Symbol'!D$26,'BN_Regular Symbol'!D$61) ))</f>
        <v>10</v>
      </c>
      <c r="I18" s="284">
        <f>IF(C18=2,'BN_Regular Symbol'!E$48,IF(BN_PayCombo!C18=1,'BN_Regular Symbol'!E$33,IF(B18=0,'BN_Regular Symbol'!E$26,'BN_Regular Symbol'!E$61) ))</f>
        <v>0</v>
      </c>
      <c r="J18" s="284">
        <f>IF(D18=2,'BN_Regular Symbol'!F$48,IF(BN_PayCombo!D18=1,'BN_Regular Symbol'!F$33,IF(C18=0,'BN_Regular Symbol'!F$26,'BN_Regular Symbol'!F$61) ))</f>
        <v>0</v>
      </c>
      <c r="K18" s="284">
        <f>IF(E18=2,'BN_Regular Symbol'!G$48,IF(BN_PayCombo!E18=1,'BN_Regular Symbol'!G$33,IF(D18=0,'BN_Regular Symbol'!G$26,'BN_Regular Symbol'!G$61) ))</f>
        <v>14</v>
      </c>
      <c r="L18" s="284">
        <f>IF(F18=2,'BN_Regular Symbol'!H$48,IF(BN_PayCombo!F18=1,'BN_Regular Symbol'!H$33,IF(E18=0,'BN_Regular Symbol'!H$26,'BN_Regular Symbol'!H$61) ))</f>
        <v>4</v>
      </c>
      <c r="M18" s="270">
        <f t="shared" si="5"/>
        <v>0</v>
      </c>
      <c r="N18" s="271">
        <f t="shared" si="6"/>
        <v>0</v>
      </c>
      <c r="O18" s="285">
        <f>HLOOKUP(A18,OverView!$B$47:$L$57,2,FALSE)</f>
        <v>1500</v>
      </c>
      <c r="P18" s="269">
        <f t="shared" si="7"/>
        <v>0</v>
      </c>
      <c r="Q18" s="272">
        <f t="shared" si="8"/>
        <v>0</v>
      </c>
      <c r="R18" s="269">
        <f t="shared" si="9"/>
        <v>0</v>
      </c>
      <c r="S18" s="237"/>
      <c r="T18" s="128"/>
      <c r="U18" s="128"/>
      <c r="V18" s="183" t="s">
        <v>26</v>
      </c>
      <c r="W18" s="183" t="s">
        <v>26</v>
      </c>
      <c r="X18" s="183" t="s">
        <v>107</v>
      </c>
      <c r="Y18" s="183" t="s">
        <v>26</v>
      </c>
      <c r="Z18" s="183" t="s">
        <v>107</v>
      </c>
      <c r="AA18" s="277">
        <f>IF(V18="S1",'BN_Regular Symbol'!D$3*3,'BN_Regular Symbol'!D$15-'BN_Regular Symbol'!D$3*3)</f>
        <v>0</v>
      </c>
      <c r="AB18" s="277">
        <f>IF(W18="S1",'BN_Regular Symbol'!E$3*3,'BN_Regular Symbol'!E$15-'BN_Regular Symbol'!E$3*3)</f>
        <v>0</v>
      </c>
      <c r="AC18" s="277">
        <f>IF(X18="S1",'BN_Regular Symbol'!F$3*3,'BN_Regular Symbol'!F$15-'BN_Regular Symbol'!F$3*3)</f>
        <v>0</v>
      </c>
      <c r="AD18" s="277">
        <f>IF(Y18="S1",'BN_Regular Symbol'!G$3*3,'BN_Regular Symbol'!G$15-'BN_Regular Symbol'!G$3*3)</f>
        <v>0</v>
      </c>
      <c r="AE18" s="277">
        <f>IF(Z18="S1",'BN_Regular Symbol'!H$3*3,'BN_Regular Symbol'!H$15-'BN_Regular Symbol'!H$3*3)</f>
        <v>0</v>
      </c>
      <c r="AF18" s="224">
        <f t="shared" si="10"/>
        <v>0</v>
      </c>
      <c r="AG18" s="15">
        <f t="shared" si="11"/>
        <v>0</v>
      </c>
    </row>
    <row r="19" spans="1:33" ht="14" thickBot="1">
      <c r="A19" s="187">
        <f t="shared" si="0"/>
        <v>8</v>
      </c>
      <c r="B19" s="278">
        <v>2</v>
      </c>
      <c r="C19" s="278">
        <v>1</v>
      </c>
      <c r="D19" s="278">
        <v>2</v>
      </c>
      <c r="E19" s="278">
        <v>1</v>
      </c>
      <c r="F19" s="278">
        <v>2</v>
      </c>
      <c r="G19" s="279">
        <f t="shared" si="1"/>
        <v>8</v>
      </c>
      <c r="H19" s="284">
        <f>IF(B19=2,'BN_Regular Symbol'!D$48,IF(BN_PayCombo!B19=1,'BN_Regular Symbol'!D$33,IF(A19=0,'BN_Regular Symbol'!D$26,'BN_Regular Symbol'!D$61) ))</f>
        <v>10</v>
      </c>
      <c r="I19" s="284">
        <f>IF(C19=2,'BN_Regular Symbol'!E$48,IF(BN_PayCombo!C19=1,'BN_Regular Symbol'!E$33,IF(B19=0,'BN_Regular Symbol'!E$26,'BN_Regular Symbol'!E$61) ))</f>
        <v>0</v>
      </c>
      <c r="J19" s="284">
        <f>IF(D19=2,'BN_Regular Symbol'!F$48,IF(BN_PayCombo!D19=1,'BN_Regular Symbol'!F$33,IF(C19=0,'BN_Regular Symbol'!F$26,'BN_Regular Symbol'!F$61) ))</f>
        <v>23</v>
      </c>
      <c r="K19" s="284">
        <f>IF(E19=2,'BN_Regular Symbol'!G$48,IF(BN_PayCombo!E19=1,'BN_Regular Symbol'!G$33,IF(D19=0,'BN_Regular Symbol'!G$26,'BN_Regular Symbol'!G$61) ))</f>
        <v>0</v>
      </c>
      <c r="L19" s="284">
        <f>IF(F19=2,'BN_Regular Symbol'!H$48,IF(BN_PayCombo!F19=1,'BN_Regular Symbol'!H$33,IF(E19=0,'BN_Regular Symbol'!H$26,'BN_Regular Symbol'!H$61) ))</f>
        <v>4</v>
      </c>
      <c r="M19" s="270">
        <f t="shared" si="5"/>
        <v>0</v>
      </c>
      <c r="N19" s="271">
        <f t="shared" si="6"/>
        <v>0</v>
      </c>
      <c r="O19" s="285">
        <f>HLOOKUP(A19,OverView!$B$47:$L$57,2,FALSE)</f>
        <v>1500</v>
      </c>
      <c r="P19" s="269">
        <f t="shared" si="7"/>
        <v>0</v>
      </c>
      <c r="Q19" s="272">
        <f t="shared" si="8"/>
        <v>0</v>
      </c>
      <c r="R19" s="269">
        <f t="shared" si="9"/>
        <v>0</v>
      </c>
      <c r="S19" s="237"/>
      <c r="T19" s="128"/>
      <c r="U19" s="128"/>
      <c r="V19" s="183" t="s">
        <v>26</v>
      </c>
      <c r="W19" s="183" t="s">
        <v>26</v>
      </c>
      <c r="X19" s="183" t="s">
        <v>107</v>
      </c>
      <c r="Y19" s="183" t="s">
        <v>107</v>
      </c>
      <c r="Z19" s="183" t="s">
        <v>26</v>
      </c>
      <c r="AA19" s="277">
        <f>IF(V19="S1",'BN_Regular Symbol'!D$3*3,'BN_Regular Symbol'!D$15-'BN_Regular Symbol'!D$3*3)</f>
        <v>0</v>
      </c>
      <c r="AB19" s="277">
        <f>IF(W19="S1",'BN_Regular Symbol'!E$3*3,'BN_Regular Symbol'!E$15-'BN_Regular Symbol'!E$3*3)</f>
        <v>0</v>
      </c>
      <c r="AC19" s="277">
        <f>IF(X19="S1",'BN_Regular Symbol'!F$3*3,'BN_Regular Symbol'!F$15-'BN_Regular Symbol'!F$3*3)</f>
        <v>0</v>
      </c>
      <c r="AD19" s="277">
        <f>IF(Y19="S1",'BN_Regular Symbol'!G$3*3,'BN_Regular Symbol'!G$15-'BN_Regular Symbol'!G$3*3)</f>
        <v>0</v>
      </c>
      <c r="AE19" s="277">
        <f>IF(Z19="S1",'BN_Regular Symbol'!H$3*3,'BN_Regular Symbol'!H$15-'BN_Regular Symbol'!H$3*3)</f>
        <v>0</v>
      </c>
      <c r="AF19" s="224">
        <f t="shared" si="10"/>
        <v>0</v>
      </c>
      <c r="AG19" s="15">
        <f t="shared" si="11"/>
        <v>0</v>
      </c>
    </row>
    <row r="20" spans="1:33" ht="14" thickBot="1">
      <c r="A20" s="187">
        <f t="shared" si="0"/>
        <v>8</v>
      </c>
      <c r="B20" s="278">
        <v>2</v>
      </c>
      <c r="C20" s="278">
        <v>1</v>
      </c>
      <c r="D20" s="278">
        <v>2</v>
      </c>
      <c r="E20" s="278">
        <v>2</v>
      </c>
      <c r="F20" s="278">
        <v>1</v>
      </c>
      <c r="G20" s="279">
        <f t="shared" si="1"/>
        <v>8</v>
      </c>
      <c r="H20" s="284">
        <f>IF(B20=2,'BN_Regular Symbol'!D$48,IF(BN_PayCombo!B20=1,'BN_Regular Symbol'!D$33,IF(A20=0,'BN_Regular Symbol'!D$26,'BN_Regular Symbol'!D$61) ))</f>
        <v>10</v>
      </c>
      <c r="I20" s="284">
        <f>IF(C20=2,'BN_Regular Symbol'!E$48,IF(BN_PayCombo!C20=1,'BN_Regular Symbol'!E$33,IF(B20=0,'BN_Regular Symbol'!E$26,'BN_Regular Symbol'!E$61) ))</f>
        <v>0</v>
      </c>
      <c r="J20" s="284">
        <f>IF(D20=2,'BN_Regular Symbol'!F$48,IF(BN_PayCombo!D20=1,'BN_Regular Symbol'!F$33,IF(C20=0,'BN_Regular Symbol'!F$26,'BN_Regular Symbol'!F$61) ))</f>
        <v>23</v>
      </c>
      <c r="K20" s="284">
        <f>IF(E20=2,'BN_Regular Symbol'!G$48,IF(BN_PayCombo!E20=1,'BN_Regular Symbol'!G$33,IF(D20=0,'BN_Regular Symbol'!G$26,'BN_Regular Symbol'!G$61) ))</f>
        <v>14</v>
      </c>
      <c r="L20" s="284">
        <f>IF(F20=2,'BN_Regular Symbol'!H$48,IF(BN_PayCombo!F20=1,'BN_Regular Symbol'!H$33,IF(E20=0,'BN_Regular Symbol'!H$26,'BN_Regular Symbol'!H$61) ))</f>
        <v>0</v>
      </c>
      <c r="M20" s="270">
        <f t="shared" si="5"/>
        <v>0</v>
      </c>
      <c r="N20" s="271">
        <f t="shared" si="6"/>
        <v>0</v>
      </c>
      <c r="O20" s="285">
        <f>HLOOKUP(A20,OverView!$B$47:$L$57,2,FALSE)</f>
        <v>1500</v>
      </c>
      <c r="P20" s="269">
        <f t="shared" si="7"/>
        <v>0</v>
      </c>
      <c r="Q20" s="272">
        <f t="shared" si="8"/>
        <v>0</v>
      </c>
      <c r="R20" s="269">
        <f t="shared" si="9"/>
        <v>0</v>
      </c>
      <c r="S20" s="237"/>
      <c r="T20" s="128"/>
      <c r="U20" s="128"/>
      <c r="V20" s="183" t="s">
        <v>26</v>
      </c>
      <c r="W20" s="183" t="s">
        <v>107</v>
      </c>
      <c r="X20" s="183" t="s">
        <v>26</v>
      </c>
      <c r="Y20" s="183" t="s">
        <v>26</v>
      </c>
      <c r="Z20" s="183" t="s">
        <v>107</v>
      </c>
      <c r="AA20" s="277">
        <f>IF(V20="S1",'BN_Regular Symbol'!D$3*3,'BN_Regular Symbol'!D$15-'BN_Regular Symbol'!D$3*3)</f>
        <v>0</v>
      </c>
      <c r="AB20" s="277">
        <f>IF(W20="S1",'BN_Regular Symbol'!E$3*3,'BN_Regular Symbol'!E$15-'BN_Regular Symbol'!E$3*3)</f>
        <v>0</v>
      </c>
      <c r="AC20" s="277">
        <f>IF(X20="S1",'BN_Regular Symbol'!F$3*3,'BN_Regular Symbol'!F$15-'BN_Regular Symbol'!F$3*3)</f>
        <v>0</v>
      </c>
      <c r="AD20" s="277">
        <f>IF(Y20="S1",'BN_Regular Symbol'!G$3*3,'BN_Regular Symbol'!G$15-'BN_Regular Symbol'!G$3*3)</f>
        <v>0</v>
      </c>
      <c r="AE20" s="277">
        <f>IF(Z20="S1",'BN_Regular Symbol'!H$3*3,'BN_Regular Symbol'!H$15-'BN_Regular Symbol'!H$3*3)</f>
        <v>0</v>
      </c>
      <c r="AF20" s="224">
        <f t="shared" si="10"/>
        <v>0</v>
      </c>
      <c r="AG20" s="15">
        <f t="shared" si="11"/>
        <v>0</v>
      </c>
    </row>
    <row r="21" spans="1:33" ht="14" thickBot="1">
      <c r="A21" s="187">
        <f t="shared" si="0"/>
        <v>8</v>
      </c>
      <c r="B21" s="278">
        <v>2</v>
      </c>
      <c r="C21" s="278">
        <v>2</v>
      </c>
      <c r="D21" s="278">
        <v>1</v>
      </c>
      <c r="E21" s="278">
        <v>1</v>
      </c>
      <c r="F21" s="278">
        <v>2</v>
      </c>
      <c r="G21" s="279">
        <f t="shared" si="1"/>
        <v>8</v>
      </c>
      <c r="H21" s="284">
        <f>IF(B21=2,'BN_Regular Symbol'!D$48,IF(BN_PayCombo!B21=1,'BN_Regular Symbol'!D$33,IF(A21=0,'BN_Regular Symbol'!D$26,'BN_Regular Symbol'!D$61) ))</f>
        <v>10</v>
      </c>
      <c r="I21" s="284">
        <f>IF(C21=2,'BN_Regular Symbol'!E$48,IF(BN_PayCombo!C21=1,'BN_Regular Symbol'!E$33,IF(B21=0,'BN_Regular Symbol'!E$26,'BN_Regular Symbol'!E$61) ))</f>
        <v>6</v>
      </c>
      <c r="J21" s="284">
        <f>IF(D21=2,'BN_Regular Symbol'!F$48,IF(BN_PayCombo!D21=1,'BN_Regular Symbol'!F$33,IF(C21=0,'BN_Regular Symbol'!F$26,'BN_Regular Symbol'!F$61) ))</f>
        <v>0</v>
      </c>
      <c r="K21" s="284">
        <f>IF(E21=2,'BN_Regular Symbol'!G$48,IF(BN_PayCombo!E21=1,'BN_Regular Symbol'!G$33,IF(D21=0,'BN_Regular Symbol'!G$26,'BN_Regular Symbol'!G$61) ))</f>
        <v>0</v>
      </c>
      <c r="L21" s="284">
        <f>IF(F21=2,'BN_Regular Symbol'!H$48,IF(BN_PayCombo!F21=1,'BN_Regular Symbol'!H$33,IF(E21=0,'BN_Regular Symbol'!H$26,'BN_Regular Symbol'!H$61) ))</f>
        <v>4</v>
      </c>
      <c r="M21" s="270">
        <f t="shared" si="5"/>
        <v>0</v>
      </c>
      <c r="N21" s="271">
        <f t="shared" si="6"/>
        <v>0</v>
      </c>
      <c r="O21" s="285">
        <f>HLOOKUP(A21,OverView!$B$47:$L$57,2,FALSE)</f>
        <v>1500</v>
      </c>
      <c r="P21" s="269">
        <f t="shared" si="7"/>
        <v>0</v>
      </c>
      <c r="Q21" s="272">
        <f t="shared" si="8"/>
        <v>0</v>
      </c>
      <c r="R21" s="269">
        <f t="shared" si="9"/>
        <v>0</v>
      </c>
      <c r="S21" s="237"/>
      <c r="T21" s="128"/>
      <c r="U21" s="128"/>
      <c r="V21" s="183" t="s">
        <v>26</v>
      </c>
      <c r="W21" s="183" t="s">
        <v>107</v>
      </c>
      <c r="X21" s="183" t="s">
        <v>26</v>
      </c>
      <c r="Y21" s="183" t="s">
        <v>107</v>
      </c>
      <c r="Z21" s="183" t="s">
        <v>26</v>
      </c>
      <c r="AA21" s="277">
        <f>IF(V21="S1",'BN_Regular Symbol'!D$3*3,'BN_Regular Symbol'!D$15-'BN_Regular Symbol'!D$3*3)</f>
        <v>0</v>
      </c>
      <c r="AB21" s="277">
        <f>IF(W21="S1",'BN_Regular Symbol'!E$3*3,'BN_Regular Symbol'!E$15-'BN_Regular Symbol'!E$3*3)</f>
        <v>0</v>
      </c>
      <c r="AC21" s="277">
        <f>IF(X21="S1",'BN_Regular Symbol'!F$3*3,'BN_Regular Symbol'!F$15-'BN_Regular Symbol'!F$3*3)</f>
        <v>0</v>
      </c>
      <c r="AD21" s="277">
        <f>IF(Y21="S1",'BN_Regular Symbol'!G$3*3,'BN_Regular Symbol'!G$15-'BN_Regular Symbol'!G$3*3)</f>
        <v>0</v>
      </c>
      <c r="AE21" s="277">
        <f>IF(Z21="S1",'BN_Regular Symbol'!H$3*3,'BN_Regular Symbol'!H$15-'BN_Regular Symbol'!H$3*3)</f>
        <v>0</v>
      </c>
      <c r="AF21" s="224">
        <f t="shared" si="10"/>
        <v>0</v>
      </c>
      <c r="AG21" s="15">
        <f t="shared" si="11"/>
        <v>0</v>
      </c>
    </row>
    <row r="22" spans="1:33" ht="14" thickBot="1">
      <c r="A22" s="187">
        <f t="shared" si="0"/>
        <v>8</v>
      </c>
      <c r="B22" s="278">
        <v>2</v>
      </c>
      <c r="C22" s="278">
        <v>2</v>
      </c>
      <c r="D22" s="278">
        <v>1</v>
      </c>
      <c r="E22" s="278">
        <v>2</v>
      </c>
      <c r="F22" s="278">
        <v>1</v>
      </c>
      <c r="G22" s="279">
        <f t="shared" si="1"/>
        <v>8</v>
      </c>
      <c r="H22" s="284">
        <f>IF(B22=2,'BN_Regular Symbol'!D$48,IF(BN_PayCombo!B22=1,'BN_Regular Symbol'!D$33,IF(A22=0,'BN_Regular Symbol'!D$26,'BN_Regular Symbol'!D$61) ))</f>
        <v>10</v>
      </c>
      <c r="I22" s="284">
        <f>IF(C22=2,'BN_Regular Symbol'!E$48,IF(BN_PayCombo!C22=1,'BN_Regular Symbol'!E$33,IF(B22=0,'BN_Regular Symbol'!E$26,'BN_Regular Symbol'!E$61) ))</f>
        <v>6</v>
      </c>
      <c r="J22" s="284">
        <f>IF(D22=2,'BN_Regular Symbol'!F$48,IF(BN_PayCombo!D22=1,'BN_Regular Symbol'!F$33,IF(C22=0,'BN_Regular Symbol'!F$26,'BN_Regular Symbol'!F$61) ))</f>
        <v>0</v>
      </c>
      <c r="K22" s="284">
        <f>IF(E22=2,'BN_Regular Symbol'!G$48,IF(BN_PayCombo!E22=1,'BN_Regular Symbol'!G$33,IF(D22=0,'BN_Regular Symbol'!G$26,'BN_Regular Symbol'!G$61) ))</f>
        <v>14</v>
      </c>
      <c r="L22" s="284">
        <f>IF(F22=2,'BN_Regular Symbol'!H$48,IF(BN_PayCombo!F22=1,'BN_Regular Symbol'!H$33,IF(E22=0,'BN_Regular Symbol'!H$26,'BN_Regular Symbol'!H$61) ))</f>
        <v>0</v>
      </c>
      <c r="M22" s="270">
        <f t="shared" si="5"/>
        <v>0</v>
      </c>
      <c r="N22" s="271">
        <f t="shared" si="6"/>
        <v>0</v>
      </c>
      <c r="O22" s="285">
        <f>HLOOKUP(A22,OverView!$B$47:$L$57,2,FALSE)</f>
        <v>1500</v>
      </c>
      <c r="P22" s="269">
        <f t="shared" si="7"/>
        <v>0</v>
      </c>
      <c r="Q22" s="272">
        <f t="shared" si="8"/>
        <v>0</v>
      </c>
      <c r="R22" s="269">
        <f t="shared" si="9"/>
        <v>0</v>
      </c>
      <c r="S22" s="237"/>
      <c r="T22" s="128"/>
      <c r="U22" s="128"/>
      <c r="V22" s="183" t="s">
        <v>26</v>
      </c>
      <c r="W22" s="183" t="s">
        <v>107</v>
      </c>
      <c r="X22" s="183" t="s">
        <v>107</v>
      </c>
      <c r="Y22" s="183" t="s">
        <v>26</v>
      </c>
      <c r="Z22" s="183" t="s">
        <v>26</v>
      </c>
      <c r="AA22" s="277">
        <f>IF(V22="S1",'BN_Regular Symbol'!D$3*3,'BN_Regular Symbol'!D$15-'BN_Regular Symbol'!D$3*3)</f>
        <v>0</v>
      </c>
      <c r="AB22" s="277">
        <f>IF(W22="S1",'BN_Regular Symbol'!E$3*3,'BN_Regular Symbol'!E$15-'BN_Regular Symbol'!E$3*3)</f>
        <v>0</v>
      </c>
      <c r="AC22" s="277">
        <f>IF(X22="S1",'BN_Regular Symbol'!F$3*3,'BN_Regular Symbol'!F$15-'BN_Regular Symbol'!F$3*3)</f>
        <v>0</v>
      </c>
      <c r="AD22" s="277">
        <f>IF(Y22="S1",'BN_Regular Symbol'!G$3*3,'BN_Regular Symbol'!G$15-'BN_Regular Symbol'!G$3*3)</f>
        <v>0</v>
      </c>
      <c r="AE22" s="277">
        <f>IF(Z22="S1",'BN_Regular Symbol'!H$3*3,'BN_Regular Symbol'!H$15-'BN_Regular Symbol'!H$3*3)</f>
        <v>0</v>
      </c>
      <c r="AF22" s="224">
        <f t="shared" si="10"/>
        <v>0</v>
      </c>
      <c r="AG22" s="15">
        <f t="shared" si="11"/>
        <v>0</v>
      </c>
    </row>
    <row r="23" spans="1:33" ht="14" thickBot="1">
      <c r="A23" s="187">
        <f t="shared" si="0"/>
        <v>8</v>
      </c>
      <c r="B23" s="278">
        <v>2</v>
      </c>
      <c r="C23" s="278">
        <v>2</v>
      </c>
      <c r="D23" s="278">
        <v>2</v>
      </c>
      <c r="E23" s="278">
        <v>1</v>
      </c>
      <c r="F23" s="278">
        <v>1</v>
      </c>
      <c r="G23" s="279">
        <f t="shared" si="1"/>
        <v>8</v>
      </c>
      <c r="H23" s="284">
        <f>IF(B23=2,'BN_Regular Symbol'!D$48,IF(BN_PayCombo!B23=1,'BN_Regular Symbol'!D$33,IF(A23=0,'BN_Regular Symbol'!D$26,'BN_Regular Symbol'!D$61) ))</f>
        <v>10</v>
      </c>
      <c r="I23" s="284">
        <f>IF(C23=2,'BN_Regular Symbol'!E$48,IF(BN_PayCombo!C23=1,'BN_Regular Symbol'!E$33,IF(B23=0,'BN_Regular Symbol'!E$26,'BN_Regular Symbol'!E$61) ))</f>
        <v>6</v>
      </c>
      <c r="J23" s="284">
        <f>IF(D23=2,'BN_Regular Symbol'!F$48,IF(BN_PayCombo!D23=1,'BN_Regular Symbol'!F$33,IF(C23=0,'BN_Regular Symbol'!F$26,'BN_Regular Symbol'!F$61) ))</f>
        <v>23</v>
      </c>
      <c r="K23" s="284">
        <f>IF(E23=2,'BN_Regular Symbol'!G$48,IF(BN_PayCombo!E23=1,'BN_Regular Symbol'!G$33,IF(D23=0,'BN_Regular Symbol'!G$26,'BN_Regular Symbol'!G$61) ))</f>
        <v>0</v>
      </c>
      <c r="L23" s="284">
        <f>IF(F23=2,'BN_Regular Symbol'!H$48,IF(BN_PayCombo!F23=1,'BN_Regular Symbol'!H$33,IF(E23=0,'BN_Regular Symbol'!H$26,'BN_Regular Symbol'!H$61) ))</f>
        <v>0</v>
      </c>
      <c r="M23" s="270">
        <f t="shared" si="5"/>
        <v>0</v>
      </c>
      <c r="N23" s="271">
        <f t="shared" si="6"/>
        <v>0</v>
      </c>
      <c r="O23" s="285">
        <f>HLOOKUP(A23,OverView!$B$47:$L$57,2,FALSE)</f>
        <v>1500</v>
      </c>
      <c r="P23" s="269">
        <f t="shared" si="7"/>
        <v>0</v>
      </c>
      <c r="Q23" s="272">
        <f t="shared" si="8"/>
        <v>0</v>
      </c>
      <c r="R23" s="269">
        <f t="shared" si="9"/>
        <v>0</v>
      </c>
      <c r="S23" s="237"/>
      <c r="T23" s="128"/>
      <c r="U23" s="128"/>
      <c r="V23" s="183" t="s">
        <v>107</v>
      </c>
      <c r="W23" s="183" t="s">
        <v>26</v>
      </c>
      <c r="X23" s="183" t="s">
        <v>26</v>
      </c>
      <c r="Y23" s="183" t="s">
        <v>26</v>
      </c>
      <c r="Z23" s="183" t="s">
        <v>107</v>
      </c>
      <c r="AA23" s="277">
        <f>IF(V23="S1",'BN_Regular Symbol'!D$3*3,'BN_Regular Symbol'!D$15-'BN_Regular Symbol'!D$3*3)</f>
        <v>0</v>
      </c>
      <c r="AB23" s="277">
        <f>IF(W23="S1",'BN_Regular Symbol'!E$3*3,'BN_Regular Symbol'!E$15-'BN_Regular Symbol'!E$3*3)</f>
        <v>0</v>
      </c>
      <c r="AC23" s="277">
        <f>IF(X23="S1",'BN_Regular Symbol'!F$3*3,'BN_Regular Symbol'!F$15-'BN_Regular Symbol'!F$3*3)</f>
        <v>0</v>
      </c>
      <c r="AD23" s="277">
        <f>IF(Y23="S1",'BN_Regular Symbol'!G$3*3,'BN_Regular Symbol'!G$15-'BN_Regular Symbol'!G$3*3)</f>
        <v>0</v>
      </c>
      <c r="AE23" s="277">
        <f>IF(Z23="S1",'BN_Regular Symbol'!H$3*3,'BN_Regular Symbol'!H$15-'BN_Regular Symbol'!H$3*3)</f>
        <v>0</v>
      </c>
      <c r="AF23" s="224">
        <f t="shared" si="10"/>
        <v>0</v>
      </c>
      <c r="AG23" s="15">
        <f t="shared" si="11"/>
        <v>0</v>
      </c>
    </row>
    <row r="24" spans="1:33" ht="14" thickBot="1">
      <c r="A24" s="187">
        <f t="shared" si="0"/>
        <v>8</v>
      </c>
      <c r="B24" s="282">
        <v>2</v>
      </c>
      <c r="C24" s="282">
        <v>2</v>
      </c>
      <c r="D24" s="282">
        <v>2</v>
      </c>
      <c r="E24" s="282">
        <v>2</v>
      </c>
      <c r="F24" s="282">
        <v>0</v>
      </c>
      <c r="G24" s="283">
        <f t="shared" si="1"/>
        <v>8</v>
      </c>
      <c r="H24" s="284">
        <f>IF(B24=2,'BN_Regular Symbol'!D$48,IF(BN_PayCombo!B24=1,'BN_Regular Symbol'!D$33,IF(A24=0,'BN_Regular Symbol'!D$26,'BN_Regular Symbol'!D$61) ))</f>
        <v>10</v>
      </c>
      <c r="I24" s="284">
        <f>IF(C24=2,'BN_Regular Symbol'!E$48,IF(BN_PayCombo!C24=1,'BN_Regular Symbol'!E$33,IF(B24=0,'BN_Regular Symbol'!E$26,'BN_Regular Symbol'!E$61) ))</f>
        <v>6</v>
      </c>
      <c r="J24" s="284">
        <f>IF(D24=2,'BN_Regular Symbol'!F$48,IF(BN_PayCombo!D24=1,'BN_Regular Symbol'!F$33,IF(C24=0,'BN_Regular Symbol'!F$26,'BN_Regular Symbol'!F$61) ))</f>
        <v>23</v>
      </c>
      <c r="K24" s="284">
        <f>IF(E24=2,'BN_Regular Symbol'!G$48,IF(BN_PayCombo!E24=1,'BN_Regular Symbol'!G$33,IF(D24=0,'BN_Regular Symbol'!G$26,'BN_Regular Symbol'!G$61) ))</f>
        <v>14</v>
      </c>
      <c r="L24" s="284">
        <f>IF(F24=2,'BN_Regular Symbol'!H$48,IF(BN_PayCombo!F24=1,'BN_Regular Symbol'!H$33,IF(E24=0,'BN_Regular Symbol'!H$26,'BN_Regular Symbol'!H$61) ))</f>
        <v>116</v>
      </c>
      <c r="M24" s="270">
        <f t="shared" si="5"/>
        <v>2241120</v>
      </c>
      <c r="N24" s="271">
        <f t="shared" si="6"/>
        <v>11103.019918612123</v>
      </c>
      <c r="O24" s="285">
        <f>HLOOKUP(A24,OverView!$B$47:$L$57,2,FALSE)</f>
        <v>1500</v>
      </c>
      <c r="P24" s="269">
        <f t="shared" si="7"/>
        <v>0.13509837962962964</v>
      </c>
      <c r="Q24" s="272">
        <f t="shared" si="8"/>
        <v>9.0065586419753088E-5</v>
      </c>
      <c r="R24" s="269">
        <f t="shared" si="9"/>
        <v>0.13509837962962964</v>
      </c>
      <c r="S24" s="289">
        <f>SUM(M14:M24)</f>
        <v>2241120</v>
      </c>
      <c r="T24" s="128"/>
      <c r="U24" s="128"/>
      <c r="V24" s="183" t="s">
        <v>107</v>
      </c>
      <c r="W24" s="183" t="s">
        <v>26</v>
      </c>
      <c r="X24" s="183" t="s">
        <v>26</v>
      </c>
      <c r="Y24" s="183" t="s">
        <v>107</v>
      </c>
      <c r="Z24" s="183" t="s">
        <v>26</v>
      </c>
      <c r="AA24" s="277">
        <f>IF(V24="S1",'BN_Regular Symbol'!D$3*3,'BN_Regular Symbol'!D$15-'BN_Regular Symbol'!D$3*3)</f>
        <v>0</v>
      </c>
      <c r="AB24" s="277">
        <f>IF(W24="S1",'BN_Regular Symbol'!E$3*3,'BN_Regular Symbol'!E$15-'BN_Regular Symbol'!E$3*3)</f>
        <v>0</v>
      </c>
      <c r="AC24" s="277">
        <f>IF(X24="S1",'BN_Regular Symbol'!F$3*3,'BN_Regular Symbol'!F$15-'BN_Regular Symbol'!F$3*3)</f>
        <v>0</v>
      </c>
      <c r="AD24" s="277">
        <f>IF(Y24="S1",'BN_Regular Symbol'!G$3*3,'BN_Regular Symbol'!G$15-'BN_Regular Symbol'!G$3*3)</f>
        <v>0</v>
      </c>
      <c r="AE24" s="277">
        <f>IF(Z24="S1",'BN_Regular Symbol'!H$3*3,'BN_Regular Symbol'!H$15-'BN_Regular Symbol'!H$3*3)</f>
        <v>0</v>
      </c>
      <c r="AF24" s="224">
        <f t="shared" si="10"/>
        <v>0</v>
      </c>
      <c r="AG24" s="15">
        <f t="shared" si="11"/>
        <v>0</v>
      </c>
    </row>
    <row r="25" spans="1:33" ht="14" thickBot="1">
      <c r="A25" s="187">
        <f t="shared" si="0"/>
        <v>7</v>
      </c>
      <c r="B25" s="280">
        <v>1</v>
      </c>
      <c r="C25" s="280">
        <v>1</v>
      </c>
      <c r="D25" s="280">
        <v>1</v>
      </c>
      <c r="E25" s="280">
        <v>2</v>
      </c>
      <c r="F25" s="280">
        <v>2</v>
      </c>
      <c r="G25" s="281">
        <f t="shared" si="1"/>
        <v>7</v>
      </c>
      <c r="H25" s="284">
        <f>IF(B25=2,'BN_Regular Symbol'!D$48,IF(BN_PayCombo!B25=1,'BN_Regular Symbol'!D$33,IF(A25=0,'BN_Regular Symbol'!D$26,'BN_Regular Symbol'!D$61) ))</f>
        <v>0</v>
      </c>
      <c r="I25" s="284">
        <f>IF(C25=2,'BN_Regular Symbol'!E$48,IF(BN_PayCombo!C25=1,'BN_Regular Symbol'!E$33,IF(B25=0,'BN_Regular Symbol'!E$26,'BN_Regular Symbol'!E$61) ))</f>
        <v>0</v>
      </c>
      <c r="J25" s="284">
        <f>IF(D25=2,'BN_Regular Symbol'!F$48,IF(BN_PayCombo!D25=1,'BN_Regular Symbol'!F$33,IF(C25=0,'BN_Regular Symbol'!F$26,'BN_Regular Symbol'!F$61) ))</f>
        <v>0</v>
      </c>
      <c r="K25" s="284">
        <f>IF(E25=2,'BN_Regular Symbol'!G$48,IF(BN_PayCombo!E25=1,'BN_Regular Symbol'!G$33,IF(D25=0,'BN_Regular Symbol'!G$26,'BN_Regular Symbol'!G$61) ))</f>
        <v>14</v>
      </c>
      <c r="L25" s="284">
        <f>IF(F25=2,'BN_Regular Symbol'!H$48,IF(BN_PayCombo!F25=1,'BN_Regular Symbol'!H$33,IF(E25=0,'BN_Regular Symbol'!H$26,'BN_Regular Symbol'!H$61) ))</f>
        <v>4</v>
      </c>
      <c r="M25" s="270">
        <f t="shared" si="5"/>
        <v>0</v>
      </c>
      <c r="N25" s="271">
        <f t="shared" si="6"/>
        <v>0</v>
      </c>
      <c r="O25" s="285">
        <f>HLOOKUP(A25,OverView!$B$47:$L$57,2,FALSE)</f>
        <v>600</v>
      </c>
      <c r="P25" s="269">
        <f t="shared" si="7"/>
        <v>0</v>
      </c>
      <c r="Q25" s="272">
        <f t="shared" si="8"/>
        <v>0</v>
      </c>
      <c r="R25" s="269">
        <f t="shared" si="9"/>
        <v>0</v>
      </c>
      <c r="S25" s="237"/>
      <c r="T25" s="128"/>
      <c r="U25" s="128"/>
      <c r="V25" s="183" t="s">
        <v>107</v>
      </c>
      <c r="W25" s="183" t="s">
        <v>26</v>
      </c>
      <c r="X25" s="183" t="s">
        <v>107</v>
      </c>
      <c r="Y25" s="183" t="s">
        <v>26</v>
      </c>
      <c r="Z25" s="183" t="s">
        <v>26</v>
      </c>
      <c r="AA25" s="277">
        <f>IF(V25="S1",'BN_Regular Symbol'!D$3*3,'BN_Regular Symbol'!D$15-'BN_Regular Symbol'!D$3*3)</f>
        <v>0</v>
      </c>
      <c r="AB25" s="277">
        <f>IF(W25="S1",'BN_Regular Symbol'!E$3*3,'BN_Regular Symbol'!E$15-'BN_Regular Symbol'!E$3*3)</f>
        <v>0</v>
      </c>
      <c r="AC25" s="277">
        <f>IF(X25="S1",'BN_Regular Symbol'!F$3*3,'BN_Regular Symbol'!F$15-'BN_Regular Symbol'!F$3*3)</f>
        <v>0</v>
      </c>
      <c r="AD25" s="277">
        <f>IF(Y25="S1",'BN_Regular Symbol'!G$3*3,'BN_Regular Symbol'!G$15-'BN_Regular Symbol'!G$3*3)</f>
        <v>0</v>
      </c>
      <c r="AE25" s="277">
        <f>IF(Z25="S1",'BN_Regular Symbol'!H$3*3,'BN_Regular Symbol'!H$15-'BN_Regular Symbol'!H$3*3)</f>
        <v>0</v>
      </c>
      <c r="AF25" s="224">
        <f t="shared" si="10"/>
        <v>0</v>
      </c>
      <c r="AG25" s="15">
        <f t="shared" si="11"/>
        <v>0</v>
      </c>
    </row>
    <row r="26" spans="1:33" ht="14" thickBot="1">
      <c r="A26" s="187">
        <f t="shared" si="0"/>
        <v>7</v>
      </c>
      <c r="B26" s="278">
        <v>1</v>
      </c>
      <c r="C26" s="278">
        <v>1</v>
      </c>
      <c r="D26" s="278">
        <v>2</v>
      </c>
      <c r="E26" s="278">
        <v>1</v>
      </c>
      <c r="F26" s="278">
        <v>2</v>
      </c>
      <c r="G26" s="279">
        <f t="shared" si="1"/>
        <v>7</v>
      </c>
      <c r="H26" s="284">
        <f>IF(B26=2,'BN_Regular Symbol'!D$48,IF(BN_PayCombo!B26=1,'BN_Regular Symbol'!D$33,IF(A26=0,'BN_Regular Symbol'!D$26,'BN_Regular Symbol'!D$61) ))</f>
        <v>0</v>
      </c>
      <c r="I26" s="284">
        <f>IF(C26=2,'BN_Regular Symbol'!E$48,IF(BN_PayCombo!C26=1,'BN_Regular Symbol'!E$33,IF(B26=0,'BN_Regular Symbol'!E$26,'BN_Regular Symbol'!E$61) ))</f>
        <v>0</v>
      </c>
      <c r="J26" s="284">
        <f>IF(D26=2,'BN_Regular Symbol'!F$48,IF(BN_PayCombo!D26=1,'BN_Regular Symbol'!F$33,IF(C26=0,'BN_Regular Symbol'!F$26,'BN_Regular Symbol'!F$61) ))</f>
        <v>23</v>
      </c>
      <c r="K26" s="284">
        <f>IF(E26=2,'BN_Regular Symbol'!G$48,IF(BN_PayCombo!E26=1,'BN_Regular Symbol'!G$33,IF(D26=0,'BN_Regular Symbol'!G$26,'BN_Regular Symbol'!G$61) ))</f>
        <v>0</v>
      </c>
      <c r="L26" s="284">
        <f>IF(F26=2,'BN_Regular Symbol'!H$48,IF(BN_PayCombo!F26=1,'BN_Regular Symbol'!H$33,IF(E26=0,'BN_Regular Symbol'!H$26,'BN_Regular Symbol'!H$61) ))</f>
        <v>4</v>
      </c>
      <c r="M26" s="270">
        <f t="shared" si="5"/>
        <v>0</v>
      </c>
      <c r="N26" s="271">
        <f t="shared" si="6"/>
        <v>0</v>
      </c>
      <c r="O26" s="285">
        <f>HLOOKUP(A26,OverView!$B$47:$L$57,2,FALSE)</f>
        <v>600</v>
      </c>
      <c r="P26" s="269">
        <f t="shared" si="7"/>
        <v>0</v>
      </c>
      <c r="Q26" s="272">
        <f t="shared" si="8"/>
        <v>0</v>
      </c>
      <c r="R26" s="269">
        <f t="shared" si="9"/>
        <v>0</v>
      </c>
      <c r="S26" s="237"/>
      <c r="T26" s="128"/>
      <c r="U26" s="128"/>
      <c r="V26" s="183" t="s">
        <v>107</v>
      </c>
      <c r="W26" s="183" t="s">
        <v>107</v>
      </c>
      <c r="X26" s="183" t="s">
        <v>26</v>
      </c>
      <c r="Y26" s="183" t="s">
        <v>26</v>
      </c>
      <c r="Z26" s="183" t="s">
        <v>26</v>
      </c>
      <c r="AA26" s="277">
        <f>IF(V26="S1",'BN_Regular Symbol'!D$3*3,'BN_Regular Symbol'!D$15-'BN_Regular Symbol'!D$3*3)</f>
        <v>0</v>
      </c>
      <c r="AB26" s="277">
        <f>IF(W26="S1",'BN_Regular Symbol'!E$3*3,'BN_Regular Symbol'!E$15-'BN_Regular Symbol'!E$3*3)</f>
        <v>0</v>
      </c>
      <c r="AC26" s="277">
        <f>IF(X26="S1",'BN_Regular Symbol'!F$3*3,'BN_Regular Symbol'!F$15-'BN_Regular Symbol'!F$3*3)</f>
        <v>0</v>
      </c>
      <c r="AD26" s="277">
        <f>IF(Y26="S1",'BN_Regular Symbol'!G$3*3,'BN_Regular Symbol'!G$15-'BN_Regular Symbol'!G$3*3)</f>
        <v>0</v>
      </c>
      <c r="AE26" s="277">
        <f>IF(Z26="S1",'BN_Regular Symbol'!H$3*3,'BN_Regular Symbol'!H$15-'BN_Regular Symbol'!H$3*3)</f>
        <v>0</v>
      </c>
      <c r="AF26" s="224">
        <f t="shared" si="10"/>
        <v>0</v>
      </c>
      <c r="AG26" s="15">
        <f t="shared" si="11"/>
        <v>0</v>
      </c>
    </row>
    <row r="27" spans="1:33" ht="14" thickBot="1">
      <c r="A27" s="187">
        <f t="shared" si="0"/>
        <v>7</v>
      </c>
      <c r="B27" s="278">
        <v>1</v>
      </c>
      <c r="C27" s="278">
        <v>1</v>
      </c>
      <c r="D27" s="278">
        <v>2</v>
      </c>
      <c r="E27" s="278">
        <v>2</v>
      </c>
      <c r="F27" s="278">
        <v>1</v>
      </c>
      <c r="G27" s="279">
        <f t="shared" si="1"/>
        <v>7</v>
      </c>
      <c r="H27" s="284">
        <f>IF(B27=2,'BN_Regular Symbol'!D$48,IF(BN_PayCombo!B27=1,'BN_Regular Symbol'!D$33,IF(A27=0,'BN_Regular Symbol'!D$26,'BN_Regular Symbol'!D$61) ))</f>
        <v>0</v>
      </c>
      <c r="I27" s="284">
        <f>IF(C27=2,'BN_Regular Symbol'!E$48,IF(BN_PayCombo!C27=1,'BN_Regular Symbol'!E$33,IF(B27=0,'BN_Regular Symbol'!E$26,'BN_Regular Symbol'!E$61) ))</f>
        <v>0</v>
      </c>
      <c r="J27" s="284">
        <f>IF(D27=2,'BN_Regular Symbol'!F$48,IF(BN_PayCombo!D27=1,'BN_Regular Symbol'!F$33,IF(C27=0,'BN_Regular Symbol'!F$26,'BN_Regular Symbol'!F$61) ))</f>
        <v>23</v>
      </c>
      <c r="K27" s="284">
        <f>IF(E27=2,'BN_Regular Symbol'!G$48,IF(BN_PayCombo!E27=1,'BN_Regular Symbol'!G$33,IF(D27=0,'BN_Regular Symbol'!G$26,'BN_Regular Symbol'!G$61) ))</f>
        <v>14</v>
      </c>
      <c r="L27" s="284">
        <f>IF(F27=2,'BN_Regular Symbol'!H$48,IF(BN_PayCombo!F27=1,'BN_Regular Symbol'!H$33,IF(E27=0,'BN_Regular Symbol'!H$26,'BN_Regular Symbol'!H$61) ))</f>
        <v>0</v>
      </c>
      <c r="M27" s="270">
        <f t="shared" si="5"/>
        <v>0</v>
      </c>
      <c r="N27" s="271">
        <f t="shared" si="6"/>
        <v>0</v>
      </c>
      <c r="O27" s="285">
        <f>HLOOKUP(A27,OverView!$B$47:$L$57,2,FALSE)</f>
        <v>600</v>
      </c>
      <c r="P27" s="269">
        <f t="shared" si="7"/>
        <v>0</v>
      </c>
      <c r="Q27" s="272">
        <f t="shared" si="8"/>
        <v>0</v>
      </c>
      <c r="R27" s="269">
        <f t="shared" si="9"/>
        <v>0</v>
      </c>
      <c r="S27" s="237"/>
      <c r="T27" s="128"/>
      <c r="U27" s="128"/>
    </row>
    <row r="28" spans="1:33" ht="14" thickBot="1">
      <c r="A28" s="187">
        <f t="shared" si="0"/>
        <v>7</v>
      </c>
      <c r="B28" s="278">
        <v>1</v>
      </c>
      <c r="C28" s="278">
        <v>2</v>
      </c>
      <c r="D28" s="278">
        <v>1</v>
      </c>
      <c r="E28" s="278">
        <v>1</v>
      </c>
      <c r="F28" s="278">
        <v>2</v>
      </c>
      <c r="G28" s="279">
        <f t="shared" si="1"/>
        <v>7</v>
      </c>
      <c r="H28" s="284">
        <f>IF(B28=2,'BN_Regular Symbol'!D$48,IF(BN_PayCombo!B28=1,'BN_Regular Symbol'!D$33,IF(A28=0,'BN_Regular Symbol'!D$26,'BN_Regular Symbol'!D$61) ))</f>
        <v>0</v>
      </c>
      <c r="I28" s="284">
        <f>IF(C28=2,'BN_Regular Symbol'!E$48,IF(BN_PayCombo!C28=1,'BN_Regular Symbol'!E$33,IF(B28=0,'BN_Regular Symbol'!E$26,'BN_Regular Symbol'!E$61) ))</f>
        <v>6</v>
      </c>
      <c r="J28" s="284">
        <f>IF(D28=2,'BN_Regular Symbol'!F$48,IF(BN_PayCombo!D28=1,'BN_Regular Symbol'!F$33,IF(C28=0,'BN_Regular Symbol'!F$26,'BN_Regular Symbol'!F$61) ))</f>
        <v>0</v>
      </c>
      <c r="K28" s="284">
        <f>IF(E28=2,'BN_Regular Symbol'!G$48,IF(BN_PayCombo!E28=1,'BN_Regular Symbol'!G$33,IF(D28=0,'BN_Regular Symbol'!G$26,'BN_Regular Symbol'!G$61) ))</f>
        <v>0</v>
      </c>
      <c r="L28" s="284">
        <f>IF(F28=2,'BN_Regular Symbol'!H$48,IF(BN_PayCombo!F28=1,'BN_Regular Symbol'!H$33,IF(E28=0,'BN_Regular Symbol'!H$26,'BN_Regular Symbol'!H$61) ))</f>
        <v>4</v>
      </c>
      <c r="M28" s="270">
        <f t="shared" si="5"/>
        <v>0</v>
      </c>
      <c r="N28" s="271">
        <f t="shared" si="6"/>
        <v>0</v>
      </c>
      <c r="O28" s="285">
        <f>HLOOKUP(A28,OverView!$B$47:$L$57,2,FALSE)</f>
        <v>600</v>
      </c>
      <c r="P28" s="269">
        <f t="shared" si="7"/>
        <v>0</v>
      </c>
      <c r="Q28" s="272">
        <f t="shared" si="8"/>
        <v>0</v>
      </c>
      <c r="R28" s="269">
        <f t="shared" si="9"/>
        <v>0</v>
      </c>
      <c r="S28" s="237"/>
      <c r="T28" s="128"/>
      <c r="U28" s="128"/>
    </row>
    <row r="29" spans="1:33" ht="14" thickBot="1">
      <c r="A29" s="187">
        <f t="shared" si="0"/>
        <v>7</v>
      </c>
      <c r="B29" s="278">
        <v>1</v>
      </c>
      <c r="C29" s="278">
        <v>2</v>
      </c>
      <c r="D29" s="278">
        <v>1</v>
      </c>
      <c r="E29" s="278">
        <v>2</v>
      </c>
      <c r="F29" s="278">
        <v>1</v>
      </c>
      <c r="G29" s="279">
        <f t="shared" si="1"/>
        <v>7</v>
      </c>
      <c r="H29" s="284">
        <f>IF(B29=2,'BN_Regular Symbol'!D$48,IF(BN_PayCombo!B29=1,'BN_Regular Symbol'!D$33,IF(A29=0,'BN_Regular Symbol'!D$26,'BN_Regular Symbol'!D$61) ))</f>
        <v>0</v>
      </c>
      <c r="I29" s="284">
        <f>IF(C29=2,'BN_Regular Symbol'!E$48,IF(BN_PayCombo!C29=1,'BN_Regular Symbol'!E$33,IF(B29=0,'BN_Regular Symbol'!E$26,'BN_Regular Symbol'!E$61) ))</f>
        <v>6</v>
      </c>
      <c r="J29" s="284">
        <f>IF(D29=2,'BN_Regular Symbol'!F$48,IF(BN_PayCombo!D29=1,'BN_Regular Symbol'!F$33,IF(C29=0,'BN_Regular Symbol'!F$26,'BN_Regular Symbol'!F$61) ))</f>
        <v>0</v>
      </c>
      <c r="K29" s="284">
        <f>IF(E29=2,'BN_Regular Symbol'!G$48,IF(BN_PayCombo!E29=1,'BN_Regular Symbol'!G$33,IF(D29=0,'BN_Regular Symbol'!G$26,'BN_Regular Symbol'!G$61) ))</f>
        <v>14</v>
      </c>
      <c r="L29" s="284">
        <f>IF(F29=2,'BN_Regular Symbol'!H$48,IF(BN_PayCombo!F29=1,'BN_Regular Symbol'!H$33,IF(E29=0,'BN_Regular Symbol'!H$26,'BN_Regular Symbol'!H$61) ))</f>
        <v>0</v>
      </c>
      <c r="M29" s="270">
        <f t="shared" si="5"/>
        <v>0</v>
      </c>
      <c r="N29" s="271">
        <f t="shared" si="6"/>
        <v>0</v>
      </c>
      <c r="O29" s="285">
        <f>HLOOKUP(A29,OverView!$B$47:$L$57,2,FALSE)</f>
        <v>600</v>
      </c>
      <c r="P29" s="269">
        <f t="shared" si="7"/>
        <v>0</v>
      </c>
      <c r="Q29" s="272">
        <f t="shared" si="8"/>
        <v>0</v>
      </c>
      <c r="R29" s="269">
        <f t="shared" si="9"/>
        <v>0</v>
      </c>
      <c r="S29" s="237"/>
      <c r="T29" s="128"/>
      <c r="U29" s="128"/>
    </row>
    <row r="30" spans="1:33" ht="14" thickBot="1">
      <c r="A30" s="187">
        <f t="shared" si="0"/>
        <v>7</v>
      </c>
      <c r="B30" s="278">
        <v>1</v>
      </c>
      <c r="C30" s="278">
        <v>2</v>
      </c>
      <c r="D30" s="278">
        <v>2</v>
      </c>
      <c r="E30" s="278">
        <v>1</v>
      </c>
      <c r="F30" s="278">
        <v>1</v>
      </c>
      <c r="G30" s="279">
        <f t="shared" si="1"/>
        <v>7</v>
      </c>
      <c r="H30" s="284">
        <f>IF(B30=2,'BN_Regular Symbol'!D$48,IF(BN_PayCombo!B30=1,'BN_Regular Symbol'!D$33,IF(A30=0,'BN_Regular Symbol'!D$26,'BN_Regular Symbol'!D$61) ))</f>
        <v>0</v>
      </c>
      <c r="I30" s="284">
        <f>IF(C30=2,'BN_Regular Symbol'!E$48,IF(BN_PayCombo!C30=1,'BN_Regular Symbol'!E$33,IF(B30=0,'BN_Regular Symbol'!E$26,'BN_Regular Symbol'!E$61) ))</f>
        <v>6</v>
      </c>
      <c r="J30" s="284">
        <f>IF(D30=2,'BN_Regular Symbol'!F$48,IF(BN_PayCombo!D30=1,'BN_Regular Symbol'!F$33,IF(C30=0,'BN_Regular Symbol'!F$26,'BN_Regular Symbol'!F$61) ))</f>
        <v>23</v>
      </c>
      <c r="K30" s="284">
        <f>IF(E30=2,'BN_Regular Symbol'!G$48,IF(BN_PayCombo!E30=1,'BN_Regular Symbol'!G$33,IF(D30=0,'BN_Regular Symbol'!G$26,'BN_Regular Symbol'!G$61) ))</f>
        <v>0</v>
      </c>
      <c r="L30" s="284">
        <f>IF(F30=2,'BN_Regular Symbol'!H$48,IF(BN_PayCombo!F30=1,'BN_Regular Symbol'!H$33,IF(E30=0,'BN_Regular Symbol'!H$26,'BN_Regular Symbol'!H$61) ))</f>
        <v>0</v>
      </c>
      <c r="M30" s="270">
        <f t="shared" si="5"/>
        <v>0</v>
      </c>
      <c r="N30" s="271">
        <f t="shared" si="6"/>
        <v>0</v>
      </c>
      <c r="O30" s="285">
        <f>HLOOKUP(A30,OverView!$B$47:$L$57,2,FALSE)</f>
        <v>600</v>
      </c>
      <c r="P30" s="269">
        <f t="shared" si="7"/>
        <v>0</v>
      </c>
      <c r="Q30" s="272">
        <f t="shared" si="8"/>
        <v>0</v>
      </c>
      <c r="R30" s="269">
        <f t="shared" si="9"/>
        <v>0</v>
      </c>
      <c r="S30" s="237"/>
      <c r="T30" s="128"/>
      <c r="U30" s="128"/>
    </row>
    <row r="31" spans="1:33" ht="14" thickBot="1">
      <c r="A31" s="187">
        <f t="shared" si="0"/>
        <v>7</v>
      </c>
      <c r="B31" s="278">
        <v>1</v>
      </c>
      <c r="C31" s="278">
        <v>2</v>
      </c>
      <c r="D31" s="278">
        <v>2</v>
      </c>
      <c r="E31" s="278">
        <v>2</v>
      </c>
      <c r="F31" s="278">
        <v>0</v>
      </c>
      <c r="G31" s="279">
        <f t="shared" si="1"/>
        <v>7</v>
      </c>
      <c r="H31" s="284">
        <f>IF(B31=2,'BN_Regular Symbol'!D$48,IF(BN_PayCombo!B31=1,'BN_Regular Symbol'!D$33,IF(A31=0,'BN_Regular Symbol'!D$26,'BN_Regular Symbol'!D$61) ))</f>
        <v>0</v>
      </c>
      <c r="I31" s="284">
        <f>IF(C31=2,'BN_Regular Symbol'!E$48,IF(BN_PayCombo!C31=1,'BN_Regular Symbol'!E$33,IF(B31=0,'BN_Regular Symbol'!E$26,'BN_Regular Symbol'!E$61) ))</f>
        <v>6</v>
      </c>
      <c r="J31" s="284">
        <f>IF(D31=2,'BN_Regular Symbol'!F$48,IF(BN_PayCombo!D31=1,'BN_Regular Symbol'!F$33,IF(C31=0,'BN_Regular Symbol'!F$26,'BN_Regular Symbol'!F$61) ))</f>
        <v>23</v>
      </c>
      <c r="K31" s="284">
        <f>IF(E31=2,'BN_Regular Symbol'!G$48,IF(BN_PayCombo!E31=1,'BN_Regular Symbol'!G$33,IF(D31=0,'BN_Regular Symbol'!G$26,'BN_Regular Symbol'!G$61) ))</f>
        <v>14</v>
      </c>
      <c r="L31" s="284">
        <f>IF(F31=2,'BN_Regular Symbol'!H$48,IF(BN_PayCombo!F31=1,'BN_Regular Symbol'!H$33,IF(E31=0,'BN_Regular Symbol'!H$26,'BN_Regular Symbol'!H$61) ))</f>
        <v>116</v>
      </c>
      <c r="M31" s="270">
        <f t="shared" si="5"/>
        <v>0</v>
      </c>
      <c r="N31" s="271">
        <f t="shared" si="6"/>
        <v>0</v>
      </c>
      <c r="O31" s="285">
        <f>HLOOKUP(A31,OverView!$B$47:$L$57,2,FALSE)</f>
        <v>600</v>
      </c>
      <c r="P31" s="269">
        <f t="shared" si="7"/>
        <v>0</v>
      </c>
      <c r="Q31" s="272">
        <f t="shared" si="8"/>
        <v>0</v>
      </c>
      <c r="R31" s="269">
        <f t="shared" si="9"/>
        <v>0</v>
      </c>
      <c r="S31" s="237"/>
      <c r="T31" s="128"/>
      <c r="U31" s="128"/>
    </row>
    <row r="32" spans="1:33" ht="14" thickBot="1">
      <c r="A32" s="187">
        <f t="shared" si="0"/>
        <v>7</v>
      </c>
      <c r="B32" s="278">
        <v>2</v>
      </c>
      <c r="C32" s="278">
        <v>1</v>
      </c>
      <c r="D32" s="278">
        <v>1</v>
      </c>
      <c r="E32" s="278">
        <v>1</v>
      </c>
      <c r="F32" s="278">
        <v>2</v>
      </c>
      <c r="G32" s="279">
        <f t="shared" si="1"/>
        <v>7</v>
      </c>
      <c r="H32" s="284">
        <f>IF(B32=2,'BN_Regular Symbol'!D$48,IF(BN_PayCombo!B32=1,'BN_Regular Symbol'!D$33,IF(A32=0,'BN_Regular Symbol'!D$26,'BN_Regular Symbol'!D$61) ))</f>
        <v>10</v>
      </c>
      <c r="I32" s="284">
        <f>IF(C32=2,'BN_Regular Symbol'!E$48,IF(BN_PayCombo!C32=1,'BN_Regular Symbol'!E$33,IF(B32=0,'BN_Regular Symbol'!E$26,'BN_Regular Symbol'!E$61) ))</f>
        <v>0</v>
      </c>
      <c r="J32" s="284">
        <f>IF(D32=2,'BN_Regular Symbol'!F$48,IF(BN_PayCombo!D32=1,'BN_Regular Symbol'!F$33,IF(C32=0,'BN_Regular Symbol'!F$26,'BN_Regular Symbol'!F$61) ))</f>
        <v>0</v>
      </c>
      <c r="K32" s="284">
        <f>IF(E32=2,'BN_Regular Symbol'!G$48,IF(BN_PayCombo!E32=1,'BN_Regular Symbol'!G$33,IF(D32=0,'BN_Regular Symbol'!G$26,'BN_Regular Symbol'!G$61) ))</f>
        <v>0</v>
      </c>
      <c r="L32" s="284">
        <f>IF(F32=2,'BN_Regular Symbol'!H$48,IF(BN_PayCombo!F32=1,'BN_Regular Symbol'!H$33,IF(E32=0,'BN_Regular Symbol'!H$26,'BN_Regular Symbol'!H$61) ))</f>
        <v>4</v>
      </c>
      <c r="M32" s="270">
        <f t="shared" si="5"/>
        <v>0</v>
      </c>
      <c r="N32" s="271">
        <f t="shared" si="6"/>
        <v>0</v>
      </c>
      <c r="O32" s="285">
        <f>HLOOKUP(A32,OverView!$B$47:$L$57,2,FALSE)</f>
        <v>600</v>
      </c>
      <c r="P32" s="269">
        <f t="shared" si="7"/>
        <v>0</v>
      </c>
      <c r="Q32" s="272">
        <f t="shared" si="8"/>
        <v>0</v>
      </c>
      <c r="R32" s="269">
        <f t="shared" si="9"/>
        <v>0</v>
      </c>
      <c r="S32" s="237"/>
      <c r="T32" s="128"/>
      <c r="U32" s="128"/>
    </row>
    <row r="33" spans="1:24" ht="14" thickBot="1">
      <c r="A33" s="187">
        <f t="shared" si="0"/>
        <v>7</v>
      </c>
      <c r="B33" s="278">
        <v>2</v>
      </c>
      <c r="C33" s="278">
        <v>1</v>
      </c>
      <c r="D33" s="278">
        <v>1</v>
      </c>
      <c r="E33" s="278">
        <v>2</v>
      </c>
      <c r="F33" s="278">
        <v>1</v>
      </c>
      <c r="G33" s="279">
        <f t="shared" si="1"/>
        <v>7</v>
      </c>
      <c r="H33" s="284">
        <f>IF(B33=2,'BN_Regular Symbol'!D$48,IF(BN_PayCombo!B33=1,'BN_Regular Symbol'!D$33,IF(A33=0,'BN_Regular Symbol'!D$26,'BN_Regular Symbol'!D$61) ))</f>
        <v>10</v>
      </c>
      <c r="I33" s="284">
        <f>IF(C33=2,'BN_Regular Symbol'!E$48,IF(BN_PayCombo!C33=1,'BN_Regular Symbol'!E$33,IF(B33=0,'BN_Regular Symbol'!E$26,'BN_Regular Symbol'!E$61) ))</f>
        <v>0</v>
      </c>
      <c r="J33" s="284">
        <f>IF(D33=2,'BN_Regular Symbol'!F$48,IF(BN_PayCombo!D33=1,'BN_Regular Symbol'!F$33,IF(C33=0,'BN_Regular Symbol'!F$26,'BN_Regular Symbol'!F$61) ))</f>
        <v>0</v>
      </c>
      <c r="K33" s="284">
        <f>IF(E33=2,'BN_Regular Symbol'!G$48,IF(BN_PayCombo!E33=1,'BN_Regular Symbol'!G$33,IF(D33=0,'BN_Regular Symbol'!G$26,'BN_Regular Symbol'!G$61) ))</f>
        <v>14</v>
      </c>
      <c r="L33" s="284">
        <f>IF(F33=2,'BN_Regular Symbol'!H$48,IF(BN_PayCombo!F33=1,'BN_Regular Symbol'!H$33,IF(E33=0,'BN_Regular Symbol'!H$26,'BN_Regular Symbol'!H$61) ))</f>
        <v>0</v>
      </c>
      <c r="M33" s="270">
        <f t="shared" si="5"/>
        <v>0</v>
      </c>
      <c r="N33" s="271">
        <f t="shared" si="6"/>
        <v>0</v>
      </c>
      <c r="O33" s="285">
        <f>HLOOKUP(A33,OverView!$B$47:$L$57,2,FALSE)</f>
        <v>600</v>
      </c>
      <c r="P33" s="269">
        <f t="shared" si="7"/>
        <v>0</v>
      </c>
      <c r="Q33" s="272">
        <f t="shared" si="8"/>
        <v>0</v>
      </c>
      <c r="R33" s="269">
        <f t="shared" si="9"/>
        <v>0</v>
      </c>
      <c r="S33" s="237"/>
      <c r="T33" s="128"/>
      <c r="U33" s="128"/>
    </row>
    <row r="34" spans="1:24" ht="14" thickBot="1">
      <c r="A34" s="187">
        <f t="shared" si="0"/>
        <v>7</v>
      </c>
      <c r="B34" s="278">
        <v>2</v>
      </c>
      <c r="C34" s="278">
        <v>1</v>
      </c>
      <c r="D34" s="278">
        <v>2</v>
      </c>
      <c r="E34" s="278">
        <v>1</v>
      </c>
      <c r="F34" s="278">
        <v>1</v>
      </c>
      <c r="G34" s="279">
        <f t="shared" si="1"/>
        <v>7</v>
      </c>
      <c r="H34" s="284">
        <f>IF(B34=2,'BN_Regular Symbol'!D$48,IF(BN_PayCombo!B34=1,'BN_Regular Symbol'!D$33,IF(A34=0,'BN_Regular Symbol'!D$26,'BN_Regular Symbol'!D$61) ))</f>
        <v>10</v>
      </c>
      <c r="I34" s="284">
        <f>IF(C34=2,'BN_Regular Symbol'!E$48,IF(BN_PayCombo!C34=1,'BN_Regular Symbol'!E$33,IF(B34=0,'BN_Regular Symbol'!E$26,'BN_Regular Symbol'!E$61) ))</f>
        <v>0</v>
      </c>
      <c r="J34" s="284">
        <f>IF(D34=2,'BN_Regular Symbol'!F$48,IF(BN_PayCombo!D34=1,'BN_Regular Symbol'!F$33,IF(C34=0,'BN_Regular Symbol'!F$26,'BN_Regular Symbol'!F$61) ))</f>
        <v>23</v>
      </c>
      <c r="K34" s="284">
        <f>IF(E34=2,'BN_Regular Symbol'!G$48,IF(BN_PayCombo!E34=1,'BN_Regular Symbol'!G$33,IF(D34=0,'BN_Regular Symbol'!G$26,'BN_Regular Symbol'!G$61) ))</f>
        <v>0</v>
      </c>
      <c r="L34" s="284">
        <f>IF(F34=2,'BN_Regular Symbol'!H$48,IF(BN_PayCombo!F34=1,'BN_Regular Symbol'!H$33,IF(E34=0,'BN_Regular Symbol'!H$26,'BN_Regular Symbol'!H$61) ))</f>
        <v>0</v>
      </c>
      <c r="M34" s="270">
        <f t="shared" si="5"/>
        <v>0</v>
      </c>
      <c r="N34" s="271">
        <f t="shared" si="6"/>
        <v>0</v>
      </c>
      <c r="O34" s="285">
        <f>HLOOKUP(A34,OverView!$B$47:$L$57,2,FALSE)</f>
        <v>600</v>
      </c>
      <c r="P34" s="269">
        <f t="shared" si="7"/>
        <v>0</v>
      </c>
      <c r="Q34" s="272">
        <f t="shared" si="8"/>
        <v>0</v>
      </c>
      <c r="R34" s="269">
        <f t="shared" si="9"/>
        <v>0</v>
      </c>
      <c r="S34" s="237"/>
      <c r="T34" s="128"/>
      <c r="U34" s="128"/>
    </row>
    <row r="35" spans="1:24" ht="14" thickBot="1">
      <c r="A35" s="187">
        <f t="shared" si="0"/>
        <v>7</v>
      </c>
      <c r="B35" s="278">
        <v>2</v>
      </c>
      <c r="C35" s="278">
        <v>1</v>
      </c>
      <c r="D35" s="278">
        <v>2</v>
      </c>
      <c r="E35" s="278">
        <v>2</v>
      </c>
      <c r="F35" s="278">
        <v>0</v>
      </c>
      <c r="G35" s="279">
        <f t="shared" si="1"/>
        <v>7</v>
      </c>
      <c r="H35" s="284">
        <f>IF(B35=2,'BN_Regular Symbol'!D$48,IF(BN_PayCombo!B35=1,'BN_Regular Symbol'!D$33,IF(A35=0,'BN_Regular Symbol'!D$26,'BN_Regular Symbol'!D$61) ))</f>
        <v>10</v>
      </c>
      <c r="I35" s="284">
        <f>IF(C35=2,'BN_Regular Symbol'!E$48,IF(BN_PayCombo!C35=1,'BN_Regular Symbol'!E$33,IF(B35=0,'BN_Regular Symbol'!E$26,'BN_Regular Symbol'!E$61) ))</f>
        <v>0</v>
      </c>
      <c r="J35" s="284">
        <f>IF(D35=2,'BN_Regular Symbol'!F$48,IF(BN_PayCombo!D35=1,'BN_Regular Symbol'!F$33,IF(C35=0,'BN_Regular Symbol'!F$26,'BN_Regular Symbol'!F$61) ))</f>
        <v>23</v>
      </c>
      <c r="K35" s="284">
        <f>IF(E35=2,'BN_Regular Symbol'!G$48,IF(BN_PayCombo!E35=1,'BN_Regular Symbol'!G$33,IF(D35=0,'BN_Regular Symbol'!G$26,'BN_Regular Symbol'!G$61) ))</f>
        <v>14</v>
      </c>
      <c r="L35" s="284">
        <f>IF(F35=2,'BN_Regular Symbol'!H$48,IF(BN_PayCombo!F35=1,'BN_Regular Symbol'!H$33,IF(E35=0,'BN_Regular Symbol'!H$26,'BN_Regular Symbol'!H$61) ))</f>
        <v>116</v>
      </c>
      <c r="M35" s="270">
        <f t="shared" si="5"/>
        <v>0</v>
      </c>
      <c r="N35" s="271">
        <f t="shared" si="6"/>
        <v>0</v>
      </c>
      <c r="O35" s="285">
        <f>HLOOKUP(A35,OverView!$B$47:$L$57,2,FALSE)</f>
        <v>600</v>
      </c>
      <c r="P35" s="269">
        <f t="shared" si="7"/>
        <v>0</v>
      </c>
      <c r="Q35" s="272">
        <f t="shared" si="8"/>
        <v>0</v>
      </c>
      <c r="R35" s="269">
        <f t="shared" si="9"/>
        <v>0</v>
      </c>
      <c r="S35" s="237"/>
      <c r="T35" s="128"/>
      <c r="U35" s="128"/>
    </row>
    <row r="36" spans="1:24" ht="14" thickBot="1">
      <c r="A36" s="187">
        <f t="shared" si="0"/>
        <v>7</v>
      </c>
      <c r="B36" s="278">
        <v>2</v>
      </c>
      <c r="C36" s="278">
        <v>2</v>
      </c>
      <c r="D36" s="278">
        <v>1</v>
      </c>
      <c r="E36" s="278">
        <v>1</v>
      </c>
      <c r="F36" s="278">
        <v>1</v>
      </c>
      <c r="G36" s="279">
        <f t="shared" si="1"/>
        <v>7</v>
      </c>
      <c r="H36" s="284">
        <f>IF(B36=2,'BN_Regular Symbol'!D$48,IF(BN_PayCombo!B36=1,'BN_Regular Symbol'!D$33,IF(A36=0,'BN_Regular Symbol'!D$26,'BN_Regular Symbol'!D$61) ))</f>
        <v>10</v>
      </c>
      <c r="I36" s="284">
        <f>IF(C36=2,'BN_Regular Symbol'!E$48,IF(BN_PayCombo!C36=1,'BN_Regular Symbol'!E$33,IF(B36=0,'BN_Regular Symbol'!E$26,'BN_Regular Symbol'!E$61) ))</f>
        <v>6</v>
      </c>
      <c r="J36" s="284">
        <f>IF(D36=2,'BN_Regular Symbol'!F$48,IF(BN_PayCombo!D36=1,'BN_Regular Symbol'!F$33,IF(C36=0,'BN_Regular Symbol'!F$26,'BN_Regular Symbol'!F$61) ))</f>
        <v>0</v>
      </c>
      <c r="K36" s="284">
        <f>IF(E36=2,'BN_Regular Symbol'!G$48,IF(BN_PayCombo!E36=1,'BN_Regular Symbol'!G$33,IF(D36=0,'BN_Regular Symbol'!G$26,'BN_Regular Symbol'!G$61) ))</f>
        <v>0</v>
      </c>
      <c r="L36" s="284">
        <f>IF(F36=2,'BN_Regular Symbol'!H$48,IF(BN_PayCombo!F36=1,'BN_Regular Symbol'!H$33,IF(E36=0,'BN_Regular Symbol'!H$26,'BN_Regular Symbol'!H$61) ))</f>
        <v>0</v>
      </c>
      <c r="M36" s="270">
        <f t="shared" si="5"/>
        <v>0</v>
      </c>
      <c r="N36" s="271">
        <f t="shared" si="6"/>
        <v>0</v>
      </c>
      <c r="O36" s="285">
        <f>HLOOKUP(A36,OverView!$B$47:$L$57,2,FALSE)</f>
        <v>600</v>
      </c>
      <c r="P36" s="269">
        <f t="shared" si="7"/>
        <v>0</v>
      </c>
      <c r="Q36" s="272">
        <f t="shared" si="8"/>
        <v>0</v>
      </c>
      <c r="R36" s="269">
        <f t="shared" si="9"/>
        <v>0</v>
      </c>
      <c r="S36" s="237"/>
      <c r="T36" s="128"/>
      <c r="U36" s="128"/>
    </row>
    <row r="37" spans="1:24" ht="14" thickBot="1">
      <c r="A37" s="187">
        <f t="shared" si="0"/>
        <v>7</v>
      </c>
      <c r="B37" s="278">
        <v>2</v>
      </c>
      <c r="C37" s="278">
        <v>2</v>
      </c>
      <c r="D37" s="278">
        <v>1</v>
      </c>
      <c r="E37" s="278">
        <v>2</v>
      </c>
      <c r="F37" s="278">
        <v>0</v>
      </c>
      <c r="G37" s="279">
        <f t="shared" si="1"/>
        <v>7</v>
      </c>
      <c r="H37" s="284">
        <f>IF(B37=2,'BN_Regular Symbol'!D$48,IF(BN_PayCombo!B37=1,'BN_Regular Symbol'!D$33,IF(A37=0,'BN_Regular Symbol'!D$26,'BN_Regular Symbol'!D$61) ))</f>
        <v>10</v>
      </c>
      <c r="I37" s="284">
        <f>IF(C37=2,'BN_Regular Symbol'!E$48,IF(BN_PayCombo!C37=1,'BN_Regular Symbol'!E$33,IF(B37=0,'BN_Regular Symbol'!E$26,'BN_Regular Symbol'!E$61) ))</f>
        <v>6</v>
      </c>
      <c r="J37" s="284">
        <f>IF(D37=2,'BN_Regular Symbol'!F$48,IF(BN_PayCombo!D37=1,'BN_Regular Symbol'!F$33,IF(C37=0,'BN_Regular Symbol'!F$26,'BN_Regular Symbol'!F$61) ))</f>
        <v>0</v>
      </c>
      <c r="K37" s="284">
        <f>IF(E37=2,'BN_Regular Symbol'!G$48,IF(BN_PayCombo!E37=1,'BN_Regular Symbol'!G$33,IF(D37=0,'BN_Regular Symbol'!G$26,'BN_Regular Symbol'!G$61) ))</f>
        <v>14</v>
      </c>
      <c r="L37" s="284">
        <f>IF(F37=2,'BN_Regular Symbol'!H$48,IF(BN_PayCombo!F37=1,'BN_Regular Symbol'!H$33,IF(E37=0,'BN_Regular Symbol'!H$26,'BN_Regular Symbol'!H$61) ))</f>
        <v>116</v>
      </c>
      <c r="M37" s="270">
        <f t="shared" si="5"/>
        <v>0</v>
      </c>
      <c r="N37" s="271">
        <f t="shared" si="6"/>
        <v>0</v>
      </c>
      <c r="O37" s="285">
        <f>HLOOKUP(A37,OverView!$B$47:$L$57,2,FALSE)</f>
        <v>600</v>
      </c>
      <c r="P37" s="269">
        <f t="shared" si="7"/>
        <v>0</v>
      </c>
      <c r="Q37" s="272">
        <f t="shared" si="8"/>
        <v>0</v>
      </c>
      <c r="R37" s="269">
        <f t="shared" si="9"/>
        <v>0</v>
      </c>
      <c r="S37" s="237"/>
      <c r="T37" s="128"/>
      <c r="U37" s="128"/>
    </row>
    <row r="38" spans="1:24" ht="14" thickBot="1">
      <c r="A38" s="187">
        <f t="shared" si="0"/>
        <v>7</v>
      </c>
      <c r="B38" s="282">
        <v>2</v>
      </c>
      <c r="C38" s="282">
        <v>2</v>
      </c>
      <c r="D38" s="282">
        <v>2</v>
      </c>
      <c r="E38" s="282">
        <v>1</v>
      </c>
      <c r="F38" s="282">
        <v>0</v>
      </c>
      <c r="G38" s="283">
        <f t="shared" si="1"/>
        <v>7</v>
      </c>
      <c r="H38" s="284">
        <f>IF(B38=2,'BN_Regular Symbol'!D$48,IF(BN_PayCombo!B38=1,'BN_Regular Symbol'!D$33,IF(A38=0,'BN_Regular Symbol'!D$26,'BN_Regular Symbol'!D$61) ))</f>
        <v>10</v>
      </c>
      <c r="I38" s="284">
        <f>IF(C38=2,'BN_Regular Symbol'!E$48,IF(BN_PayCombo!C38=1,'BN_Regular Symbol'!E$33,IF(B38=0,'BN_Regular Symbol'!E$26,'BN_Regular Symbol'!E$61) ))</f>
        <v>6</v>
      </c>
      <c r="J38" s="284">
        <f>IF(D38=2,'BN_Regular Symbol'!F$48,IF(BN_PayCombo!D38=1,'BN_Regular Symbol'!F$33,IF(C38=0,'BN_Regular Symbol'!F$26,'BN_Regular Symbol'!F$61) ))</f>
        <v>23</v>
      </c>
      <c r="K38" s="284">
        <f>IF(E38=2,'BN_Regular Symbol'!G$48,IF(BN_PayCombo!E38=1,'BN_Regular Symbol'!G$33,IF(D38=0,'BN_Regular Symbol'!G$26,'BN_Regular Symbol'!G$61) ))</f>
        <v>0</v>
      </c>
      <c r="L38" s="284">
        <f>IF(F38=2,'BN_Regular Symbol'!H$48,IF(BN_PayCombo!F38=1,'BN_Regular Symbol'!H$33,IF(E38=0,'BN_Regular Symbol'!H$26,'BN_Regular Symbol'!H$61) ))</f>
        <v>116</v>
      </c>
      <c r="M38" s="270">
        <f t="shared" si="5"/>
        <v>0</v>
      </c>
      <c r="N38" s="271">
        <f t="shared" si="6"/>
        <v>0</v>
      </c>
      <c r="O38" s="285">
        <f>HLOOKUP(A38,OverView!$B$47:$L$57,2,FALSE)</f>
        <v>600</v>
      </c>
      <c r="P38" s="269">
        <f t="shared" si="7"/>
        <v>0</v>
      </c>
      <c r="Q38" s="272">
        <f t="shared" si="8"/>
        <v>0</v>
      </c>
      <c r="R38" s="269">
        <f t="shared" si="9"/>
        <v>0</v>
      </c>
      <c r="S38" s="289">
        <f>SUM(M25:M38)</f>
        <v>0</v>
      </c>
      <c r="T38" s="128"/>
      <c r="U38" s="128"/>
    </row>
    <row r="39" spans="1:24" ht="14" thickBot="1">
      <c r="A39" s="187">
        <f t="shared" si="0"/>
        <v>6</v>
      </c>
      <c r="B39" s="280">
        <v>1</v>
      </c>
      <c r="C39" s="280">
        <v>1</v>
      </c>
      <c r="D39" s="280">
        <v>1</v>
      </c>
      <c r="E39" s="280">
        <v>1</v>
      </c>
      <c r="F39" s="280">
        <v>2</v>
      </c>
      <c r="G39" s="281">
        <f t="shared" si="1"/>
        <v>6</v>
      </c>
      <c r="H39" s="284">
        <f>IF(B39=2,'BN_Regular Symbol'!D$48,IF(BN_PayCombo!B39=1,'BN_Regular Symbol'!D$33,IF(A39=0,'BN_Regular Symbol'!D$26,'BN_Regular Symbol'!D$61) ))</f>
        <v>0</v>
      </c>
      <c r="I39" s="284">
        <f>IF(C39=2,'BN_Regular Symbol'!E$48,IF(BN_PayCombo!C39=1,'BN_Regular Symbol'!E$33,IF(B39=0,'BN_Regular Symbol'!E$26,'BN_Regular Symbol'!E$61) ))</f>
        <v>0</v>
      </c>
      <c r="J39" s="284">
        <f>IF(D39=2,'BN_Regular Symbol'!F$48,IF(BN_PayCombo!D39=1,'BN_Regular Symbol'!F$33,IF(C39=0,'BN_Regular Symbol'!F$26,'BN_Regular Symbol'!F$61) ))</f>
        <v>0</v>
      </c>
      <c r="K39" s="284">
        <f>IF(E39=2,'BN_Regular Symbol'!G$48,IF(BN_PayCombo!E39=1,'BN_Regular Symbol'!G$33,IF(D39=0,'BN_Regular Symbol'!G$26,'BN_Regular Symbol'!G$61) ))</f>
        <v>0</v>
      </c>
      <c r="L39" s="284">
        <f>IF(F39=2,'BN_Regular Symbol'!H$48,IF(BN_PayCombo!F39=1,'BN_Regular Symbol'!H$33,IF(E39=0,'BN_Regular Symbol'!H$26,'BN_Regular Symbol'!H$61) ))</f>
        <v>4</v>
      </c>
      <c r="M39" s="270">
        <f t="shared" si="5"/>
        <v>0</v>
      </c>
      <c r="N39" s="271">
        <f t="shared" si="6"/>
        <v>0</v>
      </c>
      <c r="O39" s="285">
        <f>HLOOKUP(A39,OverView!$B$47:$L$57,2,FALSE)</f>
        <v>210</v>
      </c>
      <c r="P39" s="269">
        <f t="shared" si="7"/>
        <v>0</v>
      </c>
      <c r="Q39" s="272">
        <f t="shared" si="8"/>
        <v>0</v>
      </c>
      <c r="R39" s="269">
        <f t="shared" si="9"/>
        <v>0</v>
      </c>
      <c r="S39" s="237"/>
      <c r="T39" s="128"/>
      <c r="U39" s="128"/>
    </row>
    <row r="40" spans="1:24" ht="14" thickBot="1">
      <c r="A40" s="187">
        <f t="shared" ref="A40:A71" si="12">SUM(B40:F40)</f>
        <v>6</v>
      </c>
      <c r="B40" s="278">
        <v>1</v>
      </c>
      <c r="C40" s="278">
        <v>1</v>
      </c>
      <c r="D40" s="278">
        <v>1</v>
      </c>
      <c r="E40" s="278">
        <v>2</v>
      </c>
      <c r="F40" s="278">
        <v>1</v>
      </c>
      <c r="G40" s="279">
        <f t="shared" ref="G40:G66" si="13">SUM(B40:F40)</f>
        <v>6</v>
      </c>
      <c r="H40" s="284">
        <f>IF(B40=2,'BN_Regular Symbol'!D$48,IF(BN_PayCombo!B40=1,'BN_Regular Symbol'!D$33,IF(A40=0,'BN_Regular Symbol'!D$26,'BN_Regular Symbol'!D$61) ))</f>
        <v>0</v>
      </c>
      <c r="I40" s="284">
        <f>IF(C40=2,'BN_Regular Symbol'!E$48,IF(BN_PayCombo!C40=1,'BN_Regular Symbol'!E$33,IF(B40=0,'BN_Regular Symbol'!E$26,'BN_Regular Symbol'!E$61) ))</f>
        <v>0</v>
      </c>
      <c r="J40" s="284">
        <f>IF(D40=2,'BN_Regular Symbol'!F$48,IF(BN_PayCombo!D40=1,'BN_Regular Symbol'!F$33,IF(C40=0,'BN_Regular Symbol'!F$26,'BN_Regular Symbol'!F$61) ))</f>
        <v>0</v>
      </c>
      <c r="K40" s="284">
        <f>IF(E40=2,'BN_Regular Symbol'!G$48,IF(BN_PayCombo!E40=1,'BN_Regular Symbol'!G$33,IF(D40=0,'BN_Regular Symbol'!G$26,'BN_Regular Symbol'!G$61) ))</f>
        <v>14</v>
      </c>
      <c r="L40" s="284">
        <f>IF(F40=2,'BN_Regular Symbol'!H$48,IF(BN_PayCombo!F40=1,'BN_Regular Symbol'!H$33,IF(E40=0,'BN_Regular Symbol'!H$26,'BN_Regular Symbol'!H$61) ))</f>
        <v>0</v>
      </c>
      <c r="M40" s="270">
        <f t="shared" si="5"/>
        <v>0</v>
      </c>
      <c r="N40" s="271">
        <f t="shared" si="6"/>
        <v>0</v>
      </c>
      <c r="O40" s="285">
        <f>HLOOKUP(A40,OverView!$B$47:$L$57,2,FALSE)</f>
        <v>210</v>
      </c>
      <c r="P40" s="269">
        <f t="shared" si="7"/>
        <v>0</v>
      </c>
      <c r="Q40" s="272">
        <f t="shared" si="8"/>
        <v>0</v>
      </c>
      <c r="R40" s="269">
        <f t="shared" si="9"/>
        <v>0</v>
      </c>
      <c r="S40" s="237"/>
      <c r="T40" s="128"/>
      <c r="U40" s="128"/>
    </row>
    <row r="41" spans="1:24" ht="14" thickBot="1">
      <c r="A41" s="187">
        <f t="shared" si="12"/>
        <v>6</v>
      </c>
      <c r="B41" s="278">
        <v>1</v>
      </c>
      <c r="C41" s="278">
        <v>1</v>
      </c>
      <c r="D41" s="278">
        <v>2</v>
      </c>
      <c r="E41" s="278">
        <v>1</v>
      </c>
      <c r="F41" s="278">
        <v>1</v>
      </c>
      <c r="G41" s="279">
        <f t="shared" si="13"/>
        <v>6</v>
      </c>
      <c r="H41" s="284">
        <f>IF(B41=2,'BN_Regular Symbol'!D$48,IF(BN_PayCombo!B41=1,'BN_Regular Symbol'!D$33,IF(A41=0,'BN_Regular Symbol'!D$26,'BN_Regular Symbol'!D$61) ))</f>
        <v>0</v>
      </c>
      <c r="I41" s="284">
        <f>IF(C41=2,'BN_Regular Symbol'!E$48,IF(BN_PayCombo!C41=1,'BN_Regular Symbol'!E$33,IF(B41=0,'BN_Regular Symbol'!E$26,'BN_Regular Symbol'!E$61) ))</f>
        <v>0</v>
      </c>
      <c r="J41" s="284">
        <f>IF(D41=2,'BN_Regular Symbol'!F$48,IF(BN_PayCombo!D41=1,'BN_Regular Symbol'!F$33,IF(C41=0,'BN_Regular Symbol'!F$26,'BN_Regular Symbol'!F$61) ))</f>
        <v>23</v>
      </c>
      <c r="K41" s="284">
        <f>IF(E41=2,'BN_Regular Symbol'!G$48,IF(BN_PayCombo!E41=1,'BN_Regular Symbol'!G$33,IF(D41=0,'BN_Regular Symbol'!G$26,'BN_Regular Symbol'!G$61) ))</f>
        <v>0</v>
      </c>
      <c r="L41" s="284">
        <f>IF(F41=2,'BN_Regular Symbol'!H$48,IF(BN_PayCombo!F41=1,'BN_Regular Symbol'!H$33,IF(E41=0,'BN_Regular Symbol'!H$26,'BN_Regular Symbol'!H$61) ))</f>
        <v>0</v>
      </c>
      <c r="M41" s="270">
        <f t="shared" si="5"/>
        <v>0</v>
      </c>
      <c r="N41" s="271">
        <f t="shared" si="6"/>
        <v>0</v>
      </c>
      <c r="O41" s="285">
        <f>HLOOKUP(A41,OverView!$B$47:$L$57,2,FALSE)</f>
        <v>210</v>
      </c>
      <c r="P41" s="269">
        <f t="shared" si="7"/>
        <v>0</v>
      </c>
      <c r="Q41" s="272">
        <f t="shared" si="8"/>
        <v>0</v>
      </c>
      <c r="R41" s="269">
        <f t="shared" si="9"/>
        <v>0</v>
      </c>
      <c r="S41" s="237"/>
      <c r="T41" s="128"/>
      <c r="U41" s="128"/>
    </row>
    <row r="42" spans="1:24" ht="14" thickBot="1">
      <c r="A42" s="187">
        <f t="shared" si="12"/>
        <v>6</v>
      </c>
      <c r="B42" s="278">
        <v>1</v>
      </c>
      <c r="C42" s="278">
        <v>1</v>
      </c>
      <c r="D42" s="278">
        <v>2</v>
      </c>
      <c r="E42" s="278">
        <v>2</v>
      </c>
      <c r="F42" s="278">
        <v>0</v>
      </c>
      <c r="G42" s="279">
        <f t="shared" si="13"/>
        <v>6</v>
      </c>
      <c r="H42" s="284">
        <f>IF(B42=2,'BN_Regular Symbol'!D$48,IF(BN_PayCombo!B42=1,'BN_Regular Symbol'!D$33,IF(A42=0,'BN_Regular Symbol'!D$26,'BN_Regular Symbol'!D$61) ))</f>
        <v>0</v>
      </c>
      <c r="I42" s="284">
        <f>IF(C42=2,'BN_Regular Symbol'!E$48,IF(BN_PayCombo!C42=1,'BN_Regular Symbol'!E$33,IF(B42=0,'BN_Regular Symbol'!E$26,'BN_Regular Symbol'!E$61) ))</f>
        <v>0</v>
      </c>
      <c r="J42" s="284">
        <f>IF(D42=2,'BN_Regular Symbol'!F$48,IF(BN_PayCombo!D42=1,'BN_Regular Symbol'!F$33,IF(C42=0,'BN_Regular Symbol'!F$26,'BN_Regular Symbol'!F$61) ))</f>
        <v>23</v>
      </c>
      <c r="K42" s="284">
        <f>IF(E42=2,'BN_Regular Symbol'!G$48,IF(BN_PayCombo!E42=1,'BN_Regular Symbol'!G$33,IF(D42=0,'BN_Regular Symbol'!G$26,'BN_Regular Symbol'!G$61) ))</f>
        <v>14</v>
      </c>
      <c r="L42" s="284">
        <f>IF(F42=2,'BN_Regular Symbol'!H$48,IF(BN_PayCombo!F42=1,'BN_Regular Symbol'!H$33,IF(E42=0,'BN_Regular Symbol'!H$26,'BN_Regular Symbol'!H$61) ))</f>
        <v>116</v>
      </c>
      <c r="M42" s="270">
        <f t="shared" si="5"/>
        <v>0</v>
      </c>
      <c r="N42" s="271">
        <f t="shared" si="6"/>
        <v>0</v>
      </c>
      <c r="O42" s="285">
        <f>HLOOKUP(A42,OverView!$B$47:$L$57,2,FALSE)</f>
        <v>210</v>
      </c>
      <c r="P42" s="269">
        <f t="shared" si="7"/>
        <v>0</v>
      </c>
      <c r="Q42" s="272">
        <f t="shared" si="8"/>
        <v>0</v>
      </c>
      <c r="R42" s="269">
        <f t="shared" si="9"/>
        <v>0</v>
      </c>
      <c r="S42" s="237"/>
      <c r="T42" s="128"/>
      <c r="U42" s="128"/>
    </row>
    <row r="43" spans="1:24" ht="14" thickBot="1">
      <c r="A43" s="187">
        <f t="shared" si="12"/>
        <v>6</v>
      </c>
      <c r="B43" s="278">
        <v>1</v>
      </c>
      <c r="C43" s="278">
        <v>2</v>
      </c>
      <c r="D43" s="278">
        <v>1</v>
      </c>
      <c r="E43" s="278">
        <v>1</v>
      </c>
      <c r="F43" s="278">
        <v>1</v>
      </c>
      <c r="G43" s="279">
        <f t="shared" si="13"/>
        <v>6</v>
      </c>
      <c r="H43" s="284">
        <f>IF(B43=2,'BN_Regular Symbol'!D$48,IF(BN_PayCombo!B43=1,'BN_Regular Symbol'!D$33,IF(A43=0,'BN_Regular Symbol'!D$26,'BN_Regular Symbol'!D$61) ))</f>
        <v>0</v>
      </c>
      <c r="I43" s="284">
        <f>IF(C43=2,'BN_Regular Symbol'!E$48,IF(BN_PayCombo!C43=1,'BN_Regular Symbol'!E$33,IF(B43=0,'BN_Regular Symbol'!E$26,'BN_Regular Symbol'!E$61) ))</f>
        <v>6</v>
      </c>
      <c r="J43" s="284">
        <f>IF(D43=2,'BN_Regular Symbol'!F$48,IF(BN_PayCombo!D43=1,'BN_Regular Symbol'!F$33,IF(C43=0,'BN_Regular Symbol'!F$26,'BN_Regular Symbol'!F$61) ))</f>
        <v>0</v>
      </c>
      <c r="K43" s="284">
        <f>IF(E43=2,'BN_Regular Symbol'!G$48,IF(BN_PayCombo!E43=1,'BN_Regular Symbol'!G$33,IF(D43=0,'BN_Regular Symbol'!G$26,'BN_Regular Symbol'!G$61) ))</f>
        <v>0</v>
      </c>
      <c r="L43" s="284">
        <f>IF(F43=2,'BN_Regular Symbol'!H$48,IF(BN_PayCombo!F43=1,'BN_Regular Symbol'!H$33,IF(E43=0,'BN_Regular Symbol'!H$26,'BN_Regular Symbol'!H$61) ))</f>
        <v>0</v>
      </c>
      <c r="M43" s="270">
        <f t="shared" si="5"/>
        <v>0</v>
      </c>
      <c r="N43" s="271">
        <f t="shared" si="6"/>
        <v>0</v>
      </c>
      <c r="O43" s="285">
        <f>HLOOKUP(A43,OverView!$B$47:$L$57,2,FALSE)</f>
        <v>210</v>
      </c>
      <c r="P43" s="269">
        <f t="shared" si="7"/>
        <v>0</v>
      </c>
      <c r="Q43" s="272">
        <f t="shared" si="8"/>
        <v>0</v>
      </c>
      <c r="R43" s="269">
        <f t="shared" si="9"/>
        <v>0</v>
      </c>
      <c r="S43" s="237"/>
      <c r="T43" s="128"/>
      <c r="U43" s="128"/>
      <c r="V43" s="187"/>
      <c r="W43" s="187"/>
      <c r="X43" s="187"/>
    </row>
    <row r="44" spans="1:24" ht="14" thickBot="1">
      <c r="A44" s="187">
        <f t="shared" si="12"/>
        <v>6</v>
      </c>
      <c r="B44" s="278">
        <v>1</v>
      </c>
      <c r="C44" s="278">
        <v>2</v>
      </c>
      <c r="D44" s="278">
        <v>1</v>
      </c>
      <c r="E44" s="278">
        <v>2</v>
      </c>
      <c r="F44" s="278">
        <v>0</v>
      </c>
      <c r="G44" s="279">
        <f t="shared" si="13"/>
        <v>6</v>
      </c>
      <c r="H44" s="284">
        <f>IF(B44=2,'BN_Regular Symbol'!D$48,IF(BN_PayCombo!B44=1,'BN_Regular Symbol'!D$33,IF(A44=0,'BN_Regular Symbol'!D$26,'BN_Regular Symbol'!D$61) ))</f>
        <v>0</v>
      </c>
      <c r="I44" s="284">
        <f>IF(C44=2,'BN_Regular Symbol'!E$48,IF(BN_PayCombo!C44=1,'BN_Regular Symbol'!E$33,IF(B44=0,'BN_Regular Symbol'!E$26,'BN_Regular Symbol'!E$61) ))</f>
        <v>6</v>
      </c>
      <c r="J44" s="284">
        <f>IF(D44=2,'BN_Regular Symbol'!F$48,IF(BN_PayCombo!D44=1,'BN_Regular Symbol'!F$33,IF(C44=0,'BN_Regular Symbol'!F$26,'BN_Regular Symbol'!F$61) ))</f>
        <v>0</v>
      </c>
      <c r="K44" s="284">
        <f>IF(E44=2,'BN_Regular Symbol'!G$48,IF(BN_PayCombo!E44=1,'BN_Regular Symbol'!G$33,IF(D44=0,'BN_Regular Symbol'!G$26,'BN_Regular Symbol'!G$61) ))</f>
        <v>14</v>
      </c>
      <c r="L44" s="284">
        <f>IF(F44=2,'BN_Regular Symbol'!H$48,IF(BN_PayCombo!F44=1,'BN_Regular Symbol'!H$33,IF(E44=0,'BN_Regular Symbol'!H$26,'BN_Regular Symbol'!H$61) ))</f>
        <v>116</v>
      </c>
      <c r="M44" s="270">
        <f t="shared" si="5"/>
        <v>0</v>
      </c>
      <c r="N44" s="271">
        <f t="shared" si="6"/>
        <v>0</v>
      </c>
      <c r="O44" s="285">
        <f>HLOOKUP(A44,OverView!$B$47:$L$57,2,FALSE)</f>
        <v>210</v>
      </c>
      <c r="P44" s="269">
        <f t="shared" si="7"/>
        <v>0</v>
      </c>
      <c r="Q44" s="272">
        <f t="shared" si="8"/>
        <v>0</v>
      </c>
      <c r="R44" s="269">
        <f t="shared" si="9"/>
        <v>0</v>
      </c>
      <c r="S44" s="237"/>
      <c r="T44" s="128"/>
      <c r="U44" s="128"/>
      <c r="V44" s="187"/>
      <c r="W44" s="187"/>
      <c r="X44" s="187"/>
    </row>
    <row r="45" spans="1:24" ht="14" thickBot="1">
      <c r="A45" s="187">
        <f t="shared" si="12"/>
        <v>6</v>
      </c>
      <c r="B45" s="278">
        <v>1</v>
      </c>
      <c r="C45" s="278">
        <v>2</v>
      </c>
      <c r="D45" s="278">
        <v>2</v>
      </c>
      <c r="E45" s="278">
        <v>1</v>
      </c>
      <c r="F45" s="278">
        <v>0</v>
      </c>
      <c r="G45" s="279">
        <f t="shared" si="13"/>
        <v>6</v>
      </c>
      <c r="H45" s="284">
        <f>IF(B45=2,'BN_Regular Symbol'!D$48,IF(BN_PayCombo!B45=1,'BN_Regular Symbol'!D$33,IF(A45=0,'BN_Regular Symbol'!D$26,'BN_Regular Symbol'!D$61) ))</f>
        <v>0</v>
      </c>
      <c r="I45" s="284">
        <f>IF(C45=2,'BN_Regular Symbol'!E$48,IF(BN_PayCombo!C45=1,'BN_Regular Symbol'!E$33,IF(B45=0,'BN_Regular Symbol'!E$26,'BN_Regular Symbol'!E$61) ))</f>
        <v>6</v>
      </c>
      <c r="J45" s="284">
        <f>IF(D45=2,'BN_Regular Symbol'!F$48,IF(BN_PayCombo!D45=1,'BN_Regular Symbol'!F$33,IF(C45=0,'BN_Regular Symbol'!F$26,'BN_Regular Symbol'!F$61) ))</f>
        <v>23</v>
      </c>
      <c r="K45" s="284">
        <f>IF(E45=2,'BN_Regular Symbol'!G$48,IF(BN_PayCombo!E45=1,'BN_Regular Symbol'!G$33,IF(D45=0,'BN_Regular Symbol'!G$26,'BN_Regular Symbol'!G$61) ))</f>
        <v>0</v>
      </c>
      <c r="L45" s="284">
        <f>IF(F45=2,'BN_Regular Symbol'!H$48,IF(BN_PayCombo!F45=1,'BN_Regular Symbol'!H$33,IF(E45=0,'BN_Regular Symbol'!H$26,'BN_Regular Symbol'!H$61) ))</f>
        <v>116</v>
      </c>
      <c r="M45" s="270">
        <f t="shared" si="5"/>
        <v>0</v>
      </c>
      <c r="N45" s="271">
        <f t="shared" si="6"/>
        <v>0</v>
      </c>
      <c r="O45" s="285">
        <f>HLOOKUP(A45,OverView!$B$47:$L$57,2,FALSE)</f>
        <v>210</v>
      </c>
      <c r="P45" s="269">
        <f t="shared" si="7"/>
        <v>0</v>
      </c>
      <c r="Q45" s="272">
        <f t="shared" si="8"/>
        <v>0</v>
      </c>
      <c r="R45" s="269">
        <f t="shared" si="9"/>
        <v>0</v>
      </c>
      <c r="S45" s="237"/>
      <c r="T45" s="128"/>
      <c r="U45" s="128"/>
      <c r="V45" s="187"/>
      <c r="W45" s="187"/>
      <c r="X45" s="187"/>
    </row>
    <row r="46" spans="1:24" ht="14" thickBot="1">
      <c r="A46" s="187">
        <f t="shared" si="12"/>
        <v>6</v>
      </c>
      <c r="B46" s="278">
        <v>2</v>
      </c>
      <c r="C46" s="278">
        <v>1</v>
      </c>
      <c r="D46" s="278">
        <v>1</v>
      </c>
      <c r="E46" s="278">
        <v>1</v>
      </c>
      <c r="F46" s="278">
        <v>1</v>
      </c>
      <c r="G46" s="279">
        <f t="shared" si="13"/>
        <v>6</v>
      </c>
      <c r="H46" s="284">
        <f>IF(B46=2,'BN_Regular Symbol'!D$48,IF(BN_PayCombo!B46=1,'BN_Regular Symbol'!D$33,IF(A46=0,'BN_Regular Symbol'!D$26,'BN_Regular Symbol'!D$61) ))</f>
        <v>10</v>
      </c>
      <c r="I46" s="284">
        <f>IF(C46=2,'BN_Regular Symbol'!E$48,IF(BN_PayCombo!C46=1,'BN_Regular Symbol'!E$33,IF(B46=0,'BN_Regular Symbol'!E$26,'BN_Regular Symbol'!E$61) ))</f>
        <v>0</v>
      </c>
      <c r="J46" s="284">
        <f>IF(D46=2,'BN_Regular Symbol'!F$48,IF(BN_PayCombo!D46=1,'BN_Regular Symbol'!F$33,IF(C46=0,'BN_Regular Symbol'!F$26,'BN_Regular Symbol'!F$61) ))</f>
        <v>0</v>
      </c>
      <c r="K46" s="284">
        <f>IF(E46=2,'BN_Regular Symbol'!G$48,IF(BN_PayCombo!E46=1,'BN_Regular Symbol'!G$33,IF(D46=0,'BN_Regular Symbol'!G$26,'BN_Regular Symbol'!G$61) ))</f>
        <v>0</v>
      </c>
      <c r="L46" s="284">
        <f>IF(F46=2,'BN_Regular Symbol'!H$48,IF(BN_PayCombo!F46=1,'BN_Regular Symbol'!H$33,IF(E46=0,'BN_Regular Symbol'!H$26,'BN_Regular Symbol'!H$61) ))</f>
        <v>0</v>
      </c>
      <c r="M46" s="270">
        <f t="shared" si="5"/>
        <v>0</v>
      </c>
      <c r="N46" s="271">
        <f t="shared" si="6"/>
        <v>0</v>
      </c>
      <c r="O46" s="285">
        <f>HLOOKUP(A46,OverView!$B$47:$L$57,2,FALSE)</f>
        <v>210</v>
      </c>
      <c r="P46" s="269">
        <f t="shared" si="7"/>
        <v>0</v>
      </c>
      <c r="Q46" s="272">
        <f t="shared" si="8"/>
        <v>0</v>
      </c>
      <c r="R46" s="269">
        <f t="shared" si="9"/>
        <v>0</v>
      </c>
      <c r="S46" s="237"/>
      <c r="T46" s="128"/>
      <c r="U46" s="128"/>
      <c r="V46" s="187"/>
      <c r="W46" s="187"/>
      <c r="X46" s="187"/>
    </row>
    <row r="47" spans="1:24" ht="14" thickBot="1">
      <c r="A47" s="187">
        <f t="shared" si="12"/>
        <v>6</v>
      </c>
      <c r="B47" s="278">
        <v>2</v>
      </c>
      <c r="C47" s="278">
        <v>1</v>
      </c>
      <c r="D47" s="278">
        <v>1</v>
      </c>
      <c r="E47" s="278">
        <v>2</v>
      </c>
      <c r="F47" s="278">
        <v>0</v>
      </c>
      <c r="G47" s="279">
        <f t="shared" si="13"/>
        <v>6</v>
      </c>
      <c r="H47" s="284">
        <f>IF(B47=2,'BN_Regular Symbol'!D$48,IF(BN_PayCombo!B47=1,'BN_Regular Symbol'!D$33,IF(A47=0,'BN_Regular Symbol'!D$26,'BN_Regular Symbol'!D$61) ))</f>
        <v>10</v>
      </c>
      <c r="I47" s="284">
        <f>IF(C47=2,'BN_Regular Symbol'!E$48,IF(BN_PayCombo!C47=1,'BN_Regular Symbol'!E$33,IF(B47=0,'BN_Regular Symbol'!E$26,'BN_Regular Symbol'!E$61) ))</f>
        <v>0</v>
      </c>
      <c r="J47" s="284">
        <f>IF(D47=2,'BN_Regular Symbol'!F$48,IF(BN_PayCombo!D47=1,'BN_Regular Symbol'!F$33,IF(C47=0,'BN_Regular Symbol'!F$26,'BN_Regular Symbol'!F$61) ))</f>
        <v>0</v>
      </c>
      <c r="K47" s="284">
        <f>IF(E47=2,'BN_Regular Symbol'!G$48,IF(BN_PayCombo!E47=1,'BN_Regular Symbol'!G$33,IF(D47=0,'BN_Regular Symbol'!G$26,'BN_Regular Symbol'!G$61) ))</f>
        <v>14</v>
      </c>
      <c r="L47" s="284">
        <f>IF(F47=2,'BN_Regular Symbol'!H$48,IF(BN_PayCombo!F47=1,'BN_Regular Symbol'!H$33,IF(E47=0,'BN_Regular Symbol'!H$26,'BN_Regular Symbol'!H$61) ))</f>
        <v>116</v>
      </c>
      <c r="M47" s="270">
        <f t="shared" si="5"/>
        <v>0</v>
      </c>
      <c r="N47" s="271">
        <f t="shared" si="6"/>
        <v>0</v>
      </c>
      <c r="O47" s="285">
        <f>HLOOKUP(A47,OverView!$B$47:$L$57,2,FALSE)</f>
        <v>210</v>
      </c>
      <c r="P47" s="269">
        <f t="shared" si="7"/>
        <v>0</v>
      </c>
      <c r="Q47" s="272">
        <f t="shared" si="8"/>
        <v>0</v>
      </c>
      <c r="R47" s="269">
        <f t="shared" si="9"/>
        <v>0</v>
      </c>
      <c r="S47" s="237"/>
      <c r="T47" s="128"/>
      <c r="U47" s="128"/>
    </row>
    <row r="48" spans="1:24" ht="14" thickBot="1">
      <c r="A48" s="187">
        <f t="shared" si="12"/>
        <v>6</v>
      </c>
      <c r="B48" s="278">
        <v>2</v>
      </c>
      <c r="C48" s="278">
        <v>1</v>
      </c>
      <c r="D48" s="278">
        <v>2</v>
      </c>
      <c r="E48" s="278">
        <v>1</v>
      </c>
      <c r="F48" s="278">
        <v>0</v>
      </c>
      <c r="G48" s="279">
        <f t="shared" si="13"/>
        <v>6</v>
      </c>
      <c r="H48" s="284">
        <f>IF(B48=2,'BN_Regular Symbol'!D$48,IF(BN_PayCombo!B48=1,'BN_Regular Symbol'!D$33,IF(A48=0,'BN_Regular Symbol'!D$26,'BN_Regular Symbol'!D$61) ))</f>
        <v>10</v>
      </c>
      <c r="I48" s="284">
        <f>IF(C48=2,'BN_Regular Symbol'!E$48,IF(BN_PayCombo!C48=1,'BN_Regular Symbol'!E$33,IF(B48=0,'BN_Regular Symbol'!E$26,'BN_Regular Symbol'!E$61) ))</f>
        <v>0</v>
      </c>
      <c r="J48" s="284">
        <f>IF(D48=2,'BN_Regular Symbol'!F$48,IF(BN_PayCombo!D48=1,'BN_Regular Symbol'!F$33,IF(C48=0,'BN_Regular Symbol'!F$26,'BN_Regular Symbol'!F$61) ))</f>
        <v>23</v>
      </c>
      <c r="K48" s="284">
        <f>IF(E48=2,'BN_Regular Symbol'!G$48,IF(BN_PayCombo!E48=1,'BN_Regular Symbol'!G$33,IF(D48=0,'BN_Regular Symbol'!G$26,'BN_Regular Symbol'!G$61) ))</f>
        <v>0</v>
      </c>
      <c r="L48" s="284">
        <f>IF(F48=2,'BN_Regular Symbol'!H$48,IF(BN_PayCombo!F48=1,'BN_Regular Symbol'!H$33,IF(E48=0,'BN_Regular Symbol'!H$26,'BN_Regular Symbol'!H$61) ))</f>
        <v>116</v>
      </c>
      <c r="M48" s="270">
        <f t="shared" si="5"/>
        <v>0</v>
      </c>
      <c r="N48" s="271">
        <f t="shared" si="6"/>
        <v>0</v>
      </c>
      <c r="O48" s="285">
        <f>HLOOKUP(A48,OverView!$B$47:$L$57,2,FALSE)</f>
        <v>210</v>
      </c>
      <c r="P48" s="269">
        <f t="shared" si="7"/>
        <v>0</v>
      </c>
      <c r="Q48" s="272">
        <f t="shared" si="8"/>
        <v>0</v>
      </c>
      <c r="R48" s="269">
        <f t="shared" si="9"/>
        <v>0</v>
      </c>
      <c r="S48" s="237"/>
    </row>
    <row r="49" spans="1:22" ht="14" thickBot="1">
      <c r="A49" s="187">
        <f t="shared" si="12"/>
        <v>6</v>
      </c>
      <c r="B49" s="278">
        <v>2</v>
      </c>
      <c r="C49" s="278">
        <v>2</v>
      </c>
      <c r="D49" s="278">
        <v>1</v>
      </c>
      <c r="E49" s="278">
        <v>1</v>
      </c>
      <c r="F49" s="278">
        <v>0</v>
      </c>
      <c r="G49" s="279">
        <f t="shared" si="13"/>
        <v>6</v>
      </c>
      <c r="H49" s="284">
        <f>IF(B49=2,'BN_Regular Symbol'!D$48,IF(BN_PayCombo!B49=1,'BN_Regular Symbol'!D$33,IF(A49=0,'BN_Regular Symbol'!D$26,'BN_Regular Symbol'!D$61) ))</f>
        <v>10</v>
      </c>
      <c r="I49" s="284">
        <f>IF(C49=2,'BN_Regular Symbol'!E$48,IF(BN_PayCombo!C49=1,'BN_Regular Symbol'!E$33,IF(B49=0,'BN_Regular Symbol'!E$26,'BN_Regular Symbol'!E$61) ))</f>
        <v>6</v>
      </c>
      <c r="J49" s="284">
        <f>IF(D49=2,'BN_Regular Symbol'!F$48,IF(BN_PayCombo!D49=1,'BN_Regular Symbol'!F$33,IF(C49=0,'BN_Regular Symbol'!F$26,'BN_Regular Symbol'!F$61) ))</f>
        <v>0</v>
      </c>
      <c r="K49" s="284">
        <f>IF(E49=2,'BN_Regular Symbol'!G$48,IF(BN_PayCombo!E49=1,'BN_Regular Symbol'!G$33,IF(D49=0,'BN_Regular Symbol'!G$26,'BN_Regular Symbol'!G$61) ))</f>
        <v>0</v>
      </c>
      <c r="L49" s="284">
        <f>IF(F49=2,'BN_Regular Symbol'!H$48,IF(BN_PayCombo!F49=1,'BN_Regular Symbol'!H$33,IF(E49=0,'BN_Regular Symbol'!H$26,'BN_Regular Symbol'!H$61) ))</f>
        <v>116</v>
      </c>
      <c r="M49" s="270">
        <f t="shared" si="5"/>
        <v>0</v>
      </c>
      <c r="N49" s="271">
        <f t="shared" si="6"/>
        <v>0</v>
      </c>
      <c r="O49" s="285">
        <f>HLOOKUP(A49,OverView!$B$47:$L$57,2,FALSE)</f>
        <v>210</v>
      </c>
      <c r="P49" s="269">
        <f t="shared" si="7"/>
        <v>0</v>
      </c>
      <c r="Q49" s="272">
        <f t="shared" si="8"/>
        <v>0</v>
      </c>
      <c r="R49" s="269">
        <f t="shared" si="9"/>
        <v>0</v>
      </c>
      <c r="S49" s="237"/>
    </row>
    <row r="50" spans="1:22" ht="14" thickBot="1">
      <c r="A50" s="187">
        <f t="shared" si="12"/>
        <v>6</v>
      </c>
      <c r="B50" s="282">
        <v>2</v>
      </c>
      <c r="C50" s="282">
        <v>2</v>
      </c>
      <c r="D50" s="282">
        <v>2</v>
      </c>
      <c r="E50" s="282">
        <v>0</v>
      </c>
      <c r="F50" s="282">
        <v>0</v>
      </c>
      <c r="G50" s="283">
        <f t="shared" si="13"/>
        <v>6</v>
      </c>
      <c r="H50" s="284">
        <f>IF(B50=2,'BN_Regular Symbol'!D$48,IF(BN_PayCombo!B50=1,'BN_Regular Symbol'!D$33,IF(A50=0,'BN_Regular Symbol'!D$26,'BN_Regular Symbol'!D$61) ))</f>
        <v>10</v>
      </c>
      <c r="I50" s="284">
        <f>IF(C50=2,'BN_Regular Symbol'!E$48,IF(BN_PayCombo!C50=1,'BN_Regular Symbol'!E$33,IF(B50=0,'BN_Regular Symbol'!E$26,'BN_Regular Symbol'!E$61) ))</f>
        <v>6</v>
      </c>
      <c r="J50" s="284">
        <f>IF(D50=2,'BN_Regular Symbol'!F$48,IF(BN_PayCombo!D50=1,'BN_Regular Symbol'!F$33,IF(C50=0,'BN_Regular Symbol'!F$26,'BN_Regular Symbol'!F$61) ))</f>
        <v>23</v>
      </c>
      <c r="K50" s="284">
        <f>IF(E50=2,'BN_Regular Symbol'!G$48,IF(BN_PayCombo!E50=1,'BN_Regular Symbol'!G$33,IF(D50=0,'BN_Regular Symbol'!G$26,'BN_Regular Symbol'!G$61) ))</f>
        <v>106</v>
      </c>
      <c r="L50" s="284">
        <f>IF(F50=2,'BN_Regular Symbol'!H$48,IF(BN_PayCombo!F50=1,'BN_Regular Symbol'!H$33,IF(E50=0,'BN_Regular Symbol'!H$26,'BN_Regular Symbol'!H$61) ))</f>
        <v>120</v>
      </c>
      <c r="M50" s="270">
        <f t="shared" si="5"/>
        <v>17553600</v>
      </c>
      <c r="N50" s="271">
        <f t="shared" si="6"/>
        <v>1417.5553732567678</v>
      </c>
      <c r="O50" s="285">
        <f>HLOOKUP(A50,OverView!$B$47:$L$57,2,FALSE)</f>
        <v>210</v>
      </c>
      <c r="P50" s="269">
        <f t="shared" si="7"/>
        <v>0.14814236111111112</v>
      </c>
      <c r="Q50" s="272">
        <f t="shared" si="8"/>
        <v>7.0543981481481488E-4</v>
      </c>
      <c r="R50" s="269">
        <f t="shared" si="9"/>
        <v>0.14814236111111112</v>
      </c>
      <c r="S50" s="289">
        <f>SUM(M39:M50)</f>
        <v>17553600</v>
      </c>
      <c r="T50" s="245"/>
      <c r="U50" s="245"/>
    </row>
    <row r="51" spans="1:22" ht="14" thickBot="1">
      <c r="A51" s="187">
        <f t="shared" si="12"/>
        <v>5</v>
      </c>
      <c r="B51" s="280">
        <v>1</v>
      </c>
      <c r="C51" s="280">
        <v>1</v>
      </c>
      <c r="D51" s="280">
        <v>1</v>
      </c>
      <c r="E51" s="280">
        <v>1</v>
      </c>
      <c r="F51" s="280">
        <v>1</v>
      </c>
      <c r="G51" s="281">
        <f t="shared" si="13"/>
        <v>5</v>
      </c>
      <c r="H51" s="284">
        <f>IF(B51=2,'BN_Regular Symbol'!D$48,IF(BN_PayCombo!B51=1,'BN_Regular Symbol'!D$33,IF(A51=0,'BN_Regular Symbol'!D$26,'BN_Regular Symbol'!D$61) ))</f>
        <v>0</v>
      </c>
      <c r="I51" s="284">
        <f>IF(C51=2,'BN_Regular Symbol'!E$48,IF(BN_PayCombo!C51=1,'BN_Regular Symbol'!E$33,IF(B51=0,'BN_Regular Symbol'!E$26,'BN_Regular Symbol'!E$61) ))</f>
        <v>0</v>
      </c>
      <c r="J51" s="284">
        <f>IF(D51=2,'BN_Regular Symbol'!F$48,IF(BN_PayCombo!D51=1,'BN_Regular Symbol'!F$33,IF(C51=0,'BN_Regular Symbol'!F$26,'BN_Regular Symbol'!F$61) ))</f>
        <v>0</v>
      </c>
      <c r="K51" s="284">
        <f>IF(E51=2,'BN_Regular Symbol'!G$48,IF(BN_PayCombo!E51=1,'BN_Regular Symbol'!G$33,IF(D51=0,'BN_Regular Symbol'!G$26,'BN_Regular Symbol'!G$61) ))</f>
        <v>0</v>
      </c>
      <c r="L51" s="284">
        <f>IF(F51=2,'BN_Regular Symbol'!H$48,IF(BN_PayCombo!F51=1,'BN_Regular Symbol'!H$33,IF(E51=0,'BN_Regular Symbol'!H$26,'BN_Regular Symbol'!H$61) ))</f>
        <v>0</v>
      </c>
      <c r="M51" s="270">
        <f t="shared" si="5"/>
        <v>0</v>
      </c>
      <c r="N51" s="271">
        <f t="shared" si="6"/>
        <v>0</v>
      </c>
      <c r="O51" s="285">
        <f>HLOOKUP(A51,OverView!$B$47:$L$57,2,FALSE)</f>
        <v>75</v>
      </c>
      <c r="P51" s="269">
        <f t="shared" si="7"/>
        <v>0</v>
      </c>
      <c r="Q51" s="272">
        <f t="shared" si="8"/>
        <v>0</v>
      </c>
      <c r="R51" s="269">
        <f t="shared" si="9"/>
        <v>0</v>
      </c>
      <c r="S51" s="237"/>
    </row>
    <row r="52" spans="1:22" ht="14" thickBot="1">
      <c r="A52" s="187">
        <f t="shared" si="12"/>
        <v>5</v>
      </c>
      <c r="B52" s="278">
        <v>1</v>
      </c>
      <c r="C52" s="278">
        <v>1</v>
      </c>
      <c r="D52" s="278">
        <v>1</v>
      </c>
      <c r="E52" s="278">
        <v>2</v>
      </c>
      <c r="F52" s="278">
        <v>0</v>
      </c>
      <c r="G52" s="279">
        <f t="shared" si="13"/>
        <v>5</v>
      </c>
      <c r="H52" s="284">
        <f>IF(B52=2,'BN_Regular Symbol'!D$48,IF(BN_PayCombo!B52=1,'BN_Regular Symbol'!D$33,IF(A52=0,'BN_Regular Symbol'!D$26,'BN_Regular Symbol'!D$61) ))</f>
        <v>0</v>
      </c>
      <c r="I52" s="284">
        <f>IF(C52=2,'BN_Regular Symbol'!E$48,IF(BN_PayCombo!C52=1,'BN_Regular Symbol'!E$33,IF(B52=0,'BN_Regular Symbol'!E$26,'BN_Regular Symbol'!E$61) ))</f>
        <v>0</v>
      </c>
      <c r="J52" s="284">
        <f>IF(D52=2,'BN_Regular Symbol'!F$48,IF(BN_PayCombo!D52=1,'BN_Regular Symbol'!F$33,IF(C52=0,'BN_Regular Symbol'!F$26,'BN_Regular Symbol'!F$61) ))</f>
        <v>0</v>
      </c>
      <c r="K52" s="284">
        <f>IF(E52=2,'BN_Regular Symbol'!G$48,IF(BN_PayCombo!E52=1,'BN_Regular Symbol'!G$33,IF(D52=0,'BN_Regular Symbol'!G$26,'BN_Regular Symbol'!G$61) ))</f>
        <v>14</v>
      </c>
      <c r="L52" s="284">
        <f>IF(F52=2,'BN_Regular Symbol'!H$48,IF(BN_PayCombo!F52=1,'BN_Regular Symbol'!H$33,IF(E52=0,'BN_Regular Symbol'!H$26,'BN_Regular Symbol'!H$61) ))</f>
        <v>116</v>
      </c>
      <c r="M52" s="270">
        <f t="shared" si="5"/>
        <v>0</v>
      </c>
      <c r="N52" s="271">
        <f t="shared" si="6"/>
        <v>0</v>
      </c>
      <c r="O52" s="285">
        <f>HLOOKUP(A52,OverView!$B$47:$L$57,2,FALSE)</f>
        <v>75</v>
      </c>
      <c r="P52" s="269">
        <f t="shared" si="7"/>
        <v>0</v>
      </c>
      <c r="Q52" s="272">
        <f t="shared" si="8"/>
        <v>0</v>
      </c>
      <c r="R52" s="269">
        <f t="shared" si="9"/>
        <v>0</v>
      </c>
      <c r="S52" s="237"/>
      <c r="T52" s="220"/>
      <c r="U52" s="220"/>
      <c r="V52" s="222"/>
    </row>
    <row r="53" spans="1:22" ht="14" thickBot="1">
      <c r="A53" s="187">
        <f t="shared" si="12"/>
        <v>5</v>
      </c>
      <c r="B53" s="278">
        <v>1</v>
      </c>
      <c r="C53" s="278">
        <v>1</v>
      </c>
      <c r="D53" s="278">
        <v>2</v>
      </c>
      <c r="E53" s="278">
        <v>1</v>
      </c>
      <c r="F53" s="278">
        <v>0</v>
      </c>
      <c r="G53" s="279">
        <f t="shared" si="13"/>
        <v>5</v>
      </c>
      <c r="H53" s="284">
        <f>IF(B53=2,'BN_Regular Symbol'!D$48,IF(BN_PayCombo!B53=1,'BN_Regular Symbol'!D$33,IF(A53=0,'BN_Regular Symbol'!D$26,'BN_Regular Symbol'!D$61) ))</f>
        <v>0</v>
      </c>
      <c r="I53" s="284">
        <f>IF(C53=2,'BN_Regular Symbol'!E$48,IF(BN_PayCombo!C53=1,'BN_Regular Symbol'!E$33,IF(B53=0,'BN_Regular Symbol'!E$26,'BN_Regular Symbol'!E$61) ))</f>
        <v>0</v>
      </c>
      <c r="J53" s="284">
        <f>IF(D53=2,'BN_Regular Symbol'!F$48,IF(BN_PayCombo!D53=1,'BN_Regular Symbol'!F$33,IF(C53=0,'BN_Regular Symbol'!F$26,'BN_Regular Symbol'!F$61) ))</f>
        <v>23</v>
      </c>
      <c r="K53" s="284">
        <f>IF(E53=2,'BN_Regular Symbol'!G$48,IF(BN_PayCombo!E53=1,'BN_Regular Symbol'!G$33,IF(D53=0,'BN_Regular Symbol'!G$26,'BN_Regular Symbol'!G$61) ))</f>
        <v>0</v>
      </c>
      <c r="L53" s="284">
        <f>IF(F53=2,'BN_Regular Symbol'!H$48,IF(BN_PayCombo!F53=1,'BN_Regular Symbol'!H$33,IF(E53=0,'BN_Regular Symbol'!H$26,'BN_Regular Symbol'!H$61) ))</f>
        <v>116</v>
      </c>
      <c r="M53" s="270">
        <f t="shared" si="5"/>
        <v>0</v>
      </c>
      <c r="N53" s="271">
        <f t="shared" si="6"/>
        <v>0</v>
      </c>
      <c r="O53" s="285">
        <f>HLOOKUP(A53,OverView!$B$47:$L$57,2,FALSE)</f>
        <v>75</v>
      </c>
      <c r="P53" s="269">
        <f t="shared" si="7"/>
        <v>0</v>
      </c>
      <c r="Q53" s="272">
        <f t="shared" si="8"/>
        <v>0</v>
      </c>
      <c r="R53" s="269">
        <f t="shared" si="9"/>
        <v>0</v>
      </c>
      <c r="S53" s="237"/>
      <c r="T53" s="220"/>
      <c r="U53" s="220"/>
      <c r="V53" s="222"/>
    </row>
    <row r="54" spans="1:22" ht="14" thickBot="1">
      <c r="A54" s="187">
        <f t="shared" si="12"/>
        <v>5</v>
      </c>
      <c r="B54" s="278">
        <v>1</v>
      </c>
      <c r="C54" s="278">
        <v>2</v>
      </c>
      <c r="D54" s="278">
        <v>1</v>
      </c>
      <c r="E54" s="278">
        <v>1</v>
      </c>
      <c r="F54" s="278">
        <v>0</v>
      </c>
      <c r="G54" s="279">
        <f t="shared" si="13"/>
        <v>5</v>
      </c>
      <c r="H54" s="284">
        <f>IF(B54=2,'BN_Regular Symbol'!D$48,IF(BN_PayCombo!B54=1,'BN_Regular Symbol'!D$33,IF(A54=0,'BN_Regular Symbol'!D$26,'BN_Regular Symbol'!D$61) ))</f>
        <v>0</v>
      </c>
      <c r="I54" s="284">
        <f>IF(C54=2,'BN_Regular Symbol'!E$48,IF(BN_PayCombo!C54=1,'BN_Regular Symbol'!E$33,IF(B54=0,'BN_Regular Symbol'!E$26,'BN_Regular Symbol'!E$61) ))</f>
        <v>6</v>
      </c>
      <c r="J54" s="284">
        <f>IF(D54=2,'BN_Regular Symbol'!F$48,IF(BN_PayCombo!D54=1,'BN_Regular Symbol'!F$33,IF(C54=0,'BN_Regular Symbol'!F$26,'BN_Regular Symbol'!F$61) ))</f>
        <v>0</v>
      </c>
      <c r="K54" s="284">
        <f>IF(E54=2,'BN_Regular Symbol'!G$48,IF(BN_PayCombo!E54=1,'BN_Regular Symbol'!G$33,IF(D54=0,'BN_Regular Symbol'!G$26,'BN_Regular Symbol'!G$61) ))</f>
        <v>0</v>
      </c>
      <c r="L54" s="284">
        <f>IF(F54=2,'BN_Regular Symbol'!H$48,IF(BN_PayCombo!F54=1,'BN_Regular Symbol'!H$33,IF(E54=0,'BN_Regular Symbol'!H$26,'BN_Regular Symbol'!H$61) ))</f>
        <v>116</v>
      </c>
      <c r="M54" s="270">
        <f t="shared" si="5"/>
        <v>0</v>
      </c>
      <c r="N54" s="271">
        <f t="shared" si="6"/>
        <v>0</v>
      </c>
      <c r="O54" s="285">
        <f>HLOOKUP(A54,OverView!$B$47:$L$57,2,FALSE)</f>
        <v>75</v>
      </c>
      <c r="P54" s="269">
        <f t="shared" si="7"/>
        <v>0</v>
      </c>
      <c r="Q54" s="272">
        <f t="shared" si="8"/>
        <v>0</v>
      </c>
      <c r="R54" s="269">
        <f t="shared" si="9"/>
        <v>0</v>
      </c>
      <c r="S54" s="237"/>
      <c r="T54" s="220"/>
      <c r="U54" s="220"/>
      <c r="V54" s="222"/>
    </row>
    <row r="55" spans="1:22" ht="14" thickBot="1">
      <c r="A55" s="187">
        <f t="shared" si="12"/>
        <v>5</v>
      </c>
      <c r="B55" s="278">
        <v>1</v>
      </c>
      <c r="C55" s="278">
        <v>2</v>
      </c>
      <c r="D55" s="278">
        <v>2</v>
      </c>
      <c r="E55" s="278">
        <v>0</v>
      </c>
      <c r="F55" s="278">
        <v>0</v>
      </c>
      <c r="G55" s="279">
        <f t="shared" si="13"/>
        <v>5</v>
      </c>
      <c r="H55" s="284">
        <f>IF(B55=2,'BN_Regular Symbol'!D$48,IF(BN_PayCombo!B55=1,'BN_Regular Symbol'!D$33,IF(A55=0,'BN_Regular Symbol'!D$26,'BN_Regular Symbol'!D$61) ))</f>
        <v>0</v>
      </c>
      <c r="I55" s="284">
        <f>IF(C55=2,'BN_Regular Symbol'!E$48,IF(BN_PayCombo!C55=1,'BN_Regular Symbol'!E$33,IF(B55=0,'BN_Regular Symbol'!E$26,'BN_Regular Symbol'!E$61) ))</f>
        <v>6</v>
      </c>
      <c r="J55" s="284">
        <f>IF(D55=2,'BN_Regular Symbol'!F$48,IF(BN_PayCombo!D55=1,'BN_Regular Symbol'!F$33,IF(C55=0,'BN_Regular Symbol'!F$26,'BN_Regular Symbol'!F$61) ))</f>
        <v>23</v>
      </c>
      <c r="K55" s="284">
        <f>IF(E55=2,'BN_Regular Symbol'!G$48,IF(BN_PayCombo!E55=1,'BN_Regular Symbol'!G$33,IF(D55=0,'BN_Regular Symbol'!G$26,'BN_Regular Symbol'!G$61) ))</f>
        <v>106</v>
      </c>
      <c r="L55" s="284">
        <f>IF(F55=2,'BN_Regular Symbol'!H$48,IF(BN_PayCombo!F55=1,'BN_Regular Symbol'!H$33,IF(E55=0,'BN_Regular Symbol'!H$26,'BN_Regular Symbol'!H$61) ))</f>
        <v>120</v>
      </c>
      <c r="M55" s="270">
        <f t="shared" si="5"/>
        <v>0</v>
      </c>
      <c r="N55" s="271">
        <f t="shared" si="6"/>
        <v>0</v>
      </c>
      <c r="O55" s="285">
        <f>HLOOKUP(A55,OverView!$B$47:$L$57,2,FALSE)</f>
        <v>75</v>
      </c>
      <c r="P55" s="269">
        <f t="shared" si="7"/>
        <v>0</v>
      </c>
      <c r="Q55" s="272">
        <f t="shared" si="8"/>
        <v>0</v>
      </c>
      <c r="R55" s="269">
        <f t="shared" si="9"/>
        <v>0</v>
      </c>
      <c r="S55" s="237"/>
      <c r="T55" s="221"/>
      <c r="U55" s="221"/>
      <c r="V55" s="221"/>
    </row>
    <row r="56" spans="1:22" ht="14" thickBot="1">
      <c r="A56" s="187">
        <f t="shared" si="12"/>
        <v>5</v>
      </c>
      <c r="B56" s="278">
        <v>2</v>
      </c>
      <c r="C56" s="278">
        <v>1</v>
      </c>
      <c r="D56" s="278">
        <v>1</v>
      </c>
      <c r="E56" s="278">
        <v>1</v>
      </c>
      <c r="F56" s="278">
        <v>0</v>
      </c>
      <c r="G56" s="279">
        <f t="shared" si="13"/>
        <v>5</v>
      </c>
      <c r="H56" s="284">
        <f>IF(B56=2,'BN_Regular Symbol'!D$48,IF(BN_PayCombo!B56=1,'BN_Regular Symbol'!D$33,IF(A56=0,'BN_Regular Symbol'!D$26,'BN_Regular Symbol'!D$61) ))</f>
        <v>10</v>
      </c>
      <c r="I56" s="284">
        <f>IF(C56=2,'BN_Regular Symbol'!E$48,IF(BN_PayCombo!C56=1,'BN_Regular Symbol'!E$33,IF(B56=0,'BN_Regular Symbol'!E$26,'BN_Regular Symbol'!E$61) ))</f>
        <v>0</v>
      </c>
      <c r="J56" s="284">
        <f>IF(D56=2,'BN_Regular Symbol'!F$48,IF(BN_PayCombo!D56=1,'BN_Regular Symbol'!F$33,IF(C56=0,'BN_Regular Symbol'!F$26,'BN_Regular Symbol'!F$61) ))</f>
        <v>0</v>
      </c>
      <c r="K56" s="284">
        <f>IF(E56=2,'BN_Regular Symbol'!G$48,IF(BN_PayCombo!E56=1,'BN_Regular Symbol'!G$33,IF(D56=0,'BN_Regular Symbol'!G$26,'BN_Regular Symbol'!G$61) ))</f>
        <v>0</v>
      </c>
      <c r="L56" s="284">
        <f>IF(F56=2,'BN_Regular Symbol'!H$48,IF(BN_PayCombo!F56=1,'BN_Regular Symbol'!H$33,IF(E56=0,'BN_Regular Symbol'!H$26,'BN_Regular Symbol'!H$61) ))</f>
        <v>116</v>
      </c>
      <c r="M56" s="270">
        <f t="shared" si="5"/>
        <v>0</v>
      </c>
      <c r="N56" s="271">
        <f t="shared" si="6"/>
        <v>0</v>
      </c>
      <c r="O56" s="285">
        <f>HLOOKUP(A56,OverView!$B$47:$L$57,2,FALSE)</f>
        <v>75</v>
      </c>
      <c r="P56" s="269">
        <f t="shared" si="7"/>
        <v>0</v>
      </c>
      <c r="Q56" s="272">
        <f t="shared" si="8"/>
        <v>0</v>
      </c>
      <c r="R56" s="269">
        <f t="shared" si="9"/>
        <v>0</v>
      </c>
      <c r="S56" s="237"/>
      <c r="T56" s="220"/>
      <c r="U56" s="220"/>
      <c r="V56" s="222"/>
    </row>
    <row r="57" spans="1:22" ht="14" thickBot="1">
      <c r="A57" s="187">
        <f t="shared" si="12"/>
        <v>5</v>
      </c>
      <c r="B57" s="278">
        <v>2</v>
      </c>
      <c r="C57" s="278">
        <v>1</v>
      </c>
      <c r="D57" s="278">
        <v>2</v>
      </c>
      <c r="E57" s="278">
        <v>0</v>
      </c>
      <c r="F57" s="278">
        <v>0</v>
      </c>
      <c r="G57" s="279">
        <f t="shared" si="13"/>
        <v>5</v>
      </c>
      <c r="H57" s="284">
        <f>IF(B57=2,'BN_Regular Symbol'!D$48,IF(BN_PayCombo!B57=1,'BN_Regular Symbol'!D$33,IF(A57=0,'BN_Regular Symbol'!D$26,'BN_Regular Symbol'!D$61) ))</f>
        <v>10</v>
      </c>
      <c r="I57" s="284">
        <f>IF(C57=2,'BN_Regular Symbol'!E$48,IF(BN_PayCombo!C57=1,'BN_Regular Symbol'!E$33,IF(B57=0,'BN_Regular Symbol'!E$26,'BN_Regular Symbol'!E$61) ))</f>
        <v>0</v>
      </c>
      <c r="J57" s="284">
        <f>IF(D57=2,'BN_Regular Symbol'!F$48,IF(BN_PayCombo!D57=1,'BN_Regular Symbol'!F$33,IF(C57=0,'BN_Regular Symbol'!F$26,'BN_Regular Symbol'!F$61) ))</f>
        <v>23</v>
      </c>
      <c r="K57" s="284">
        <f>IF(E57=2,'BN_Regular Symbol'!G$48,IF(BN_PayCombo!E57=1,'BN_Regular Symbol'!G$33,IF(D57=0,'BN_Regular Symbol'!G$26,'BN_Regular Symbol'!G$61) ))</f>
        <v>106</v>
      </c>
      <c r="L57" s="284">
        <f>IF(F57=2,'BN_Regular Symbol'!H$48,IF(BN_PayCombo!F57=1,'BN_Regular Symbol'!H$33,IF(E57=0,'BN_Regular Symbol'!H$26,'BN_Regular Symbol'!H$61) ))</f>
        <v>120</v>
      </c>
      <c r="M57" s="270">
        <f t="shared" si="5"/>
        <v>0</v>
      </c>
      <c r="N57" s="271">
        <f t="shared" si="6"/>
        <v>0</v>
      </c>
      <c r="O57" s="285">
        <f>HLOOKUP(A57,OverView!$B$47:$L$57,2,FALSE)</f>
        <v>75</v>
      </c>
      <c r="P57" s="269">
        <f t="shared" si="7"/>
        <v>0</v>
      </c>
      <c r="Q57" s="272">
        <f t="shared" si="8"/>
        <v>0</v>
      </c>
      <c r="R57" s="269">
        <f t="shared" si="9"/>
        <v>0</v>
      </c>
      <c r="S57" s="237"/>
      <c r="T57" s="220"/>
      <c r="U57" s="220"/>
      <c r="V57" s="222"/>
    </row>
    <row r="58" spans="1:22" ht="14" thickBot="1">
      <c r="A58" s="187">
        <f t="shared" si="12"/>
        <v>5</v>
      </c>
      <c r="B58" s="282">
        <v>2</v>
      </c>
      <c r="C58" s="282">
        <v>2</v>
      </c>
      <c r="D58" s="282">
        <v>1</v>
      </c>
      <c r="E58" s="282">
        <v>0</v>
      </c>
      <c r="F58" s="282">
        <v>0</v>
      </c>
      <c r="G58" s="283">
        <f t="shared" si="13"/>
        <v>5</v>
      </c>
      <c r="H58" s="284">
        <f>IF(B58=2,'BN_Regular Symbol'!D$48,IF(BN_PayCombo!B58=1,'BN_Regular Symbol'!D$33,IF(A58=0,'BN_Regular Symbol'!D$26,'BN_Regular Symbol'!D$61) ))</f>
        <v>10</v>
      </c>
      <c r="I58" s="284">
        <f>IF(C58=2,'BN_Regular Symbol'!E$48,IF(BN_PayCombo!C58=1,'BN_Regular Symbol'!E$33,IF(B58=0,'BN_Regular Symbol'!E$26,'BN_Regular Symbol'!E$61) ))</f>
        <v>6</v>
      </c>
      <c r="J58" s="284">
        <f>IF(D58=2,'BN_Regular Symbol'!F$48,IF(BN_PayCombo!D58=1,'BN_Regular Symbol'!F$33,IF(C58=0,'BN_Regular Symbol'!F$26,'BN_Regular Symbol'!F$61) ))</f>
        <v>0</v>
      </c>
      <c r="K58" s="284">
        <f>IF(E58=2,'BN_Regular Symbol'!G$48,IF(BN_PayCombo!E58=1,'BN_Regular Symbol'!G$33,IF(D58=0,'BN_Regular Symbol'!G$26,'BN_Regular Symbol'!G$61) ))</f>
        <v>106</v>
      </c>
      <c r="L58" s="284">
        <f>IF(F58=2,'BN_Regular Symbol'!H$48,IF(BN_PayCombo!F58=1,'BN_Regular Symbol'!H$33,IF(E58=0,'BN_Regular Symbol'!H$26,'BN_Regular Symbol'!H$61) ))</f>
        <v>120</v>
      </c>
      <c r="M58" s="270">
        <f t="shared" si="5"/>
        <v>0</v>
      </c>
      <c r="N58" s="271">
        <f t="shared" si="6"/>
        <v>0</v>
      </c>
      <c r="O58" s="285">
        <f>HLOOKUP(A58,OverView!$B$47:$L$57,2,FALSE)</f>
        <v>75</v>
      </c>
      <c r="P58" s="269">
        <f t="shared" si="7"/>
        <v>0</v>
      </c>
      <c r="Q58" s="272">
        <f t="shared" si="8"/>
        <v>0</v>
      </c>
      <c r="R58" s="269">
        <f t="shared" si="9"/>
        <v>0</v>
      </c>
      <c r="S58" s="289">
        <f>SUM(M51:M58)</f>
        <v>0</v>
      </c>
      <c r="T58" s="220"/>
      <c r="U58" s="220"/>
      <c r="V58" s="222"/>
    </row>
    <row r="59" spans="1:22" ht="14" thickBot="1">
      <c r="A59" s="187">
        <f t="shared" si="12"/>
        <v>4</v>
      </c>
      <c r="B59" s="280">
        <v>1</v>
      </c>
      <c r="C59" s="280">
        <v>1</v>
      </c>
      <c r="D59" s="280">
        <v>1</v>
      </c>
      <c r="E59" s="280">
        <v>1</v>
      </c>
      <c r="F59" s="280">
        <v>0</v>
      </c>
      <c r="G59" s="281">
        <f t="shared" si="13"/>
        <v>4</v>
      </c>
      <c r="H59" s="284">
        <f>IF(B59=2,'BN_Regular Symbol'!D$48,IF(BN_PayCombo!B59=1,'BN_Regular Symbol'!D$33,IF(A59=0,'BN_Regular Symbol'!D$26,'BN_Regular Symbol'!D$61) ))</f>
        <v>0</v>
      </c>
      <c r="I59" s="284">
        <f>IF(C59=2,'BN_Regular Symbol'!E$48,IF(BN_PayCombo!C59=1,'BN_Regular Symbol'!E$33,IF(B59=0,'BN_Regular Symbol'!E$26,'BN_Regular Symbol'!E$61) ))</f>
        <v>0</v>
      </c>
      <c r="J59" s="284">
        <f>IF(D59=2,'BN_Regular Symbol'!F$48,IF(BN_PayCombo!D59=1,'BN_Regular Symbol'!F$33,IF(C59=0,'BN_Regular Symbol'!F$26,'BN_Regular Symbol'!F$61) ))</f>
        <v>0</v>
      </c>
      <c r="K59" s="284">
        <f>IF(E59=2,'BN_Regular Symbol'!G$48,IF(BN_PayCombo!E59=1,'BN_Regular Symbol'!G$33,IF(D59=0,'BN_Regular Symbol'!G$26,'BN_Regular Symbol'!G$61) ))</f>
        <v>0</v>
      </c>
      <c r="L59" s="284">
        <f>IF(F59=2,'BN_Regular Symbol'!H$48,IF(BN_PayCombo!F59=1,'BN_Regular Symbol'!H$33,IF(E59=0,'BN_Regular Symbol'!H$26,'BN_Regular Symbol'!H$61) ))</f>
        <v>116</v>
      </c>
      <c r="M59" s="270">
        <f t="shared" si="5"/>
        <v>0</v>
      </c>
      <c r="N59" s="271">
        <f t="shared" si="6"/>
        <v>0</v>
      </c>
      <c r="O59" s="285">
        <f>HLOOKUP(A59,OverView!$B$47:$L$57,2,FALSE)</f>
        <v>20</v>
      </c>
      <c r="P59" s="269">
        <f t="shared" si="7"/>
        <v>0</v>
      </c>
      <c r="Q59" s="272">
        <f t="shared" si="8"/>
        <v>0</v>
      </c>
      <c r="R59" s="269">
        <f t="shared" si="9"/>
        <v>0</v>
      </c>
      <c r="S59" s="237"/>
      <c r="T59" s="220"/>
      <c r="U59" s="220"/>
      <c r="V59" s="222"/>
    </row>
    <row r="60" spans="1:22" ht="14" thickBot="1">
      <c r="A60" s="187">
        <f t="shared" si="12"/>
        <v>4</v>
      </c>
      <c r="B60" s="278">
        <v>1</v>
      </c>
      <c r="C60" s="278">
        <v>1</v>
      </c>
      <c r="D60" s="278">
        <v>2</v>
      </c>
      <c r="E60" s="278">
        <v>0</v>
      </c>
      <c r="F60" s="278">
        <v>0</v>
      </c>
      <c r="G60" s="279">
        <f t="shared" si="13"/>
        <v>4</v>
      </c>
      <c r="H60" s="284">
        <f>IF(B60=2,'BN_Regular Symbol'!D$48,IF(BN_PayCombo!B60=1,'BN_Regular Symbol'!D$33,IF(A60=0,'BN_Regular Symbol'!D$26,'BN_Regular Symbol'!D$61) ))</f>
        <v>0</v>
      </c>
      <c r="I60" s="284">
        <f>IF(C60=2,'BN_Regular Symbol'!E$48,IF(BN_PayCombo!C60=1,'BN_Regular Symbol'!E$33,IF(B60=0,'BN_Regular Symbol'!E$26,'BN_Regular Symbol'!E$61) ))</f>
        <v>0</v>
      </c>
      <c r="J60" s="284">
        <f>IF(D60=2,'BN_Regular Symbol'!F$48,IF(BN_PayCombo!D60=1,'BN_Regular Symbol'!F$33,IF(C60=0,'BN_Regular Symbol'!F$26,'BN_Regular Symbol'!F$61) ))</f>
        <v>23</v>
      </c>
      <c r="K60" s="284">
        <f>IF(E60=2,'BN_Regular Symbol'!G$48,IF(BN_PayCombo!E60=1,'BN_Regular Symbol'!G$33,IF(D60=0,'BN_Regular Symbol'!G$26,'BN_Regular Symbol'!G$61) ))</f>
        <v>106</v>
      </c>
      <c r="L60" s="284">
        <f>IF(F60=2,'BN_Regular Symbol'!H$48,IF(BN_PayCombo!F60=1,'BN_Regular Symbol'!H$33,IF(E60=0,'BN_Regular Symbol'!H$26,'BN_Regular Symbol'!H$61) ))</f>
        <v>120</v>
      </c>
      <c r="M60" s="270">
        <f t="shared" si="5"/>
        <v>0</v>
      </c>
      <c r="N60" s="271">
        <f t="shared" si="6"/>
        <v>0</v>
      </c>
      <c r="O60" s="285">
        <f>HLOOKUP(A60,OverView!$B$47:$L$57,2,FALSE)</f>
        <v>20</v>
      </c>
      <c r="P60" s="269">
        <f t="shared" si="7"/>
        <v>0</v>
      </c>
      <c r="Q60" s="272">
        <f t="shared" si="8"/>
        <v>0</v>
      </c>
      <c r="R60" s="269">
        <f t="shared" si="9"/>
        <v>0</v>
      </c>
      <c r="S60" s="237"/>
      <c r="T60" s="220"/>
      <c r="U60" s="220"/>
      <c r="V60" s="222"/>
    </row>
    <row r="61" spans="1:22" ht="14" thickBot="1">
      <c r="A61" s="187">
        <f t="shared" si="12"/>
        <v>4</v>
      </c>
      <c r="B61" s="278">
        <v>1</v>
      </c>
      <c r="C61" s="278">
        <v>2</v>
      </c>
      <c r="D61" s="278">
        <v>1</v>
      </c>
      <c r="E61" s="278">
        <v>0</v>
      </c>
      <c r="F61" s="278">
        <v>0</v>
      </c>
      <c r="G61" s="279">
        <f t="shared" si="13"/>
        <v>4</v>
      </c>
      <c r="H61" s="284">
        <f>IF(B61=2,'BN_Regular Symbol'!D$48,IF(BN_PayCombo!B61=1,'BN_Regular Symbol'!D$33,IF(A61=0,'BN_Regular Symbol'!D$26,'BN_Regular Symbol'!D$61) ))</f>
        <v>0</v>
      </c>
      <c r="I61" s="284">
        <f>IF(C61=2,'BN_Regular Symbol'!E$48,IF(BN_PayCombo!C61=1,'BN_Regular Symbol'!E$33,IF(B61=0,'BN_Regular Symbol'!E$26,'BN_Regular Symbol'!E$61) ))</f>
        <v>6</v>
      </c>
      <c r="J61" s="284">
        <f>IF(D61=2,'BN_Regular Symbol'!F$48,IF(BN_PayCombo!D61=1,'BN_Regular Symbol'!F$33,IF(C61=0,'BN_Regular Symbol'!F$26,'BN_Regular Symbol'!F$61) ))</f>
        <v>0</v>
      </c>
      <c r="K61" s="284">
        <f>IF(E61=2,'BN_Regular Symbol'!G$48,IF(BN_PayCombo!E61=1,'BN_Regular Symbol'!G$33,IF(D61=0,'BN_Regular Symbol'!G$26,'BN_Regular Symbol'!G$61) ))</f>
        <v>106</v>
      </c>
      <c r="L61" s="284">
        <f>IF(F61=2,'BN_Regular Symbol'!H$48,IF(BN_PayCombo!F61=1,'BN_Regular Symbol'!H$33,IF(E61=0,'BN_Regular Symbol'!H$26,'BN_Regular Symbol'!H$61) ))</f>
        <v>120</v>
      </c>
      <c r="M61" s="270">
        <f t="shared" si="5"/>
        <v>0</v>
      </c>
      <c r="N61" s="271">
        <f t="shared" si="6"/>
        <v>0</v>
      </c>
      <c r="O61" s="285">
        <f>HLOOKUP(A61,OverView!$B$47:$L$57,2,FALSE)</f>
        <v>20</v>
      </c>
      <c r="P61" s="269">
        <f t="shared" si="7"/>
        <v>0</v>
      </c>
      <c r="Q61" s="272">
        <f t="shared" si="8"/>
        <v>0</v>
      </c>
      <c r="R61" s="269">
        <f t="shared" si="9"/>
        <v>0</v>
      </c>
      <c r="S61" s="237"/>
      <c r="T61" s="220"/>
      <c r="U61" s="220"/>
      <c r="V61" s="222"/>
    </row>
    <row r="62" spans="1:22" ht="14" thickBot="1">
      <c r="A62" s="187">
        <f t="shared" si="12"/>
        <v>4</v>
      </c>
      <c r="B62" s="278">
        <v>2</v>
      </c>
      <c r="C62" s="278">
        <v>1</v>
      </c>
      <c r="D62" s="278">
        <v>1</v>
      </c>
      <c r="E62" s="278">
        <v>0</v>
      </c>
      <c r="F62" s="278">
        <v>0</v>
      </c>
      <c r="G62" s="279">
        <f t="shared" si="13"/>
        <v>4</v>
      </c>
      <c r="H62" s="284">
        <f>IF(B62=2,'BN_Regular Symbol'!D$48,IF(BN_PayCombo!B62=1,'BN_Regular Symbol'!D$33,IF(A62=0,'BN_Regular Symbol'!D$26,'BN_Regular Symbol'!D$61) ))</f>
        <v>10</v>
      </c>
      <c r="I62" s="284">
        <f>IF(C62=2,'BN_Regular Symbol'!E$48,IF(BN_PayCombo!C62=1,'BN_Regular Symbol'!E$33,IF(B62=0,'BN_Regular Symbol'!E$26,'BN_Regular Symbol'!E$61) ))</f>
        <v>0</v>
      </c>
      <c r="J62" s="284">
        <f>IF(D62=2,'BN_Regular Symbol'!F$48,IF(BN_PayCombo!D62=1,'BN_Regular Symbol'!F$33,IF(C62=0,'BN_Regular Symbol'!F$26,'BN_Regular Symbol'!F$61) ))</f>
        <v>0</v>
      </c>
      <c r="K62" s="284">
        <f>IF(E62=2,'BN_Regular Symbol'!G$48,IF(BN_PayCombo!E62=1,'BN_Regular Symbol'!G$33,IF(D62=0,'BN_Regular Symbol'!G$26,'BN_Regular Symbol'!G$61) ))</f>
        <v>106</v>
      </c>
      <c r="L62" s="284">
        <f>IF(F62=2,'BN_Regular Symbol'!H$48,IF(BN_PayCombo!F62=1,'BN_Regular Symbol'!H$33,IF(E62=0,'BN_Regular Symbol'!H$26,'BN_Regular Symbol'!H$61) ))</f>
        <v>120</v>
      </c>
      <c r="M62" s="270">
        <f t="shared" si="5"/>
        <v>0</v>
      </c>
      <c r="N62" s="271">
        <f t="shared" si="6"/>
        <v>0</v>
      </c>
      <c r="O62" s="285">
        <f>HLOOKUP(A62,OverView!$B$47:$L$57,2,FALSE)</f>
        <v>20</v>
      </c>
      <c r="P62" s="269">
        <f t="shared" si="7"/>
        <v>0</v>
      </c>
      <c r="Q62" s="272">
        <f t="shared" si="8"/>
        <v>0</v>
      </c>
      <c r="R62" s="269">
        <f t="shared" si="9"/>
        <v>0</v>
      </c>
      <c r="S62" s="237"/>
      <c r="T62" s="220"/>
      <c r="U62" s="220"/>
      <c r="V62" s="222"/>
    </row>
    <row r="63" spans="1:22" ht="14" thickBot="1">
      <c r="A63" s="187">
        <f t="shared" si="12"/>
        <v>4</v>
      </c>
      <c r="B63" s="282">
        <v>2</v>
      </c>
      <c r="C63" s="282">
        <v>2</v>
      </c>
      <c r="D63" s="282">
        <v>0</v>
      </c>
      <c r="E63" s="282">
        <v>0</v>
      </c>
      <c r="F63" s="282">
        <v>0</v>
      </c>
      <c r="G63" s="283">
        <f t="shared" si="13"/>
        <v>4</v>
      </c>
      <c r="H63" s="284">
        <f>IF(B63=2,'BN_Regular Symbol'!D$48,IF(BN_PayCombo!B63=1,'BN_Regular Symbol'!D$33,IF(A63=0,'BN_Regular Symbol'!D$26,'BN_Regular Symbol'!D$61) ))</f>
        <v>10</v>
      </c>
      <c r="I63" s="284">
        <f>IF(C63=2,'BN_Regular Symbol'!E$48,IF(BN_PayCombo!C63=1,'BN_Regular Symbol'!E$33,IF(B63=0,'BN_Regular Symbol'!E$26,'BN_Regular Symbol'!E$61) ))</f>
        <v>6</v>
      </c>
      <c r="J63" s="284">
        <f>IF(D63=2,'BN_Regular Symbol'!F$48,IF(BN_PayCombo!D63=1,'BN_Regular Symbol'!F$33,IF(C63=0,'BN_Regular Symbol'!F$26,'BN_Regular Symbol'!F$61) ))</f>
        <v>97</v>
      </c>
      <c r="K63" s="284">
        <f>IF(E63=2,'BN_Regular Symbol'!G$48,IF(BN_PayCombo!E63=1,'BN_Regular Symbol'!G$33,IF(D63=0,'BN_Regular Symbol'!G$26,'BN_Regular Symbol'!G$61) ))</f>
        <v>120</v>
      </c>
      <c r="L63" s="284">
        <f>IF(F63=2,'BN_Regular Symbol'!H$48,IF(BN_PayCombo!F63=1,'BN_Regular Symbol'!H$33,IF(E63=0,'BN_Regular Symbol'!H$26,'BN_Regular Symbol'!H$61) ))</f>
        <v>120</v>
      </c>
      <c r="M63" s="270">
        <f t="shared" si="5"/>
        <v>83808000</v>
      </c>
      <c r="N63" s="271">
        <f t="shared" si="6"/>
        <v>296.90721649484539</v>
      </c>
      <c r="O63" s="285">
        <f>HLOOKUP(A63,OverView!$B$47:$L$57,2,FALSE)</f>
        <v>20</v>
      </c>
      <c r="P63" s="269">
        <f t="shared" si="7"/>
        <v>6.7361111111111108E-2</v>
      </c>
      <c r="Q63" s="272">
        <f t="shared" si="8"/>
        <v>3.3680555555555551E-3</v>
      </c>
      <c r="R63" s="269">
        <f t="shared" si="9"/>
        <v>6.7361111111111108E-2</v>
      </c>
      <c r="S63" s="289">
        <f>SUM(M59:M63)</f>
        <v>83808000</v>
      </c>
      <c r="T63" s="220"/>
      <c r="U63" s="220"/>
      <c r="V63" s="222"/>
    </row>
    <row r="64" spans="1:22" ht="14" thickBot="1">
      <c r="A64" s="187">
        <f t="shared" si="12"/>
        <v>3</v>
      </c>
      <c r="B64" s="280">
        <v>1</v>
      </c>
      <c r="C64" s="280">
        <v>1</v>
      </c>
      <c r="D64" s="280">
        <v>1</v>
      </c>
      <c r="E64" s="280">
        <v>0</v>
      </c>
      <c r="F64" s="280">
        <v>0</v>
      </c>
      <c r="G64" s="281">
        <f t="shared" si="13"/>
        <v>3</v>
      </c>
      <c r="H64" s="284">
        <f>IF(B64=2,'BN_Regular Symbol'!D$48,IF(BN_PayCombo!B64=1,'BN_Regular Symbol'!D$33,IF(A64=0,'BN_Regular Symbol'!D$26,'BN_Regular Symbol'!D$61) ))</f>
        <v>0</v>
      </c>
      <c r="I64" s="284">
        <f>IF(C64=2,'BN_Regular Symbol'!E$48,IF(BN_PayCombo!C64=1,'BN_Regular Symbol'!E$33,IF(B64=0,'BN_Regular Symbol'!E$26,'BN_Regular Symbol'!E$61) ))</f>
        <v>0</v>
      </c>
      <c r="J64" s="284">
        <f>IF(D64=2,'BN_Regular Symbol'!F$48,IF(BN_PayCombo!D64=1,'BN_Regular Symbol'!F$33,IF(C64=0,'BN_Regular Symbol'!F$26,'BN_Regular Symbol'!F$61) ))</f>
        <v>0</v>
      </c>
      <c r="K64" s="284">
        <f>IF(E64=2,'BN_Regular Symbol'!G$48,IF(BN_PayCombo!E64=1,'BN_Regular Symbol'!G$33,IF(D64=0,'BN_Regular Symbol'!G$26,'BN_Regular Symbol'!G$61) ))</f>
        <v>106</v>
      </c>
      <c r="L64" s="284">
        <f>IF(F64=2,'BN_Regular Symbol'!H$48,IF(BN_PayCombo!F64=1,'BN_Regular Symbol'!H$33,IF(E64=0,'BN_Regular Symbol'!H$26,'BN_Regular Symbol'!H$61) ))</f>
        <v>120</v>
      </c>
      <c r="M64" s="270">
        <f t="shared" si="5"/>
        <v>0</v>
      </c>
      <c r="N64" s="271">
        <f t="shared" si="6"/>
        <v>0</v>
      </c>
      <c r="O64" s="285">
        <f>HLOOKUP(A64,OverView!$B$47:$L$57,2,FALSE)</f>
        <v>10</v>
      </c>
      <c r="P64" s="269">
        <f t="shared" si="7"/>
        <v>0</v>
      </c>
      <c r="Q64" s="272">
        <f t="shared" si="8"/>
        <v>0</v>
      </c>
      <c r="R64" s="269">
        <f t="shared" si="9"/>
        <v>0</v>
      </c>
      <c r="S64" s="237"/>
    </row>
    <row r="65" spans="1:19" ht="14" thickBot="1">
      <c r="A65" s="187">
        <f t="shared" si="12"/>
        <v>3</v>
      </c>
      <c r="B65" s="278">
        <v>1</v>
      </c>
      <c r="C65" s="278">
        <v>2</v>
      </c>
      <c r="D65" s="278">
        <v>0</v>
      </c>
      <c r="E65" s="278">
        <v>0</v>
      </c>
      <c r="F65" s="278">
        <v>0</v>
      </c>
      <c r="G65" s="279">
        <f t="shared" si="13"/>
        <v>3</v>
      </c>
      <c r="H65" s="284">
        <f>IF(B65=2,'BN_Regular Symbol'!D$48,IF(BN_PayCombo!B65=1,'BN_Regular Symbol'!D$33,IF(A65=0,'BN_Regular Symbol'!D$26,'BN_Regular Symbol'!D$61) ))</f>
        <v>0</v>
      </c>
      <c r="I65" s="284">
        <f>IF(C65=2,'BN_Regular Symbol'!E$48,IF(BN_PayCombo!C65=1,'BN_Regular Symbol'!E$33,IF(B65=0,'BN_Regular Symbol'!E$26,'BN_Regular Symbol'!E$61) ))</f>
        <v>6</v>
      </c>
      <c r="J65" s="284">
        <f>IF(D65=2,'BN_Regular Symbol'!F$48,IF(BN_PayCombo!D65=1,'BN_Regular Symbol'!F$33,IF(C65=0,'BN_Regular Symbol'!F$26,'BN_Regular Symbol'!F$61) ))</f>
        <v>97</v>
      </c>
      <c r="K65" s="284">
        <f>IF(E65=2,'BN_Regular Symbol'!G$48,IF(BN_PayCombo!E65=1,'BN_Regular Symbol'!G$33,IF(D65=0,'BN_Regular Symbol'!G$26,'BN_Regular Symbol'!G$61) ))</f>
        <v>120</v>
      </c>
      <c r="L65" s="284">
        <f>IF(F65=2,'BN_Regular Symbol'!H$48,IF(BN_PayCombo!F65=1,'BN_Regular Symbol'!H$33,IF(E65=0,'BN_Regular Symbol'!H$26,'BN_Regular Symbol'!H$61) ))</f>
        <v>120</v>
      </c>
      <c r="M65" s="270">
        <f t="shared" si="5"/>
        <v>0</v>
      </c>
      <c r="N65" s="271">
        <f t="shared" si="6"/>
        <v>0</v>
      </c>
      <c r="O65" s="285">
        <f>HLOOKUP(A65,OverView!$B$47:$L$57,2,FALSE)</f>
        <v>10</v>
      </c>
      <c r="P65" s="269">
        <f t="shared" si="7"/>
        <v>0</v>
      </c>
      <c r="Q65" s="272">
        <f t="shared" si="8"/>
        <v>0</v>
      </c>
      <c r="R65" s="269">
        <f t="shared" si="9"/>
        <v>0</v>
      </c>
      <c r="S65" s="237"/>
    </row>
    <row r="66" spans="1:19" ht="14" thickBot="1">
      <c r="A66" s="187">
        <f t="shared" si="12"/>
        <v>3</v>
      </c>
      <c r="B66" s="282">
        <v>2</v>
      </c>
      <c r="C66" s="282">
        <v>1</v>
      </c>
      <c r="D66" s="282">
        <v>0</v>
      </c>
      <c r="E66" s="282">
        <v>0</v>
      </c>
      <c r="F66" s="282">
        <v>0</v>
      </c>
      <c r="G66" s="283">
        <f t="shared" si="13"/>
        <v>3</v>
      </c>
      <c r="H66" s="284">
        <f>IF(B66=2,'BN_Regular Symbol'!D$48,IF(BN_PayCombo!B66=1,'BN_Regular Symbol'!D$33,IF(A66=0,'BN_Regular Symbol'!D$26,'BN_Regular Symbol'!D$61) ))</f>
        <v>10</v>
      </c>
      <c r="I66" s="284">
        <f>IF(C66=2,'BN_Regular Symbol'!E$48,IF(BN_PayCombo!C66=1,'BN_Regular Symbol'!E$33,IF(B66=0,'BN_Regular Symbol'!E$26,'BN_Regular Symbol'!E$61) ))</f>
        <v>0</v>
      </c>
      <c r="J66" s="284">
        <f>IF(D66=2,'BN_Regular Symbol'!F$48,IF(BN_PayCombo!D66=1,'BN_Regular Symbol'!F$33,IF(C66=0,'BN_Regular Symbol'!F$26,'BN_Regular Symbol'!F$61) ))</f>
        <v>97</v>
      </c>
      <c r="K66" s="284">
        <f>IF(E66=2,'BN_Regular Symbol'!G$48,IF(BN_PayCombo!E66=1,'BN_Regular Symbol'!G$33,IF(D66=0,'BN_Regular Symbol'!G$26,'BN_Regular Symbol'!G$61) ))</f>
        <v>120</v>
      </c>
      <c r="L66" s="284">
        <f>IF(F66=2,'BN_Regular Symbol'!H$48,IF(BN_PayCombo!F66=1,'BN_Regular Symbol'!H$33,IF(E66=0,'BN_Regular Symbol'!H$26,'BN_Regular Symbol'!H$61) ))</f>
        <v>120</v>
      </c>
      <c r="M66" s="270">
        <f t="shared" si="5"/>
        <v>0</v>
      </c>
      <c r="N66" s="271">
        <f t="shared" si="6"/>
        <v>0</v>
      </c>
      <c r="O66" s="285">
        <f>HLOOKUP(A66,OverView!$B$47:$L$57,2,FALSE)</f>
        <v>10</v>
      </c>
      <c r="P66" s="269">
        <f t="shared" si="7"/>
        <v>0</v>
      </c>
      <c r="Q66" s="272">
        <f t="shared" si="8"/>
        <v>0</v>
      </c>
      <c r="R66" s="269">
        <f t="shared" si="9"/>
        <v>0</v>
      </c>
      <c r="S66" s="289">
        <f>SUM(M64:M66)</f>
        <v>0</v>
      </c>
    </row>
    <row r="67" spans="1:19">
      <c r="A67" s="187">
        <f t="shared" si="12"/>
        <v>0</v>
      </c>
      <c r="B67" s="346" t="s">
        <v>148</v>
      </c>
      <c r="C67" s="346"/>
      <c r="D67" s="346"/>
      <c r="E67" s="346"/>
      <c r="F67" s="347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</row>
    <row r="68" spans="1:19" ht="14" thickBot="1">
      <c r="A68" s="187">
        <f t="shared" si="12"/>
        <v>10</v>
      </c>
      <c r="B68" s="282">
        <v>2</v>
      </c>
      <c r="C68" s="282">
        <v>2</v>
      </c>
      <c r="D68" s="282">
        <v>2</v>
      </c>
      <c r="E68" s="282">
        <v>2</v>
      </c>
      <c r="F68" s="282">
        <v>2</v>
      </c>
      <c r="G68" s="283">
        <f t="shared" ref="G68:G99" si="14">SUM(B68:F68)</f>
        <v>10</v>
      </c>
      <c r="H68" s="284">
        <f>IF(B68=2,'BN_Regular Symbol'!D$49,IF(BN_PayCombo!B68=1,'BN_Regular Symbol'!D$34,IF(A68=0,'BN_Regular Symbol'!D$26,'BN_Regular Symbol'!D$62) ))</f>
        <v>1</v>
      </c>
      <c r="I68" s="284">
        <f>IF(C68=2,'BN_Regular Symbol'!E$49,IF(BN_PayCombo!C68=1,'BN_Regular Symbol'!E$34,IF(B68=0,'BN_Regular Symbol'!E$26,'BN_Regular Symbol'!E$62) ))</f>
        <v>5</v>
      </c>
      <c r="J68" s="284">
        <f>IF(D68=2,'BN_Regular Symbol'!F$49,IF(BN_PayCombo!D68=1,'BN_Regular Symbol'!F$34,IF(C68=0,'BN_Regular Symbol'!F$26,'BN_Regular Symbol'!F$62) ))</f>
        <v>15</v>
      </c>
      <c r="K68" s="284">
        <f>IF(E68=2,'BN_Regular Symbol'!G$49,IF(BN_PayCombo!E68=1,'BN_Regular Symbol'!G$34,IF(D68=0,'BN_Regular Symbol'!G$26,'BN_Regular Symbol'!G$62) ))</f>
        <v>16</v>
      </c>
      <c r="L68" s="284">
        <f>IF(F68=2,'BN_Regular Symbol'!H$49,IF(BN_PayCombo!F68=1,'BN_Regular Symbol'!H$34,IF(E68=0,'BN_Regular Symbol'!H$26,'BN_Regular Symbol'!H$62) ))</f>
        <v>15</v>
      </c>
      <c r="M68" s="270">
        <f t="shared" ref="M68:M126" si="15">PRODUCT(H68,I68,J68,K68,L68)</f>
        <v>18000</v>
      </c>
      <c r="N68" s="271">
        <f t="shared" si="6"/>
        <v>1382400</v>
      </c>
      <c r="O68" s="285">
        <f>HLOOKUP(A68,OverView!$B$47:$L$57,3,FALSE)</f>
        <v>6000</v>
      </c>
      <c r="P68" s="269">
        <f t="shared" ref="P68:P82" si="16">R68/$H$3</f>
        <v>4.340277777777778E-3</v>
      </c>
      <c r="Q68" s="272">
        <f t="shared" ref="Q68:Q82" si="17">IF(N68=0,0,1/N68)</f>
        <v>7.2337962962962959E-7</v>
      </c>
      <c r="R68" s="269">
        <f t="shared" ref="R68:R126" si="18">O68*Q68</f>
        <v>4.340277777777778E-3</v>
      </c>
      <c r="S68" s="287">
        <f>SUM(M68)</f>
        <v>18000</v>
      </c>
    </row>
    <row r="69" spans="1:19" ht="14" thickBot="1">
      <c r="A69" s="187">
        <f t="shared" si="12"/>
        <v>9</v>
      </c>
      <c r="B69" s="280">
        <v>1</v>
      </c>
      <c r="C69" s="280">
        <v>2</v>
      </c>
      <c r="D69" s="280">
        <v>2</v>
      </c>
      <c r="E69" s="280">
        <v>2</v>
      </c>
      <c r="F69" s="280">
        <v>2</v>
      </c>
      <c r="G69" s="281">
        <f t="shared" si="14"/>
        <v>9</v>
      </c>
      <c r="H69" s="284">
        <f>IF(B69=2,'BN_Regular Symbol'!D$49,IF(BN_PayCombo!B69=1,'BN_Regular Symbol'!D$34,IF(A69=0,'BN_Regular Symbol'!D$26,'BN_Regular Symbol'!D$62) ))</f>
        <v>0</v>
      </c>
      <c r="I69" s="284">
        <f>IF(C69=2,'BN_Regular Symbol'!E$49,IF(BN_PayCombo!C69=1,'BN_Regular Symbol'!E$34,IF(B69=0,'BN_Regular Symbol'!E$26,'BN_Regular Symbol'!E$62) ))</f>
        <v>5</v>
      </c>
      <c r="J69" s="284">
        <f>IF(D69=2,'BN_Regular Symbol'!F$49,IF(BN_PayCombo!D69=1,'BN_Regular Symbol'!F$34,IF(C69=0,'BN_Regular Symbol'!F$26,'BN_Regular Symbol'!F$62) ))</f>
        <v>15</v>
      </c>
      <c r="K69" s="284">
        <f>IF(E69=2,'BN_Regular Symbol'!G$49,IF(BN_PayCombo!E69=1,'BN_Regular Symbol'!G$34,IF(D69=0,'BN_Regular Symbol'!G$26,'BN_Regular Symbol'!G$62) ))</f>
        <v>16</v>
      </c>
      <c r="L69" s="284">
        <f>IF(F69=2,'BN_Regular Symbol'!H$49,IF(BN_PayCombo!F69=1,'BN_Regular Symbol'!H$34,IF(E69=0,'BN_Regular Symbol'!H$26,'BN_Regular Symbol'!H$62) ))</f>
        <v>15</v>
      </c>
      <c r="M69" s="270">
        <f t="shared" si="15"/>
        <v>0</v>
      </c>
      <c r="N69" s="271">
        <f t="shared" si="6"/>
        <v>0</v>
      </c>
      <c r="O69" s="285">
        <f>HLOOKUP(A69,OverView!$B$47:$L$57,3,FALSE)</f>
        <v>1500</v>
      </c>
      <c r="P69" s="269">
        <f t="shared" si="16"/>
        <v>0</v>
      </c>
      <c r="Q69" s="272">
        <f t="shared" si="17"/>
        <v>0</v>
      </c>
      <c r="R69" s="269">
        <f t="shared" si="18"/>
        <v>0</v>
      </c>
      <c r="S69" s="237"/>
    </row>
    <row r="70" spans="1:19" ht="14" thickBot="1">
      <c r="A70" s="187">
        <f t="shared" si="12"/>
        <v>9</v>
      </c>
      <c r="B70" s="278">
        <v>2</v>
      </c>
      <c r="C70" s="278">
        <v>1</v>
      </c>
      <c r="D70" s="278">
        <v>2</v>
      </c>
      <c r="E70" s="278">
        <v>2</v>
      </c>
      <c r="F70" s="278">
        <v>2</v>
      </c>
      <c r="G70" s="279">
        <f t="shared" si="14"/>
        <v>9</v>
      </c>
      <c r="H70" s="284">
        <f>IF(B70=2,'BN_Regular Symbol'!D$49,IF(BN_PayCombo!B70=1,'BN_Regular Symbol'!D$34,IF(A70=0,'BN_Regular Symbol'!D$26,'BN_Regular Symbol'!D$62) ))</f>
        <v>1</v>
      </c>
      <c r="I70" s="284">
        <f>IF(C70=2,'BN_Regular Symbol'!E$49,IF(BN_PayCombo!C70=1,'BN_Regular Symbol'!E$34,IF(B70=0,'BN_Regular Symbol'!E$26,'BN_Regular Symbol'!E$62) ))</f>
        <v>0</v>
      </c>
      <c r="J70" s="284">
        <f>IF(D70=2,'BN_Regular Symbol'!F$49,IF(BN_PayCombo!D70=1,'BN_Regular Symbol'!F$34,IF(C70=0,'BN_Regular Symbol'!F$26,'BN_Regular Symbol'!F$62) ))</f>
        <v>15</v>
      </c>
      <c r="K70" s="284">
        <f>IF(E70=2,'BN_Regular Symbol'!G$49,IF(BN_PayCombo!E70=1,'BN_Regular Symbol'!G$34,IF(D70=0,'BN_Regular Symbol'!G$26,'BN_Regular Symbol'!G$62) ))</f>
        <v>16</v>
      </c>
      <c r="L70" s="284">
        <f>IF(F70=2,'BN_Regular Symbol'!H$49,IF(BN_PayCombo!F70=1,'BN_Regular Symbol'!H$34,IF(E70=0,'BN_Regular Symbol'!H$26,'BN_Regular Symbol'!H$62) ))</f>
        <v>15</v>
      </c>
      <c r="M70" s="270">
        <f t="shared" si="15"/>
        <v>0</v>
      </c>
      <c r="N70" s="271">
        <f t="shared" si="6"/>
        <v>0</v>
      </c>
      <c r="O70" s="285">
        <f>HLOOKUP(A70,OverView!$B$47:$L$57,3,FALSE)</f>
        <v>1500</v>
      </c>
      <c r="P70" s="269">
        <f t="shared" si="16"/>
        <v>0</v>
      </c>
      <c r="Q70" s="272">
        <f t="shared" si="17"/>
        <v>0</v>
      </c>
      <c r="R70" s="269">
        <f t="shared" si="18"/>
        <v>0</v>
      </c>
      <c r="S70" s="237"/>
    </row>
    <row r="71" spans="1:19" ht="14" thickBot="1">
      <c r="A71" s="187">
        <f t="shared" si="12"/>
        <v>9</v>
      </c>
      <c r="B71" s="278">
        <v>2</v>
      </c>
      <c r="C71" s="278">
        <v>2</v>
      </c>
      <c r="D71" s="278">
        <v>1</v>
      </c>
      <c r="E71" s="278">
        <v>2</v>
      </c>
      <c r="F71" s="278">
        <v>2</v>
      </c>
      <c r="G71" s="279">
        <f t="shared" si="14"/>
        <v>9</v>
      </c>
      <c r="H71" s="284">
        <f>IF(B71=2,'BN_Regular Symbol'!D$49,IF(BN_PayCombo!B71=1,'BN_Regular Symbol'!D$34,IF(A71=0,'BN_Regular Symbol'!D$26,'BN_Regular Symbol'!D$62) ))</f>
        <v>1</v>
      </c>
      <c r="I71" s="284">
        <f>IF(C71=2,'BN_Regular Symbol'!E$49,IF(BN_PayCombo!C71=1,'BN_Regular Symbol'!E$34,IF(B71=0,'BN_Regular Symbol'!E$26,'BN_Regular Symbol'!E$62) ))</f>
        <v>5</v>
      </c>
      <c r="J71" s="284">
        <f>IF(D71=2,'BN_Regular Symbol'!F$49,IF(BN_PayCombo!D71=1,'BN_Regular Symbol'!F$34,IF(C71=0,'BN_Regular Symbol'!F$26,'BN_Regular Symbol'!F$62) ))</f>
        <v>0</v>
      </c>
      <c r="K71" s="284">
        <f>IF(E71=2,'BN_Regular Symbol'!G$49,IF(BN_PayCombo!E71=1,'BN_Regular Symbol'!G$34,IF(D71=0,'BN_Regular Symbol'!G$26,'BN_Regular Symbol'!G$62) ))</f>
        <v>16</v>
      </c>
      <c r="L71" s="284">
        <f>IF(F71=2,'BN_Regular Symbol'!H$49,IF(BN_PayCombo!F71=1,'BN_Regular Symbol'!H$34,IF(E71=0,'BN_Regular Symbol'!H$26,'BN_Regular Symbol'!H$62) ))</f>
        <v>15</v>
      </c>
      <c r="M71" s="270">
        <f t="shared" si="15"/>
        <v>0</v>
      </c>
      <c r="N71" s="271">
        <f t="shared" si="6"/>
        <v>0</v>
      </c>
      <c r="O71" s="285">
        <f>HLOOKUP(A71,OverView!$B$47:$L$57,3,FALSE)</f>
        <v>1500</v>
      </c>
      <c r="P71" s="269">
        <f t="shared" si="16"/>
        <v>0</v>
      </c>
      <c r="Q71" s="272">
        <f t="shared" si="17"/>
        <v>0</v>
      </c>
      <c r="R71" s="269">
        <f t="shared" si="18"/>
        <v>0</v>
      </c>
      <c r="S71" s="237"/>
    </row>
    <row r="72" spans="1:19" ht="14" thickBot="1">
      <c r="A72" s="187">
        <f t="shared" ref="A72:A103" si="19">SUM(B72:F72)</f>
        <v>9</v>
      </c>
      <c r="B72" s="278">
        <v>2</v>
      </c>
      <c r="C72" s="278">
        <v>2</v>
      </c>
      <c r="D72" s="278">
        <v>2</v>
      </c>
      <c r="E72" s="278">
        <v>1</v>
      </c>
      <c r="F72" s="278">
        <v>2</v>
      </c>
      <c r="G72" s="279">
        <f t="shared" si="14"/>
        <v>9</v>
      </c>
      <c r="H72" s="284">
        <f>IF(B72=2,'BN_Regular Symbol'!D$49,IF(BN_PayCombo!B72=1,'BN_Regular Symbol'!D$34,IF(A72=0,'BN_Regular Symbol'!D$26,'BN_Regular Symbol'!D$62) ))</f>
        <v>1</v>
      </c>
      <c r="I72" s="284">
        <f>IF(C72=2,'BN_Regular Symbol'!E$49,IF(BN_PayCombo!C72=1,'BN_Regular Symbol'!E$34,IF(B72=0,'BN_Regular Symbol'!E$26,'BN_Regular Symbol'!E$62) ))</f>
        <v>5</v>
      </c>
      <c r="J72" s="284">
        <f>IF(D72=2,'BN_Regular Symbol'!F$49,IF(BN_PayCombo!D72=1,'BN_Regular Symbol'!F$34,IF(C72=0,'BN_Regular Symbol'!F$26,'BN_Regular Symbol'!F$62) ))</f>
        <v>15</v>
      </c>
      <c r="K72" s="284">
        <f>IF(E72=2,'BN_Regular Symbol'!G$49,IF(BN_PayCombo!E72=1,'BN_Regular Symbol'!G$34,IF(D72=0,'BN_Regular Symbol'!G$26,'BN_Regular Symbol'!G$62) ))</f>
        <v>0</v>
      </c>
      <c r="L72" s="284">
        <f>IF(F72=2,'BN_Regular Symbol'!H$49,IF(BN_PayCombo!F72=1,'BN_Regular Symbol'!H$34,IF(E72=0,'BN_Regular Symbol'!H$26,'BN_Regular Symbol'!H$62) ))</f>
        <v>15</v>
      </c>
      <c r="M72" s="270">
        <f t="shared" si="15"/>
        <v>0</v>
      </c>
      <c r="N72" s="271">
        <f t="shared" si="6"/>
        <v>0</v>
      </c>
      <c r="O72" s="285">
        <f>HLOOKUP(A72,OverView!$B$47:$L$57,3,FALSE)</f>
        <v>1500</v>
      </c>
      <c r="P72" s="269">
        <f t="shared" si="16"/>
        <v>0</v>
      </c>
      <c r="Q72" s="272">
        <f t="shared" si="17"/>
        <v>0</v>
      </c>
      <c r="R72" s="269">
        <f t="shared" si="18"/>
        <v>0</v>
      </c>
      <c r="S72" s="237"/>
    </row>
    <row r="73" spans="1:19" ht="14" thickBot="1">
      <c r="A73" s="187">
        <f t="shared" si="19"/>
        <v>9</v>
      </c>
      <c r="B73" s="282">
        <v>2</v>
      </c>
      <c r="C73" s="282">
        <v>2</v>
      </c>
      <c r="D73" s="282">
        <v>2</v>
      </c>
      <c r="E73" s="282">
        <v>2</v>
      </c>
      <c r="F73" s="282">
        <v>1</v>
      </c>
      <c r="G73" s="283">
        <f t="shared" si="14"/>
        <v>9</v>
      </c>
      <c r="H73" s="284">
        <f>IF(B73=2,'BN_Regular Symbol'!D$49,IF(BN_PayCombo!B73=1,'BN_Regular Symbol'!D$34,IF(A73=0,'BN_Regular Symbol'!D$26,'BN_Regular Symbol'!D$62) ))</f>
        <v>1</v>
      </c>
      <c r="I73" s="284">
        <f>IF(C73=2,'BN_Regular Symbol'!E$49,IF(BN_PayCombo!C73=1,'BN_Regular Symbol'!E$34,IF(B73=0,'BN_Regular Symbol'!E$26,'BN_Regular Symbol'!E$62) ))</f>
        <v>5</v>
      </c>
      <c r="J73" s="284">
        <f>IF(D73=2,'BN_Regular Symbol'!F$49,IF(BN_PayCombo!D73=1,'BN_Regular Symbol'!F$34,IF(C73=0,'BN_Regular Symbol'!F$26,'BN_Regular Symbol'!F$62) ))</f>
        <v>15</v>
      </c>
      <c r="K73" s="284">
        <f>IF(E73=2,'BN_Regular Symbol'!G$49,IF(BN_PayCombo!E73=1,'BN_Regular Symbol'!G$34,IF(D73=0,'BN_Regular Symbol'!G$26,'BN_Regular Symbol'!G$62) ))</f>
        <v>16</v>
      </c>
      <c r="L73" s="284">
        <f>IF(F73=2,'BN_Regular Symbol'!H$49,IF(BN_PayCombo!F73=1,'BN_Regular Symbol'!H$34,IF(E73=0,'BN_Regular Symbol'!H$26,'BN_Regular Symbol'!H$62) ))</f>
        <v>0</v>
      </c>
      <c r="M73" s="270">
        <f t="shared" si="15"/>
        <v>0</v>
      </c>
      <c r="N73" s="271">
        <f t="shared" ref="N73:N82" si="20">IF(M73=0,0,$H$5/M73)</f>
        <v>0</v>
      </c>
      <c r="O73" s="285">
        <f>HLOOKUP(A73,OverView!$B$47:$L$57,3,FALSE)</f>
        <v>1500</v>
      </c>
      <c r="P73" s="269">
        <f t="shared" si="16"/>
        <v>0</v>
      </c>
      <c r="Q73" s="272">
        <f t="shared" si="17"/>
        <v>0</v>
      </c>
      <c r="R73" s="269">
        <f t="shared" si="18"/>
        <v>0</v>
      </c>
      <c r="S73" s="288">
        <f>SUM(M69:M73)</f>
        <v>0</v>
      </c>
    </row>
    <row r="74" spans="1:19" ht="14" thickBot="1">
      <c r="A74" s="187">
        <f t="shared" si="19"/>
        <v>8</v>
      </c>
      <c r="B74" s="280">
        <v>1</v>
      </c>
      <c r="C74" s="280">
        <v>1</v>
      </c>
      <c r="D74" s="280">
        <v>2</v>
      </c>
      <c r="E74" s="280">
        <v>2</v>
      </c>
      <c r="F74" s="280">
        <v>2</v>
      </c>
      <c r="G74" s="281">
        <f t="shared" si="14"/>
        <v>8</v>
      </c>
      <c r="H74" s="284">
        <f>IF(B74=2,'BN_Regular Symbol'!D$49,IF(BN_PayCombo!B74=1,'BN_Regular Symbol'!D$34,IF(A74=0,'BN_Regular Symbol'!D$26,'BN_Regular Symbol'!D$62) ))</f>
        <v>0</v>
      </c>
      <c r="I74" s="284">
        <f>IF(C74=2,'BN_Regular Symbol'!E$49,IF(BN_PayCombo!C74=1,'BN_Regular Symbol'!E$34,IF(B74=0,'BN_Regular Symbol'!E$26,'BN_Regular Symbol'!E$62) ))</f>
        <v>0</v>
      </c>
      <c r="J74" s="284">
        <f>IF(D74=2,'BN_Regular Symbol'!F$49,IF(BN_PayCombo!D74=1,'BN_Regular Symbol'!F$34,IF(C74=0,'BN_Regular Symbol'!F$26,'BN_Regular Symbol'!F$62) ))</f>
        <v>15</v>
      </c>
      <c r="K74" s="284">
        <f>IF(E74=2,'BN_Regular Symbol'!G$49,IF(BN_PayCombo!E74=1,'BN_Regular Symbol'!G$34,IF(D74=0,'BN_Regular Symbol'!G$26,'BN_Regular Symbol'!G$62) ))</f>
        <v>16</v>
      </c>
      <c r="L74" s="284">
        <f>IF(F74=2,'BN_Regular Symbol'!H$49,IF(BN_PayCombo!F74=1,'BN_Regular Symbol'!H$34,IF(E74=0,'BN_Regular Symbol'!H$26,'BN_Regular Symbol'!H$62) ))</f>
        <v>15</v>
      </c>
      <c r="M74" s="270">
        <f t="shared" si="15"/>
        <v>0</v>
      </c>
      <c r="N74" s="271">
        <f t="shared" si="20"/>
        <v>0</v>
      </c>
      <c r="O74" s="285">
        <f>HLOOKUP(A74,OverView!$B$47:$L$57,3,FALSE)</f>
        <v>900</v>
      </c>
      <c r="P74" s="269">
        <f t="shared" si="16"/>
        <v>0</v>
      </c>
      <c r="Q74" s="272">
        <f t="shared" si="17"/>
        <v>0</v>
      </c>
      <c r="R74" s="269">
        <f t="shared" si="18"/>
        <v>0</v>
      </c>
      <c r="S74" s="237"/>
    </row>
    <row r="75" spans="1:19" ht="14" thickBot="1">
      <c r="A75" s="187">
        <f t="shared" si="19"/>
        <v>8</v>
      </c>
      <c r="B75" s="278">
        <v>1</v>
      </c>
      <c r="C75" s="278">
        <v>2</v>
      </c>
      <c r="D75" s="278">
        <v>1</v>
      </c>
      <c r="E75" s="278">
        <v>2</v>
      </c>
      <c r="F75" s="278">
        <v>2</v>
      </c>
      <c r="G75" s="279">
        <f t="shared" si="14"/>
        <v>8</v>
      </c>
      <c r="H75" s="284">
        <f>IF(B75=2,'BN_Regular Symbol'!D$49,IF(BN_PayCombo!B75=1,'BN_Regular Symbol'!D$34,IF(A75=0,'BN_Regular Symbol'!D$26,'BN_Regular Symbol'!D$62) ))</f>
        <v>0</v>
      </c>
      <c r="I75" s="284">
        <f>IF(C75=2,'BN_Regular Symbol'!E$49,IF(BN_PayCombo!C75=1,'BN_Regular Symbol'!E$34,IF(B75=0,'BN_Regular Symbol'!E$26,'BN_Regular Symbol'!E$62) ))</f>
        <v>5</v>
      </c>
      <c r="J75" s="284">
        <f>IF(D75=2,'BN_Regular Symbol'!F$49,IF(BN_PayCombo!D75=1,'BN_Regular Symbol'!F$34,IF(C75=0,'BN_Regular Symbol'!F$26,'BN_Regular Symbol'!F$62) ))</f>
        <v>0</v>
      </c>
      <c r="K75" s="284">
        <f>IF(E75=2,'BN_Regular Symbol'!G$49,IF(BN_PayCombo!E75=1,'BN_Regular Symbol'!G$34,IF(D75=0,'BN_Regular Symbol'!G$26,'BN_Regular Symbol'!G$62) ))</f>
        <v>16</v>
      </c>
      <c r="L75" s="284">
        <f>IF(F75=2,'BN_Regular Symbol'!H$49,IF(BN_PayCombo!F75=1,'BN_Regular Symbol'!H$34,IF(E75=0,'BN_Regular Symbol'!H$26,'BN_Regular Symbol'!H$62) ))</f>
        <v>15</v>
      </c>
      <c r="M75" s="270">
        <f t="shared" si="15"/>
        <v>0</v>
      </c>
      <c r="N75" s="271">
        <f t="shared" si="20"/>
        <v>0</v>
      </c>
      <c r="O75" s="285">
        <f>HLOOKUP(A75,OverView!$B$47:$L$57,3,FALSE)</f>
        <v>900</v>
      </c>
      <c r="P75" s="269">
        <f t="shared" si="16"/>
        <v>0</v>
      </c>
      <c r="Q75" s="272">
        <f t="shared" si="17"/>
        <v>0</v>
      </c>
      <c r="R75" s="269">
        <f t="shared" si="18"/>
        <v>0</v>
      </c>
      <c r="S75" s="237"/>
    </row>
    <row r="76" spans="1:19" ht="14" thickBot="1">
      <c r="A76" s="187">
        <f t="shared" si="19"/>
        <v>8</v>
      </c>
      <c r="B76" s="278">
        <v>1</v>
      </c>
      <c r="C76" s="278">
        <v>2</v>
      </c>
      <c r="D76" s="278">
        <v>2</v>
      </c>
      <c r="E76" s="278">
        <v>1</v>
      </c>
      <c r="F76" s="278">
        <v>2</v>
      </c>
      <c r="G76" s="279">
        <f t="shared" si="14"/>
        <v>8</v>
      </c>
      <c r="H76" s="284">
        <f>IF(B76=2,'BN_Regular Symbol'!D$49,IF(BN_PayCombo!B76=1,'BN_Regular Symbol'!D$34,IF(A76=0,'BN_Regular Symbol'!D$26,'BN_Regular Symbol'!D$62) ))</f>
        <v>0</v>
      </c>
      <c r="I76" s="284">
        <f>IF(C76=2,'BN_Regular Symbol'!E$49,IF(BN_PayCombo!C76=1,'BN_Regular Symbol'!E$34,IF(B76=0,'BN_Regular Symbol'!E$26,'BN_Regular Symbol'!E$62) ))</f>
        <v>5</v>
      </c>
      <c r="J76" s="284">
        <f>IF(D76=2,'BN_Regular Symbol'!F$49,IF(BN_PayCombo!D76=1,'BN_Regular Symbol'!F$34,IF(C76=0,'BN_Regular Symbol'!F$26,'BN_Regular Symbol'!F$62) ))</f>
        <v>15</v>
      </c>
      <c r="K76" s="284">
        <f>IF(E76=2,'BN_Regular Symbol'!G$49,IF(BN_PayCombo!E76=1,'BN_Regular Symbol'!G$34,IF(D76=0,'BN_Regular Symbol'!G$26,'BN_Regular Symbol'!G$62) ))</f>
        <v>0</v>
      </c>
      <c r="L76" s="284">
        <f>IF(F76=2,'BN_Regular Symbol'!H$49,IF(BN_PayCombo!F76=1,'BN_Regular Symbol'!H$34,IF(E76=0,'BN_Regular Symbol'!H$26,'BN_Regular Symbol'!H$62) ))</f>
        <v>15</v>
      </c>
      <c r="M76" s="270">
        <f t="shared" si="15"/>
        <v>0</v>
      </c>
      <c r="N76" s="271">
        <f t="shared" si="20"/>
        <v>0</v>
      </c>
      <c r="O76" s="285">
        <f>HLOOKUP(A76,OverView!$B$47:$L$57,3,FALSE)</f>
        <v>900</v>
      </c>
      <c r="P76" s="269">
        <f t="shared" si="16"/>
        <v>0</v>
      </c>
      <c r="Q76" s="272">
        <f t="shared" si="17"/>
        <v>0</v>
      </c>
      <c r="R76" s="269">
        <f t="shared" si="18"/>
        <v>0</v>
      </c>
      <c r="S76" s="237"/>
    </row>
    <row r="77" spans="1:19" ht="14" thickBot="1">
      <c r="A77" s="187">
        <f t="shared" si="19"/>
        <v>8</v>
      </c>
      <c r="B77" s="278">
        <v>1</v>
      </c>
      <c r="C77" s="278">
        <v>2</v>
      </c>
      <c r="D77" s="278">
        <v>2</v>
      </c>
      <c r="E77" s="278">
        <v>2</v>
      </c>
      <c r="F77" s="278">
        <v>1</v>
      </c>
      <c r="G77" s="279">
        <f t="shared" si="14"/>
        <v>8</v>
      </c>
      <c r="H77" s="284">
        <f>IF(B77=2,'BN_Regular Symbol'!D$49,IF(BN_PayCombo!B77=1,'BN_Regular Symbol'!D$34,IF(A77=0,'BN_Regular Symbol'!D$26,'BN_Regular Symbol'!D$62) ))</f>
        <v>0</v>
      </c>
      <c r="I77" s="284">
        <f>IF(C77=2,'BN_Regular Symbol'!E$49,IF(BN_PayCombo!C77=1,'BN_Regular Symbol'!E$34,IF(B77=0,'BN_Regular Symbol'!E$26,'BN_Regular Symbol'!E$62) ))</f>
        <v>5</v>
      </c>
      <c r="J77" s="284">
        <f>IF(D77=2,'BN_Regular Symbol'!F$49,IF(BN_PayCombo!D77=1,'BN_Regular Symbol'!F$34,IF(C77=0,'BN_Regular Symbol'!F$26,'BN_Regular Symbol'!F$62) ))</f>
        <v>15</v>
      </c>
      <c r="K77" s="284">
        <f>IF(E77=2,'BN_Regular Symbol'!G$49,IF(BN_PayCombo!E77=1,'BN_Regular Symbol'!G$34,IF(D77=0,'BN_Regular Symbol'!G$26,'BN_Regular Symbol'!G$62) ))</f>
        <v>16</v>
      </c>
      <c r="L77" s="284">
        <f>IF(F77=2,'BN_Regular Symbol'!H$49,IF(BN_PayCombo!F77=1,'BN_Regular Symbol'!H$34,IF(E77=0,'BN_Regular Symbol'!H$26,'BN_Regular Symbol'!H$62) ))</f>
        <v>0</v>
      </c>
      <c r="M77" s="270">
        <f t="shared" si="15"/>
        <v>0</v>
      </c>
      <c r="N77" s="271">
        <f t="shared" si="20"/>
        <v>0</v>
      </c>
      <c r="O77" s="285">
        <f>HLOOKUP(A77,OverView!$B$47:$L$57,3,FALSE)</f>
        <v>900</v>
      </c>
      <c r="P77" s="269">
        <f t="shared" si="16"/>
        <v>0</v>
      </c>
      <c r="Q77" s="272">
        <f t="shared" si="17"/>
        <v>0</v>
      </c>
      <c r="R77" s="269">
        <f t="shared" si="18"/>
        <v>0</v>
      </c>
      <c r="S77" s="237"/>
    </row>
    <row r="78" spans="1:19" ht="14" thickBot="1">
      <c r="A78" s="187">
        <f t="shared" si="19"/>
        <v>8</v>
      </c>
      <c r="B78" s="278">
        <v>2</v>
      </c>
      <c r="C78" s="278">
        <v>1</v>
      </c>
      <c r="D78" s="278">
        <v>1</v>
      </c>
      <c r="E78" s="278">
        <v>2</v>
      </c>
      <c r="F78" s="278">
        <v>2</v>
      </c>
      <c r="G78" s="279">
        <f t="shared" si="14"/>
        <v>8</v>
      </c>
      <c r="H78" s="284">
        <f>IF(B78=2,'BN_Regular Symbol'!D$49,IF(BN_PayCombo!B78=1,'BN_Regular Symbol'!D$34,IF(A78=0,'BN_Regular Symbol'!D$26,'BN_Regular Symbol'!D$62) ))</f>
        <v>1</v>
      </c>
      <c r="I78" s="284">
        <f>IF(C78=2,'BN_Regular Symbol'!E$49,IF(BN_PayCombo!C78=1,'BN_Regular Symbol'!E$34,IF(B78=0,'BN_Regular Symbol'!E$26,'BN_Regular Symbol'!E$62) ))</f>
        <v>0</v>
      </c>
      <c r="J78" s="284">
        <f>IF(D78=2,'BN_Regular Symbol'!F$49,IF(BN_PayCombo!D78=1,'BN_Regular Symbol'!F$34,IF(C78=0,'BN_Regular Symbol'!F$26,'BN_Regular Symbol'!F$62) ))</f>
        <v>0</v>
      </c>
      <c r="K78" s="284">
        <f>IF(E78=2,'BN_Regular Symbol'!G$49,IF(BN_PayCombo!E78=1,'BN_Regular Symbol'!G$34,IF(D78=0,'BN_Regular Symbol'!G$26,'BN_Regular Symbol'!G$62) ))</f>
        <v>16</v>
      </c>
      <c r="L78" s="284">
        <f>IF(F78=2,'BN_Regular Symbol'!H$49,IF(BN_PayCombo!F78=1,'BN_Regular Symbol'!H$34,IF(E78=0,'BN_Regular Symbol'!H$26,'BN_Regular Symbol'!H$62) ))</f>
        <v>15</v>
      </c>
      <c r="M78" s="270">
        <f t="shared" si="15"/>
        <v>0</v>
      </c>
      <c r="N78" s="271">
        <f t="shared" si="20"/>
        <v>0</v>
      </c>
      <c r="O78" s="285">
        <f>HLOOKUP(A78,OverView!$B$47:$L$57,3,FALSE)</f>
        <v>900</v>
      </c>
      <c r="P78" s="269">
        <f t="shared" si="16"/>
        <v>0</v>
      </c>
      <c r="Q78" s="272">
        <f t="shared" si="17"/>
        <v>0</v>
      </c>
      <c r="R78" s="269">
        <f t="shared" si="18"/>
        <v>0</v>
      </c>
      <c r="S78" s="237"/>
    </row>
    <row r="79" spans="1:19" ht="14" thickBot="1">
      <c r="A79" s="187">
        <f t="shared" si="19"/>
        <v>8</v>
      </c>
      <c r="B79" s="278">
        <v>2</v>
      </c>
      <c r="C79" s="278">
        <v>1</v>
      </c>
      <c r="D79" s="278">
        <v>2</v>
      </c>
      <c r="E79" s="278">
        <v>1</v>
      </c>
      <c r="F79" s="278">
        <v>2</v>
      </c>
      <c r="G79" s="279">
        <f t="shared" si="14"/>
        <v>8</v>
      </c>
      <c r="H79" s="284">
        <f>IF(B79=2,'BN_Regular Symbol'!D$49,IF(BN_PayCombo!B79=1,'BN_Regular Symbol'!D$34,IF(A79=0,'BN_Regular Symbol'!D$26,'BN_Regular Symbol'!D$62) ))</f>
        <v>1</v>
      </c>
      <c r="I79" s="284">
        <f>IF(C79=2,'BN_Regular Symbol'!E$49,IF(BN_PayCombo!C79=1,'BN_Regular Symbol'!E$34,IF(B79=0,'BN_Regular Symbol'!E$26,'BN_Regular Symbol'!E$62) ))</f>
        <v>0</v>
      </c>
      <c r="J79" s="284">
        <f>IF(D79=2,'BN_Regular Symbol'!F$49,IF(BN_PayCombo!D79=1,'BN_Regular Symbol'!F$34,IF(C79=0,'BN_Regular Symbol'!F$26,'BN_Regular Symbol'!F$62) ))</f>
        <v>15</v>
      </c>
      <c r="K79" s="284">
        <f>IF(E79=2,'BN_Regular Symbol'!G$49,IF(BN_PayCombo!E79=1,'BN_Regular Symbol'!G$34,IF(D79=0,'BN_Regular Symbol'!G$26,'BN_Regular Symbol'!G$62) ))</f>
        <v>0</v>
      </c>
      <c r="L79" s="284">
        <f>IF(F79=2,'BN_Regular Symbol'!H$49,IF(BN_PayCombo!F79=1,'BN_Regular Symbol'!H$34,IF(E79=0,'BN_Regular Symbol'!H$26,'BN_Regular Symbol'!H$62) ))</f>
        <v>15</v>
      </c>
      <c r="M79" s="270">
        <f t="shared" si="15"/>
        <v>0</v>
      </c>
      <c r="N79" s="271">
        <f t="shared" si="20"/>
        <v>0</v>
      </c>
      <c r="O79" s="285">
        <f>HLOOKUP(A79,OverView!$B$47:$L$57,3,FALSE)</f>
        <v>900</v>
      </c>
      <c r="P79" s="269">
        <f t="shared" si="16"/>
        <v>0</v>
      </c>
      <c r="Q79" s="272">
        <f t="shared" si="17"/>
        <v>0</v>
      </c>
      <c r="R79" s="269">
        <f t="shared" si="18"/>
        <v>0</v>
      </c>
      <c r="S79" s="237"/>
    </row>
    <row r="80" spans="1:19" ht="14" thickBot="1">
      <c r="A80" s="187">
        <f t="shared" si="19"/>
        <v>8</v>
      </c>
      <c r="B80" s="278">
        <v>2</v>
      </c>
      <c r="C80" s="278">
        <v>1</v>
      </c>
      <c r="D80" s="278">
        <v>2</v>
      </c>
      <c r="E80" s="278">
        <v>2</v>
      </c>
      <c r="F80" s="278">
        <v>1</v>
      </c>
      <c r="G80" s="279">
        <f t="shared" si="14"/>
        <v>8</v>
      </c>
      <c r="H80" s="284">
        <f>IF(B80=2,'BN_Regular Symbol'!D$49,IF(BN_PayCombo!B80=1,'BN_Regular Symbol'!D$34,IF(A80=0,'BN_Regular Symbol'!D$26,'BN_Regular Symbol'!D$62) ))</f>
        <v>1</v>
      </c>
      <c r="I80" s="284">
        <f>IF(C80=2,'BN_Regular Symbol'!E$49,IF(BN_PayCombo!C80=1,'BN_Regular Symbol'!E$34,IF(B80=0,'BN_Regular Symbol'!E$26,'BN_Regular Symbol'!E$62) ))</f>
        <v>0</v>
      </c>
      <c r="J80" s="284">
        <f>IF(D80=2,'BN_Regular Symbol'!F$49,IF(BN_PayCombo!D80=1,'BN_Regular Symbol'!F$34,IF(C80=0,'BN_Regular Symbol'!F$26,'BN_Regular Symbol'!F$62) ))</f>
        <v>15</v>
      </c>
      <c r="K80" s="284">
        <f>IF(E80=2,'BN_Regular Symbol'!G$49,IF(BN_PayCombo!E80=1,'BN_Regular Symbol'!G$34,IF(D80=0,'BN_Regular Symbol'!G$26,'BN_Regular Symbol'!G$62) ))</f>
        <v>16</v>
      </c>
      <c r="L80" s="284">
        <f>IF(F80=2,'BN_Regular Symbol'!H$49,IF(BN_PayCombo!F80=1,'BN_Regular Symbol'!H$34,IF(E80=0,'BN_Regular Symbol'!H$26,'BN_Regular Symbol'!H$62) ))</f>
        <v>0</v>
      </c>
      <c r="M80" s="270">
        <f t="shared" si="15"/>
        <v>0</v>
      </c>
      <c r="N80" s="271">
        <f t="shared" si="20"/>
        <v>0</v>
      </c>
      <c r="O80" s="285">
        <f>HLOOKUP(A80,OverView!$B$47:$L$57,3,FALSE)</f>
        <v>900</v>
      </c>
      <c r="P80" s="269">
        <f t="shared" si="16"/>
        <v>0</v>
      </c>
      <c r="Q80" s="272">
        <f t="shared" si="17"/>
        <v>0</v>
      </c>
      <c r="R80" s="269">
        <f t="shared" si="18"/>
        <v>0</v>
      </c>
      <c r="S80" s="237"/>
    </row>
    <row r="81" spans="1:19" ht="14" thickBot="1">
      <c r="A81" s="187">
        <f t="shared" si="19"/>
        <v>8</v>
      </c>
      <c r="B81" s="278">
        <v>2</v>
      </c>
      <c r="C81" s="278">
        <v>2</v>
      </c>
      <c r="D81" s="278">
        <v>1</v>
      </c>
      <c r="E81" s="278">
        <v>1</v>
      </c>
      <c r="F81" s="278">
        <v>2</v>
      </c>
      <c r="G81" s="279">
        <f t="shared" si="14"/>
        <v>8</v>
      </c>
      <c r="H81" s="284">
        <f>IF(B81=2,'BN_Regular Symbol'!D$49,IF(BN_PayCombo!B81=1,'BN_Regular Symbol'!D$34,IF(A81=0,'BN_Regular Symbol'!D$26,'BN_Regular Symbol'!D$62) ))</f>
        <v>1</v>
      </c>
      <c r="I81" s="284">
        <f>IF(C81=2,'BN_Regular Symbol'!E$49,IF(BN_PayCombo!C81=1,'BN_Regular Symbol'!E$34,IF(B81=0,'BN_Regular Symbol'!E$26,'BN_Regular Symbol'!E$62) ))</f>
        <v>5</v>
      </c>
      <c r="J81" s="284">
        <f>IF(D81=2,'BN_Regular Symbol'!F$49,IF(BN_PayCombo!D81=1,'BN_Regular Symbol'!F$34,IF(C81=0,'BN_Regular Symbol'!F$26,'BN_Regular Symbol'!F$62) ))</f>
        <v>0</v>
      </c>
      <c r="K81" s="284">
        <f>IF(E81=2,'BN_Regular Symbol'!G$49,IF(BN_PayCombo!E81=1,'BN_Regular Symbol'!G$34,IF(D81=0,'BN_Regular Symbol'!G$26,'BN_Regular Symbol'!G$62) ))</f>
        <v>0</v>
      </c>
      <c r="L81" s="284">
        <f>IF(F81=2,'BN_Regular Symbol'!H$49,IF(BN_PayCombo!F81=1,'BN_Regular Symbol'!H$34,IF(E81=0,'BN_Regular Symbol'!H$26,'BN_Regular Symbol'!H$62) ))</f>
        <v>15</v>
      </c>
      <c r="M81" s="270">
        <f t="shared" si="15"/>
        <v>0</v>
      </c>
      <c r="N81" s="271">
        <f t="shared" si="20"/>
        <v>0</v>
      </c>
      <c r="O81" s="285">
        <f>HLOOKUP(A81,OverView!$B$47:$L$57,3,FALSE)</f>
        <v>900</v>
      </c>
      <c r="P81" s="269">
        <f t="shared" si="16"/>
        <v>0</v>
      </c>
      <c r="Q81" s="272">
        <f t="shared" si="17"/>
        <v>0</v>
      </c>
      <c r="R81" s="269">
        <f t="shared" si="18"/>
        <v>0</v>
      </c>
      <c r="S81" s="237"/>
    </row>
    <row r="82" spans="1:19" ht="14" thickBot="1">
      <c r="A82" s="187">
        <f t="shared" si="19"/>
        <v>8</v>
      </c>
      <c r="B82" s="278">
        <v>2</v>
      </c>
      <c r="C82" s="278">
        <v>2</v>
      </c>
      <c r="D82" s="278">
        <v>1</v>
      </c>
      <c r="E82" s="278">
        <v>2</v>
      </c>
      <c r="F82" s="278">
        <v>1</v>
      </c>
      <c r="G82" s="279">
        <f t="shared" si="14"/>
        <v>8</v>
      </c>
      <c r="H82" s="284">
        <f>IF(B82=2,'BN_Regular Symbol'!D$49,IF(BN_PayCombo!B82=1,'BN_Regular Symbol'!D$34,IF(A82=0,'BN_Regular Symbol'!D$26,'BN_Regular Symbol'!D$62) ))</f>
        <v>1</v>
      </c>
      <c r="I82" s="284">
        <f>IF(C82=2,'BN_Regular Symbol'!E$49,IF(BN_PayCombo!C82=1,'BN_Regular Symbol'!E$34,IF(B82=0,'BN_Regular Symbol'!E$26,'BN_Regular Symbol'!E$62) ))</f>
        <v>5</v>
      </c>
      <c r="J82" s="284">
        <f>IF(D82=2,'BN_Regular Symbol'!F$49,IF(BN_PayCombo!D82=1,'BN_Regular Symbol'!F$34,IF(C82=0,'BN_Regular Symbol'!F$26,'BN_Regular Symbol'!F$62) ))</f>
        <v>0</v>
      </c>
      <c r="K82" s="284">
        <f>IF(E82=2,'BN_Regular Symbol'!G$49,IF(BN_PayCombo!E82=1,'BN_Regular Symbol'!G$34,IF(D82=0,'BN_Regular Symbol'!G$26,'BN_Regular Symbol'!G$62) ))</f>
        <v>16</v>
      </c>
      <c r="L82" s="284">
        <f>IF(F82=2,'BN_Regular Symbol'!H$49,IF(BN_PayCombo!F82=1,'BN_Regular Symbol'!H$34,IF(E82=0,'BN_Regular Symbol'!H$26,'BN_Regular Symbol'!H$62) ))</f>
        <v>0</v>
      </c>
      <c r="M82" s="270">
        <f t="shared" si="15"/>
        <v>0</v>
      </c>
      <c r="N82" s="271">
        <f t="shared" si="20"/>
        <v>0</v>
      </c>
      <c r="O82" s="285">
        <f>HLOOKUP(A82,OverView!$B$47:$L$57,3,FALSE)</f>
        <v>900</v>
      </c>
      <c r="P82" s="269">
        <f t="shared" si="16"/>
        <v>0</v>
      </c>
      <c r="Q82" s="272">
        <f t="shared" si="17"/>
        <v>0</v>
      </c>
      <c r="R82" s="269">
        <f t="shared" si="18"/>
        <v>0</v>
      </c>
      <c r="S82" s="237"/>
    </row>
    <row r="83" spans="1:19" ht="14" thickBot="1">
      <c r="A83" s="187">
        <f t="shared" si="19"/>
        <v>8</v>
      </c>
      <c r="B83" s="278">
        <v>2</v>
      </c>
      <c r="C83" s="278">
        <v>2</v>
      </c>
      <c r="D83" s="278">
        <v>2</v>
      </c>
      <c r="E83" s="278">
        <v>1</v>
      </c>
      <c r="F83" s="278">
        <v>1</v>
      </c>
      <c r="G83" s="279">
        <f t="shared" si="14"/>
        <v>8</v>
      </c>
      <c r="H83" s="284">
        <f>IF(B83=2,'BN_Regular Symbol'!D$49,IF(BN_PayCombo!B83=1,'BN_Regular Symbol'!D$34,IF(A83=0,'BN_Regular Symbol'!D$26,'BN_Regular Symbol'!D$62) ))</f>
        <v>1</v>
      </c>
      <c r="I83" s="284">
        <f>IF(C83=2,'BN_Regular Symbol'!E$49,IF(BN_PayCombo!C83=1,'BN_Regular Symbol'!E$34,IF(B83=0,'BN_Regular Symbol'!E$26,'BN_Regular Symbol'!E$62) ))</f>
        <v>5</v>
      </c>
      <c r="J83" s="284">
        <f>IF(D83=2,'BN_Regular Symbol'!F$49,IF(BN_PayCombo!D83=1,'BN_Regular Symbol'!F$34,IF(C83=0,'BN_Regular Symbol'!F$26,'BN_Regular Symbol'!F$62) ))</f>
        <v>15</v>
      </c>
      <c r="K83" s="284">
        <f>IF(E83=2,'BN_Regular Symbol'!G$49,IF(BN_PayCombo!E83=1,'BN_Regular Symbol'!G$34,IF(D83=0,'BN_Regular Symbol'!G$26,'BN_Regular Symbol'!G$62) ))</f>
        <v>0</v>
      </c>
      <c r="L83" s="284">
        <f>IF(F83=2,'BN_Regular Symbol'!H$49,IF(BN_PayCombo!F83=1,'BN_Regular Symbol'!H$34,IF(E83=0,'BN_Regular Symbol'!H$26,'BN_Regular Symbol'!H$62) ))</f>
        <v>0</v>
      </c>
      <c r="M83" s="270">
        <f t="shared" si="15"/>
        <v>0</v>
      </c>
      <c r="N83" s="271">
        <f>IF(M83=0,0,$H$5/M83)</f>
        <v>0</v>
      </c>
      <c r="O83" s="285">
        <f>HLOOKUP(A83,OverView!$B$47:$L$57,3,FALSE)</f>
        <v>900</v>
      </c>
      <c r="P83" s="269">
        <f>R83/$H$3</f>
        <v>0</v>
      </c>
      <c r="Q83" s="272">
        <f>IF(N83=0,0,1/N83)</f>
        <v>0</v>
      </c>
      <c r="R83" s="269">
        <f t="shared" si="18"/>
        <v>0</v>
      </c>
      <c r="S83" s="237"/>
    </row>
    <row r="84" spans="1:19" ht="14" thickBot="1">
      <c r="A84" s="187">
        <f t="shared" si="19"/>
        <v>8</v>
      </c>
      <c r="B84" s="282">
        <v>2</v>
      </c>
      <c r="C84" s="282">
        <v>2</v>
      </c>
      <c r="D84" s="282">
        <v>2</v>
      </c>
      <c r="E84" s="282">
        <v>2</v>
      </c>
      <c r="F84" s="282">
        <v>0</v>
      </c>
      <c r="G84" s="283">
        <f t="shared" si="14"/>
        <v>8</v>
      </c>
      <c r="H84" s="284">
        <f>IF(B84=2,'BN_Regular Symbol'!D$49,IF(BN_PayCombo!B84=1,'BN_Regular Symbol'!D$34,IF(A84=0,'BN_Regular Symbol'!D$26,'BN_Regular Symbol'!D$62) ))</f>
        <v>1</v>
      </c>
      <c r="I84" s="284">
        <f>IF(C84=2,'BN_Regular Symbol'!E$49,IF(BN_PayCombo!C84=1,'BN_Regular Symbol'!E$34,IF(B84=0,'BN_Regular Symbol'!E$26,'BN_Regular Symbol'!E$62) ))</f>
        <v>5</v>
      </c>
      <c r="J84" s="284">
        <f>IF(D84=2,'BN_Regular Symbol'!F$49,IF(BN_PayCombo!D84=1,'BN_Regular Symbol'!F$34,IF(C84=0,'BN_Regular Symbol'!F$26,'BN_Regular Symbol'!F$62) ))</f>
        <v>15</v>
      </c>
      <c r="K84" s="284">
        <f>IF(E84=2,'BN_Regular Symbol'!G$49,IF(BN_PayCombo!E84=1,'BN_Regular Symbol'!G$34,IF(D84=0,'BN_Regular Symbol'!G$26,'BN_Regular Symbol'!G$62) ))</f>
        <v>16</v>
      </c>
      <c r="L84" s="284">
        <f>IF(F84=2,'BN_Regular Symbol'!H$49,IF(BN_PayCombo!F84=1,'BN_Regular Symbol'!H$34,IF(E84=0,'BN_Regular Symbol'!H$26,'BN_Regular Symbol'!H$62) ))</f>
        <v>105</v>
      </c>
      <c r="M84" s="270">
        <f t="shared" si="15"/>
        <v>126000</v>
      </c>
      <c r="N84" s="271">
        <f t="shared" ref="N84:N147" si="21">IF(M84=0,0,$H$5/M84)</f>
        <v>197485.71428571429</v>
      </c>
      <c r="O84" s="285">
        <f>HLOOKUP(A84,OverView!$B$47:$L$57,3,FALSE)</f>
        <v>900</v>
      </c>
      <c r="P84" s="269">
        <f t="shared" ref="P84:P126" si="22">R84/$H$3</f>
        <v>4.557291666666667E-3</v>
      </c>
      <c r="Q84" s="272">
        <f t="shared" ref="Q84:Q126" si="23">IF(N84=0,0,1/N84)</f>
        <v>5.0636574074074073E-6</v>
      </c>
      <c r="R84" s="269">
        <f t="shared" si="18"/>
        <v>4.557291666666667E-3</v>
      </c>
      <c r="S84" s="289">
        <f>SUM(M74:M84)</f>
        <v>126000</v>
      </c>
    </row>
    <row r="85" spans="1:19" ht="14" thickBot="1">
      <c r="A85" s="187">
        <f t="shared" si="19"/>
        <v>7</v>
      </c>
      <c r="B85" s="280">
        <v>1</v>
      </c>
      <c r="C85" s="280">
        <v>1</v>
      </c>
      <c r="D85" s="280">
        <v>1</v>
      </c>
      <c r="E85" s="280">
        <v>2</v>
      </c>
      <c r="F85" s="280">
        <v>2</v>
      </c>
      <c r="G85" s="281">
        <f t="shared" si="14"/>
        <v>7</v>
      </c>
      <c r="H85" s="284">
        <f>IF(B85=2,'BN_Regular Symbol'!D$49,IF(BN_PayCombo!B85=1,'BN_Regular Symbol'!D$34,IF(A85=0,'BN_Regular Symbol'!D$26,'BN_Regular Symbol'!D$62) ))</f>
        <v>0</v>
      </c>
      <c r="I85" s="284">
        <f>IF(C85=2,'BN_Regular Symbol'!E$49,IF(BN_PayCombo!C85=1,'BN_Regular Symbol'!E$34,IF(B85=0,'BN_Regular Symbol'!E$26,'BN_Regular Symbol'!E$62) ))</f>
        <v>0</v>
      </c>
      <c r="J85" s="284">
        <f>IF(D85=2,'BN_Regular Symbol'!F$49,IF(BN_PayCombo!D85=1,'BN_Regular Symbol'!F$34,IF(C85=0,'BN_Regular Symbol'!F$26,'BN_Regular Symbol'!F$62) ))</f>
        <v>0</v>
      </c>
      <c r="K85" s="284">
        <f>IF(E85=2,'BN_Regular Symbol'!G$49,IF(BN_PayCombo!E85=1,'BN_Regular Symbol'!G$34,IF(D85=0,'BN_Regular Symbol'!G$26,'BN_Regular Symbol'!G$62) ))</f>
        <v>16</v>
      </c>
      <c r="L85" s="284">
        <f>IF(F85=2,'BN_Regular Symbol'!H$49,IF(BN_PayCombo!F85=1,'BN_Regular Symbol'!H$34,IF(E85=0,'BN_Regular Symbol'!H$26,'BN_Regular Symbol'!H$62) ))</f>
        <v>15</v>
      </c>
      <c r="M85" s="270">
        <f t="shared" si="15"/>
        <v>0</v>
      </c>
      <c r="N85" s="271">
        <f t="shared" si="21"/>
        <v>0</v>
      </c>
      <c r="O85" s="285">
        <f>HLOOKUP(A85,OverView!$B$47:$L$57,3,FALSE)</f>
        <v>450</v>
      </c>
      <c r="P85" s="269">
        <f t="shared" si="22"/>
        <v>0</v>
      </c>
      <c r="Q85" s="272">
        <f t="shared" si="23"/>
        <v>0</v>
      </c>
      <c r="R85" s="269">
        <f t="shared" si="18"/>
        <v>0</v>
      </c>
      <c r="S85" s="237"/>
    </row>
    <row r="86" spans="1:19" ht="14" thickBot="1">
      <c r="A86" s="187">
        <f t="shared" si="19"/>
        <v>7</v>
      </c>
      <c r="B86" s="278">
        <v>1</v>
      </c>
      <c r="C86" s="278">
        <v>1</v>
      </c>
      <c r="D86" s="278">
        <v>2</v>
      </c>
      <c r="E86" s="278">
        <v>1</v>
      </c>
      <c r="F86" s="278">
        <v>2</v>
      </c>
      <c r="G86" s="279">
        <f t="shared" si="14"/>
        <v>7</v>
      </c>
      <c r="H86" s="284">
        <f>IF(B86=2,'BN_Regular Symbol'!D$49,IF(BN_PayCombo!B86=1,'BN_Regular Symbol'!D$34,IF(A86=0,'BN_Regular Symbol'!D$26,'BN_Regular Symbol'!D$62) ))</f>
        <v>0</v>
      </c>
      <c r="I86" s="284">
        <f>IF(C86=2,'BN_Regular Symbol'!E$49,IF(BN_PayCombo!C86=1,'BN_Regular Symbol'!E$34,IF(B86=0,'BN_Regular Symbol'!E$26,'BN_Regular Symbol'!E$62) ))</f>
        <v>0</v>
      </c>
      <c r="J86" s="284">
        <f>IF(D86=2,'BN_Regular Symbol'!F$49,IF(BN_PayCombo!D86=1,'BN_Regular Symbol'!F$34,IF(C86=0,'BN_Regular Symbol'!F$26,'BN_Regular Symbol'!F$62) ))</f>
        <v>15</v>
      </c>
      <c r="K86" s="284">
        <f>IF(E86=2,'BN_Regular Symbol'!G$49,IF(BN_PayCombo!E86=1,'BN_Regular Symbol'!G$34,IF(D86=0,'BN_Regular Symbol'!G$26,'BN_Regular Symbol'!G$62) ))</f>
        <v>0</v>
      </c>
      <c r="L86" s="284">
        <f>IF(F86=2,'BN_Regular Symbol'!H$49,IF(BN_PayCombo!F86=1,'BN_Regular Symbol'!H$34,IF(E86=0,'BN_Regular Symbol'!H$26,'BN_Regular Symbol'!H$62) ))</f>
        <v>15</v>
      </c>
      <c r="M86" s="270">
        <f t="shared" si="15"/>
        <v>0</v>
      </c>
      <c r="N86" s="271">
        <f t="shared" si="21"/>
        <v>0</v>
      </c>
      <c r="O86" s="285">
        <f>HLOOKUP(A86,OverView!$B$47:$L$57,3,FALSE)</f>
        <v>450</v>
      </c>
      <c r="P86" s="269">
        <f t="shared" si="22"/>
        <v>0</v>
      </c>
      <c r="Q86" s="272">
        <f t="shared" si="23"/>
        <v>0</v>
      </c>
      <c r="R86" s="269">
        <f t="shared" si="18"/>
        <v>0</v>
      </c>
      <c r="S86" s="237"/>
    </row>
    <row r="87" spans="1:19" ht="14" thickBot="1">
      <c r="A87" s="187">
        <f t="shared" si="19"/>
        <v>7</v>
      </c>
      <c r="B87" s="278">
        <v>1</v>
      </c>
      <c r="C87" s="278">
        <v>1</v>
      </c>
      <c r="D87" s="278">
        <v>2</v>
      </c>
      <c r="E87" s="278">
        <v>2</v>
      </c>
      <c r="F87" s="278">
        <v>1</v>
      </c>
      <c r="G87" s="279">
        <f t="shared" si="14"/>
        <v>7</v>
      </c>
      <c r="H87" s="284">
        <f>IF(B87=2,'BN_Regular Symbol'!D$49,IF(BN_PayCombo!B87=1,'BN_Regular Symbol'!D$34,IF(A87=0,'BN_Regular Symbol'!D$26,'BN_Regular Symbol'!D$62) ))</f>
        <v>0</v>
      </c>
      <c r="I87" s="284">
        <f>IF(C87=2,'BN_Regular Symbol'!E$49,IF(BN_PayCombo!C87=1,'BN_Regular Symbol'!E$34,IF(B87=0,'BN_Regular Symbol'!E$26,'BN_Regular Symbol'!E$62) ))</f>
        <v>0</v>
      </c>
      <c r="J87" s="284">
        <f>IF(D87=2,'BN_Regular Symbol'!F$49,IF(BN_PayCombo!D87=1,'BN_Regular Symbol'!F$34,IF(C87=0,'BN_Regular Symbol'!F$26,'BN_Regular Symbol'!F$62) ))</f>
        <v>15</v>
      </c>
      <c r="K87" s="284">
        <f>IF(E87=2,'BN_Regular Symbol'!G$49,IF(BN_PayCombo!E87=1,'BN_Regular Symbol'!G$34,IF(D87=0,'BN_Regular Symbol'!G$26,'BN_Regular Symbol'!G$62) ))</f>
        <v>16</v>
      </c>
      <c r="L87" s="284">
        <f>IF(F87=2,'BN_Regular Symbol'!H$49,IF(BN_PayCombo!F87=1,'BN_Regular Symbol'!H$34,IF(E87=0,'BN_Regular Symbol'!H$26,'BN_Regular Symbol'!H$62) ))</f>
        <v>0</v>
      </c>
      <c r="M87" s="270">
        <f t="shared" si="15"/>
        <v>0</v>
      </c>
      <c r="N87" s="271">
        <f t="shared" si="21"/>
        <v>0</v>
      </c>
      <c r="O87" s="285">
        <f>HLOOKUP(A87,OverView!$B$47:$L$57,3,FALSE)</f>
        <v>450</v>
      </c>
      <c r="P87" s="269">
        <f t="shared" si="22"/>
        <v>0</v>
      </c>
      <c r="Q87" s="272">
        <f t="shared" si="23"/>
        <v>0</v>
      </c>
      <c r="R87" s="269">
        <f t="shared" si="18"/>
        <v>0</v>
      </c>
      <c r="S87" s="237"/>
    </row>
    <row r="88" spans="1:19" ht="14" thickBot="1">
      <c r="A88" s="187">
        <f t="shared" si="19"/>
        <v>7</v>
      </c>
      <c r="B88" s="278">
        <v>1</v>
      </c>
      <c r="C88" s="278">
        <v>2</v>
      </c>
      <c r="D88" s="278">
        <v>1</v>
      </c>
      <c r="E88" s="278">
        <v>1</v>
      </c>
      <c r="F88" s="278">
        <v>2</v>
      </c>
      <c r="G88" s="279">
        <f t="shared" si="14"/>
        <v>7</v>
      </c>
      <c r="H88" s="284">
        <f>IF(B88=2,'BN_Regular Symbol'!D$49,IF(BN_PayCombo!B88=1,'BN_Regular Symbol'!D$34,IF(A88=0,'BN_Regular Symbol'!D$26,'BN_Regular Symbol'!D$62) ))</f>
        <v>0</v>
      </c>
      <c r="I88" s="284">
        <f>IF(C88=2,'BN_Regular Symbol'!E$49,IF(BN_PayCombo!C88=1,'BN_Regular Symbol'!E$34,IF(B88=0,'BN_Regular Symbol'!E$26,'BN_Regular Symbol'!E$62) ))</f>
        <v>5</v>
      </c>
      <c r="J88" s="284">
        <f>IF(D88=2,'BN_Regular Symbol'!F$49,IF(BN_PayCombo!D88=1,'BN_Regular Symbol'!F$34,IF(C88=0,'BN_Regular Symbol'!F$26,'BN_Regular Symbol'!F$62) ))</f>
        <v>0</v>
      </c>
      <c r="K88" s="284">
        <f>IF(E88=2,'BN_Regular Symbol'!G$49,IF(BN_PayCombo!E88=1,'BN_Regular Symbol'!G$34,IF(D88=0,'BN_Regular Symbol'!G$26,'BN_Regular Symbol'!G$62) ))</f>
        <v>0</v>
      </c>
      <c r="L88" s="284">
        <f>IF(F88=2,'BN_Regular Symbol'!H$49,IF(BN_PayCombo!F88=1,'BN_Regular Symbol'!H$34,IF(E88=0,'BN_Regular Symbol'!H$26,'BN_Regular Symbol'!H$62) ))</f>
        <v>15</v>
      </c>
      <c r="M88" s="270">
        <f t="shared" si="15"/>
        <v>0</v>
      </c>
      <c r="N88" s="271">
        <f t="shared" si="21"/>
        <v>0</v>
      </c>
      <c r="O88" s="285">
        <f>HLOOKUP(A88,OverView!$B$47:$L$57,3,FALSE)</f>
        <v>450</v>
      </c>
      <c r="P88" s="269">
        <f t="shared" si="22"/>
        <v>0</v>
      </c>
      <c r="Q88" s="272">
        <f t="shared" si="23"/>
        <v>0</v>
      </c>
      <c r="R88" s="269">
        <f t="shared" si="18"/>
        <v>0</v>
      </c>
      <c r="S88" s="237"/>
    </row>
    <row r="89" spans="1:19" ht="14" thickBot="1">
      <c r="A89" s="187">
        <f t="shared" si="19"/>
        <v>7</v>
      </c>
      <c r="B89" s="278">
        <v>1</v>
      </c>
      <c r="C89" s="278">
        <v>2</v>
      </c>
      <c r="D89" s="278">
        <v>1</v>
      </c>
      <c r="E89" s="278">
        <v>2</v>
      </c>
      <c r="F89" s="278">
        <v>1</v>
      </c>
      <c r="G89" s="279">
        <f t="shared" si="14"/>
        <v>7</v>
      </c>
      <c r="H89" s="284">
        <f>IF(B89=2,'BN_Regular Symbol'!D$49,IF(BN_PayCombo!B89=1,'BN_Regular Symbol'!D$34,IF(A89=0,'BN_Regular Symbol'!D$26,'BN_Regular Symbol'!D$62) ))</f>
        <v>0</v>
      </c>
      <c r="I89" s="284">
        <f>IF(C89=2,'BN_Regular Symbol'!E$49,IF(BN_PayCombo!C89=1,'BN_Regular Symbol'!E$34,IF(B89=0,'BN_Regular Symbol'!E$26,'BN_Regular Symbol'!E$62) ))</f>
        <v>5</v>
      </c>
      <c r="J89" s="284">
        <f>IF(D89=2,'BN_Regular Symbol'!F$49,IF(BN_PayCombo!D89=1,'BN_Regular Symbol'!F$34,IF(C89=0,'BN_Regular Symbol'!F$26,'BN_Regular Symbol'!F$62) ))</f>
        <v>0</v>
      </c>
      <c r="K89" s="284">
        <f>IF(E89=2,'BN_Regular Symbol'!G$49,IF(BN_PayCombo!E89=1,'BN_Regular Symbol'!G$34,IF(D89=0,'BN_Regular Symbol'!G$26,'BN_Regular Symbol'!G$62) ))</f>
        <v>16</v>
      </c>
      <c r="L89" s="284">
        <f>IF(F89=2,'BN_Regular Symbol'!H$49,IF(BN_PayCombo!F89=1,'BN_Regular Symbol'!H$34,IF(E89=0,'BN_Regular Symbol'!H$26,'BN_Regular Symbol'!H$62) ))</f>
        <v>0</v>
      </c>
      <c r="M89" s="270">
        <f t="shared" si="15"/>
        <v>0</v>
      </c>
      <c r="N89" s="271">
        <f t="shared" si="21"/>
        <v>0</v>
      </c>
      <c r="O89" s="285">
        <f>HLOOKUP(A89,OverView!$B$47:$L$57,3,FALSE)</f>
        <v>450</v>
      </c>
      <c r="P89" s="269">
        <f t="shared" si="22"/>
        <v>0</v>
      </c>
      <c r="Q89" s="272">
        <f t="shared" si="23"/>
        <v>0</v>
      </c>
      <c r="R89" s="269">
        <f t="shared" si="18"/>
        <v>0</v>
      </c>
      <c r="S89" s="237"/>
    </row>
    <row r="90" spans="1:19" ht="14" thickBot="1">
      <c r="A90" s="187">
        <f t="shared" si="19"/>
        <v>7</v>
      </c>
      <c r="B90" s="278">
        <v>1</v>
      </c>
      <c r="C90" s="278">
        <v>2</v>
      </c>
      <c r="D90" s="278">
        <v>2</v>
      </c>
      <c r="E90" s="278">
        <v>1</v>
      </c>
      <c r="F90" s="278">
        <v>1</v>
      </c>
      <c r="G90" s="279">
        <f t="shared" si="14"/>
        <v>7</v>
      </c>
      <c r="H90" s="284">
        <f>IF(B90=2,'BN_Regular Symbol'!D$49,IF(BN_PayCombo!B90=1,'BN_Regular Symbol'!D$34,IF(A90=0,'BN_Regular Symbol'!D$26,'BN_Regular Symbol'!D$62) ))</f>
        <v>0</v>
      </c>
      <c r="I90" s="284">
        <f>IF(C90=2,'BN_Regular Symbol'!E$49,IF(BN_PayCombo!C90=1,'BN_Regular Symbol'!E$34,IF(B90=0,'BN_Regular Symbol'!E$26,'BN_Regular Symbol'!E$62) ))</f>
        <v>5</v>
      </c>
      <c r="J90" s="284">
        <f>IF(D90=2,'BN_Regular Symbol'!F$49,IF(BN_PayCombo!D90=1,'BN_Regular Symbol'!F$34,IF(C90=0,'BN_Regular Symbol'!F$26,'BN_Regular Symbol'!F$62) ))</f>
        <v>15</v>
      </c>
      <c r="K90" s="284">
        <f>IF(E90=2,'BN_Regular Symbol'!G$49,IF(BN_PayCombo!E90=1,'BN_Regular Symbol'!G$34,IF(D90=0,'BN_Regular Symbol'!G$26,'BN_Regular Symbol'!G$62) ))</f>
        <v>0</v>
      </c>
      <c r="L90" s="284">
        <f>IF(F90=2,'BN_Regular Symbol'!H$49,IF(BN_PayCombo!F90=1,'BN_Regular Symbol'!H$34,IF(E90=0,'BN_Regular Symbol'!H$26,'BN_Regular Symbol'!H$62) ))</f>
        <v>0</v>
      </c>
      <c r="M90" s="270">
        <f t="shared" si="15"/>
        <v>0</v>
      </c>
      <c r="N90" s="271">
        <f t="shared" si="21"/>
        <v>0</v>
      </c>
      <c r="O90" s="285">
        <f>HLOOKUP(A90,OverView!$B$47:$L$57,3,FALSE)</f>
        <v>450</v>
      </c>
      <c r="P90" s="269">
        <f t="shared" si="22"/>
        <v>0</v>
      </c>
      <c r="Q90" s="272">
        <f t="shared" si="23"/>
        <v>0</v>
      </c>
      <c r="R90" s="269">
        <f t="shared" si="18"/>
        <v>0</v>
      </c>
      <c r="S90" s="237"/>
    </row>
    <row r="91" spans="1:19" ht="14" thickBot="1">
      <c r="A91" s="187">
        <f t="shared" si="19"/>
        <v>7</v>
      </c>
      <c r="B91" s="278">
        <v>1</v>
      </c>
      <c r="C91" s="278">
        <v>2</v>
      </c>
      <c r="D91" s="278">
        <v>2</v>
      </c>
      <c r="E91" s="278">
        <v>2</v>
      </c>
      <c r="F91" s="278">
        <v>0</v>
      </c>
      <c r="G91" s="279">
        <f t="shared" si="14"/>
        <v>7</v>
      </c>
      <c r="H91" s="284">
        <f>IF(B91=2,'BN_Regular Symbol'!D$49,IF(BN_PayCombo!B91=1,'BN_Regular Symbol'!D$34,IF(A91=0,'BN_Regular Symbol'!D$26,'BN_Regular Symbol'!D$62) ))</f>
        <v>0</v>
      </c>
      <c r="I91" s="284">
        <f>IF(C91=2,'BN_Regular Symbol'!E$49,IF(BN_PayCombo!C91=1,'BN_Regular Symbol'!E$34,IF(B91=0,'BN_Regular Symbol'!E$26,'BN_Regular Symbol'!E$62) ))</f>
        <v>5</v>
      </c>
      <c r="J91" s="284">
        <f>IF(D91=2,'BN_Regular Symbol'!F$49,IF(BN_PayCombo!D91=1,'BN_Regular Symbol'!F$34,IF(C91=0,'BN_Regular Symbol'!F$26,'BN_Regular Symbol'!F$62) ))</f>
        <v>15</v>
      </c>
      <c r="K91" s="284">
        <f>IF(E91=2,'BN_Regular Symbol'!G$49,IF(BN_PayCombo!E91=1,'BN_Regular Symbol'!G$34,IF(D91=0,'BN_Regular Symbol'!G$26,'BN_Regular Symbol'!G$62) ))</f>
        <v>16</v>
      </c>
      <c r="L91" s="284">
        <f>IF(F91=2,'BN_Regular Symbol'!H$49,IF(BN_PayCombo!F91=1,'BN_Regular Symbol'!H$34,IF(E91=0,'BN_Regular Symbol'!H$26,'BN_Regular Symbol'!H$62) ))</f>
        <v>105</v>
      </c>
      <c r="M91" s="270">
        <f t="shared" si="15"/>
        <v>0</v>
      </c>
      <c r="N91" s="271">
        <f t="shared" si="21"/>
        <v>0</v>
      </c>
      <c r="O91" s="285">
        <f>HLOOKUP(A91,OverView!$B$47:$L$57,3,FALSE)</f>
        <v>450</v>
      </c>
      <c r="P91" s="269">
        <f t="shared" si="22"/>
        <v>0</v>
      </c>
      <c r="Q91" s="272">
        <f t="shared" si="23"/>
        <v>0</v>
      </c>
      <c r="R91" s="269">
        <f t="shared" si="18"/>
        <v>0</v>
      </c>
      <c r="S91" s="237"/>
    </row>
    <row r="92" spans="1:19" ht="14" thickBot="1">
      <c r="A92" s="187">
        <f t="shared" si="19"/>
        <v>7</v>
      </c>
      <c r="B92" s="278">
        <v>2</v>
      </c>
      <c r="C92" s="278">
        <v>1</v>
      </c>
      <c r="D92" s="278">
        <v>1</v>
      </c>
      <c r="E92" s="278">
        <v>1</v>
      </c>
      <c r="F92" s="278">
        <v>2</v>
      </c>
      <c r="G92" s="279">
        <f t="shared" si="14"/>
        <v>7</v>
      </c>
      <c r="H92" s="284">
        <f>IF(B92=2,'BN_Regular Symbol'!D$49,IF(BN_PayCombo!B92=1,'BN_Regular Symbol'!D$34,IF(A92=0,'BN_Regular Symbol'!D$26,'BN_Regular Symbol'!D$62) ))</f>
        <v>1</v>
      </c>
      <c r="I92" s="284">
        <f>IF(C92=2,'BN_Regular Symbol'!E$49,IF(BN_PayCombo!C92=1,'BN_Regular Symbol'!E$34,IF(B92=0,'BN_Regular Symbol'!E$26,'BN_Regular Symbol'!E$62) ))</f>
        <v>0</v>
      </c>
      <c r="J92" s="284">
        <f>IF(D92=2,'BN_Regular Symbol'!F$49,IF(BN_PayCombo!D92=1,'BN_Regular Symbol'!F$34,IF(C92=0,'BN_Regular Symbol'!F$26,'BN_Regular Symbol'!F$62) ))</f>
        <v>0</v>
      </c>
      <c r="K92" s="284">
        <f>IF(E92=2,'BN_Regular Symbol'!G$49,IF(BN_PayCombo!E92=1,'BN_Regular Symbol'!G$34,IF(D92=0,'BN_Regular Symbol'!G$26,'BN_Regular Symbol'!G$62) ))</f>
        <v>0</v>
      </c>
      <c r="L92" s="284">
        <f>IF(F92=2,'BN_Regular Symbol'!H$49,IF(BN_PayCombo!F92=1,'BN_Regular Symbol'!H$34,IF(E92=0,'BN_Regular Symbol'!H$26,'BN_Regular Symbol'!H$62) ))</f>
        <v>15</v>
      </c>
      <c r="M92" s="270">
        <f t="shared" si="15"/>
        <v>0</v>
      </c>
      <c r="N92" s="271">
        <f t="shared" si="21"/>
        <v>0</v>
      </c>
      <c r="O92" s="285">
        <f>HLOOKUP(A92,OverView!$B$47:$L$57,3,FALSE)</f>
        <v>450</v>
      </c>
      <c r="P92" s="269">
        <f t="shared" si="22"/>
        <v>0</v>
      </c>
      <c r="Q92" s="272">
        <f t="shared" si="23"/>
        <v>0</v>
      </c>
      <c r="R92" s="269">
        <f t="shared" si="18"/>
        <v>0</v>
      </c>
      <c r="S92" s="237"/>
    </row>
    <row r="93" spans="1:19" ht="14" thickBot="1">
      <c r="A93" s="187">
        <f t="shared" si="19"/>
        <v>7</v>
      </c>
      <c r="B93" s="278">
        <v>2</v>
      </c>
      <c r="C93" s="278">
        <v>1</v>
      </c>
      <c r="D93" s="278">
        <v>1</v>
      </c>
      <c r="E93" s="278">
        <v>2</v>
      </c>
      <c r="F93" s="278">
        <v>1</v>
      </c>
      <c r="G93" s="279">
        <f t="shared" si="14"/>
        <v>7</v>
      </c>
      <c r="H93" s="284">
        <f>IF(B93=2,'BN_Regular Symbol'!D$49,IF(BN_PayCombo!B93=1,'BN_Regular Symbol'!D$34,IF(A93=0,'BN_Regular Symbol'!D$26,'BN_Regular Symbol'!D$62) ))</f>
        <v>1</v>
      </c>
      <c r="I93" s="284">
        <f>IF(C93=2,'BN_Regular Symbol'!E$49,IF(BN_PayCombo!C93=1,'BN_Regular Symbol'!E$34,IF(B93=0,'BN_Regular Symbol'!E$26,'BN_Regular Symbol'!E$62) ))</f>
        <v>0</v>
      </c>
      <c r="J93" s="284">
        <f>IF(D93=2,'BN_Regular Symbol'!F$49,IF(BN_PayCombo!D93=1,'BN_Regular Symbol'!F$34,IF(C93=0,'BN_Regular Symbol'!F$26,'BN_Regular Symbol'!F$62) ))</f>
        <v>0</v>
      </c>
      <c r="K93" s="284">
        <f>IF(E93=2,'BN_Regular Symbol'!G$49,IF(BN_PayCombo!E93=1,'BN_Regular Symbol'!G$34,IF(D93=0,'BN_Regular Symbol'!G$26,'BN_Regular Symbol'!G$62) ))</f>
        <v>16</v>
      </c>
      <c r="L93" s="284">
        <f>IF(F93=2,'BN_Regular Symbol'!H$49,IF(BN_PayCombo!F93=1,'BN_Regular Symbol'!H$34,IF(E93=0,'BN_Regular Symbol'!H$26,'BN_Regular Symbol'!H$62) ))</f>
        <v>0</v>
      </c>
      <c r="M93" s="270">
        <f t="shared" si="15"/>
        <v>0</v>
      </c>
      <c r="N93" s="271">
        <f t="shared" si="21"/>
        <v>0</v>
      </c>
      <c r="O93" s="285">
        <f>HLOOKUP(A93,OverView!$B$47:$L$57,3,FALSE)</f>
        <v>450</v>
      </c>
      <c r="P93" s="269">
        <f t="shared" si="22"/>
        <v>0</v>
      </c>
      <c r="Q93" s="272">
        <f t="shared" si="23"/>
        <v>0</v>
      </c>
      <c r="R93" s="269">
        <f t="shared" si="18"/>
        <v>0</v>
      </c>
      <c r="S93" s="237"/>
    </row>
    <row r="94" spans="1:19" ht="14" thickBot="1">
      <c r="A94" s="187">
        <f t="shared" si="19"/>
        <v>7</v>
      </c>
      <c r="B94" s="278">
        <v>2</v>
      </c>
      <c r="C94" s="278">
        <v>1</v>
      </c>
      <c r="D94" s="278">
        <v>2</v>
      </c>
      <c r="E94" s="278">
        <v>1</v>
      </c>
      <c r="F94" s="278">
        <v>1</v>
      </c>
      <c r="G94" s="279">
        <f t="shared" si="14"/>
        <v>7</v>
      </c>
      <c r="H94" s="284">
        <f>IF(B94=2,'BN_Regular Symbol'!D$49,IF(BN_PayCombo!B94=1,'BN_Regular Symbol'!D$34,IF(A94=0,'BN_Regular Symbol'!D$26,'BN_Regular Symbol'!D$62) ))</f>
        <v>1</v>
      </c>
      <c r="I94" s="284">
        <f>IF(C94=2,'BN_Regular Symbol'!E$49,IF(BN_PayCombo!C94=1,'BN_Regular Symbol'!E$34,IF(B94=0,'BN_Regular Symbol'!E$26,'BN_Regular Symbol'!E$62) ))</f>
        <v>0</v>
      </c>
      <c r="J94" s="284">
        <f>IF(D94=2,'BN_Regular Symbol'!F$49,IF(BN_PayCombo!D94=1,'BN_Regular Symbol'!F$34,IF(C94=0,'BN_Regular Symbol'!F$26,'BN_Regular Symbol'!F$62) ))</f>
        <v>15</v>
      </c>
      <c r="K94" s="284">
        <f>IF(E94=2,'BN_Regular Symbol'!G$49,IF(BN_PayCombo!E94=1,'BN_Regular Symbol'!G$34,IF(D94=0,'BN_Regular Symbol'!G$26,'BN_Regular Symbol'!G$62) ))</f>
        <v>0</v>
      </c>
      <c r="L94" s="284">
        <f>IF(F94=2,'BN_Regular Symbol'!H$49,IF(BN_PayCombo!F94=1,'BN_Regular Symbol'!H$34,IF(E94=0,'BN_Regular Symbol'!H$26,'BN_Regular Symbol'!H$62) ))</f>
        <v>0</v>
      </c>
      <c r="M94" s="270">
        <f t="shared" si="15"/>
        <v>0</v>
      </c>
      <c r="N94" s="271">
        <f t="shared" si="21"/>
        <v>0</v>
      </c>
      <c r="O94" s="285">
        <f>HLOOKUP(A94,OverView!$B$47:$L$57,3,FALSE)</f>
        <v>450</v>
      </c>
      <c r="P94" s="269">
        <f t="shared" si="22"/>
        <v>0</v>
      </c>
      <c r="Q94" s="272">
        <f t="shared" si="23"/>
        <v>0</v>
      </c>
      <c r="R94" s="269">
        <f t="shared" si="18"/>
        <v>0</v>
      </c>
      <c r="S94" s="237"/>
    </row>
    <row r="95" spans="1:19" ht="14" thickBot="1">
      <c r="A95" s="187">
        <f t="shared" si="19"/>
        <v>7</v>
      </c>
      <c r="B95" s="278">
        <v>2</v>
      </c>
      <c r="C95" s="278">
        <v>1</v>
      </c>
      <c r="D95" s="278">
        <v>2</v>
      </c>
      <c r="E95" s="278">
        <v>2</v>
      </c>
      <c r="F95" s="278">
        <v>0</v>
      </c>
      <c r="G95" s="279">
        <f t="shared" si="14"/>
        <v>7</v>
      </c>
      <c r="H95" s="284">
        <f>IF(B95=2,'BN_Regular Symbol'!D$49,IF(BN_PayCombo!B95=1,'BN_Regular Symbol'!D$34,IF(A95=0,'BN_Regular Symbol'!D$26,'BN_Regular Symbol'!D$62) ))</f>
        <v>1</v>
      </c>
      <c r="I95" s="284">
        <f>IF(C95=2,'BN_Regular Symbol'!E$49,IF(BN_PayCombo!C95=1,'BN_Regular Symbol'!E$34,IF(B95=0,'BN_Regular Symbol'!E$26,'BN_Regular Symbol'!E$62) ))</f>
        <v>0</v>
      </c>
      <c r="J95" s="284">
        <f>IF(D95=2,'BN_Regular Symbol'!F$49,IF(BN_PayCombo!D95=1,'BN_Regular Symbol'!F$34,IF(C95=0,'BN_Regular Symbol'!F$26,'BN_Regular Symbol'!F$62) ))</f>
        <v>15</v>
      </c>
      <c r="K95" s="284">
        <f>IF(E95=2,'BN_Regular Symbol'!G$49,IF(BN_PayCombo!E95=1,'BN_Regular Symbol'!G$34,IF(D95=0,'BN_Regular Symbol'!G$26,'BN_Regular Symbol'!G$62) ))</f>
        <v>16</v>
      </c>
      <c r="L95" s="284">
        <f>IF(F95=2,'BN_Regular Symbol'!H$49,IF(BN_PayCombo!F95=1,'BN_Regular Symbol'!H$34,IF(E95=0,'BN_Regular Symbol'!H$26,'BN_Regular Symbol'!H$62) ))</f>
        <v>105</v>
      </c>
      <c r="M95" s="270">
        <f t="shared" si="15"/>
        <v>0</v>
      </c>
      <c r="N95" s="271">
        <f t="shared" si="21"/>
        <v>0</v>
      </c>
      <c r="O95" s="285">
        <f>HLOOKUP(A95,OverView!$B$47:$L$57,3,FALSE)</f>
        <v>450</v>
      </c>
      <c r="P95" s="269">
        <f t="shared" si="22"/>
        <v>0</v>
      </c>
      <c r="Q95" s="272">
        <f t="shared" si="23"/>
        <v>0</v>
      </c>
      <c r="R95" s="269">
        <f t="shared" si="18"/>
        <v>0</v>
      </c>
      <c r="S95" s="237"/>
    </row>
    <row r="96" spans="1:19" ht="14" thickBot="1">
      <c r="A96" s="187">
        <f t="shared" si="19"/>
        <v>7</v>
      </c>
      <c r="B96" s="278">
        <v>2</v>
      </c>
      <c r="C96" s="278">
        <v>2</v>
      </c>
      <c r="D96" s="278">
        <v>1</v>
      </c>
      <c r="E96" s="278">
        <v>1</v>
      </c>
      <c r="F96" s="278">
        <v>1</v>
      </c>
      <c r="G96" s="279">
        <f t="shared" si="14"/>
        <v>7</v>
      </c>
      <c r="H96" s="284">
        <f>IF(B96=2,'BN_Regular Symbol'!D$49,IF(BN_PayCombo!B96=1,'BN_Regular Symbol'!D$34,IF(A96=0,'BN_Regular Symbol'!D$26,'BN_Regular Symbol'!D$62) ))</f>
        <v>1</v>
      </c>
      <c r="I96" s="284">
        <f>IF(C96=2,'BN_Regular Symbol'!E$49,IF(BN_PayCombo!C96=1,'BN_Regular Symbol'!E$34,IF(B96=0,'BN_Regular Symbol'!E$26,'BN_Regular Symbol'!E$62) ))</f>
        <v>5</v>
      </c>
      <c r="J96" s="284">
        <f>IF(D96=2,'BN_Regular Symbol'!F$49,IF(BN_PayCombo!D96=1,'BN_Regular Symbol'!F$34,IF(C96=0,'BN_Regular Symbol'!F$26,'BN_Regular Symbol'!F$62) ))</f>
        <v>0</v>
      </c>
      <c r="K96" s="284">
        <f>IF(E96=2,'BN_Regular Symbol'!G$49,IF(BN_PayCombo!E96=1,'BN_Regular Symbol'!G$34,IF(D96=0,'BN_Regular Symbol'!G$26,'BN_Regular Symbol'!G$62) ))</f>
        <v>0</v>
      </c>
      <c r="L96" s="284">
        <f>IF(F96=2,'BN_Regular Symbol'!H$49,IF(BN_PayCombo!F96=1,'BN_Regular Symbol'!H$34,IF(E96=0,'BN_Regular Symbol'!H$26,'BN_Regular Symbol'!H$62) ))</f>
        <v>0</v>
      </c>
      <c r="M96" s="270">
        <f t="shared" si="15"/>
        <v>0</v>
      </c>
      <c r="N96" s="271">
        <f t="shared" si="21"/>
        <v>0</v>
      </c>
      <c r="O96" s="285">
        <f>HLOOKUP(A96,OverView!$B$47:$L$57,3,FALSE)</f>
        <v>450</v>
      </c>
      <c r="P96" s="269">
        <f t="shared" si="22"/>
        <v>0</v>
      </c>
      <c r="Q96" s="272">
        <f t="shared" si="23"/>
        <v>0</v>
      </c>
      <c r="R96" s="269">
        <f t="shared" si="18"/>
        <v>0</v>
      </c>
      <c r="S96" s="237"/>
    </row>
    <row r="97" spans="1:19" ht="14" thickBot="1">
      <c r="A97" s="187">
        <f t="shared" si="19"/>
        <v>7</v>
      </c>
      <c r="B97" s="278">
        <v>2</v>
      </c>
      <c r="C97" s="278">
        <v>2</v>
      </c>
      <c r="D97" s="278">
        <v>1</v>
      </c>
      <c r="E97" s="278">
        <v>2</v>
      </c>
      <c r="F97" s="278">
        <v>0</v>
      </c>
      <c r="G97" s="279">
        <f t="shared" si="14"/>
        <v>7</v>
      </c>
      <c r="H97" s="284">
        <f>IF(B97=2,'BN_Regular Symbol'!D$49,IF(BN_PayCombo!B97=1,'BN_Regular Symbol'!D$34,IF(A97=0,'BN_Regular Symbol'!D$26,'BN_Regular Symbol'!D$62) ))</f>
        <v>1</v>
      </c>
      <c r="I97" s="284">
        <f>IF(C97=2,'BN_Regular Symbol'!E$49,IF(BN_PayCombo!C97=1,'BN_Regular Symbol'!E$34,IF(B97=0,'BN_Regular Symbol'!E$26,'BN_Regular Symbol'!E$62) ))</f>
        <v>5</v>
      </c>
      <c r="J97" s="284">
        <f>IF(D97=2,'BN_Regular Symbol'!F$49,IF(BN_PayCombo!D97=1,'BN_Regular Symbol'!F$34,IF(C97=0,'BN_Regular Symbol'!F$26,'BN_Regular Symbol'!F$62) ))</f>
        <v>0</v>
      </c>
      <c r="K97" s="284">
        <f>IF(E97=2,'BN_Regular Symbol'!G$49,IF(BN_PayCombo!E97=1,'BN_Regular Symbol'!G$34,IF(D97=0,'BN_Regular Symbol'!G$26,'BN_Regular Symbol'!G$62) ))</f>
        <v>16</v>
      </c>
      <c r="L97" s="284">
        <f>IF(F97=2,'BN_Regular Symbol'!H$49,IF(BN_PayCombo!F97=1,'BN_Regular Symbol'!H$34,IF(E97=0,'BN_Regular Symbol'!H$26,'BN_Regular Symbol'!H$62) ))</f>
        <v>105</v>
      </c>
      <c r="M97" s="270">
        <f t="shared" si="15"/>
        <v>0</v>
      </c>
      <c r="N97" s="271">
        <f t="shared" si="21"/>
        <v>0</v>
      </c>
      <c r="O97" s="285">
        <f>HLOOKUP(A97,OverView!$B$47:$L$57,3,FALSE)</f>
        <v>450</v>
      </c>
      <c r="P97" s="269">
        <f t="shared" si="22"/>
        <v>0</v>
      </c>
      <c r="Q97" s="272">
        <f t="shared" si="23"/>
        <v>0</v>
      </c>
      <c r="R97" s="269">
        <f t="shared" si="18"/>
        <v>0</v>
      </c>
      <c r="S97" s="237"/>
    </row>
    <row r="98" spans="1:19" ht="14" thickBot="1">
      <c r="A98" s="187">
        <f t="shared" si="19"/>
        <v>7</v>
      </c>
      <c r="B98" s="282">
        <v>2</v>
      </c>
      <c r="C98" s="282">
        <v>2</v>
      </c>
      <c r="D98" s="282">
        <v>2</v>
      </c>
      <c r="E98" s="282">
        <v>1</v>
      </c>
      <c r="F98" s="282">
        <v>0</v>
      </c>
      <c r="G98" s="283">
        <f t="shared" si="14"/>
        <v>7</v>
      </c>
      <c r="H98" s="284">
        <f>IF(B98=2,'BN_Regular Symbol'!D$49,IF(BN_PayCombo!B98=1,'BN_Regular Symbol'!D$34,IF(A98=0,'BN_Regular Symbol'!D$26,'BN_Regular Symbol'!D$62) ))</f>
        <v>1</v>
      </c>
      <c r="I98" s="284">
        <f>IF(C98=2,'BN_Regular Symbol'!E$49,IF(BN_PayCombo!C98=1,'BN_Regular Symbol'!E$34,IF(B98=0,'BN_Regular Symbol'!E$26,'BN_Regular Symbol'!E$62) ))</f>
        <v>5</v>
      </c>
      <c r="J98" s="284">
        <f>IF(D98=2,'BN_Regular Symbol'!F$49,IF(BN_PayCombo!D98=1,'BN_Regular Symbol'!F$34,IF(C98=0,'BN_Regular Symbol'!F$26,'BN_Regular Symbol'!F$62) ))</f>
        <v>15</v>
      </c>
      <c r="K98" s="284">
        <f>IF(E98=2,'BN_Regular Symbol'!G$49,IF(BN_PayCombo!E98=1,'BN_Regular Symbol'!G$34,IF(D98=0,'BN_Regular Symbol'!G$26,'BN_Regular Symbol'!G$62) ))</f>
        <v>0</v>
      </c>
      <c r="L98" s="284">
        <f>IF(F98=2,'BN_Regular Symbol'!H$49,IF(BN_PayCombo!F98=1,'BN_Regular Symbol'!H$34,IF(E98=0,'BN_Regular Symbol'!H$26,'BN_Regular Symbol'!H$62) ))</f>
        <v>105</v>
      </c>
      <c r="M98" s="270">
        <f t="shared" si="15"/>
        <v>0</v>
      </c>
      <c r="N98" s="271">
        <f t="shared" si="21"/>
        <v>0</v>
      </c>
      <c r="O98" s="285">
        <f>HLOOKUP(A98,OverView!$B$47:$L$57,3,FALSE)</f>
        <v>450</v>
      </c>
      <c r="P98" s="269">
        <f t="shared" si="22"/>
        <v>0</v>
      </c>
      <c r="Q98" s="272">
        <f t="shared" si="23"/>
        <v>0</v>
      </c>
      <c r="R98" s="269">
        <f t="shared" si="18"/>
        <v>0</v>
      </c>
      <c r="S98" s="289">
        <f>SUM(M85:M98)</f>
        <v>0</v>
      </c>
    </row>
    <row r="99" spans="1:19" ht="14" thickBot="1">
      <c r="A99" s="187">
        <f t="shared" si="19"/>
        <v>6</v>
      </c>
      <c r="B99" s="280">
        <v>1</v>
      </c>
      <c r="C99" s="280">
        <v>1</v>
      </c>
      <c r="D99" s="280">
        <v>1</v>
      </c>
      <c r="E99" s="280">
        <v>1</v>
      </c>
      <c r="F99" s="280">
        <v>2</v>
      </c>
      <c r="G99" s="281">
        <f t="shared" si="14"/>
        <v>6</v>
      </c>
      <c r="H99" s="284">
        <f>IF(B99=2,'BN_Regular Symbol'!D$49,IF(BN_PayCombo!B99=1,'BN_Regular Symbol'!D$34,IF(A99=0,'BN_Regular Symbol'!D$26,'BN_Regular Symbol'!D$62) ))</f>
        <v>0</v>
      </c>
      <c r="I99" s="284">
        <f>IF(C99=2,'BN_Regular Symbol'!E$49,IF(BN_PayCombo!C99=1,'BN_Regular Symbol'!E$34,IF(B99=0,'BN_Regular Symbol'!E$26,'BN_Regular Symbol'!E$62) ))</f>
        <v>0</v>
      </c>
      <c r="J99" s="284">
        <f>IF(D99=2,'BN_Regular Symbol'!F$49,IF(BN_PayCombo!D99=1,'BN_Regular Symbol'!F$34,IF(C99=0,'BN_Regular Symbol'!F$26,'BN_Regular Symbol'!F$62) ))</f>
        <v>0</v>
      </c>
      <c r="K99" s="284">
        <f>IF(E99=2,'BN_Regular Symbol'!G$49,IF(BN_PayCombo!E99=1,'BN_Regular Symbol'!G$34,IF(D99=0,'BN_Regular Symbol'!G$26,'BN_Regular Symbol'!G$62) ))</f>
        <v>0</v>
      </c>
      <c r="L99" s="284">
        <f>IF(F99=2,'BN_Regular Symbol'!H$49,IF(BN_PayCombo!F99=1,'BN_Regular Symbol'!H$34,IF(E99=0,'BN_Regular Symbol'!H$26,'BN_Regular Symbol'!H$62) ))</f>
        <v>15</v>
      </c>
      <c r="M99" s="270">
        <f t="shared" si="15"/>
        <v>0</v>
      </c>
      <c r="N99" s="271">
        <f t="shared" si="21"/>
        <v>0</v>
      </c>
      <c r="O99" s="285">
        <f>HLOOKUP(A99,OverView!$B$47:$L$57,3,FALSE)</f>
        <v>180</v>
      </c>
      <c r="P99" s="269">
        <f t="shared" si="22"/>
        <v>0</v>
      </c>
      <c r="Q99" s="272">
        <f t="shared" si="23"/>
        <v>0</v>
      </c>
      <c r="R99" s="269">
        <f t="shared" si="18"/>
        <v>0</v>
      </c>
      <c r="S99" s="237"/>
    </row>
    <row r="100" spans="1:19" ht="14" thickBot="1">
      <c r="A100" s="187">
        <f t="shared" si="19"/>
        <v>6</v>
      </c>
      <c r="B100" s="278">
        <v>1</v>
      </c>
      <c r="C100" s="278">
        <v>1</v>
      </c>
      <c r="D100" s="278">
        <v>1</v>
      </c>
      <c r="E100" s="278">
        <v>2</v>
      </c>
      <c r="F100" s="278">
        <v>1</v>
      </c>
      <c r="G100" s="279">
        <f t="shared" ref="G100:G126" si="24">SUM(B100:F100)</f>
        <v>6</v>
      </c>
      <c r="H100" s="284">
        <f>IF(B100=2,'BN_Regular Symbol'!D$49,IF(BN_PayCombo!B100=1,'BN_Regular Symbol'!D$34,IF(A100=0,'BN_Regular Symbol'!D$26,'BN_Regular Symbol'!D$62) ))</f>
        <v>0</v>
      </c>
      <c r="I100" s="284">
        <f>IF(C100=2,'BN_Regular Symbol'!E$49,IF(BN_PayCombo!C100=1,'BN_Regular Symbol'!E$34,IF(B100=0,'BN_Regular Symbol'!E$26,'BN_Regular Symbol'!E$62) ))</f>
        <v>0</v>
      </c>
      <c r="J100" s="284">
        <f>IF(D100=2,'BN_Regular Symbol'!F$49,IF(BN_PayCombo!D100=1,'BN_Regular Symbol'!F$34,IF(C100=0,'BN_Regular Symbol'!F$26,'BN_Regular Symbol'!F$62) ))</f>
        <v>0</v>
      </c>
      <c r="K100" s="284">
        <f>IF(E100=2,'BN_Regular Symbol'!G$49,IF(BN_PayCombo!E100=1,'BN_Regular Symbol'!G$34,IF(D100=0,'BN_Regular Symbol'!G$26,'BN_Regular Symbol'!G$62) ))</f>
        <v>16</v>
      </c>
      <c r="L100" s="284">
        <f>IF(F100=2,'BN_Regular Symbol'!H$49,IF(BN_PayCombo!F100=1,'BN_Regular Symbol'!H$34,IF(E100=0,'BN_Regular Symbol'!H$26,'BN_Regular Symbol'!H$62) ))</f>
        <v>0</v>
      </c>
      <c r="M100" s="270">
        <f t="shared" si="15"/>
        <v>0</v>
      </c>
      <c r="N100" s="271">
        <f t="shared" si="21"/>
        <v>0</v>
      </c>
      <c r="O100" s="285">
        <f>HLOOKUP(A100,OverView!$B$47:$L$57,3,FALSE)</f>
        <v>180</v>
      </c>
      <c r="P100" s="269">
        <f t="shared" si="22"/>
        <v>0</v>
      </c>
      <c r="Q100" s="272">
        <f t="shared" si="23"/>
        <v>0</v>
      </c>
      <c r="R100" s="269">
        <f t="shared" si="18"/>
        <v>0</v>
      </c>
      <c r="S100" s="237"/>
    </row>
    <row r="101" spans="1:19" ht="14" thickBot="1">
      <c r="A101" s="187">
        <f t="shared" si="19"/>
        <v>6</v>
      </c>
      <c r="B101" s="278">
        <v>1</v>
      </c>
      <c r="C101" s="278">
        <v>1</v>
      </c>
      <c r="D101" s="278">
        <v>2</v>
      </c>
      <c r="E101" s="278">
        <v>1</v>
      </c>
      <c r="F101" s="278">
        <v>1</v>
      </c>
      <c r="G101" s="279">
        <f t="shared" si="24"/>
        <v>6</v>
      </c>
      <c r="H101" s="284">
        <f>IF(B101=2,'BN_Regular Symbol'!D$49,IF(BN_PayCombo!B101=1,'BN_Regular Symbol'!D$34,IF(A101=0,'BN_Regular Symbol'!D$26,'BN_Regular Symbol'!D$62) ))</f>
        <v>0</v>
      </c>
      <c r="I101" s="284">
        <f>IF(C101=2,'BN_Regular Symbol'!E$49,IF(BN_PayCombo!C101=1,'BN_Regular Symbol'!E$34,IF(B101=0,'BN_Regular Symbol'!E$26,'BN_Regular Symbol'!E$62) ))</f>
        <v>0</v>
      </c>
      <c r="J101" s="284">
        <f>IF(D101=2,'BN_Regular Symbol'!F$49,IF(BN_PayCombo!D101=1,'BN_Regular Symbol'!F$34,IF(C101=0,'BN_Regular Symbol'!F$26,'BN_Regular Symbol'!F$62) ))</f>
        <v>15</v>
      </c>
      <c r="K101" s="284">
        <f>IF(E101=2,'BN_Regular Symbol'!G$49,IF(BN_PayCombo!E101=1,'BN_Regular Symbol'!G$34,IF(D101=0,'BN_Regular Symbol'!G$26,'BN_Regular Symbol'!G$62) ))</f>
        <v>0</v>
      </c>
      <c r="L101" s="284">
        <f>IF(F101=2,'BN_Regular Symbol'!H$49,IF(BN_PayCombo!F101=1,'BN_Regular Symbol'!H$34,IF(E101=0,'BN_Regular Symbol'!H$26,'BN_Regular Symbol'!H$62) ))</f>
        <v>0</v>
      </c>
      <c r="M101" s="270">
        <f t="shared" si="15"/>
        <v>0</v>
      </c>
      <c r="N101" s="271">
        <f t="shared" si="21"/>
        <v>0</v>
      </c>
      <c r="O101" s="285">
        <f>HLOOKUP(A101,OverView!$B$47:$L$57,3,FALSE)</f>
        <v>180</v>
      </c>
      <c r="P101" s="269">
        <f t="shared" si="22"/>
        <v>0</v>
      </c>
      <c r="Q101" s="272">
        <f t="shared" si="23"/>
        <v>0</v>
      </c>
      <c r="R101" s="269">
        <f t="shared" si="18"/>
        <v>0</v>
      </c>
      <c r="S101" s="237"/>
    </row>
    <row r="102" spans="1:19" ht="14" thickBot="1">
      <c r="A102" s="187">
        <f t="shared" si="19"/>
        <v>6</v>
      </c>
      <c r="B102" s="278">
        <v>1</v>
      </c>
      <c r="C102" s="278">
        <v>1</v>
      </c>
      <c r="D102" s="278">
        <v>2</v>
      </c>
      <c r="E102" s="278">
        <v>2</v>
      </c>
      <c r="F102" s="278">
        <v>0</v>
      </c>
      <c r="G102" s="279">
        <f t="shared" si="24"/>
        <v>6</v>
      </c>
      <c r="H102" s="284">
        <f>IF(B102=2,'BN_Regular Symbol'!D$49,IF(BN_PayCombo!B102=1,'BN_Regular Symbol'!D$34,IF(A102=0,'BN_Regular Symbol'!D$26,'BN_Regular Symbol'!D$62) ))</f>
        <v>0</v>
      </c>
      <c r="I102" s="284">
        <f>IF(C102=2,'BN_Regular Symbol'!E$49,IF(BN_PayCombo!C102=1,'BN_Regular Symbol'!E$34,IF(B102=0,'BN_Regular Symbol'!E$26,'BN_Regular Symbol'!E$62) ))</f>
        <v>0</v>
      </c>
      <c r="J102" s="284">
        <f>IF(D102=2,'BN_Regular Symbol'!F$49,IF(BN_PayCombo!D102=1,'BN_Regular Symbol'!F$34,IF(C102=0,'BN_Regular Symbol'!F$26,'BN_Regular Symbol'!F$62) ))</f>
        <v>15</v>
      </c>
      <c r="K102" s="284">
        <f>IF(E102=2,'BN_Regular Symbol'!G$49,IF(BN_PayCombo!E102=1,'BN_Regular Symbol'!G$34,IF(D102=0,'BN_Regular Symbol'!G$26,'BN_Regular Symbol'!G$62) ))</f>
        <v>16</v>
      </c>
      <c r="L102" s="284">
        <f>IF(F102=2,'BN_Regular Symbol'!H$49,IF(BN_PayCombo!F102=1,'BN_Regular Symbol'!H$34,IF(E102=0,'BN_Regular Symbol'!H$26,'BN_Regular Symbol'!H$62) ))</f>
        <v>105</v>
      </c>
      <c r="M102" s="270">
        <f t="shared" si="15"/>
        <v>0</v>
      </c>
      <c r="N102" s="271">
        <f t="shared" si="21"/>
        <v>0</v>
      </c>
      <c r="O102" s="285">
        <f>HLOOKUP(A102,OverView!$B$47:$L$57,3,FALSE)</f>
        <v>180</v>
      </c>
      <c r="P102" s="269">
        <f t="shared" si="22"/>
        <v>0</v>
      </c>
      <c r="Q102" s="272">
        <f t="shared" si="23"/>
        <v>0</v>
      </c>
      <c r="R102" s="269">
        <f t="shared" si="18"/>
        <v>0</v>
      </c>
      <c r="S102" s="237"/>
    </row>
    <row r="103" spans="1:19" ht="14" thickBot="1">
      <c r="A103" s="187">
        <f t="shared" si="19"/>
        <v>6</v>
      </c>
      <c r="B103" s="278">
        <v>1</v>
      </c>
      <c r="C103" s="278">
        <v>2</v>
      </c>
      <c r="D103" s="278">
        <v>1</v>
      </c>
      <c r="E103" s="278">
        <v>1</v>
      </c>
      <c r="F103" s="278">
        <v>1</v>
      </c>
      <c r="G103" s="279">
        <f t="shared" si="24"/>
        <v>6</v>
      </c>
      <c r="H103" s="284">
        <f>IF(B103=2,'BN_Regular Symbol'!D$49,IF(BN_PayCombo!B103=1,'BN_Regular Symbol'!D$34,IF(A103=0,'BN_Regular Symbol'!D$26,'BN_Regular Symbol'!D$62) ))</f>
        <v>0</v>
      </c>
      <c r="I103" s="284">
        <f>IF(C103=2,'BN_Regular Symbol'!E$49,IF(BN_PayCombo!C103=1,'BN_Regular Symbol'!E$34,IF(B103=0,'BN_Regular Symbol'!E$26,'BN_Regular Symbol'!E$62) ))</f>
        <v>5</v>
      </c>
      <c r="J103" s="284">
        <f>IF(D103=2,'BN_Regular Symbol'!F$49,IF(BN_PayCombo!D103=1,'BN_Regular Symbol'!F$34,IF(C103=0,'BN_Regular Symbol'!F$26,'BN_Regular Symbol'!F$62) ))</f>
        <v>0</v>
      </c>
      <c r="K103" s="284">
        <f>IF(E103=2,'BN_Regular Symbol'!G$49,IF(BN_PayCombo!E103=1,'BN_Regular Symbol'!G$34,IF(D103=0,'BN_Regular Symbol'!G$26,'BN_Regular Symbol'!G$62) ))</f>
        <v>0</v>
      </c>
      <c r="L103" s="284">
        <f>IF(F103=2,'BN_Regular Symbol'!H$49,IF(BN_PayCombo!F103=1,'BN_Regular Symbol'!H$34,IF(E103=0,'BN_Regular Symbol'!H$26,'BN_Regular Symbol'!H$62) ))</f>
        <v>0</v>
      </c>
      <c r="M103" s="270">
        <f t="shared" si="15"/>
        <v>0</v>
      </c>
      <c r="N103" s="271">
        <f t="shared" si="21"/>
        <v>0</v>
      </c>
      <c r="O103" s="285">
        <f>HLOOKUP(A103,OverView!$B$47:$L$57,3,FALSE)</f>
        <v>180</v>
      </c>
      <c r="P103" s="269">
        <f t="shared" si="22"/>
        <v>0</v>
      </c>
      <c r="Q103" s="272">
        <f t="shared" si="23"/>
        <v>0</v>
      </c>
      <c r="R103" s="269">
        <f t="shared" si="18"/>
        <v>0</v>
      </c>
      <c r="S103" s="237"/>
    </row>
    <row r="104" spans="1:19" ht="14" thickBot="1">
      <c r="A104" s="187">
        <f t="shared" ref="A104:A126" si="25">SUM(B104:F104)</f>
        <v>6</v>
      </c>
      <c r="B104" s="278">
        <v>1</v>
      </c>
      <c r="C104" s="278">
        <v>2</v>
      </c>
      <c r="D104" s="278">
        <v>1</v>
      </c>
      <c r="E104" s="278">
        <v>2</v>
      </c>
      <c r="F104" s="278">
        <v>0</v>
      </c>
      <c r="G104" s="279">
        <f t="shared" si="24"/>
        <v>6</v>
      </c>
      <c r="H104" s="284">
        <f>IF(B104=2,'BN_Regular Symbol'!D$49,IF(BN_PayCombo!B104=1,'BN_Regular Symbol'!D$34,IF(A104=0,'BN_Regular Symbol'!D$26,'BN_Regular Symbol'!D$62) ))</f>
        <v>0</v>
      </c>
      <c r="I104" s="284">
        <f>IF(C104=2,'BN_Regular Symbol'!E$49,IF(BN_PayCombo!C104=1,'BN_Regular Symbol'!E$34,IF(B104=0,'BN_Regular Symbol'!E$26,'BN_Regular Symbol'!E$62) ))</f>
        <v>5</v>
      </c>
      <c r="J104" s="284">
        <f>IF(D104=2,'BN_Regular Symbol'!F$49,IF(BN_PayCombo!D104=1,'BN_Regular Symbol'!F$34,IF(C104=0,'BN_Regular Symbol'!F$26,'BN_Regular Symbol'!F$62) ))</f>
        <v>0</v>
      </c>
      <c r="K104" s="284">
        <f>IF(E104=2,'BN_Regular Symbol'!G$49,IF(BN_PayCombo!E104=1,'BN_Regular Symbol'!G$34,IF(D104=0,'BN_Regular Symbol'!G$26,'BN_Regular Symbol'!G$62) ))</f>
        <v>16</v>
      </c>
      <c r="L104" s="284">
        <f>IF(F104=2,'BN_Regular Symbol'!H$49,IF(BN_PayCombo!F104=1,'BN_Regular Symbol'!H$34,IF(E104=0,'BN_Regular Symbol'!H$26,'BN_Regular Symbol'!H$62) ))</f>
        <v>105</v>
      </c>
      <c r="M104" s="270">
        <f t="shared" si="15"/>
        <v>0</v>
      </c>
      <c r="N104" s="271">
        <f t="shared" si="21"/>
        <v>0</v>
      </c>
      <c r="O104" s="285">
        <f>HLOOKUP(A104,OverView!$B$47:$L$57,3,FALSE)</f>
        <v>180</v>
      </c>
      <c r="P104" s="269">
        <f t="shared" si="22"/>
        <v>0</v>
      </c>
      <c r="Q104" s="272">
        <f t="shared" si="23"/>
        <v>0</v>
      </c>
      <c r="R104" s="269">
        <f t="shared" si="18"/>
        <v>0</v>
      </c>
      <c r="S104" s="237"/>
    </row>
    <row r="105" spans="1:19" ht="14" thickBot="1">
      <c r="A105" s="187">
        <f t="shared" si="25"/>
        <v>6</v>
      </c>
      <c r="B105" s="278">
        <v>1</v>
      </c>
      <c r="C105" s="278">
        <v>2</v>
      </c>
      <c r="D105" s="278">
        <v>2</v>
      </c>
      <c r="E105" s="278">
        <v>1</v>
      </c>
      <c r="F105" s="278">
        <v>0</v>
      </c>
      <c r="G105" s="279">
        <f t="shared" si="24"/>
        <v>6</v>
      </c>
      <c r="H105" s="284">
        <f>IF(B105=2,'BN_Regular Symbol'!D$49,IF(BN_PayCombo!B105=1,'BN_Regular Symbol'!D$34,IF(A105=0,'BN_Regular Symbol'!D$26,'BN_Regular Symbol'!D$62) ))</f>
        <v>0</v>
      </c>
      <c r="I105" s="284">
        <f>IF(C105=2,'BN_Regular Symbol'!E$49,IF(BN_PayCombo!C105=1,'BN_Regular Symbol'!E$34,IF(B105=0,'BN_Regular Symbol'!E$26,'BN_Regular Symbol'!E$62) ))</f>
        <v>5</v>
      </c>
      <c r="J105" s="284">
        <f>IF(D105=2,'BN_Regular Symbol'!F$49,IF(BN_PayCombo!D105=1,'BN_Regular Symbol'!F$34,IF(C105=0,'BN_Regular Symbol'!F$26,'BN_Regular Symbol'!F$62) ))</f>
        <v>15</v>
      </c>
      <c r="K105" s="284">
        <f>IF(E105=2,'BN_Regular Symbol'!G$49,IF(BN_PayCombo!E105=1,'BN_Regular Symbol'!G$34,IF(D105=0,'BN_Regular Symbol'!G$26,'BN_Regular Symbol'!G$62) ))</f>
        <v>0</v>
      </c>
      <c r="L105" s="284">
        <f>IF(F105=2,'BN_Regular Symbol'!H$49,IF(BN_PayCombo!F105=1,'BN_Regular Symbol'!H$34,IF(E105=0,'BN_Regular Symbol'!H$26,'BN_Regular Symbol'!H$62) ))</f>
        <v>105</v>
      </c>
      <c r="M105" s="270">
        <f t="shared" si="15"/>
        <v>0</v>
      </c>
      <c r="N105" s="271">
        <f t="shared" si="21"/>
        <v>0</v>
      </c>
      <c r="O105" s="285">
        <f>HLOOKUP(A105,OverView!$B$47:$L$57,3,FALSE)</f>
        <v>180</v>
      </c>
      <c r="P105" s="269">
        <f t="shared" si="22"/>
        <v>0</v>
      </c>
      <c r="Q105" s="272">
        <f t="shared" si="23"/>
        <v>0</v>
      </c>
      <c r="R105" s="269">
        <f t="shared" si="18"/>
        <v>0</v>
      </c>
      <c r="S105" s="237"/>
    </row>
    <row r="106" spans="1:19" ht="14" thickBot="1">
      <c r="A106" s="187">
        <f t="shared" si="25"/>
        <v>6</v>
      </c>
      <c r="B106" s="278">
        <v>2</v>
      </c>
      <c r="C106" s="278">
        <v>1</v>
      </c>
      <c r="D106" s="278">
        <v>1</v>
      </c>
      <c r="E106" s="278">
        <v>1</v>
      </c>
      <c r="F106" s="278">
        <v>1</v>
      </c>
      <c r="G106" s="279">
        <f t="shared" si="24"/>
        <v>6</v>
      </c>
      <c r="H106" s="284">
        <f>IF(B106=2,'BN_Regular Symbol'!D$49,IF(BN_PayCombo!B106=1,'BN_Regular Symbol'!D$34,IF(A106=0,'BN_Regular Symbol'!D$26,'BN_Regular Symbol'!D$62) ))</f>
        <v>1</v>
      </c>
      <c r="I106" s="284">
        <f>IF(C106=2,'BN_Regular Symbol'!E$49,IF(BN_PayCombo!C106=1,'BN_Regular Symbol'!E$34,IF(B106=0,'BN_Regular Symbol'!E$26,'BN_Regular Symbol'!E$62) ))</f>
        <v>0</v>
      </c>
      <c r="J106" s="284">
        <f>IF(D106=2,'BN_Regular Symbol'!F$49,IF(BN_PayCombo!D106=1,'BN_Regular Symbol'!F$34,IF(C106=0,'BN_Regular Symbol'!F$26,'BN_Regular Symbol'!F$62) ))</f>
        <v>0</v>
      </c>
      <c r="K106" s="284">
        <f>IF(E106=2,'BN_Regular Symbol'!G$49,IF(BN_PayCombo!E106=1,'BN_Regular Symbol'!G$34,IF(D106=0,'BN_Regular Symbol'!G$26,'BN_Regular Symbol'!G$62) ))</f>
        <v>0</v>
      </c>
      <c r="L106" s="284">
        <f>IF(F106=2,'BN_Regular Symbol'!H$49,IF(BN_PayCombo!F106=1,'BN_Regular Symbol'!H$34,IF(E106=0,'BN_Regular Symbol'!H$26,'BN_Regular Symbol'!H$62) ))</f>
        <v>0</v>
      </c>
      <c r="M106" s="270">
        <f t="shared" si="15"/>
        <v>0</v>
      </c>
      <c r="N106" s="271">
        <f t="shared" si="21"/>
        <v>0</v>
      </c>
      <c r="O106" s="285">
        <f>HLOOKUP(A106,OverView!$B$47:$L$57,3,FALSE)</f>
        <v>180</v>
      </c>
      <c r="P106" s="269">
        <f t="shared" si="22"/>
        <v>0</v>
      </c>
      <c r="Q106" s="272">
        <f t="shared" si="23"/>
        <v>0</v>
      </c>
      <c r="R106" s="269">
        <f t="shared" si="18"/>
        <v>0</v>
      </c>
      <c r="S106" s="237"/>
    </row>
    <row r="107" spans="1:19" ht="14" thickBot="1">
      <c r="A107" s="187">
        <f t="shared" si="25"/>
        <v>6</v>
      </c>
      <c r="B107" s="278">
        <v>2</v>
      </c>
      <c r="C107" s="278">
        <v>1</v>
      </c>
      <c r="D107" s="278">
        <v>1</v>
      </c>
      <c r="E107" s="278">
        <v>2</v>
      </c>
      <c r="F107" s="278">
        <v>0</v>
      </c>
      <c r="G107" s="279">
        <f t="shared" si="24"/>
        <v>6</v>
      </c>
      <c r="H107" s="284">
        <f>IF(B107=2,'BN_Regular Symbol'!D$49,IF(BN_PayCombo!B107=1,'BN_Regular Symbol'!D$34,IF(A107=0,'BN_Regular Symbol'!D$26,'BN_Regular Symbol'!D$62) ))</f>
        <v>1</v>
      </c>
      <c r="I107" s="284">
        <f>IF(C107=2,'BN_Regular Symbol'!E$49,IF(BN_PayCombo!C107=1,'BN_Regular Symbol'!E$34,IF(B107=0,'BN_Regular Symbol'!E$26,'BN_Regular Symbol'!E$62) ))</f>
        <v>0</v>
      </c>
      <c r="J107" s="284">
        <f>IF(D107=2,'BN_Regular Symbol'!F$49,IF(BN_PayCombo!D107=1,'BN_Regular Symbol'!F$34,IF(C107=0,'BN_Regular Symbol'!F$26,'BN_Regular Symbol'!F$62) ))</f>
        <v>0</v>
      </c>
      <c r="K107" s="284">
        <f>IF(E107=2,'BN_Regular Symbol'!G$49,IF(BN_PayCombo!E107=1,'BN_Regular Symbol'!G$34,IF(D107=0,'BN_Regular Symbol'!G$26,'BN_Regular Symbol'!G$62) ))</f>
        <v>16</v>
      </c>
      <c r="L107" s="284">
        <f>IF(F107=2,'BN_Regular Symbol'!H$49,IF(BN_PayCombo!F107=1,'BN_Regular Symbol'!H$34,IF(E107=0,'BN_Regular Symbol'!H$26,'BN_Regular Symbol'!H$62) ))</f>
        <v>105</v>
      </c>
      <c r="M107" s="270">
        <f t="shared" si="15"/>
        <v>0</v>
      </c>
      <c r="N107" s="271">
        <f t="shared" si="21"/>
        <v>0</v>
      </c>
      <c r="O107" s="285">
        <f>HLOOKUP(A107,OverView!$B$47:$L$57,3,FALSE)</f>
        <v>180</v>
      </c>
      <c r="P107" s="269">
        <f t="shared" si="22"/>
        <v>0</v>
      </c>
      <c r="Q107" s="272">
        <f t="shared" si="23"/>
        <v>0</v>
      </c>
      <c r="R107" s="269">
        <f t="shared" si="18"/>
        <v>0</v>
      </c>
      <c r="S107" s="237"/>
    </row>
    <row r="108" spans="1:19" ht="14" thickBot="1">
      <c r="A108" s="187">
        <f t="shared" si="25"/>
        <v>6</v>
      </c>
      <c r="B108" s="278">
        <v>2</v>
      </c>
      <c r="C108" s="278">
        <v>1</v>
      </c>
      <c r="D108" s="278">
        <v>2</v>
      </c>
      <c r="E108" s="278">
        <v>1</v>
      </c>
      <c r="F108" s="278">
        <v>0</v>
      </c>
      <c r="G108" s="279">
        <f t="shared" si="24"/>
        <v>6</v>
      </c>
      <c r="H108" s="284">
        <f>IF(B108=2,'BN_Regular Symbol'!D$49,IF(BN_PayCombo!B108=1,'BN_Regular Symbol'!D$34,IF(A108=0,'BN_Regular Symbol'!D$26,'BN_Regular Symbol'!D$62) ))</f>
        <v>1</v>
      </c>
      <c r="I108" s="284">
        <f>IF(C108=2,'BN_Regular Symbol'!E$49,IF(BN_PayCombo!C108=1,'BN_Regular Symbol'!E$34,IF(B108=0,'BN_Regular Symbol'!E$26,'BN_Regular Symbol'!E$62) ))</f>
        <v>0</v>
      </c>
      <c r="J108" s="284">
        <f>IF(D108=2,'BN_Regular Symbol'!F$49,IF(BN_PayCombo!D108=1,'BN_Regular Symbol'!F$34,IF(C108=0,'BN_Regular Symbol'!F$26,'BN_Regular Symbol'!F$62) ))</f>
        <v>15</v>
      </c>
      <c r="K108" s="284">
        <f>IF(E108=2,'BN_Regular Symbol'!G$49,IF(BN_PayCombo!E108=1,'BN_Regular Symbol'!G$34,IF(D108=0,'BN_Regular Symbol'!G$26,'BN_Regular Symbol'!G$62) ))</f>
        <v>0</v>
      </c>
      <c r="L108" s="284">
        <f>IF(F108=2,'BN_Regular Symbol'!H$49,IF(BN_PayCombo!F108=1,'BN_Regular Symbol'!H$34,IF(E108=0,'BN_Regular Symbol'!H$26,'BN_Regular Symbol'!H$62) ))</f>
        <v>105</v>
      </c>
      <c r="M108" s="270">
        <f t="shared" si="15"/>
        <v>0</v>
      </c>
      <c r="N108" s="271">
        <f t="shared" si="21"/>
        <v>0</v>
      </c>
      <c r="O108" s="285">
        <f>HLOOKUP(A108,OverView!$B$47:$L$57,3,FALSE)</f>
        <v>180</v>
      </c>
      <c r="P108" s="269">
        <f t="shared" si="22"/>
        <v>0</v>
      </c>
      <c r="Q108" s="272">
        <f t="shared" si="23"/>
        <v>0</v>
      </c>
      <c r="R108" s="269">
        <f t="shared" si="18"/>
        <v>0</v>
      </c>
      <c r="S108" s="237"/>
    </row>
    <row r="109" spans="1:19" ht="14" thickBot="1">
      <c r="A109" s="187">
        <f t="shared" si="25"/>
        <v>6</v>
      </c>
      <c r="B109" s="278">
        <v>2</v>
      </c>
      <c r="C109" s="278">
        <v>2</v>
      </c>
      <c r="D109" s="278">
        <v>1</v>
      </c>
      <c r="E109" s="278">
        <v>1</v>
      </c>
      <c r="F109" s="278">
        <v>0</v>
      </c>
      <c r="G109" s="279">
        <f t="shared" si="24"/>
        <v>6</v>
      </c>
      <c r="H109" s="284">
        <f>IF(B109=2,'BN_Regular Symbol'!D$49,IF(BN_PayCombo!B109=1,'BN_Regular Symbol'!D$34,IF(A109=0,'BN_Regular Symbol'!D$26,'BN_Regular Symbol'!D$62) ))</f>
        <v>1</v>
      </c>
      <c r="I109" s="284">
        <f>IF(C109=2,'BN_Regular Symbol'!E$49,IF(BN_PayCombo!C109=1,'BN_Regular Symbol'!E$34,IF(B109=0,'BN_Regular Symbol'!E$26,'BN_Regular Symbol'!E$62) ))</f>
        <v>5</v>
      </c>
      <c r="J109" s="284">
        <f>IF(D109=2,'BN_Regular Symbol'!F$49,IF(BN_PayCombo!D109=1,'BN_Regular Symbol'!F$34,IF(C109=0,'BN_Regular Symbol'!F$26,'BN_Regular Symbol'!F$62) ))</f>
        <v>0</v>
      </c>
      <c r="K109" s="284">
        <f>IF(E109=2,'BN_Regular Symbol'!G$49,IF(BN_PayCombo!E109=1,'BN_Regular Symbol'!G$34,IF(D109=0,'BN_Regular Symbol'!G$26,'BN_Regular Symbol'!G$62) ))</f>
        <v>0</v>
      </c>
      <c r="L109" s="284">
        <f>IF(F109=2,'BN_Regular Symbol'!H$49,IF(BN_PayCombo!F109=1,'BN_Regular Symbol'!H$34,IF(E109=0,'BN_Regular Symbol'!H$26,'BN_Regular Symbol'!H$62) ))</f>
        <v>105</v>
      </c>
      <c r="M109" s="270">
        <f t="shared" si="15"/>
        <v>0</v>
      </c>
      <c r="N109" s="271">
        <f t="shared" si="21"/>
        <v>0</v>
      </c>
      <c r="O109" s="285">
        <f>HLOOKUP(A109,OverView!$B$47:$L$57,3,FALSE)</f>
        <v>180</v>
      </c>
      <c r="P109" s="269">
        <f t="shared" si="22"/>
        <v>0</v>
      </c>
      <c r="Q109" s="272">
        <f t="shared" si="23"/>
        <v>0</v>
      </c>
      <c r="R109" s="269">
        <f t="shared" si="18"/>
        <v>0</v>
      </c>
      <c r="S109" s="237"/>
    </row>
    <row r="110" spans="1:19" ht="14" thickBot="1">
      <c r="A110" s="187">
        <f t="shared" si="25"/>
        <v>6</v>
      </c>
      <c r="B110" s="282">
        <v>2</v>
      </c>
      <c r="C110" s="282">
        <v>2</v>
      </c>
      <c r="D110" s="282">
        <v>2</v>
      </c>
      <c r="E110" s="282">
        <v>0</v>
      </c>
      <c r="F110" s="282">
        <v>0</v>
      </c>
      <c r="G110" s="283">
        <f t="shared" si="24"/>
        <v>6</v>
      </c>
      <c r="H110" s="284">
        <f>IF(B110=2,'BN_Regular Symbol'!D$49,IF(BN_PayCombo!B110=1,'BN_Regular Symbol'!D$34,IF(A110=0,'BN_Regular Symbol'!D$26,'BN_Regular Symbol'!D$62) ))</f>
        <v>1</v>
      </c>
      <c r="I110" s="284">
        <f>IF(C110=2,'BN_Regular Symbol'!E$49,IF(BN_PayCombo!C110=1,'BN_Regular Symbol'!E$34,IF(B110=0,'BN_Regular Symbol'!E$26,'BN_Regular Symbol'!E$62) ))</f>
        <v>5</v>
      </c>
      <c r="J110" s="284">
        <f>IF(D110=2,'BN_Regular Symbol'!F$49,IF(BN_PayCombo!D110=1,'BN_Regular Symbol'!F$34,IF(C110=0,'BN_Regular Symbol'!F$26,'BN_Regular Symbol'!F$62) ))</f>
        <v>15</v>
      </c>
      <c r="K110" s="284">
        <f>IF(E110=2,'BN_Regular Symbol'!G$49,IF(BN_PayCombo!E110=1,'BN_Regular Symbol'!G$34,IF(D110=0,'BN_Regular Symbol'!G$26,'BN_Regular Symbol'!G$62) ))</f>
        <v>104</v>
      </c>
      <c r="L110" s="284">
        <f>IF(F110=2,'BN_Regular Symbol'!H$49,IF(BN_PayCombo!F110=1,'BN_Regular Symbol'!H$34,IF(E110=0,'BN_Regular Symbol'!H$26,'BN_Regular Symbol'!H$62) ))</f>
        <v>120</v>
      </c>
      <c r="M110" s="270">
        <f t="shared" si="15"/>
        <v>936000</v>
      </c>
      <c r="N110" s="271">
        <f t="shared" si="21"/>
        <v>26584.615384615383</v>
      </c>
      <c r="O110" s="285">
        <f>HLOOKUP(A110,OverView!$B$47:$L$57,3,FALSE)</f>
        <v>180</v>
      </c>
      <c r="P110" s="269">
        <f t="shared" si="22"/>
        <v>6.7708333333333336E-3</v>
      </c>
      <c r="Q110" s="272">
        <f t="shared" si="23"/>
        <v>3.7615740740740744E-5</v>
      </c>
      <c r="R110" s="269">
        <f t="shared" si="18"/>
        <v>6.7708333333333336E-3</v>
      </c>
      <c r="S110" s="289">
        <f>SUM(M99:M110)</f>
        <v>936000</v>
      </c>
    </row>
    <row r="111" spans="1:19" ht="14" thickBot="1">
      <c r="A111" s="187">
        <f t="shared" si="25"/>
        <v>5</v>
      </c>
      <c r="B111" s="280">
        <v>1</v>
      </c>
      <c r="C111" s="280">
        <v>1</v>
      </c>
      <c r="D111" s="280">
        <v>1</v>
      </c>
      <c r="E111" s="280">
        <v>1</v>
      </c>
      <c r="F111" s="280">
        <v>1</v>
      </c>
      <c r="G111" s="281">
        <f t="shared" si="24"/>
        <v>5</v>
      </c>
      <c r="H111" s="284">
        <f>IF(B111=2,'BN_Regular Symbol'!D$49,IF(BN_PayCombo!B111=1,'BN_Regular Symbol'!D$34,IF(A111=0,'BN_Regular Symbol'!D$26,'BN_Regular Symbol'!D$62) ))</f>
        <v>0</v>
      </c>
      <c r="I111" s="284">
        <f>IF(C111=2,'BN_Regular Symbol'!E$49,IF(BN_PayCombo!C111=1,'BN_Regular Symbol'!E$34,IF(B111=0,'BN_Regular Symbol'!E$26,'BN_Regular Symbol'!E$62) ))</f>
        <v>0</v>
      </c>
      <c r="J111" s="284">
        <f>IF(D111=2,'BN_Regular Symbol'!F$49,IF(BN_PayCombo!D111=1,'BN_Regular Symbol'!F$34,IF(C111=0,'BN_Regular Symbol'!F$26,'BN_Regular Symbol'!F$62) ))</f>
        <v>0</v>
      </c>
      <c r="K111" s="284">
        <f>IF(E111=2,'BN_Regular Symbol'!G$49,IF(BN_PayCombo!E111=1,'BN_Regular Symbol'!G$34,IF(D111=0,'BN_Regular Symbol'!G$26,'BN_Regular Symbol'!G$62) ))</f>
        <v>0</v>
      </c>
      <c r="L111" s="284">
        <f>IF(F111=2,'BN_Regular Symbol'!H$49,IF(BN_PayCombo!F111=1,'BN_Regular Symbol'!H$34,IF(E111=0,'BN_Regular Symbol'!H$26,'BN_Regular Symbol'!H$62) ))</f>
        <v>0</v>
      </c>
      <c r="M111" s="270">
        <f t="shared" si="15"/>
        <v>0</v>
      </c>
      <c r="N111" s="271">
        <f t="shared" si="21"/>
        <v>0</v>
      </c>
      <c r="O111" s="285">
        <f>HLOOKUP(A111,OverView!$B$47:$L$57,3,FALSE)</f>
        <v>50</v>
      </c>
      <c r="P111" s="269">
        <f t="shared" si="22"/>
        <v>0</v>
      </c>
      <c r="Q111" s="272">
        <f t="shared" si="23"/>
        <v>0</v>
      </c>
      <c r="R111" s="269">
        <f t="shared" si="18"/>
        <v>0</v>
      </c>
      <c r="S111" s="237"/>
    </row>
    <row r="112" spans="1:19" ht="14" thickBot="1">
      <c r="A112" s="187">
        <f t="shared" si="25"/>
        <v>5</v>
      </c>
      <c r="B112" s="278">
        <v>1</v>
      </c>
      <c r="C112" s="278">
        <v>1</v>
      </c>
      <c r="D112" s="278">
        <v>1</v>
      </c>
      <c r="E112" s="278">
        <v>2</v>
      </c>
      <c r="F112" s="278">
        <v>0</v>
      </c>
      <c r="G112" s="279">
        <f t="shared" si="24"/>
        <v>5</v>
      </c>
      <c r="H112" s="284">
        <f>IF(B112=2,'BN_Regular Symbol'!D$49,IF(BN_PayCombo!B112=1,'BN_Regular Symbol'!D$34,IF(A112=0,'BN_Regular Symbol'!D$26,'BN_Regular Symbol'!D$62) ))</f>
        <v>0</v>
      </c>
      <c r="I112" s="284">
        <f>IF(C112=2,'BN_Regular Symbol'!E$49,IF(BN_PayCombo!C112=1,'BN_Regular Symbol'!E$34,IF(B112=0,'BN_Regular Symbol'!E$26,'BN_Regular Symbol'!E$62) ))</f>
        <v>0</v>
      </c>
      <c r="J112" s="284">
        <f>IF(D112=2,'BN_Regular Symbol'!F$49,IF(BN_PayCombo!D112=1,'BN_Regular Symbol'!F$34,IF(C112=0,'BN_Regular Symbol'!F$26,'BN_Regular Symbol'!F$62) ))</f>
        <v>0</v>
      </c>
      <c r="K112" s="284">
        <f>IF(E112=2,'BN_Regular Symbol'!G$49,IF(BN_PayCombo!E112=1,'BN_Regular Symbol'!G$34,IF(D112=0,'BN_Regular Symbol'!G$26,'BN_Regular Symbol'!G$62) ))</f>
        <v>16</v>
      </c>
      <c r="L112" s="284">
        <f>IF(F112=2,'BN_Regular Symbol'!H$49,IF(BN_PayCombo!F112=1,'BN_Regular Symbol'!H$34,IF(E112=0,'BN_Regular Symbol'!H$26,'BN_Regular Symbol'!H$62) ))</f>
        <v>105</v>
      </c>
      <c r="M112" s="270">
        <f t="shared" si="15"/>
        <v>0</v>
      </c>
      <c r="N112" s="271">
        <f t="shared" si="21"/>
        <v>0</v>
      </c>
      <c r="O112" s="285">
        <f>HLOOKUP(A112,OverView!$B$47:$L$57,3,FALSE)</f>
        <v>50</v>
      </c>
      <c r="P112" s="269">
        <f t="shared" si="22"/>
        <v>0</v>
      </c>
      <c r="Q112" s="272">
        <f t="shared" si="23"/>
        <v>0</v>
      </c>
      <c r="R112" s="269">
        <f t="shared" si="18"/>
        <v>0</v>
      </c>
      <c r="S112" s="237"/>
    </row>
    <row r="113" spans="1:19" ht="14" thickBot="1">
      <c r="A113" s="187">
        <f t="shared" si="25"/>
        <v>5</v>
      </c>
      <c r="B113" s="278">
        <v>1</v>
      </c>
      <c r="C113" s="278">
        <v>1</v>
      </c>
      <c r="D113" s="278">
        <v>2</v>
      </c>
      <c r="E113" s="278">
        <v>1</v>
      </c>
      <c r="F113" s="278">
        <v>0</v>
      </c>
      <c r="G113" s="279">
        <f t="shared" si="24"/>
        <v>5</v>
      </c>
      <c r="H113" s="284">
        <f>IF(B113=2,'BN_Regular Symbol'!D$49,IF(BN_PayCombo!B113=1,'BN_Regular Symbol'!D$34,IF(A113=0,'BN_Regular Symbol'!D$26,'BN_Regular Symbol'!D$62) ))</f>
        <v>0</v>
      </c>
      <c r="I113" s="284">
        <f>IF(C113=2,'BN_Regular Symbol'!E$49,IF(BN_PayCombo!C113=1,'BN_Regular Symbol'!E$34,IF(B113=0,'BN_Regular Symbol'!E$26,'BN_Regular Symbol'!E$62) ))</f>
        <v>0</v>
      </c>
      <c r="J113" s="284">
        <f>IF(D113=2,'BN_Regular Symbol'!F$49,IF(BN_PayCombo!D113=1,'BN_Regular Symbol'!F$34,IF(C113=0,'BN_Regular Symbol'!F$26,'BN_Regular Symbol'!F$62) ))</f>
        <v>15</v>
      </c>
      <c r="K113" s="284">
        <f>IF(E113=2,'BN_Regular Symbol'!G$49,IF(BN_PayCombo!E113=1,'BN_Regular Symbol'!G$34,IF(D113=0,'BN_Regular Symbol'!G$26,'BN_Regular Symbol'!G$62) ))</f>
        <v>0</v>
      </c>
      <c r="L113" s="284">
        <f>IF(F113=2,'BN_Regular Symbol'!H$49,IF(BN_PayCombo!F113=1,'BN_Regular Symbol'!H$34,IF(E113=0,'BN_Regular Symbol'!H$26,'BN_Regular Symbol'!H$62) ))</f>
        <v>105</v>
      </c>
      <c r="M113" s="270">
        <f t="shared" si="15"/>
        <v>0</v>
      </c>
      <c r="N113" s="271">
        <f t="shared" si="21"/>
        <v>0</v>
      </c>
      <c r="O113" s="285">
        <f>HLOOKUP(A113,OverView!$B$47:$L$57,3,FALSE)</f>
        <v>50</v>
      </c>
      <c r="P113" s="269">
        <f t="shared" si="22"/>
        <v>0</v>
      </c>
      <c r="Q113" s="272">
        <f t="shared" si="23"/>
        <v>0</v>
      </c>
      <c r="R113" s="269">
        <f t="shared" si="18"/>
        <v>0</v>
      </c>
      <c r="S113" s="237"/>
    </row>
    <row r="114" spans="1:19" ht="14" thickBot="1">
      <c r="A114" s="187">
        <f t="shared" si="25"/>
        <v>5</v>
      </c>
      <c r="B114" s="278">
        <v>1</v>
      </c>
      <c r="C114" s="278">
        <v>2</v>
      </c>
      <c r="D114" s="278">
        <v>1</v>
      </c>
      <c r="E114" s="278">
        <v>1</v>
      </c>
      <c r="F114" s="278">
        <v>0</v>
      </c>
      <c r="G114" s="279">
        <f t="shared" si="24"/>
        <v>5</v>
      </c>
      <c r="H114" s="284">
        <f>IF(B114=2,'BN_Regular Symbol'!D$49,IF(BN_PayCombo!B114=1,'BN_Regular Symbol'!D$34,IF(A114=0,'BN_Regular Symbol'!D$26,'BN_Regular Symbol'!D$62) ))</f>
        <v>0</v>
      </c>
      <c r="I114" s="284">
        <f>IF(C114=2,'BN_Regular Symbol'!E$49,IF(BN_PayCombo!C114=1,'BN_Regular Symbol'!E$34,IF(B114=0,'BN_Regular Symbol'!E$26,'BN_Regular Symbol'!E$62) ))</f>
        <v>5</v>
      </c>
      <c r="J114" s="284">
        <f>IF(D114=2,'BN_Regular Symbol'!F$49,IF(BN_PayCombo!D114=1,'BN_Regular Symbol'!F$34,IF(C114=0,'BN_Regular Symbol'!F$26,'BN_Regular Symbol'!F$62) ))</f>
        <v>0</v>
      </c>
      <c r="K114" s="284">
        <f>IF(E114=2,'BN_Regular Symbol'!G$49,IF(BN_PayCombo!E114=1,'BN_Regular Symbol'!G$34,IF(D114=0,'BN_Regular Symbol'!G$26,'BN_Regular Symbol'!G$62) ))</f>
        <v>0</v>
      </c>
      <c r="L114" s="284">
        <f>IF(F114=2,'BN_Regular Symbol'!H$49,IF(BN_PayCombo!F114=1,'BN_Regular Symbol'!H$34,IF(E114=0,'BN_Regular Symbol'!H$26,'BN_Regular Symbol'!H$62) ))</f>
        <v>105</v>
      </c>
      <c r="M114" s="270">
        <f t="shared" si="15"/>
        <v>0</v>
      </c>
      <c r="N114" s="271">
        <f t="shared" si="21"/>
        <v>0</v>
      </c>
      <c r="O114" s="285">
        <f>HLOOKUP(A114,OverView!$B$47:$L$57,3,FALSE)</f>
        <v>50</v>
      </c>
      <c r="P114" s="269">
        <f t="shared" si="22"/>
        <v>0</v>
      </c>
      <c r="Q114" s="272">
        <f t="shared" si="23"/>
        <v>0</v>
      </c>
      <c r="R114" s="269">
        <f t="shared" si="18"/>
        <v>0</v>
      </c>
      <c r="S114" s="237"/>
    </row>
    <row r="115" spans="1:19" ht="14" thickBot="1">
      <c r="A115" s="187">
        <f t="shared" si="25"/>
        <v>5</v>
      </c>
      <c r="B115" s="278">
        <v>1</v>
      </c>
      <c r="C115" s="278">
        <v>2</v>
      </c>
      <c r="D115" s="278">
        <v>2</v>
      </c>
      <c r="E115" s="278">
        <v>0</v>
      </c>
      <c r="F115" s="278">
        <v>0</v>
      </c>
      <c r="G115" s="279">
        <f t="shared" si="24"/>
        <v>5</v>
      </c>
      <c r="H115" s="284">
        <f>IF(B115=2,'BN_Regular Symbol'!D$49,IF(BN_PayCombo!B115=1,'BN_Regular Symbol'!D$34,IF(A115=0,'BN_Regular Symbol'!D$26,'BN_Regular Symbol'!D$62) ))</f>
        <v>0</v>
      </c>
      <c r="I115" s="284">
        <f>IF(C115=2,'BN_Regular Symbol'!E$49,IF(BN_PayCombo!C115=1,'BN_Regular Symbol'!E$34,IF(B115=0,'BN_Regular Symbol'!E$26,'BN_Regular Symbol'!E$62) ))</f>
        <v>5</v>
      </c>
      <c r="J115" s="284">
        <f>IF(D115=2,'BN_Regular Symbol'!F$49,IF(BN_PayCombo!D115=1,'BN_Regular Symbol'!F$34,IF(C115=0,'BN_Regular Symbol'!F$26,'BN_Regular Symbol'!F$62) ))</f>
        <v>15</v>
      </c>
      <c r="K115" s="284">
        <f>IF(E115=2,'BN_Regular Symbol'!G$49,IF(BN_PayCombo!E115=1,'BN_Regular Symbol'!G$34,IF(D115=0,'BN_Regular Symbol'!G$26,'BN_Regular Symbol'!G$62) ))</f>
        <v>104</v>
      </c>
      <c r="L115" s="284">
        <f>IF(F115=2,'BN_Regular Symbol'!H$49,IF(BN_PayCombo!F115=1,'BN_Regular Symbol'!H$34,IF(E115=0,'BN_Regular Symbol'!H$26,'BN_Regular Symbol'!H$62) ))</f>
        <v>120</v>
      </c>
      <c r="M115" s="270">
        <f t="shared" si="15"/>
        <v>0</v>
      </c>
      <c r="N115" s="271">
        <f t="shared" si="21"/>
        <v>0</v>
      </c>
      <c r="O115" s="285">
        <f>HLOOKUP(A115,OverView!$B$47:$L$57,3,FALSE)</f>
        <v>50</v>
      </c>
      <c r="P115" s="269">
        <f t="shared" si="22"/>
        <v>0</v>
      </c>
      <c r="Q115" s="272">
        <f t="shared" si="23"/>
        <v>0</v>
      </c>
      <c r="R115" s="269">
        <f t="shared" si="18"/>
        <v>0</v>
      </c>
      <c r="S115" s="237"/>
    </row>
    <row r="116" spans="1:19" ht="14" thickBot="1">
      <c r="A116" s="187">
        <f t="shared" si="25"/>
        <v>5</v>
      </c>
      <c r="B116" s="278">
        <v>2</v>
      </c>
      <c r="C116" s="278">
        <v>1</v>
      </c>
      <c r="D116" s="278">
        <v>1</v>
      </c>
      <c r="E116" s="278">
        <v>1</v>
      </c>
      <c r="F116" s="278">
        <v>0</v>
      </c>
      <c r="G116" s="279">
        <f t="shared" si="24"/>
        <v>5</v>
      </c>
      <c r="H116" s="284">
        <f>IF(B116=2,'BN_Regular Symbol'!D$49,IF(BN_PayCombo!B116=1,'BN_Regular Symbol'!D$34,IF(A116=0,'BN_Regular Symbol'!D$26,'BN_Regular Symbol'!D$62) ))</f>
        <v>1</v>
      </c>
      <c r="I116" s="284">
        <f>IF(C116=2,'BN_Regular Symbol'!E$49,IF(BN_PayCombo!C116=1,'BN_Regular Symbol'!E$34,IF(B116=0,'BN_Regular Symbol'!E$26,'BN_Regular Symbol'!E$62) ))</f>
        <v>0</v>
      </c>
      <c r="J116" s="284">
        <f>IF(D116=2,'BN_Regular Symbol'!F$49,IF(BN_PayCombo!D116=1,'BN_Regular Symbol'!F$34,IF(C116=0,'BN_Regular Symbol'!F$26,'BN_Regular Symbol'!F$62) ))</f>
        <v>0</v>
      </c>
      <c r="K116" s="284">
        <f>IF(E116=2,'BN_Regular Symbol'!G$49,IF(BN_PayCombo!E116=1,'BN_Regular Symbol'!G$34,IF(D116=0,'BN_Regular Symbol'!G$26,'BN_Regular Symbol'!G$62) ))</f>
        <v>0</v>
      </c>
      <c r="L116" s="284">
        <f>IF(F116=2,'BN_Regular Symbol'!H$49,IF(BN_PayCombo!F116=1,'BN_Regular Symbol'!H$34,IF(E116=0,'BN_Regular Symbol'!H$26,'BN_Regular Symbol'!H$62) ))</f>
        <v>105</v>
      </c>
      <c r="M116" s="270">
        <f t="shared" si="15"/>
        <v>0</v>
      </c>
      <c r="N116" s="271">
        <f t="shared" si="21"/>
        <v>0</v>
      </c>
      <c r="O116" s="285">
        <f>HLOOKUP(A116,OverView!$B$47:$L$57,3,FALSE)</f>
        <v>50</v>
      </c>
      <c r="P116" s="269">
        <f t="shared" si="22"/>
        <v>0</v>
      </c>
      <c r="Q116" s="272">
        <f t="shared" si="23"/>
        <v>0</v>
      </c>
      <c r="R116" s="269">
        <f t="shared" si="18"/>
        <v>0</v>
      </c>
      <c r="S116" s="237"/>
    </row>
    <row r="117" spans="1:19" ht="14" thickBot="1">
      <c r="A117" s="187">
        <f t="shared" si="25"/>
        <v>5</v>
      </c>
      <c r="B117" s="278">
        <v>2</v>
      </c>
      <c r="C117" s="278">
        <v>1</v>
      </c>
      <c r="D117" s="278">
        <v>2</v>
      </c>
      <c r="E117" s="278">
        <v>0</v>
      </c>
      <c r="F117" s="278">
        <v>0</v>
      </c>
      <c r="G117" s="279">
        <f t="shared" si="24"/>
        <v>5</v>
      </c>
      <c r="H117" s="284">
        <f>IF(B117=2,'BN_Regular Symbol'!D$49,IF(BN_PayCombo!B117=1,'BN_Regular Symbol'!D$34,IF(A117=0,'BN_Regular Symbol'!D$26,'BN_Regular Symbol'!D$62) ))</f>
        <v>1</v>
      </c>
      <c r="I117" s="284">
        <f>IF(C117=2,'BN_Regular Symbol'!E$49,IF(BN_PayCombo!C117=1,'BN_Regular Symbol'!E$34,IF(B117=0,'BN_Regular Symbol'!E$26,'BN_Regular Symbol'!E$62) ))</f>
        <v>0</v>
      </c>
      <c r="J117" s="284">
        <f>IF(D117=2,'BN_Regular Symbol'!F$49,IF(BN_PayCombo!D117=1,'BN_Regular Symbol'!F$34,IF(C117=0,'BN_Regular Symbol'!F$26,'BN_Regular Symbol'!F$62) ))</f>
        <v>15</v>
      </c>
      <c r="K117" s="284">
        <f>IF(E117=2,'BN_Regular Symbol'!G$49,IF(BN_PayCombo!E117=1,'BN_Regular Symbol'!G$34,IF(D117=0,'BN_Regular Symbol'!G$26,'BN_Regular Symbol'!G$62) ))</f>
        <v>104</v>
      </c>
      <c r="L117" s="284">
        <f>IF(F117=2,'BN_Regular Symbol'!H$49,IF(BN_PayCombo!F117=1,'BN_Regular Symbol'!H$34,IF(E117=0,'BN_Regular Symbol'!H$26,'BN_Regular Symbol'!H$62) ))</f>
        <v>120</v>
      </c>
      <c r="M117" s="270">
        <f t="shared" si="15"/>
        <v>0</v>
      </c>
      <c r="N117" s="271">
        <f t="shared" si="21"/>
        <v>0</v>
      </c>
      <c r="O117" s="285">
        <f>HLOOKUP(A117,OverView!$B$47:$L$57,3,FALSE)</f>
        <v>50</v>
      </c>
      <c r="P117" s="269">
        <f t="shared" si="22"/>
        <v>0</v>
      </c>
      <c r="Q117" s="272">
        <f t="shared" si="23"/>
        <v>0</v>
      </c>
      <c r="R117" s="269">
        <f t="shared" si="18"/>
        <v>0</v>
      </c>
      <c r="S117" s="237"/>
    </row>
    <row r="118" spans="1:19" ht="14" thickBot="1">
      <c r="A118" s="187">
        <f t="shared" si="25"/>
        <v>5</v>
      </c>
      <c r="B118" s="282">
        <v>2</v>
      </c>
      <c r="C118" s="282">
        <v>2</v>
      </c>
      <c r="D118" s="282">
        <v>1</v>
      </c>
      <c r="E118" s="282">
        <v>0</v>
      </c>
      <c r="F118" s="282">
        <v>0</v>
      </c>
      <c r="G118" s="283">
        <f t="shared" si="24"/>
        <v>5</v>
      </c>
      <c r="H118" s="284">
        <f>IF(B118=2,'BN_Regular Symbol'!D$49,IF(BN_PayCombo!B118=1,'BN_Regular Symbol'!D$34,IF(A118=0,'BN_Regular Symbol'!D$26,'BN_Regular Symbol'!D$62) ))</f>
        <v>1</v>
      </c>
      <c r="I118" s="284">
        <f>IF(C118=2,'BN_Regular Symbol'!E$49,IF(BN_PayCombo!C118=1,'BN_Regular Symbol'!E$34,IF(B118=0,'BN_Regular Symbol'!E$26,'BN_Regular Symbol'!E$62) ))</f>
        <v>5</v>
      </c>
      <c r="J118" s="284">
        <f>IF(D118=2,'BN_Regular Symbol'!F$49,IF(BN_PayCombo!D118=1,'BN_Regular Symbol'!F$34,IF(C118=0,'BN_Regular Symbol'!F$26,'BN_Regular Symbol'!F$62) ))</f>
        <v>0</v>
      </c>
      <c r="K118" s="284">
        <f>IF(E118=2,'BN_Regular Symbol'!G$49,IF(BN_PayCombo!E118=1,'BN_Regular Symbol'!G$34,IF(D118=0,'BN_Regular Symbol'!G$26,'BN_Regular Symbol'!G$62) ))</f>
        <v>104</v>
      </c>
      <c r="L118" s="284">
        <f>IF(F118=2,'BN_Regular Symbol'!H$49,IF(BN_PayCombo!F118=1,'BN_Regular Symbol'!H$34,IF(E118=0,'BN_Regular Symbol'!H$26,'BN_Regular Symbol'!H$62) ))</f>
        <v>120</v>
      </c>
      <c r="M118" s="270">
        <f t="shared" si="15"/>
        <v>0</v>
      </c>
      <c r="N118" s="271">
        <f t="shared" si="21"/>
        <v>0</v>
      </c>
      <c r="O118" s="285">
        <f>HLOOKUP(A118,OverView!$B$47:$L$57,3,FALSE)</f>
        <v>50</v>
      </c>
      <c r="P118" s="269">
        <f t="shared" si="22"/>
        <v>0</v>
      </c>
      <c r="Q118" s="272">
        <f t="shared" si="23"/>
        <v>0</v>
      </c>
      <c r="R118" s="269">
        <f t="shared" si="18"/>
        <v>0</v>
      </c>
      <c r="S118" s="289">
        <f>SUM(M111:M118)</f>
        <v>0</v>
      </c>
    </row>
    <row r="119" spans="1:19" ht="14" thickBot="1">
      <c r="A119" s="187">
        <f t="shared" si="25"/>
        <v>4</v>
      </c>
      <c r="B119" s="280">
        <v>1</v>
      </c>
      <c r="C119" s="280">
        <v>1</v>
      </c>
      <c r="D119" s="280">
        <v>1</v>
      </c>
      <c r="E119" s="280">
        <v>1</v>
      </c>
      <c r="F119" s="280">
        <v>0</v>
      </c>
      <c r="G119" s="281">
        <f t="shared" si="24"/>
        <v>4</v>
      </c>
      <c r="H119" s="284">
        <f>IF(B119=2,'BN_Regular Symbol'!D$49,IF(BN_PayCombo!B119=1,'BN_Regular Symbol'!D$34,IF(A119=0,'BN_Regular Symbol'!D$26,'BN_Regular Symbol'!D$62) ))</f>
        <v>0</v>
      </c>
      <c r="I119" s="284">
        <f>IF(C119=2,'BN_Regular Symbol'!E$49,IF(BN_PayCombo!C119=1,'BN_Regular Symbol'!E$34,IF(B119=0,'BN_Regular Symbol'!E$26,'BN_Regular Symbol'!E$62) ))</f>
        <v>0</v>
      </c>
      <c r="J119" s="284">
        <f>IF(D119=2,'BN_Regular Symbol'!F$49,IF(BN_PayCombo!D119=1,'BN_Regular Symbol'!F$34,IF(C119=0,'BN_Regular Symbol'!F$26,'BN_Regular Symbol'!F$62) ))</f>
        <v>0</v>
      </c>
      <c r="K119" s="284">
        <f>IF(E119=2,'BN_Regular Symbol'!G$49,IF(BN_PayCombo!E119=1,'BN_Regular Symbol'!G$34,IF(D119=0,'BN_Regular Symbol'!G$26,'BN_Regular Symbol'!G$62) ))</f>
        <v>0</v>
      </c>
      <c r="L119" s="284">
        <f>IF(F119=2,'BN_Regular Symbol'!H$49,IF(BN_PayCombo!F119=1,'BN_Regular Symbol'!H$34,IF(E119=0,'BN_Regular Symbol'!H$26,'BN_Regular Symbol'!H$62) ))</f>
        <v>105</v>
      </c>
      <c r="M119" s="270">
        <f t="shared" si="15"/>
        <v>0</v>
      </c>
      <c r="N119" s="271">
        <f t="shared" si="21"/>
        <v>0</v>
      </c>
      <c r="O119" s="285">
        <f>HLOOKUP(A119,OverView!$B$47:$L$57,3,FALSE)</f>
        <v>15</v>
      </c>
      <c r="P119" s="269">
        <f t="shared" si="22"/>
        <v>0</v>
      </c>
      <c r="Q119" s="272">
        <f t="shared" si="23"/>
        <v>0</v>
      </c>
      <c r="R119" s="269">
        <f t="shared" si="18"/>
        <v>0</v>
      </c>
      <c r="S119" s="237"/>
    </row>
    <row r="120" spans="1:19" ht="14" thickBot="1">
      <c r="A120" s="187">
        <f t="shared" si="25"/>
        <v>4</v>
      </c>
      <c r="B120" s="278">
        <v>1</v>
      </c>
      <c r="C120" s="278">
        <v>1</v>
      </c>
      <c r="D120" s="278">
        <v>2</v>
      </c>
      <c r="E120" s="278">
        <v>0</v>
      </c>
      <c r="F120" s="278">
        <v>0</v>
      </c>
      <c r="G120" s="279">
        <f t="shared" si="24"/>
        <v>4</v>
      </c>
      <c r="H120" s="284">
        <f>IF(B120=2,'BN_Regular Symbol'!D$49,IF(BN_PayCombo!B120=1,'BN_Regular Symbol'!D$34,IF(A120=0,'BN_Regular Symbol'!D$26,'BN_Regular Symbol'!D$62) ))</f>
        <v>0</v>
      </c>
      <c r="I120" s="284">
        <f>IF(C120=2,'BN_Regular Symbol'!E$49,IF(BN_PayCombo!C120=1,'BN_Regular Symbol'!E$34,IF(B120=0,'BN_Regular Symbol'!E$26,'BN_Regular Symbol'!E$62) ))</f>
        <v>0</v>
      </c>
      <c r="J120" s="284">
        <f>IF(D120=2,'BN_Regular Symbol'!F$49,IF(BN_PayCombo!D120=1,'BN_Regular Symbol'!F$34,IF(C120=0,'BN_Regular Symbol'!F$26,'BN_Regular Symbol'!F$62) ))</f>
        <v>15</v>
      </c>
      <c r="K120" s="284">
        <f>IF(E120=2,'BN_Regular Symbol'!G$49,IF(BN_PayCombo!E120=1,'BN_Regular Symbol'!G$34,IF(D120=0,'BN_Regular Symbol'!G$26,'BN_Regular Symbol'!G$62) ))</f>
        <v>104</v>
      </c>
      <c r="L120" s="284">
        <f>IF(F120=2,'BN_Regular Symbol'!H$49,IF(BN_PayCombo!F120=1,'BN_Regular Symbol'!H$34,IF(E120=0,'BN_Regular Symbol'!H$26,'BN_Regular Symbol'!H$62) ))</f>
        <v>120</v>
      </c>
      <c r="M120" s="270">
        <f t="shared" si="15"/>
        <v>0</v>
      </c>
      <c r="N120" s="271">
        <f t="shared" si="21"/>
        <v>0</v>
      </c>
      <c r="O120" s="285">
        <f>HLOOKUP(A120,OverView!$B$47:$L$57,3,FALSE)</f>
        <v>15</v>
      </c>
      <c r="P120" s="269">
        <f t="shared" si="22"/>
        <v>0</v>
      </c>
      <c r="Q120" s="272">
        <f t="shared" si="23"/>
        <v>0</v>
      </c>
      <c r="R120" s="269">
        <f t="shared" si="18"/>
        <v>0</v>
      </c>
      <c r="S120" s="237"/>
    </row>
    <row r="121" spans="1:19" ht="14" thickBot="1">
      <c r="A121" s="187">
        <f t="shared" si="25"/>
        <v>4</v>
      </c>
      <c r="B121" s="278">
        <v>1</v>
      </c>
      <c r="C121" s="278">
        <v>2</v>
      </c>
      <c r="D121" s="278">
        <v>1</v>
      </c>
      <c r="E121" s="278">
        <v>0</v>
      </c>
      <c r="F121" s="278">
        <v>0</v>
      </c>
      <c r="G121" s="279">
        <f t="shared" si="24"/>
        <v>4</v>
      </c>
      <c r="H121" s="284">
        <f>IF(B121=2,'BN_Regular Symbol'!D$49,IF(BN_PayCombo!B121=1,'BN_Regular Symbol'!D$34,IF(A121=0,'BN_Regular Symbol'!D$26,'BN_Regular Symbol'!D$62) ))</f>
        <v>0</v>
      </c>
      <c r="I121" s="284">
        <f>IF(C121=2,'BN_Regular Symbol'!E$49,IF(BN_PayCombo!C121=1,'BN_Regular Symbol'!E$34,IF(B121=0,'BN_Regular Symbol'!E$26,'BN_Regular Symbol'!E$62) ))</f>
        <v>5</v>
      </c>
      <c r="J121" s="284">
        <f>IF(D121=2,'BN_Regular Symbol'!F$49,IF(BN_PayCombo!D121=1,'BN_Regular Symbol'!F$34,IF(C121=0,'BN_Regular Symbol'!F$26,'BN_Regular Symbol'!F$62) ))</f>
        <v>0</v>
      </c>
      <c r="K121" s="284">
        <f>IF(E121=2,'BN_Regular Symbol'!G$49,IF(BN_PayCombo!E121=1,'BN_Regular Symbol'!G$34,IF(D121=0,'BN_Regular Symbol'!G$26,'BN_Regular Symbol'!G$62) ))</f>
        <v>104</v>
      </c>
      <c r="L121" s="284">
        <f>IF(F121=2,'BN_Regular Symbol'!H$49,IF(BN_PayCombo!F121=1,'BN_Regular Symbol'!H$34,IF(E121=0,'BN_Regular Symbol'!H$26,'BN_Regular Symbol'!H$62) ))</f>
        <v>120</v>
      </c>
      <c r="M121" s="270">
        <f t="shared" si="15"/>
        <v>0</v>
      </c>
      <c r="N121" s="271">
        <f t="shared" si="21"/>
        <v>0</v>
      </c>
      <c r="O121" s="285">
        <f>HLOOKUP(A121,OverView!$B$47:$L$57,3,FALSE)</f>
        <v>15</v>
      </c>
      <c r="P121" s="269">
        <f t="shared" si="22"/>
        <v>0</v>
      </c>
      <c r="Q121" s="272">
        <f t="shared" si="23"/>
        <v>0</v>
      </c>
      <c r="R121" s="269">
        <f t="shared" si="18"/>
        <v>0</v>
      </c>
      <c r="S121" s="237"/>
    </row>
    <row r="122" spans="1:19" ht="14" thickBot="1">
      <c r="A122" s="187">
        <f t="shared" si="25"/>
        <v>4</v>
      </c>
      <c r="B122" s="278">
        <v>2</v>
      </c>
      <c r="C122" s="278">
        <v>1</v>
      </c>
      <c r="D122" s="278">
        <v>1</v>
      </c>
      <c r="E122" s="278">
        <v>0</v>
      </c>
      <c r="F122" s="278">
        <v>0</v>
      </c>
      <c r="G122" s="279">
        <f t="shared" si="24"/>
        <v>4</v>
      </c>
      <c r="H122" s="284">
        <f>IF(B122=2,'BN_Regular Symbol'!D$49,IF(BN_PayCombo!B122=1,'BN_Regular Symbol'!D$34,IF(A122=0,'BN_Regular Symbol'!D$26,'BN_Regular Symbol'!D$62) ))</f>
        <v>1</v>
      </c>
      <c r="I122" s="284">
        <f>IF(C122=2,'BN_Regular Symbol'!E$49,IF(BN_PayCombo!C122=1,'BN_Regular Symbol'!E$34,IF(B122=0,'BN_Regular Symbol'!E$26,'BN_Regular Symbol'!E$62) ))</f>
        <v>0</v>
      </c>
      <c r="J122" s="284">
        <f>IF(D122=2,'BN_Regular Symbol'!F$49,IF(BN_PayCombo!D122=1,'BN_Regular Symbol'!F$34,IF(C122=0,'BN_Regular Symbol'!F$26,'BN_Regular Symbol'!F$62) ))</f>
        <v>0</v>
      </c>
      <c r="K122" s="284">
        <f>IF(E122=2,'BN_Regular Symbol'!G$49,IF(BN_PayCombo!E122=1,'BN_Regular Symbol'!G$34,IF(D122=0,'BN_Regular Symbol'!G$26,'BN_Regular Symbol'!G$62) ))</f>
        <v>104</v>
      </c>
      <c r="L122" s="284">
        <f>IF(F122=2,'BN_Regular Symbol'!H$49,IF(BN_PayCombo!F122=1,'BN_Regular Symbol'!H$34,IF(E122=0,'BN_Regular Symbol'!H$26,'BN_Regular Symbol'!H$62) ))</f>
        <v>120</v>
      </c>
      <c r="M122" s="270">
        <f t="shared" si="15"/>
        <v>0</v>
      </c>
      <c r="N122" s="271">
        <f t="shared" si="21"/>
        <v>0</v>
      </c>
      <c r="O122" s="285">
        <f>HLOOKUP(A122,OverView!$B$47:$L$57,3,FALSE)</f>
        <v>15</v>
      </c>
      <c r="P122" s="269">
        <f t="shared" si="22"/>
        <v>0</v>
      </c>
      <c r="Q122" s="272">
        <f t="shared" si="23"/>
        <v>0</v>
      </c>
      <c r="R122" s="269">
        <f t="shared" si="18"/>
        <v>0</v>
      </c>
      <c r="S122" s="237"/>
    </row>
    <row r="123" spans="1:19" ht="14" thickBot="1">
      <c r="A123" s="187">
        <f t="shared" si="25"/>
        <v>4</v>
      </c>
      <c r="B123" s="282">
        <v>2</v>
      </c>
      <c r="C123" s="282">
        <v>2</v>
      </c>
      <c r="D123" s="282">
        <v>0</v>
      </c>
      <c r="E123" s="282">
        <v>0</v>
      </c>
      <c r="F123" s="282">
        <v>0</v>
      </c>
      <c r="G123" s="283">
        <f t="shared" si="24"/>
        <v>4</v>
      </c>
      <c r="H123" s="284">
        <f>IF(B123=2,'BN_Regular Symbol'!D$49,IF(BN_PayCombo!B123=1,'BN_Regular Symbol'!D$34,IF(A123=0,'BN_Regular Symbol'!D$26,'BN_Regular Symbol'!D$62) ))</f>
        <v>1</v>
      </c>
      <c r="I123" s="284">
        <f>IF(C123=2,'BN_Regular Symbol'!E$49,IF(BN_PayCombo!C123=1,'BN_Regular Symbol'!E$34,IF(B123=0,'BN_Regular Symbol'!E$26,'BN_Regular Symbol'!E$62) ))</f>
        <v>5</v>
      </c>
      <c r="J123" s="284">
        <f>IF(D123=2,'BN_Regular Symbol'!F$49,IF(BN_PayCombo!D123=1,'BN_Regular Symbol'!F$34,IF(C123=0,'BN_Regular Symbol'!F$26,'BN_Regular Symbol'!F$62) ))</f>
        <v>105</v>
      </c>
      <c r="K123" s="284">
        <f>IF(E123=2,'BN_Regular Symbol'!G$49,IF(BN_PayCombo!E123=1,'BN_Regular Symbol'!G$34,IF(D123=0,'BN_Regular Symbol'!G$26,'BN_Regular Symbol'!G$62) ))</f>
        <v>120</v>
      </c>
      <c r="L123" s="284">
        <f>IF(F123=2,'BN_Regular Symbol'!H$49,IF(BN_PayCombo!F123=1,'BN_Regular Symbol'!H$34,IF(E123=0,'BN_Regular Symbol'!H$26,'BN_Regular Symbol'!H$62) ))</f>
        <v>120</v>
      </c>
      <c r="M123" s="270">
        <f t="shared" si="15"/>
        <v>7560000</v>
      </c>
      <c r="N123" s="271">
        <f t="shared" si="21"/>
        <v>3291.4285714285716</v>
      </c>
      <c r="O123" s="285">
        <f>HLOOKUP(A123,OverView!$B$47:$L$57,3,FALSE)</f>
        <v>15</v>
      </c>
      <c r="P123" s="269">
        <f t="shared" si="22"/>
        <v>4.557291666666667E-3</v>
      </c>
      <c r="Q123" s="272">
        <f t="shared" si="23"/>
        <v>3.0381944444444445E-4</v>
      </c>
      <c r="R123" s="269">
        <f t="shared" si="18"/>
        <v>4.557291666666667E-3</v>
      </c>
      <c r="S123" s="289">
        <f>SUM(M119:M123)</f>
        <v>7560000</v>
      </c>
    </row>
    <row r="124" spans="1:19" ht="14" thickBot="1">
      <c r="A124" s="187">
        <f t="shared" si="25"/>
        <v>3</v>
      </c>
      <c r="B124" s="280">
        <v>1</v>
      </c>
      <c r="C124" s="280">
        <v>1</v>
      </c>
      <c r="D124" s="280">
        <v>1</v>
      </c>
      <c r="E124" s="280">
        <v>0</v>
      </c>
      <c r="F124" s="280">
        <v>0</v>
      </c>
      <c r="G124" s="281">
        <f t="shared" si="24"/>
        <v>3</v>
      </c>
      <c r="H124" s="284">
        <f>IF(B124=2,'BN_Regular Symbol'!D$49,IF(BN_PayCombo!B124=1,'BN_Regular Symbol'!D$34,IF(A124=0,'BN_Regular Symbol'!D$26,'BN_Regular Symbol'!D$62) ))</f>
        <v>0</v>
      </c>
      <c r="I124" s="284">
        <f>IF(C124=2,'BN_Regular Symbol'!E$49,IF(BN_PayCombo!C124=1,'BN_Regular Symbol'!E$34,IF(B124=0,'BN_Regular Symbol'!E$26,'BN_Regular Symbol'!E$62) ))</f>
        <v>0</v>
      </c>
      <c r="J124" s="284">
        <f>IF(D124=2,'BN_Regular Symbol'!F$49,IF(BN_PayCombo!D124=1,'BN_Regular Symbol'!F$34,IF(C124=0,'BN_Regular Symbol'!F$26,'BN_Regular Symbol'!F$62) ))</f>
        <v>0</v>
      </c>
      <c r="K124" s="284">
        <f>IF(E124=2,'BN_Regular Symbol'!G$49,IF(BN_PayCombo!E124=1,'BN_Regular Symbol'!G$34,IF(D124=0,'BN_Regular Symbol'!G$26,'BN_Regular Symbol'!G$62) ))</f>
        <v>104</v>
      </c>
      <c r="L124" s="284">
        <f>IF(F124=2,'BN_Regular Symbol'!H$49,IF(BN_PayCombo!F124=1,'BN_Regular Symbol'!H$34,IF(E124=0,'BN_Regular Symbol'!H$26,'BN_Regular Symbol'!H$62) ))</f>
        <v>120</v>
      </c>
      <c r="M124" s="270">
        <f t="shared" si="15"/>
        <v>0</v>
      </c>
      <c r="N124" s="271">
        <f t="shared" si="21"/>
        <v>0</v>
      </c>
      <c r="O124" s="285">
        <f>HLOOKUP(A124,OverView!$B$47:$L$57,3,FALSE)</f>
        <v>8</v>
      </c>
      <c r="P124" s="269">
        <f t="shared" si="22"/>
        <v>0</v>
      </c>
      <c r="Q124" s="272">
        <f t="shared" si="23"/>
        <v>0</v>
      </c>
      <c r="R124" s="269">
        <f t="shared" si="18"/>
        <v>0</v>
      </c>
      <c r="S124" s="237"/>
    </row>
    <row r="125" spans="1:19" ht="14" thickBot="1">
      <c r="A125" s="187">
        <f t="shared" si="25"/>
        <v>3</v>
      </c>
      <c r="B125" s="278">
        <v>1</v>
      </c>
      <c r="C125" s="278">
        <v>2</v>
      </c>
      <c r="D125" s="278">
        <v>0</v>
      </c>
      <c r="E125" s="278">
        <v>0</v>
      </c>
      <c r="F125" s="278">
        <v>0</v>
      </c>
      <c r="G125" s="279">
        <f t="shared" si="24"/>
        <v>3</v>
      </c>
      <c r="H125" s="284">
        <f>IF(B125=2,'BN_Regular Symbol'!D$49,IF(BN_PayCombo!B125=1,'BN_Regular Symbol'!D$34,IF(A125=0,'BN_Regular Symbol'!D$26,'BN_Regular Symbol'!D$62) ))</f>
        <v>0</v>
      </c>
      <c r="I125" s="284">
        <f>IF(C125=2,'BN_Regular Symbol'!E$49,IF(BN_PayCombo!C125=1,'BN_Regular Symbol'!E$34,IF(B125=0,'BN_Regular Symbol'!E$26,'BN_Regular Symbol'!E$62) ))</f>
        <v>5</v>
      </c>
      <c r="J125" s="284">
        <f>IF(D125=2,'BN_Regular Symbol'!F$49,IF(BN_PayCombo!D125=1,'BN_Regular Symbol'!F$34,IF(C125=0,'BN_Regular Symbol'!F$26,'BN_Regular Symbol'!F$62) ))</f>
        <v>105</v>
      </c>
      <c r="K125" s="284">
        <f>IF(E125=2,'BN_Regular Symbol'!G$49,IF(BN_PayCombo!E125=1,'BN_Regular Symbol'!G$34,IF(D125=0,'BN_Regular Symbol'!G$26,'BN_Regular Symbol'!G$62) ))</f>
        <v>120</v>
      </c>
      <c r="L125" s="284">
        <f>IF(F125=2,'BN_Regular Symbol'!H$49,IF(BN_PayCombo!F125=1,'BN_Regular Symbol'!H$34,IF(E125=0,'BN_Regular Symbol'!H$26,'BN_Regular Symbol'!H$62) ))</f>
        <v>120</v>
      </c>
      <c r="M125" s="270">
        <f t="shared" si="15"/>
        <v>0</v>
      </c>
      <c r="N125" s="271">
        <f t="shared" si="21"/>
        <v>0</v>
      </c>
      <c r="O125" s="285">
        <f>HLOOKUP(A125,OverView!$B$47:$L$57,3,FALSE)</f>
        <v>8</v>
      </c>
      <c r="P125" s="269">
        <f t="shared" si="22"/>
        <v>0</v>
      </c>
      <c r="Q125" s="272">
        <f t="shared" si="23"/>
        <v>0</v>
      </c>
      <c r="R125" s="269">
        <f t="shared" si="18"/>
        <v>0</v>
      </c>
      <c r="S125" s="237"/>
    </row>
    <row r="126" spans="1:19" ht="14" thickBot="1">
      <c r="A126" s="187">
        <f t="shared" si="25"/>
        <v>3</v>
      </c>
      <c r="B126" s="282">
        <v>2</v>
      </c>
      <c r="C126" s="282">
        <v>1</v>
      </c>
      <c r="D126" s="282">
        <v>0</v>
      </c>
      <c r="E126" s="282">
        <v>0</v>
      </c>
      <c r="F126" s="282">
        <v>0</v>
      </c>
      <c r="G126" s="283">
        <f t="shared" si="24"/>
        <v>3</v>
      </c>
      <c r="H126" s="284">
        <f>IF(B126=2,'BN_Regular Symbol'!D$49,IF(BN_PayCombo!B126=1,'BN_Regular Symbol'!D$34,IF(A126=0,'BN_Regular Symbol'!D$26,'BN_Regular Symbol'!D$62) ))</f>
        <v>1</v>
      </c>
      <c r="I126" s="284">
        <f>IF(C126=2,'BN_Regular Symbol'!E$49,IF(BN_PayCombo!C126=1,'BN_Regular Symbol'!E$34,IF(B126=0,'BN_Regular Symbol'!E$26,'BN_Regular Symbol'!E$62) ))</f>
        <v>0</v>
      </c>
      <c r="J126" s="284">
        <f>IF(D126=2,'BN_Regular Symbol'!F$49,IF(BN_PayCombo!D126=1,'BN_Regular Symbol'!F$34,IF(C126=0,'BN_Regular Symbol'!F$26,'BN_Regular Symbol'!F$62) ))</f>
        <v>105</v>
      </c>
      <c r="K126" s="284">
        <f>IF(E126=2,'BN_Regular Symbol'!G$49,IF(BN_PayCombo!E126=1,'BN_Regular Symbol'!G$34,IF(D126=0,'BN_Regular Symbol'!G$26,'BN_Regular Symbol'!G$62) ))</f>
        <v>120</v>
      </c>
      <c r="L126" s="284">
        <f>IF(F126=2,'BN_Regular Symbol'!H$49,IF(BN_PayCombo!F126=1,'BN_Regular Symbol'!H$34,IF(E126=0,'BN_Regular Symbol'!H$26,'BN_Regular Symbol'!H$62) ))</f>
        <v>120</v>
      </c>
      <c r="M126" s="270">
        <f t="shared" si="15"/>
        <v>0</v>
      </c>
      <c r="N126" s="271">
        <f t="shared" si="21"/>
        <v>0</v>
      </c>
      <c r="O126" s="285">
        <f>HLOOKUP(A126,OverView!$B$47:$L$57,3,FALSE)</f>
        <v>8</v>
      </c>
      <c r="P126" s="269">
        <f t="shared" si="22"/>
        <v>0</v>
      </c>
      <c r="Q126" s="272">
        <f t="shared" si="23"/>
        <v>0</v>
      </c>
      <c r="R126" s="269">
        <f t="shared" si="18"/>
        <v>0</v>
      </c>
      <c r="S126" s="289">
        <f>SUM(M124:M126)</f>
        <v>0</v>
      </c>
    </row>
    <row r="127" spans="1:19">
      <c r="B127" s="346" t="s">
        <v>149</v>
      </c>
      <c r="C127" s="346"/>
      <c r="D127" s="346"/>
      <c r="E127" s="346"/>
      <c r="F127" s="347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</row>
    <row r="128" spans="1:19" ht="14" thickBot="1">
      <c r="A128" s="187">
        <f t="shared" ref="A128:A159" si="26">SUM(B128:F128)</f>
        <v>10</v>
      </c>
      <c r="B128" s="282">
        <v>2</v>
      </c>
      <c r="C128" s="282">
        <v>2</v>
      </c>
      <c r="D128" s="282">
        <v>2</v>
      </c>
      <c r="E128" s="282">
        <v>2</v>
      </c>
      <c r="F128" s="282">
        <v>2</v>
      </c>
      <c r="G128" s="283">
        <f t="shared" ref="G128:G159" si="27">SUM(B128:F128)</f>
        <v>10</v>
      </c>
      <c r="H128" s="284">
        <f>IF(B128=2,'BN_Regular Symbol'!D$50,IF(BN_PayCombo!B128=1,'BN_Regular Symbol'!D$35,IF(A128=0,'BN_Regular Symbol'!D$26,'BN_Regular Symbol'!D$63) ))</f>
        <v>12</v>
      </c>
      <c r="I128" s="284">
        <f>IF(C128=2,'BN_Regular Symbol'!E$50,IF(BN_PayCombo!C128=1,'BN_Regular Symbol'!E$35,IF(B128=0,'BN_Regular Symbol'!E$26,'BN_Regular Symbol'!E$63) ))</f>
        <v>12</v>
      </c>
      <c r="J128" s="284">
        <f>IF(D128=2,'BN_Regular Symbol'!F$50,IF(BN_PayCombo!D128=1,'BN_Regular Symbol'!F$35,IF(C128=0,'BN_Regular Symbol'!F$26,'BN_Regular Symbol'!F$63) ))</f>
        <v>24</v>
      </c>
      <c r="K128" s="284">
        <f>IF(E128=2,'BN_Regular Symbol'!G$50,IF(BN_PayCombo!E128=1,'BN_Regular Symbol'!G$35,IF(D128=0,'BN_Regular Symbol'!G$26,'BN_Regular Symbol'!G$63) ))</f>
        <v>21</v>
      </c>
      <c r="L128" s="284">
        <f>IF(F128=2,'BN_Regular Symbol'!H$50,IF(BN_PayCombo!F128=1,'BN_Regular Symbol'!H$35,IF(E128=0,'BN_Regular Symbol'!H$26,'BN_Regular Symbol'!H$63) ))</f>
        <v>6</v>
      </c>
      <c r="M128" s="270">
        <f t="shared" ref="M128" si="28">PRODUCT(H128,I128,J128,K128,L128)</f>
        <v>435456</v>
      </c>
      <c r="N128" s="271">
        <f t="shared" si="21"/>
        <v>57142.857142857145</v>
      </c>
      <c r="O128" s="285">
        <f>HLOOKUP(A128,OverView!$B$47:$L$57,4,FALSE)</f>
        <v>3000</v>
      </c>
      <c r="P128" s="269">
        <f t="shared" ref="P128" si="29">R128/$H$3</f>
        <v>5.2499999999999998E-2</v>
      </c>
      <c r="Q128" s="272">
        <f t="shared" ref="Q128" si="30">IF(N128=0,0,1/N128)</f>
        <v>1.7499999999999998E-5</v>
      </c>
      <c r="R128" s="269">
        <f t="shared" ref="R128" si="31">O128*Q128</f>
        <v>5.2499999999999998E-2</v>
      </c>
      <c r="S128" s="287">
        <f>SUM(M128)</f>
        <v>435456</v>
      </c>
    </row>
    <row r="129" spans="1:19" ht="14" thickBot="1">
      <c r="A129" s="187">
        <f t="shared" si="26"/>
        <v>9</v>
      </c>
      <c r="B129" s="280">
        <v>1</v>
      </c>
      <c r="C129" s="280">
        <v>2</v>
      </c>
      <c r="D129" s="280">
        <v>2</v>
      </c>
      <c r="E129" s="280">
        <v>2</v>
      </c>
      <c r="F129" s="280">
        <v>2</v>
      </c>
      <c r="G129" s="281">
        <f t="shared" si="27"/>
        <v>9</v>
      </c>
      <c r="H129" s="284">
        <f>IF(B129=2,'BN_Regular Symbol'!D$50,IF(BN_PayCombo!B129=1,'BN_Regular Symbol'!D$35,IF(A129=0,'BN_Regular Symbol'!D$26,'BN_Regular Symbol'!D$63) ))</f>
        <v>0</v>
      </c>
      <c r="I129" s="284">
        <f>IF(C129=2,'BN_Regular Symbol'!E$50,IF(BN_PayCombo!C129=1,'BN_Regular Symbol'!E$35,IF(B129=0,'BN_Regular Symbol'!E$26,'BN_Regular Symbol'!E$63) ))</f>
        <v>12</v>
      </c>
      <c r="J129" s="284">
        <f>IF(D129=2,'BN_Regular Symbol'!F$50,IF(BN_PayCombo!D129=1,'BN_Regular Symbol'!F$35,IF(C129=0,'BN_Regular Symbol'!F$26,'BN_Regular Symbol'!F$63) ))</f>
        <v>24</v>
      </c>
      <c r="K129" s="284">
        <f>IF(E129=2,'BN_Regular Symbol'!G$50,IF(BN_PayCombo!E129=1,'BN_Regular Symbol'!G$35,IF(D129=0,'BN_Regular Symbol'!G$26,'BN_Regular Symbol'!G$63) ))</f>
        <v>21</v>
      </c>
      <c r="L129" s="284">
        <f>IF(F129=2,'BN_Regular Symbol'!H$50,IF(BN_PayCombo!F129=1,'BN_Regular Symbol'!H$35,IF(E129=0,'BN_Regular Symbol'!H$26,'BN_Regular Symbol'!H$63) ))</f>
        <v>6</v>
      </c>
      <c r="M129" s="270">
        <f t="shared" ref="M129:M186" si="32">PRODUCT(H129,I129,J129,K129,L129)</f>
        <v>0</v>
      </c>
      <c r="N129" s="271">
        <f t="shared" si="21"/>
        <v>0</v>
      </c>
      <c r="O129" s="285">
        <f>HLOOKUP(A129,OverView!$B$47:$L$57,4,FALSE)</f>
        <v>900</v>
      </c>
      <c r="P129" s="269">
        <f t="shared" ref="P129:P186" si="33">R129/$H$3</f>
        <v>0</v>
      </c>
      <c r="Q129" s="272">
        <f t="shared" ref="Q129:Q186" si="34">IF(N129=0,0,1/N129)</f>
        <v>0</v>
      </c>
      <c r="R129" s="269">
        <f t="shared" ref="R129:R186" si="35">O129*Q129</f>
        <v>0</v>
      </c>
      <c r="S129" s="237"/>
    </row>
    <row r="130" spans="1:19" ht="14" thickBot="1">
      <c r="A130" s="187">
        <f t="shared" si="26"/>
        <v>9</v>
      </c>
      <c r="B130" s="278">
        <v>2</v>
      </c>
      <c r="C130" s="278">
        <v>1</v>
      </c>
      <c r="D130" s="278">
        <v>2</v>
      </c>
      <c r="E130" s="278">
        <v>2</v>
      </c>
      <c r="F130" s="278">
        <v>2</v>
      </c>
      <c r="G130" s="279">
        <f t="shared" si="27"/>
        <v>9</v>
      </c>
      <c r="H130" s="284">
        <f>IF(B130=2,'BN_Regular Symbol'!D$50,IF(BN_PayCombo!B130=1,'BN_Regular Symbol'!D$35,IF(A130=0,'BN_Regular Symbol'!D$26,'BN_Regular Symbol'!D$63) ))</f>
        <v>12</v>
      </c>
      <c r="I130" s="284">
        <f>IF(C130=2,'BN_Regular Symbol'!E$50,IF(BN_PayCombo!C130=1,'BN_Regular Symbol'!E$35,IF(B130=0,'BN_Regular Symbol'!E$26,'BN_Regular Symbol'!E$63) ))</f>
        <v>0</v>
      </c>
      <c r="J130" s="284">
        <f>IF(D130=2,'BN_Regular Symbol'!F$50,IF(BN_PayCombo!D130=1,'BN_Regular Symbol'!F$35,IF(C130=0,'BN_Regular Symbol'!F$26,'BN_Regular Symbol'!F$63) ))</f>
        <v>24</v>
      </c>
      <c r="K130" s="284">
        <f>IF(E130=2,'BN_Regular Symbol'!G$50,IF(BN_PayCombo!E130=1,'BN_Regular Symbol'!G$35,IF(D130=0,'BN_Regular Symbol'!G$26,'BN_Regular Symbol'!G$63) ))</f>
        <v>21</v>
      </c>
      <c r="L130" s="284">
        <f>IF(F130=2,'BN_Regular Symbol'!H$50,IF(BN_PayCombo!F130=1,'BN_Regular Symbol'!H$35,IF(E130=0,'BN_Regular Symbol'!H$26,'BN_Regular Symbol'!H$63) ))</f>
        <v>6</v>
      </c>
      <c r="M130" s="270">
        <f t="shared" si="32"/>
        <v>0</v>
      </c>
      <c r="N130" s="271">
        <f t="shared" si="21"/>
        <v>0</v>
      </c>
      <c r="O130" s="285">
        <f>HLOOKUP(A130,OverView!$B$47:$L$57,4,FALSE)</f>
        <v>900</v>
      </c>
      <c r="P130" s="269">
        <f t="shared" si="33"/>
        <v>0</v>
      </c>
      <c r="Q130" s="272">
        <f t="shared" si="34"/>
        <v>0</v>
      </c>
      <c r="R130" s="269">
        <f t="shared" si="35"/>
        <v>0</v>
      </c>
      <c r="S130" s="237"/>
    </row>
    <row r="131" spans="1:19" ht="14" thickBot="1">
      <c r="A131" s="187">
        <f t="shared" si="26"/>
        <v>9</v>
      </c>
      <c r="B131" s="278">
        <v>2</v>
      </c>
      <c r="C131" s="278">
        <v>2</v>
      </c>
      <c r="D131" s="278">
        <v>1</v>
      </c>
      <c r="E131" s="278">
        <v>2</v>
      </c>
      <c r="F131" s="278">
        <v>2</v>
      </c>
      <c r="G131" s="279">
        <f t="shared" si="27"/>
        <v>9</v>
      </c>
      <c r="H131" s="284">
        <f>IF(B131=2,'BN_Regular Symbol'!D$50,IF(BN_PayCombo!B131=1,'BN_Regular Symbol'!D$35,IF(A131=0,'BN_Regular Symbol'!D$26,'BN_Regular Symbol'!D$63) ))</f>
        <v>12</v>
      </c>
      <c r="I131" s="284">
        <f>IF(C131=2,'BN_Regular Symbol'!E$50,IF(BN_PayCombo!C131=1,'BN_Regular Symbol'!E$35,IF(B131=0,'BN_Regular Symbol'!E$26,'BN_Regular Symbol'!E$63) ))</f>
        <v>12</v>
      </c>
      <c r="J131" s="284">
        <f>IF(D131=2,'BN_Regular Symbol'!F$50,IF(BN_PayCombo!D131=1,'BN_Regular Symbol'!F$35,IF(C131=0,'BN_Regular Symbol'!F$26,'BN_Regular Symbol'!F$63) ))</f>
        <v>0</v>
      </c>
      <c r="K131" s="284">
        <f>IF(E131=2,'BN_Regular Symbol'!G$50,IF(BN_PayCombo!E131=1,'BN_Regular Symbol'!G$35,IF(D131=0,'BN_Regular Symbol'!G$26,'BN_Regular Symbol'!G$63) ))</f>
        <v>21</v>
      </c>
      <c r="L131" s="284">
        <f>IF(F131=2,'BN_Regular Symbol'!H$50,IF(BN_PayCombo!F131=1,'BN_Regular Symbol'!H$35,IF(E131=0,'BN_Regular Symbol'!H$26,'BN_Regular Symbol'!H$63) ))</f>
        <v>6</v>
      </c>
      <c r="M131" s="270">
        <f t="shared" si="32"/>
        <v>0</v>
      </c>
      <c r="N131" s="271">
        <f t="shared" si="21"/>
        <v>0</v>
      </c>
      <c r="O131" s="285">
        <f>HLOOKUP(A131,OverView!$B$47:$L$57,4,FALSE)</f>
        <v>900</v>
      </c>
      <c r="P131" s="269">
        <f t="shared" si="33"/>
        <v>0</v>
      </c>
      <c r="Q131" s="272">
        <f t="shared" si="34"/>
        <v>0</v>
      </c>
      <c r="R131" s="269">
        <f t="shared" si="35"/>
        <v>0</v>
      </c>
      <c r="S131" s="237"/>
    </row>
    <row r="132" spans="1:19" ht="14" thickBot="1">
      <c r="A132" s="187">
        <f t="shared" si="26"/>
        <v>9</v>
      </c>
      <c r="B132" s="278">
        <v>2</v>
      </c>
      <c r="C132" s="278">
        <v>2</v>
      </c>
      <c r="D132" s="278">
        <v>2</v>
      </c>
      <c r="E132" s="278">
        <v>1</v>
      </c>
      <c r="F132" s="278">
        <v>2</v>
      </c>
      <c r="G132" s="279">
        <f t="shared" si="27"/>
        <v>9</v>
      </c>
      <c r="H132" s="284">
        <f>IF(B132=2,'BN_Regular Symbol'!D$50,IF(BN_PayCombo!B132=1,'BN_Regular Symbol'!D$35,IF(A132=0,'BN_Regular Symbol'!D$26,'BN_Regular Symbol'!D$63) ))</f>
        <v>12</v>
      </c>
      <c r="I132" s="284">
        <f>IF(C132=2,'BN_Regular Symbol'!E$50,IF(BN_PayCombo!C132=1,'BN_Regular Symbol'!E$35,IF(B132=0,'BN_Regular Symbol'!E$26,'BN_Regular Symbol'!E$63) ))</f>
        <v>12</v>
      </c>
      <c r="J132" s="284">
        <f>IF(D132=2,'BN_Regular Symbol'!F$50,IF(BN_PayCombo!D132=1,'BN_Regular Symbol'!F$35,IF(C132=0,'BN_Regular Symbol'!F$26,'BN_Regular Symbol'!F$63) ))</f>
        <v>24</v>
      </c>
      <c r="K132" s="284">
        <f>IF(E132=2,'BN_Regular Symbol'!G$50,IF(BN_PayCombo!E132=1,'BN_Regular Symbol'!G$35,IF(D132=0,'BN_Regular Symbol'!G$26,'BN_Regular Symbol'!G$63) ))</f>
        <v>0</v>
      </c>
      <c r="L132" s="284">
        <f>IF(F132=2,'BN_Regular Symbol'!H$50,IF(BN_PayCombo!F132=1,'BN_Regular Symbol'!H$35,IF(E132=0,'BN_Regular Symbol'!H$26,'BN_Regular Symbol'!H$63) ))</f>
        <v>6</v>
      </c>
      <c r="M132" s="270">
        <f t="shared" si="32"/>
        <v>0</v>
      </c>
      <c r="N132" s="271">
        <f t="shared" si="21"/>
        <v>0</v>
      </c>
      <c r="O132" s="285">
        <f>HLOOKUP(A132,OverView!$B$47:$L$57,4,FALSE)</f>
        <v>900</v>
      </c>
      <c r="P132" s="269">
        <f t="shared" si="33"/>
        <v>0</v>
      </c>
      <c r="Q132" s="272">
        <f t="shared" si="34"/>
        <v>0</v>
      </c>
      <c r="R132" s="269">
        <f t="shared" si="35"/>
        <v>0</v>
      </c>
      <c r="S132" s="237"/>
    </row>
    <row r="133" spans="1:19" ht="14" thickBot="1">
      <c r="A133" s="187">
        <f t="shared" si="26"/>
        <v>9</v>
      </c>
      <c r="B133" s="282">
        <v>2</v>
      </c>
      <c r="C133" s="282">
        <v>2</v>
      </c>
      <c r="D133" s="282">
        <v>2</v>
      </c>
      <c r="E133" s="282">
        <v>2</v>
      </c>
      <c r="F133" s="282">
        <v>1</v>
      </c>
      <c r="G133" s="283">
        <f t="shared" si="27"/>
        <v>9</v>
      </c>
      <c r="H133" s="284">
        <f>IF(B133=2,'BN_Regular Symbol'!D$50,IF(BN_PayCombo!B133=1,'BN_Regular Symbol'!D$35,IF(A133=0,'BN_Regular Symbol'!D$26,'BN_Regular Symbol'!D$63) ))</f>
        <v>12</v>
      </c>
      <c r="I133" s="284">
        <f>IF(C133=2,'BN_Regular Symbol'!E$50,IF(BN_PayCombo!C133=1,'BN_Regular Symbol'!E$35,IF(B133=0,'BN_Regular Symbol'!E$26,'BN_Regular Symbol'!E$63) ))</f>
        <v>12</v>
      </c>
      <c r="J133" s="284">
        <f>IF(D133=2,'BN_Regular Symbol'!F$50,IF(BN_PayCombo!D133=1,'BN_Regular Symbol'!F$35,IF(C133=0,'BN_Regular Symbol'!F$26,'BN_Regular Symbol'!F$63) ))</f>
        <v>24</v>
      </c>
      <c r="K133" s="284">
        <f>IF(E133=2,'BN_Regular Symbol'!G$50,IF(BN_PayCombo!E133=1,'BN_Regular Symbol'!G$35,IF(D133=0,'BN_Regular Symbol'!G$26,'BN_Regular Symbol'!G$63) ))</f>
        <v>21</v>
      </c>
      <c r="L133" s="284">
        <f>IF(F133=2,'BN_Regular Symbol'!H$50,IF(BN_PayCombo!F133=1,'BN_Regular Symbol'!H$35,IF(E133=0,'BN_Regular Symbol'!H$26,'BN_Regular Symbol'!H$63) ))</f>
        <v>0</v>
      </c>
      <c r="M133" s="270">
        <f t="shared" si="32"/>
        <v>0</v>
      </c>
      <c r="N133" s="271">
        <f t="shared" si="21"/>
        <v>0</v>
      </c>
      <c r="O133" s="285">
        <f>HLOOKUP(A133,OverView!$B$47:$L$57,4,FALSE)</f>
        <v>900</v>
      </c>
      <c r="P133" s="269">
        <f t="shared" si="33"/>
        <v>0</v>
      </c>
      <c r="Q133" s="272">
        <f t="shared" si="34"/>
        <v>0</v>
      </c>
      <c r="R133" s="269">
        <f t="shared" si="35"/>
        <v>0</v>
      </c>
      <c r="S133" s="288">
        <f>SUM(M129:M133)</f>
        <v>0</v>
      </c>
    </row>
    <row r="134" spans="1:19" ht="14" thickBot="1">
      <c r="A134" s="187">
        <f t="shared" si="26"/>
        <v>8</v>
      </c>
      <c r="B134" s="280">
        <v>1</v>
      </c>
      <c r="C134" s="280">
        <v>1</v>
      </c>
      <c r="D134" s="280">
        <v>2</v>
      </c>
      <c r="E134" s="280">
        <v>2</v>
      </c>
      <c r="F134" s="280">
        <v>2</v>
      </c>
      <c r="G134" s="281">
        <f t="shared" si="27"/>
        <v>8</v>
      </c>
      <c r="H134" s="284">
        <f>IF(B134=2,'BN_Regular Symbol'!D$50,IF(BN_PayCombo!B134=1,'BN_Regular Symbol'!D$35,IF(A134=0,'BN_Regular Symbol'!D$26,'BN_Regular Symbol'!D$63) ))</f>
        <v>0</v>
      </c>
      <c r="I134" s="284">
        <f>IF(C134=2,'BN_Regular Symbol'!E$50,IF(BN_PayCombo!C134=1,'BN_Regular Symbol'!E$35,IF(B134=0,'BN_Regular Symbol'!E$26,'BN_Regular Symbol'!E$63) ))</f>
        <v>0</v>
      </c>
      <c r="J134" s="284">
        <f>IF(D134=2,'BN_Regular Symbol'!F$50,IF(BN_PayCombo!D134=1,'BN_Regular Symbol'!F$35,IF(C134=0,'BN_Regular Symbol'!F$26,'BN_Regular Symbol'!F$63) ))</f>
        <v>24</v>
      </c>
      <c r="K134" s="284">
        <f>IF(E134=2,'BN_Regular Symbol'!G$50,IF(BN_PayCombo!E134=1,'BN_Regular Symbol'!G$35,IF(D134=0,'BN_Regular Symbol'!G$26,'BN_Regular Symbol'!G$63) ))</f>
        <v>21</v>
      </c>
      <c r="L134" s="284">
        <f>IF(F134=2,'BN_Regular Symbol'!H$50,IF(BN_PayCombo!F134=1,'BN_Regular Symbol'!H$35,IF(E134=0,'BN_Regular Symbol'!H$26,'BN_Regular Symbol'!H$63) ))</f>
        <v>6</v>
      </c>
      <c r="M134" s="270">
        <f t="shared" si="32"/>
        <v>0</v>
      </c>
      <c r="N134" s="271">
        <f t="shared" si="21"/>
        <v>0</v>
      </c>
      <c r="O134" s="285">
        <f>HLOOKUP(A134,OverView!$B$47:$L$57,4,FALSE)</f>
        <v>600</v>
      </c>
      <c r="P134" s="269">
        <f t="shared" si="33"/>
        <v>0</v>
      </c>
      <c r="Q134" s="272">
        <f t="shared" si="34"/>
        <v>0</v>
      </c>
      <c r="R134" s="269">
        <f t="shared" si="35"/>
        <v>0</v>
      </c>
      <c r="S134" s="237"/>
    </row>
    <row r="135" spans="1:19" ht="14" thickBot="1">
      <c r="A135" s="187">
        <f t="shared" si="26"/>
        <v>8</v>
      </c>
      <c r="B135" s="278">
        <v>1</v>
      </c>
      <c r="C135" s="278">
        <v>2</v>
      </c>
      <c r="D135" s="278">
        <v>1</v>
      </c>
      <c r="E135" s="278">
        <v>2</v>
      </c>
      <c r="F135" s="278">
        <v>2</v>
      </c>
      <c r="G135" s="279">
        <f t="shared" si="27"/>
        <v>8</v>
      </c>
      <c r="H135" s="284">
        <f>IF(B135=2,'BN_Regular Symbol'!D$50,IF(BN_PayCombo!B135=1,'BN_Regular Symbol'!D$35,IF(A135=0,'BN_Regular Symbol'!D$26,'BN_Regular Symbol'!D$63) ))</f>
        <v>0</v>
      </c>
      <c r="I135" s="284">
        <f>IF(C135=2,'BN_Regular Symbol'!E$50,IF(BN_PayCombo!C135=1,'BN_Regular Symbol'!E$35,IF(B135=0,'BN_Regular Symbol'!E$26,'BN_Regular Symbol'!E$63) ))</f>
        <v>12</v>
      </c>
      <c r="J135" s="284">
        <f>IF(D135=2,'BN_Regular Symbol'!F$50,IF(BN_PayCombo!D135=1,'BN_Regular Symbol'!F$35,IF(C135=0,'BN_Regular Symbol'!F$26,'BN_Regular Symbol'!F$63) ))</f>
        <v>0</v>
      </c>
      <c r="K135" s="284">
        <f>IF(E135=2,'BN_Regular Symbol'!G$50,IF(BN_PayCombo!E135=1,'BN_Regular Symbol'!G$35,IF(D135=0,'BN_Regular Symbol'!G$26,'BN_Regular Symbol'!G$63) ))</f>
        <v>21</v>
      </c>
      <c r="L135" s="284">
        <f>IF(F135=2,'BN_Regular Symbol'!H$50,IF(BN_PayCombo!F135=1,'BN_Regular Symbol'!H$35,IF(E135=0,'BN_Regular Symbol'!H$26,'BN_Regular Symbol'!H$63) ))</f>
        <v>6</v>
      </c>
      <c r="M135" s="270">
        <f t="shared" si="32"/>
        <v>0</v>
      </c>
      <c r="N135" s="271">
        <f t="shared" si="21"/>
        <v>0</v>
      </c>
      <c r="O135" s="285">
        <f>HLOOKUP(A135,OverView!$B$47:$L$57,4,FALSE)</f>
        <v>600</v>
      </c>
      <c r="P135" s="269">
        <f t="shared" si="33"/>
        <v>0</v>
      </c>
      <c r="Q135" s="272">
        <f t="shared" si="34"/>
        <v>0</v>
      </c>
      <c r="R135" s="269">
        <f t="shared" si="35"/>
        <v>0</v>
      </c>
      <c r="S135" s="237"/>
    </row>
    <row r="136" spans="1:19" ht="14" thickBot="1">
      <c r="A136" s="187">
        <f t="shared" si="26"/>
        <v>8</v>
      </c>
      <c r="B136" s="278">
        <v>1</v>
      </c>
      <c r="C136" s="278">
        <v>2</v>
      </c>
      <c r="D136" s="278">
        <v>2</v>
      </c>
      <c r="E136" s="278">
        <v>1</v>
      </c>
      <c r="F136" s="278">
        <v>2</v>
      </c>
      <c r="G136" s="279">
        <f t="shared" si="27"/>
        <v>8</v>
      </c>
      <c r="H136" s="284">
        <f>IF(B136=2,'BN_Regular Symbol'!D$50,IF(BN_PayCombo!B136=1,'BN_Regular Symbol'!D$35,IF(A136=0,'BN_Regular Symbol'!D$26,'BN_Regular Symbol'!D$63) ))</f>
        <v>0</v>
      </c>
      <c r="I136" s="284">
        <f>IF(C136=2,'BN_Regular Symbol'!E$50,IF(BN_PayCombo!C136=1,'BN_Regular Symbol'!E$35,IF(B136=0,'BN_Regular Symbol'!E$26,'BN_Regular Symbol'!E$63) ))</f>
        <v>12</v>
      </c>
      <c r="J136" s="284">
        <f>IF(D136=2,'BN_Regular Symbol'!F$50,IF(BN_PayCombo!D136=1,'BN_Regular Symbol'!F$35,IF(C136=0,'BN_Regular Symbol'!F$26,'BN_Regular Symbol'!F$63) ))</f>
        <v>24</v>
      </c>
      <c r="K136" s="284">
        <f>IF(E136=2,'BN_Regular Symbol'!G$50,IF(BN_PayCombo!E136=1,'BN_Regular Symbol'!G$35,IF(D136=0,'BN_Regular Symbol'!G$26,'BN_Regular Symbol'!G$63) ))</f>
        <v>0</v>
      </c>
      <c r="L136" s="284">
        <f>IF(F136=2,'BN_Regular Symbol'!H$50,IF(BN_PayCombo!F136=1,'BN_Regular Symbol'!H$35,IF(E136=0,'BN_Regular Symbol'!H$26,'BN_Regular Symbol'!H$63) ))</f>
        <v>6</v>
      </c>
      <c r="M136" s="270">
        <f t="shared" si="32"/>
        <v>0</v>
      </c>
      <c r="N136" s="271">
        <f t="shared" si="21"/>
        <v>0</v>
      </c>
      <c r="O136" s="285">
        <f>HLOOKUP(A136,OverView!$B$47:$L$57,4,FALSE)</f>
        <v>600</v>
      </c>
      <c r="P136" s="269">
        <f t="shared" si="33"/>
        <v>0</v>
      </c>
      <c r="Q136" s="272">
        <f t="shared" si="34"/>
        <v>0</v>
      </c>
      <c r="R136" s="269">
        <f t="shared" si="35"/>
        <v>0</v>
      </c>
      <c r="S136" s="237"/>
    </row>
    <row r="137" spans="1:19" ht="14" thickBot="1">
      <c r="A137" s="187">
        <f t="shared" si="26"/>
        <v>8</v>
      </c>
      <c r="B137" s="278">
        <v>1</v>
      </c>
      <c r="C137" s="278">
        <v>2</v>
      </c>
      <c r="D137" s="278">
        <v>2</v>
      </c>
      <c r="E137" s="278">
        <v>2</v>
      </c>
      <c r="F137" s="278">
        <v>1</v>
      </c>
      <c r="G137" s="279">
        <f t="shared" si="27"/>
        <v>8</v>
      </c>
      <c r="H137" s="284">
        <f>IF(B137=2,'BN_Regular Symbol'!D$50,IF(BN_PayCombo!B137=1,'BN_Regular Symbol'!D$35,IF(A137=0,'BN_Regular Symbol'!D$26,'BN_Regular Symbol'!D$63) ))</f>
        <v>0</v>
      </c>
      <c r="I137" s="284">
        <f>IF(C137=2,'BN_Regular Symbol'!E$50,IF(BN_PayCombo!C137=1,'BN_Regular Symbol'!E$35,IF(B137=0,'BN_Regular Symbol'!E$26,'BN_Regular Symbol'!E$63) ))</f>
        <v>12</v>
      </c>
      <c r="J137" s="284">
        <f>IF(D137=2,'BN_Regular Symbol'!F$50,IF(BN_PayCombo!D137=1,'BN_Regular Symbol'!F$35,IF(C137=0,'BN_Regular Symbol'!F$26,'BN_Regular Symbol'!F$63) ))</f>
        <v>24</v>
      </c>
      <c r="K137" s="284">
        <f>IF(E137=2,'BN_Regular Symbol'!G$50,IF(BN_PayCombo!E137=1,'BN_Regular Symbol'!G$35,IF(D137=0,'BN_Regular Symbol'!G$26,'BN_Regular Symbol'!G$63) ))</f>
        <v>21</v>
      </c>
      <c r="L137" s="284">
        <f>IF(F137=2,'BN_Regular Symbol'!H$50,IF(BN_PayCombo!F137=1,'BN_Regular Symbol'!H$35,IF(E137=0,'BN_Regular Symbol'!H$26,'BN_Regular Symbol'!H$63) ))</f>
        <v>0</v>
      </c>
      <c r="M137" s="270">
        <f t="shared" si="32"/>
        <v>0</v>
      </c>
      <c r="N137" s="271">
        <f t="shared" si="21"/>
        <v>0</v>
      </c>
      <c r="O137" s="285">
        <f>HLOOKUP(A137,OverView!$B$47:$L$57,4,FALSE)</f>
        <v>600</v>
      </c>
      <c r="P137" s="269">
        <f t="shared" si="33"/>
        <v>0</v>
      </c>
      <c r="Q137" s="272">
        <f t="shared" si="34"/>
        <v>0</v>
      </c>
      <c r="R137" s="269">
        <f t="shared" si="35"/>
        <v>0</v>
      </c>
      <c r="S137" s="237"/>
    </row>
    <row r="138" spans="1:19" ht="14" thickBot="1">
      <c r="A138" s="187">
        <f t="shared" si="26"/>
        <v>8</v>
      </c>
      <c r="B138" s="278">
        <v>2</v>
      </c>
      <c r="C138" s="278">
        <v>1</v>
      </c>
      <c r="D138" s="278">
        <v>1</v>
      </c>
      <c r="E138" s="278">
        <v>2</v>
      </c>
      <c r="F138" s="278">
        <v>2</v>
      </c>
      <c r="G138" s="279">
        <f t="shared" si="27"/>
        <v>8</v>
      </c>
      <c r="H138" s="284">
        <f>IF(B138=2,'BN_Regular Symbol'!D$50,IF(BN_PayCombo!B138=1,'BN_Regular Symbol'!D$35,IF(A138=0,'BN_Regular Symbol'!D$26,'BN_Regular Symbol'!D$63) ))</f>
        <v>12</v>
      </c>
      <c r="I138" s="284">
        <f>IF(C138=2,'BN_Regular Symbol'!E$50,IF(BN_PayCombo!C138=1,'BN_Regular Symbol'!E$35,IF(B138=0,'BN_Regular Symbol'!E$26,'BN_Regular Symbol'!E$63) ))</f>
        <v>0</v>
      </c>
      <c r="J138" s="284">
        <f>IF(D138=2,'BN_Regular Symbol'!F$50,IF(BN_PayCombo!D138=1,'BN_Regular Symbol'!F$35,IF(C138=0,'BN_Regular Symbol'!F$26,'BN_Regular Symbol'!F$63) ))</f>
        <v>0</v>
      </c>
      <c r="K138" s="284">
        <f>IF(E138=2,'BN_Regular Symbol'!G$50,IF(BN_PayCombo!E138=1,'BN_Regular Symbol'!G$35,IF(D138=0,'BN_Regular Symbol'!G$26,'BN_Regular Symbol'!G$63) ))</f>
        <v>21</v>
      </c>
      <c r="L138" s="284">
        <f>IF(F138=2,'BN_Regular Symbol'!H$50,IF(BN_PayCombo!F138=1,'BN_Regular Symbol'!H$35,IF(E138=0,'BN_Regular Symbol'!H$26,'BN_Regular Symbol'!H$63) ))</f>
        <v>6</v>
      </c>
      <c r="M138" s="270">
        <f t="shared" si="32"/>
        <v>0</v>
      </c>
      <c r="N138" s="271">
        <f t="shared" si="21"/>
        <v>0</v>
      </c>
      <c r="O138" s="285">
        <f>HLOOKUP(A138,OverView!$B$47:$L$57,4,FALSE)</f>
        <v>600</v>
      </c>
      <c r="P138" s="269">
        <f t="shared" si="33"/>
        <v>0</v>
      </c>
      <c r="Q138" s="272">
        <f t="shared" si="34"/>
        <v>0</v>
      </c>
      <c r="R138" s="269">
        <f t="shared" si="35"/>
        <v>0</v>
      </c>
      <c r="S138" s="237"/>
    </row>
    <row r="139" spans="1:19" ht="14" thickBot="1">
      <c r="A139" s="187">
        <f t="shared" si="26"/>
        <v>8</v>
      </c>
      <c r="B139" s="278">
        <v>2</v>
      </c>
      <c r="C139" s="278">
        <v>1</v>
      </c>
      <c r="D139" s="278">
        <v>2</v>
      </c>
      <c r="E139" s="278">
        <v>1</v>
      </c>
      <c r="F139" s="278">
        <v>2</v>
      </c>
      <c r="G139" s="279">
        <f t="shared" si="27"/>
        <v>8</v>
      </c>
      <c r="H139" s="284">
        <f>IF(B139=2,'BN_Regular Symbol'!D$50,IF(BN_PayCombo!B139=1,'BN_Regular Symbol'!D$35,IF(A139=0,'BN_Regular Symbol'!D$26,'BN_Regular Symbol'!D$63) ))</f>
        <v>12</v>
      </c>
      <c r="I139" s="284">
        <f>IF(C139=2,'BN_Regular Symbol'!E$50,IF(BN_PayCombo!C139=1,'BN_Regular Symbol'!E$35,IF(B139=0,'BN_Regular Symbol'!E$26,'BN_Regular Symbol'!E$63) ))</f>
        <v>0</v>
      </c>
      <c r="J139" s="284">
        <f>IF(D139=2,'BN_Regular Symbol'!F$50,IF(BN_PayCombo!D139=1,'BN_Regular Symbol'!F$35,IF(C139=0,'BN_Regular Symbol'!F$26,'BN_Regular Symbol'!F$63) ))</f>
        <v>24</v>
      </c>
      <c r="K139" s="284">
        <f>IF(E139=2,'BN_Regular Symbol'!G$50,IF(BN_PayCombo!E139=1,'BN_Regular Symbol'!G$35,IF(D139=0,'BN_Regular Symbol'!G$26,'BN_Regular Symbol'!G$63) ))</f>
        <v>0</v>
      </c>
      <c r="L139" s="284">
        <f>IF(F139=2,'BN_Regular Symbol'!H$50,IF(BN_PayCombo!F139=1,'BN_Regular Symbol'!H$35,IF(E139=0,'BN_Regular Symbol'!H$26,'BN_Regular Symbol'!H$63) ))</f>
        <v>6</v>
      </c>
      <c r="M139" s="270">
        <f t="shared" si="32"/>
        <v>0</v>
      </c>
      <c r="N139" s="271">
        <f t="shared" si="21"/>
        <v>0</v>
      </c>
      <c r="O139" s="285">
        <f>HLOOKUP(A139,OverView!$B$47:$L$57,4,FALSE)</f>
        <v>600</v>
      </c>
      <c r="P139" s="269">
        <f t="shared" si="33"/>
        <v>0</v>
      </c>
      <c r="Q139" s="272">
        <f t="shared" si="34"/>
        <v>0</v>
      </c>
      <c r="R139" s="269">
        <f t="shared" si="35"/>
        <v>0</v>
      </c>
      <c r="S139" s="237"/>
    </row>
    <row r="140" spans="1:19" ht="14" thickBot="1">
      <c r="A140" s="187">
        <f t="shared" si="26"/>
        <v>8</v>
      </c>
      <c r="B140" s="278">
        <v>2</v>
      </c>
      <c r="C140" s="278">
        <v>1</v>
      </c>
      <c r="D140" s="278">
        <v>2</v>
      </c>
      <c r="E140" s="278">
        <v>2</v>
      </c>
      <c r="F140" s="278">
        <v>1</v>
      </c>
      <c r="G140" s="279">
        <f t="shared" si="27"/>
        <v>8</v>
      </c>
      <c r="H140" s="284">
        <f>IF(B140=2,'BN_Regular Symbol'!D$50,IF(BN_PayCombo!B140=1,'BN_Regular Symbol'!D$35,IF(A140=0,'BN_Regular Symbol'!D$26,'BN_Regular Symbol'!D$63) ))</f>
        <v>12</v>
      </c>
      <c r="I140" s="284">
        <f>IF(C140=2,'BN_Regular Symbol'!E$50,IF(BN_PayCombo!C140=1,'BN_Regular Symbol'!E$35,IF(B140=0,'BN_Regular Symbol'!E$26,'BN_Regular Symbol'!E$63) ))</f>
        <v>0</v>
      </c>
      <c r="J140" s="284">
        <f>IF(D140=2,'BN_Regular Symbol'!F$50,IF(BN_PayCombo!D140=1,'BN_Regular Symbol'!F$35,IF(C140=0,'BN_Regular Symbol'!F$26,'BN_Regular Symbol'!F$63) ))</f>
        <v>24</v>
      </c>
      <c r="K140" s="284">
        <f>IF(E140=2,'BN_Regular Symbol'!G$50,IF(BN_PayCombo!E140=1,'BN_Regular Symbol'!G$35,IF(D140=0,'BN_Regular Symbol'!G$26,'BN_Regular Symbol'!G$63) ))</f>
        <v>21</v>
      </c>
      <c r="L140" s="284">
        <f>IF(F140=2,'BN_Regular Symbol'!H$50,IF(BN_PayCombo!F140=1,'BN_Regular Symbol'!H$35,IF(E140=0,'BN_Regular Symbol'!H$26,'BN_Regular Symbol'!H$63) ))</f>
        <v>0</v>
      </c>
      <c r="M140" s="270">
        <f t="shared" si="32"/>
        <v>0</v>
      </c>
      <c r="N140" s="271">
        <f t="shared" si="21"/>
        <v>0</v>
      </c>
      <c r="O140" s="285">
        <f>HLOOKUP(A140,OverView!$B$47:$L$57,4,FALSE)</f>
        <v>600</v>
      </c>
      <c r="P140" s="269">
        <f t="shared" si="33"/>
        <v>0</v>
      </c>
      <c r="Q140" s="272">
        <f t="shared" si="34"/>
        <v>0</v>
      </c>
      <c r="R140" s="269">
        <f t="shared" si="35"/>
        <v>0</v>
      </c>
      <c r="S140" s="237"/>
    </row>
    <row r="141" spans="1:19" ht="14" thickBot="1">
      <c r="A141" s="187">
        <f t="shared" si="26"/>
        <v>8</v>
      </c>
      <c r="B141" s="278">
        <v>2</v>
      </c>
      <c r="C141" s="278">
        <v>2</v>
      </c>
      <c r="D141" s="278">
        <v>1</v>
      </c>
      <c r="E141" s="278">
        <v>1</v>
      </c>
      <c r="F141" s="278">
        <v>2</v>
      </c>
      <c r="G141" s="279">
        <f t="shared" si="27"/>
        <v>8</v>
      </c>
      <c r="H141" s="284">
        <f>IF(B141=2,'BN_Regular Symbol'!D$50,IF(BN_PayCombo!B141=1,'BN_Regular Symbol'!D$35,IF(A141=0,'BN_Regular Symbol'!D$26,'BN_Regular Symbol'!D$63) ))</f>
        <v>12</v>
      </c>
      <c r="I141" s="284">
        <f>IF(C141=2,'BN_Regular Symbol'!E$50,IF(BN_PayCombo!C141=1,'BN_Regular Symbol'!E$35,IF(B141=0,'BN_Regular Symbol'!E$26,'BN_Regular Symbol'!E$63) ))</f>
        <v>12</v>
      </c>
      <c r="J141" s="284">
        <f>IF(D141=2,'BN_Regular Symbol'!F$50,IF(BN_PayCombo!D141=1,'BN_Regular Symbol'!F$35,IF(C141=0,'BN_Regular Symbol'!F$26,'BN_Regular Symbol'!F$63) ))</f>
        <v>0</v>
      </c>
      <c r="K141" s="284">
        <f>IF(E141=2,'BN_Regular Symbol'!G$50,IF(BN_PayCombo!E141=1,'BN_Regular Symbol'!G$35,IF(D141=0,'BN_Regular Symbol'!G$26,'BN_Regular Symbol'!G$63) ))</f>
        <v>0</v>
      </c>
      <c r="L141" s="284">
        <f>IF(F141=2,'BN_Regular Symbol'!H$50,IF(BN_PayCombo!F141=1,'BN_Regular Symbol'!H$35,IF(E141=0,'BN_Regular Symbol'!H$26,'BN_Regular Symbol'!H$63) ))</f>
        <v>6</v>
      </c>
      <c r="M141" s="270">
        <f t="shared" si="32"/>
        <v>0</v>
      </c>
      <c r="N141" s="271">
        <f t="shared" si="21"/>
        <v>0</v>
      </c>
      <c r="O141" s="285">
        <f>HLOOKUP(A141,OverView!$B$47:$L$57,4,FALSE)</f>
        <v>600</v>
      </c>
      <c r="P141" s="269">
        <f t="shared" si="33"/>
        <v>0</v>
      </c>
      <c r="Q141" s="272">
        <f t="shared" si="34"/>
        <v>0</v>
      </c>
      <c r="R141" s="269">
        <f t="shared" si="35"/>
        <v>0</v>
      </c>
      <c r="S141" s="237"/>
    </row>
    <row r="142" spans="1:19" ht="14" thickBot="1">
      <c r="A142" s="187">
        <f t="shared" si="26"/>
        <v>8</v>
      </c>
      <c r="B142" s="278">
        <v>2</v>
      </c>
      <c r="C142" s="278">
        <v>2</v>
      </c>
      <c r="D142" s="278">
        <v>1</v>
      </c>
      <c r="E142" s="278">
        <v>2</v>
      </c>
      <c r="F142" s="278">
        <v>1</v>
      </c>
      <c r="G142" s="279">
        <f t="shared" si="27"/>
        <v>8</v>
      </c>
      <c r="H142" s="284">
        <f>IF(B142=2,'BN_Regular Symbol'!D$50,IF(BN_PayCombo!B142=1,'BN_Regular Symbol'!D$35,IF(A142=0,'BN_Regular Symbol'!D$26,'BN_Regular Symbol'!D$63) ))</f>
        <v>12</v>
      </c>
      <c r="I142" s="284">
        <f>IF(C142=2,'BN_Regular Symbol'!E$50,IF(BN_PayCombo!C142=1,'BN_Regular Symbol'!E$35,IF(B142=0,'BN_Regular Symbol'!E$26,'BN_Regular Symbol'!E$63) ))</f>
        <v>12</v>
      </c>
      <c r="J142" s="284">
        <f>IF(D142=2,'BN_Regular Symbol'!F$50,IF(BN_PayCombo!D142=1,'BN_Regular Symbol'!F$35,IF(C142=0,'BN_Regular Symbol'!F$26,'BN_Regular Symbol'!F$63) ))</f>
        <v>0</v>
      </c>
      <c r="K142" s="284">
        <f>IF(E142=2,'BN_Regular Symbol'!G$50,IF(BN_PayCombo!E142=1,'BN_Regular Symbol'!G$35,IF(D142=0,'BN_Regular Symbol'!G$26,'BN_Regular Symbol'!G$63) ))</f>
        <v>21</v>
      </c>
      <c r="L142" s="284">
        <f>IF(F142=2,'BN_Regular Symbol'!H$50,IF(BN_PayCombo!F142=1,'BN_Regular Symbol'!H$35,IF(E142=0,'BN_Regular Symbol'!H$26,'BN_Regular Symbol'!H$63) ))</f>
        <v>0</v>
      </c>
      <c r="M142" s="270">
        <f t="shared" si="32"/>
        <v>0</v>
      </c>
      <c r="N142" s="271">
        <f t="shared" si="21"/>
        <v>0</v>
      </c>
      <c r="O142" s="285">
        <f>HLOOKUP(A142,OverView!$B$47:$L$57,4,FALSE)</f>
        <v>600</v>
      </c>
      <c r="P142" s="269">
        <f t="shared" si="33"/>
        <v>0</v>
      </c>
      <c r="Q142" s="272">
        <f t="shared" si="34"/>
        <v>0</v>
      </c>
      <c r="R142" s="269">
        <f t="shared" si="35"/>
        <v>0</v>
      </c>
      <c r="S142" s="237"/>
    </row>
    <row r="143" spans="1:19" ht="14" thickBot="1">
      <c r="A143" s="187">
        <f t="shared" si="26"/>
        <v>8</v>
      </c>
      <c r="B143" s="278">
        <v>2</v>
      </c>
      <c r="C143" s="278">
        <v>2</v>
      </c>
      <c r="D143" s="278">
        <v>2</v>
      </c>
      <c r="E143" s="278">
        <v>1</v>
      </c>
      <c r="F143" s="278">
        <v>1</v>
      </c>
      <c r="G143" s="279">
        <f t="shared" si="27"/>
        <v>8</v>
      </c>
      <c r="H143" s="284">
        <f>IF(B143=2,'BN_Regular Symbol'!D$50,IF(BN_PayCombo!B143=1,'BN_Regular Symbol'!D$35,IF(A143=0,'BN_Regular Symbol'!D$26,'BN_Regular Symbol'!D$63) ))</f>
        <v>12</v>
      </c>
      <c r="I143" s="284">
        <f>IF(C143=2,'BN_Regular Symbol'!E$50,IF(BN_PayCombo!C143=1,'BN_Regular Symbol'!E$35,IF(B143=0,'BN_Regular Symbol'!E$26,'BN_Regular Symbol'!E$63) ))</f>
        <v>12</v>
      </c>
      <c r="J143" s="284">
        <f>IF(D143=2,'BN_Regular Symbol'!F$50,IF(BN_PayCombo!D143=1,'BN_Regular Symbol'!F$35,IF(C143=0,'BN_Regular Symbol'!F$26,'BN_Regular Symbol'!F$63) ))</f>
        <v>24</v>
      </c>
      <c r="K143" s="284">
        <f>IF(E143=2,'BN_Regular Symbol'!G$50,IF(BN_PayCombo!E143=1,'BN_Regular Symbol'!G$35,IF(D143=0,'BN_Regular Symbol'!G$26,'BN_Regular Symbol'!G$63) ))</f>
        <v>0</v>
      </c>
      <c r="L143" s="284">
        <f>IF(F143=2,'BN_Regular Symbol'!H$50,IF(BN_PayCombo!F143=1,'BN_Regular Symbol'!H$35,IF(E143=0,'BN_Regular Symbol'!H$26,'BN_Regular Symbol'!H$63) ))</f>
        <v>0</v>
      </c>
      <c r="M143" s="270">
        <f t="shared" si="32"/>
        <v>0</v>
      </c>
      <c r="N143" s="271">
        <f t="shared" si="21"/>
        <v>0</v>
      </c>
      <c r="O143" s="285">
        <f>HLOOKUP(A143,OverView!$B$47:$L$57,4,FALSE)</f>
        <v>600</v>
      </c>
      <c r="P143" s="269">
        <f t="shared" si="33"/>
        <v>0</v>
      </c>
      <c r="Q143" s="272">
        <f t="shared" si="34"/>
        <v>0</v>
      </c>
      <c r="R143" s="269">
        <f t="shared" si="35"/>
        <v>0</v>
      </c>
      <c r="S143" s="237"/>
    </row>
    <row r="144" spans="1:19" ht="14" thickBot="1">
      <c r="A144" s="187">
        <f t="shared" si="26"/>
        <v>8</v>
      </c>
      <c r="B144" s="282">
        <v>2</v>
      </c>
      <c r="C144" s="282">
        <v>2</v>
      </c>
      <c r="D144" s="282">
        <v>2</v>
      </c>
      <c r="E144" s="282">
        <v>2</v>
      </c>
      <c r="F144" s="282">
        <v>0</v>
      </c>
      <c r="G144" s="283">
        <f t="shared" si="27"/>
        <v>8</v>
      </c>
      <c r="H144" s="284">
        <f>IF(B144=2,'BN_Regular Symbol'!D$50,IF(BN_PayCombo!B144=1,'BN_Regular Symbol'!D$35,IF(A144=0,'BN_Regular Symbol'!D$26,'BN_Regular Symbol'!D$63) ))</f>
        <v>12</v>
      </c>
      <c r="I144" s="284">
        <f>IF(C144=2,'BN_Regular Symbol'!E$50,IF(BN_PayCombo!C144=1,'BN_Regular Symbol'!E$35,IF(B144=0,'BN_Regular Symbol'!E$26,'BN_Regular Symbol'!E$63) ))</f>
        <v>12</v>
      </c>
      <c r="J144" s="284">
        <f>IF(D144=2,'BN_Regular Symbol'!F$50,IF(BN_PayCombo!D144=1,'BN_Regular Symbol'!F$35,IF(C144=0,'BN_Regular Symbol'!F$26,'BN_Regular Symbol'!F$63) ))</f>
        <v>24</v>
      </c>
      <c r="K144" s="284">
        <f>IF(E144=2,'BN_Regular Symbol'!G$50,IF(BN_PayCombo!E144=1,'BN_Regular Symbol'!G$35,IF(D144=0,'BN_Regular Symbol'!G$26,'BN_Regular Symbol'!G$63) ))</f>
        <v>21</v>
      </c>
      <c r="L144" s="284">
        <f>IF(F144=2,'BN_Regular Symbol'!H$50,IF(BN_PayCombo!F144=1,'BN_Regular Symbol'!H$35,IF(E144=0,'BN_Regular Symbol'!H$26,'BN_Regular Symbol'!H$63) ))</f>
        <v>114</v>
      </c>
      <c r="M144" s="270">
        <f t="shared" si="32"/>
        <v>8273664</v>
      </c>
      <c r="N144" s="271">
        <f t="shared" si="21"/>
        <v>3007.5187969924814</v>
      </c>
      <c r="O144" s="285">
        <f>HLOOKUP(A144,OverView!$B$47:$L$57,4,FALSE)</f>
        <v>600</v>
      </c>
      <c r="P144" s="269">
        <f t="shared" si="33"/>
        <v>0.19950000000000001</v>
      </c>
      <c r="Q144" s="272">
        <f t="shared" si="34"/>
        <v>3.325E-4</v>
      </c>
      <c r="R144" s="269">
        <f t="shared" si="35"/>
        <v>0.19950000000000001</v>
      </c>
      <c r="S144" s="289">
        <f>SUM(M134:M144)</f>
        <v>8273664</v>
      </c>
    </row>
    <row r="145" spans="1:19" ht="14" thickBot="1">
      <c r="A145" s="187">
        <f t="shared" si="26"/>
        <v>7</v>
      </c>
      <c r="B145" s="280">
        <v>1</v>
      </c>
      <c r="C145" s="280">
        <v>1</v>
      </c>
      <c r="D145" s="280">
        <v>1</v>
      </c>
      <c r="E145" s="280">
        <v>2</v>
      </c>
      <c r="F145" s="280">
        <v>2</v>
      </c>
      <c r="G145" s="281">
        <f t="shared" si="27"/>
        <v>7</v>
      </c>
      <c r="H145" s="284">
        <f>IF(B145=2,'BN_Regular Symbol'!D$50,IF(BN_PayCombo!B145=1,'BN_Regular Symbol'!D$35,IF(A145=0,'BN_Regular Symbol'!D$26,'BN_Regular Symbol'!D$63) ))</f>
        <v>0</v>
      </c>
      <c r="I145" s="284">
        <f>IF(C145=2,'BN_Regular Symbol'!E$50,IF(BN_PayCombo!C145=1,'BN_Regular Symbol'!E$35,IF(B145=0,'BN_Regular Symbol'!E$26,'BN_Regular Symbol'!E$63) ))</f>
        <v>0</v>
      </c>
      <c r="J145" s="284">
        <f>IF(D145=2,'BN_Regular Symbol'!F$50,IF(BN_PayCombo!D145=1,'BN_Regular Symbol'!F$35,IF(C145=0,'BN_Regular Symbol'!F$26,'BN_Regular Symbol'!F$63) ))</f>
        <v>0</v>
      </c>
      <c r="K145" s="284">
        <f>IF(E145=2,'BN_Regular Symbol'!G$50,IF(BN_PayCombo!E145=1,'BN_Regular Symbol'!G$35,IF(D145=0,'BN_Regular Symbol'!G$26,'BN_Regular Symbol'!G$63) ))</f>
        <v>21</v>
      </c>
      <c r="L145" s="284">
        <f>IF(F145=2,'BN_Regular Symbol'!H$50,IF(BN_PayCombo!F145=1,'BN_Regular Symbol'!H$35,IF(E145=0,'BN_Regular Symbol'!H$26,'BN_Regular Symbol'!H$63) ))</f>
        <v>6</v>
      </c>
      <c r="M145" s="270">
        <f t="shared" si="32"/>
        <v>0</v>
      </c>
      <c r="N145" s="271">
        <f t="shared" si="21"/>
        <v>0</v>
      </c>
      <c r="O145" s="285">
        <f>HLOOKUP(A145,OverView!$B$47:$L$57,4,FALSE)</f>
        <v>360</v>
      </c>
      <c r="P145" s="269">
        <f t="shared" si="33"/>
        <v>0</v>
      </c>
      <c r="Q145" s="272">
        <f t="shared" si="34"/>
        <v>0</v>
      </c>
      <c r="R145" s="269">
        <f t="shared" si="35"/>
        <v>0</v>
      </c>
      <c r="S145" s="237"/>
    </row>
    <row r="146" spans="1:19" ht="14" thickBot="1">
      <c r="A146" s="187">
        <f t="shared" si="26"/>
        <v>7</v>
      </c>
      <c r="B146" s="278">
        <v>1</v>
      </c>
      <c r="C146" s="278">
        <v>1</v>
      </c>
      <c r="D146" s="278">
        <v>2</v>
      </c>
      <c r="E146" s="278">
        <v>1</v>
      </c>
      <c r="F146" s="278">
        <v>2</v>
      </c>
      <c r="G146" s="279">
        <f t="shared" si="27"/>
        <v>7</v>
      </c>
      <c r="H146" s="284">
        <f>IF(B146=2,'BN_Regular Symbol'!D$50,IF(BN_PayCombo!B146=1,'BN_Regular Symbol'!D$35,IF(A146=0,'BN_Regular Symbol'!D$26,'BN_Regular Symbol'!D$63) ))</f>
        <v>0</v>
      </c>
      <c r="I146" s="284">
        <f>IF(C146=2,'BN_Regular Symbol'!E$50,IF(BN_PayCombo!C146=1,'BN_Regular Symbol'!E$35,IF(B146=0,'BN_Regular Symbol'!E$26,'BN_Regular Symbol'!E$63) ))</f>
        <v>0</v>
      </c>
      <c r="J146" s="284">
        <f>IF(D146=2,'BN_Regular Symbol'!F$50,IF(BN_PayCombo!D146=1,'BN_Regular Symbol'!F$35,IF(C146=0,'BN_Regular Symbol'!F$26,'BN_Regular Symbol'!F$63) ))</f>
        <v>24</v>
      </c>
      <c r="K146" s="284">
        <f>IF(E146=2,'BN_Regular Symbol'!G$50,IF(BN_PayCombo!E146=1,'BN_Regular Symbol'!G$35,IF(D146=0,'BN_Regular Symbol'!G$26,'BN_Regular Symbol'!G$63) ))</f>
        <v>0</v>
      </c>
      <c r="L146" s="284">
        <f>IF(F146=2,'BN_Regular Symbol'!H$50,IF(BN_PayCombo!F146=1,'BN_Regular Symbol'!H$35,IF(E146=0,'BN_Regular Symbol'!H$26,'BN_Regular Symbol'!H$63) ))</f>
        <v>6</v>
      </c>
      <c r="M146" s="270">
        <f t="shared" si="32"/>
        <v>0</v>
      </c>
      <c r="N146" s="271">
        <f t="shared" si="21"/>
        <v>0</v>
      </c>
      <c r="O146" s="285">
        <f>HLOOKUP(A146,OverView!$B$47:$L$57,4,FALSE)</f>
        <v>360</v>
      </c>
      <c r="P146" s="269">
        <f t="shared" si="33"/>
        <v>0</v>
      </c>
      <c r="Q146" s="272">
        <f t="shared" si="34"/>
        <v>0</v>
      </c>
      <c r="R146" s="269">
        <f t="shared" si="35"/>
        <v>0</v>
      </c>
      <c r="S146" s="237"/>
    </row>
    <row r="147" spans="1:19" ht="14" thickBot="1">
      <c r="A147" s="187">
        <f t="shared" si="26"/>
        <v>7</v>
      </c>
      <c r="B147" s="278">
        <v>1</v>
      </c>
      <c r="C147" s="278">
        <v>1</v>
      </c>
      <c r="D147" s="278">
        <v>2</v>
      </c>
      <c r="E147" s="278">
        <v>2</v>
      </c>
      <c r="F147" s="278">
        <v>1</v>
      </c>
      <c r="G147" s="279">
        <f t="shared" si="27"/>
        <v>7</v>
      </c>
      <c r="H147" s="284">
        <f>IF(B147=2,'BN_Regular Symbol'!D$50,IF(BN_PayCombo!B147=1,'BN_Regular Symbol'!D$35,IF(A147=0,'BN_Regular Symbol'!D$26,'BN_Regular Symbol'!D$63) ))</f>
        <v>0</v>
      </c>
      <c r="I147" s="284">
        <f>IF(C147=2,'BN_Regular Symbol'!E$50,IF(BN_PayCombo!C147=1,'BN_Regular Symbol'!E$35,IF(B147=0,'BN_Regular Symbol'!E$26,'BN_Regular Symbol'!E$63) ))</f>
        <v>0</v>
      </c>
      <c r="J147" s="284">
        <f>IF(D147=2,'BN_Regular Symbol'!F$50,IF(BN_PayCombo!D147=1,'BN_Regular Symbol'!F$35,IF(C147=0,'BN_Regular Symbol'!F$26,'BN_Regular Symbol'!F$63) ))</f>
        <v>24</v>
      </c>
      <c r="K147" s="284">
        <f>IF(E147=2,'BN_Regular Symbol'!G$50,IF(BN_PayCombo!E147=1,'BN_Regular Symbol'!G$35,IF(D147=0,'BN_Regular Symbol'!G$26,'BN_Regular Symbol'!G$63) ))</f>
        <v>21</v>
      </c>
      <c r="L147" s="284">
        <f>IF(F147=2,'BN_Regular Symbol'!H$50,IF(BN_PayCombo!F147=1,'BN_Regular Symbol'!H$35,IF(E147=0,'BN_Regular Symbol'!H$26,'BN_Regular Symbol'!H$63) ))</f>
        <v>0</v>
      </c>
      <c r="M147" s="270">
        <f t="shared" si="32"/>
        <v>0</v>
      </c>
      <c r="N147" s="271">
        <f t="shared" si="21"/>
        <v>0</v>
      </c>
      <c r="O147" s="285">
        <f>HLOOKUP(A147,OverView!$B$47:$L$57,4,FALSE)</f>
        <v>360</v>
      </c>
      <c r="P147" s="269">
        <f t="shared" si="33"/>
        <v>0</v>
      </c>
      <c r="Q147" s="272">
        <f t="shared" si="34"/>
        <v>0</v>
      </c>
      <c r="R147" s="269">
        <f t="shared" si="35"/>
        <v>0</v>
      </c>
      <c r="S147" s="237"/>
    </row>
    <row r="148" spans="1:19" ht="14" thickBot="1">
      <c r="A148" s="187">
        <f t="shared" si="26"/>
        <v>7</v>
      </c>
      <c r="B148" s="278">
        <v>1</v>
      </c>
      <c r="C148" s="278">
        <v>2</v>
      </c>
      <c r="D148" s="278">
        <v>1</v>
      </c>
      <c r="E148" s="278">
        <v>1</v>
      </c>
      <c r="F148" s="278">
        <v>2</v>
      </c>
      <c r="G148" s="279">
        <f t="shared" si="27"/>
        <v>7</v>
      </c>
      <c r="H148" s="284">
        <f>IF(B148=2,'BN_Regular Symbol'!D$50,IF(BN_PayCombo!B148=1,'BN_Regular Symbol'!D$35,IF(A148=0,'BN_Regular Symbol'!D$26,'BN_Regular Symbol'!D$63) ))</f>
        <v>0</v>
      </c>
      <c r="I148" s="284">
        <f>IF(C148=2,'BN_Regular Symbol'!E$50,IF(BN_PayCombo!C148=1,'BN_Regular Symbol'!E$35,IF(B148=0,'BN_Regular Symbol'!E$26,'BN_Regular Symbol'!E$63) ))</f>
        <v>12</v>
      </c>
      <c r="J148" s="284">
        <f>IF(D148=2,'BN_Regular Symbol'!F$50,IF(BN_PayCombo!D148=1,'BN_Regular Symbol'!F$35,IF(C148=0,'BN_Regular Symbol'!F$26,'BN_Regular Symbol'!F$63) ))</f>
        <v>0</v>
      </c>
      <c r="K148" s="284">
        <f>IF(E148=2,'BN_Regular Symbol'!G$50,IF(BN_PayCombo!E148=1,'BN_Regular Symbol'!G$35,IF(D148=0,'BN_Regular Symbol'!G$26,'BN_Regular Symbol'!G$63) ))</f>
        <v>0</v>
      </c>
      <c r="L148" s="284">
        <f>IF(F148=2,'BN_Regular Symbol'!H$50,IF(BN_PayCombo!F148=1,'BN_Regular Symbol'!H$35,IF(E148=0,'BN_Regular Symbol'!H$26,'BN_Regular Symbol'!H$63) ))</f>
        <v>6</v>
      </c>
      <c r="M148" s="270">
        <f t="shared" si="32"/>
        <v>0</v>
      </c>
      <c r="N148" s="271">
        <f t="shared" ref="N148:N186" si="36">IF(M148=0,0,$H$5/M148)</f>
        <v>0</v>
      </c>
      <c r="O148" s="285">
        <f>HLOOKUP(A148,OverView!$B$47:$L$57,4,FALSE)</f>
        <v>360</v>
      </c>
      <c r="P148" s="269">
        <f t="shared" si="33"/>
        <v>0</v>
      </c>
      <c r="Q148" s="272">
        <f t="shared" si="34"/>
        <v>0</v>
      </c>
      <c r="R148" s="269">
        <f t="shared" si="35"/>
        <v>0</v>
      </c>
      <c r="S148" s="237"/>
    </row>
    <row r="149" spans="1:19" ht="14" thickBot="1">
      <c r="A149" s="187">
        <f t="shared" si="26"/>
        <v>7</v>
      </c>
      <c r="B149" s="278">
        <v>1</v>
      </c>
      <c r="C149" s="278">
        <v>2</v>
      </c>
      <c r="D149" s="278">
        <v>1</v>
      </c>
      <c r="E149" s="278">
        <v>2</v>
      </c>
      <c r="F149" s="278">
        <v>1</v>
      </c>
      <c r="G149" s="279">
        <f t="shared" si="27"/>
        <v>7</v>
      </c>
      <c r="H149" s="284">
        <f>IF(B149=2,'BN_Regular Symbol'!D$50,IF(BN_PayCombo!B149=1,'BN_Regular Symbol'!D$35,IF(A149=0,'BN_Regular Symbol'!D$26,'BN_Regular Symbol'!D$63) ))</f>
        <v>0</v>
      </c>
      <c r="I149" s="284">
        <f>IF(C149=2,'BN_Regular Symbol'!E$50,IF(BN_PayCombo!C149=1,'BN_Regular Symbol'!E$35,IF(B149=0,'BN_Regular Symbol'!E$26,'BN_Regular Symbol'!E$63) ))</f>
        <v>12</v>
      </c>
      <c r="J149" s="284">
        <f>IF(D149=2,'BN_Regular Symbol'!F$50,IF(BN_PayCombo!D149=1,'BN_Regular Symbol'!F$35,IF(C149=0,'BN_Regular Symbol'!F$26,'BN_Regular Symbol'!F$63) ))</f>
        <v>0</v>
      </c>
      <c r="K149" s="284">
        <f>IF(E149=2,'BN_Regular Symbol'!G$50,IF(BN_PayCombo!E149=1,'BN_Regular Symbol'!G$35,IF(D149=0,'BN_Regular Symbol'!G$26,'BN_Regular Symbol'!G$63) ))</f>
        <v>21</v>
      </c>
      <c r="L149" s="284">
        <f>IF(F149=2,'BN_Regular Symbol'!H$50,IF(BN_PayCombo!F149=1,'BN_Regular Symbol'!H$35,IF(E149=0,'BN_Regular Symbol'!H$26,'BN_Regular Symbol'!H$63) ))</f>
        <v>0</v>
      </c>
      <c r="M149" s="270">
        <f t="shared" si="32"/>
        <v>0</v>
      </c>
      <c r="N149" s="271">
        <f t="shared" si="36"/>
        <v>0</v>
      </c>
      <c r="O149" s="285">
        <f>HLOOKUP(A149,OverView!$B$47:$L$57,4,FALSE)</f>
        <v>360</v>
      </c>
      <c r="P149" s="269">
        <f t="shared" si="33"/>
        <v>0</v>
      </c>
      <c r="Q149" s="272">
        <f t="shared" si="34"/>
        <v>0</v>
      </c>
      <c r="R149" s="269">
        <f t="shared" si="35"/>
        <v>0</v>
      </c>
      <c r="S149" s="237"/>
    </row>
    <row r="150" spans="1:19" ht="14" thickBot="1">
      <c r="A150" s="187">
        <f t="shared" si="26"/>
        <v>7</v>
      </c>
      <c r="B150" s="278">
        <v>1</v>
      </c>
      <c r="C150" s="278">
        <v>2</v>
      </c>
      <c r="D150" s="278">
        <v>2</v>
      </c>
      <c r="E150" s="278">
        <v>1</v>
      </c>
      <c r="F150" s="278">
        <v>1</v>
      </c>
      <c r="G150" s="279">
        <f t="shared" si="27"/>
        <v>7</v>
      </c>
      <c r="H150" s="284">
        <f>IF(B150=2,'BN_Regular Symbol'!D$50,IF(BN_PayCombo!B150=1,'BN_Regular Symbol'!D$35,IF(A150=0,'BN_Regular Symbol'!D$26,'BN_Regular Symbol'!D$63) ))</f>
        <v>0</v>
      </c>
      <c r="I150" s="284">
        <f>IF(C150=2,'BN_Regular Symbol'!E$50,IF(BN_PayCombo!C150=1,'BN_Regular Symbol'!E$35,IF(B150=0,'BN_Regular Symbol'!E$26,'BN_Regular Symbol'!E$63) ))</f>
        <v>12</v>
      </c>
      <c r="J150" s="284">
        <f>IF(D150=2,'BN_Regular Symbol'!F$50,IF(BN_PayCombo!D150=1,'BN_Regular Symbol'!F$35,IF(C150=0,'BN_Regular Symbol'!F$26,'BN_Regular Symbol'!F$63) ))</f>
        <v>24</v>
      </c>
      <c r="K150" s="284">
        <f>IF(E150=2,'BN_Regular Symbol'!G$50,IF(BN_PayCombo!E150=1,'BN_Regular Symbol'!G$35,IF(D150=0,'BN_Regular Symbol'!G$26,'BN_Regular Symbol'!G$63) ))</f>
        <v>0</v>
      </c>
      <c r="L150" s="284">
        <f>IF(F150=2,'BN_Regular Symbol'!H$50,IF(BN_PayCombo!F150=1,'BN_Regular Symbol'!H$35,IF(E150=0,'BN_Regular Symbol'!H$26,'BN_Regular Symbol'!H$63) ))</f>
        <v>0</v>
      </c>
      <c r="M150" s="270">
        <f t="shared" si="32"/>
        <v>0</v>
      </c>
      <c r="N150" s="271">
        <f t="shared" si="36"/>
        <v>0</v>
      </c>
      <c r="O150" s="285">
        <f>HLOOKUP(A150,OverView!$B$47:$L$57,4,FALSE)</f>
        <v>360</v>
      </c>
      <c r="P150" s="269">
        <f t="shared" si="33"/>
        <v>0</v>
      </c>
      <c r="Q150" s="272">
        <f t="shared" si="34"/>
        <v>0</v>
      </c>
      <c r="R150" s="269">
        <f t="shared" si="35"/>
        <v>0</v>
      </c>
      <c r="S150" s="237"/>
    </row>
    <row r="151" spans="1:19" ht="14" thickBot="1">
      <c r="A151" s="187">
        <f t="shared" si="26"/>
        <v>7</v>
      </c>
      <c r="B151" s="278">
        <v>1</v>
      </c>
      <c r="C151" s="278">
        <v>2</v>
      </c>
      <c r="D151" s="278">
        <v>2</v>
      </c>
      <c r="E151" s="278">
        <v>2</v>
      </c>
      <c r="F151" s="278">
        <v>0</v>
      </c>
      <c r="G151" s="279">
        <f t="shared" si="27"/>
        <v>7</v>
      </c>
      <c r="H151" s="284">
        <f>IF(B151=2,'BN_Regular Symbol'!D$50,IF(BN_PayCombo!B151=1,'BN_Regular Symbol'!D$35,IF(A151=0,'BN_Regular Symbol'!D$26,'BN_Regular Symbol'!D$63) ))</f>
        <v>0</v>
      </c>
      <c r="I151" s="284">
        <f>IF(C151=2,'BN_Regular Symbol'!E$50,IF(BN_PayCombo!C151=1,'BN_Regular Symbol'!E$35,IF(B151=0,'BN_Regular Symbol'!E$26,'BN_Regular Symbol'!E$63) ))</f>
        <v>12</v>
      </c>
      <c r="J151" s="284">
        <f>IF(D151=2,'BN_Regular Symbol'!F$50,IF(BN_PayCombo!D151=1,'BN_Regular Symbol'!F$35,IF(C151=0,'BN_Regular Symbol'!F$26,'BN_Regular Symbol'!F$63) ))</f>
        <v>24</v>
      </c>
      <c r="K151" s="284">
        <f>IF(E151=2,'BN_Regular Symbol'!G$50,IF(BN_PayCombo!E151=1,'BN_Regular Symbol'!G$35,IF(D151=0,'BN_Regular Symbol'!G$26,'BN_Regular Symbol'!G$63) ))</f>
        <v>21</v>
      </c>
      <c r="L151" s="284">
        <f>IF(F151=2,'BN_Regular Symbol'!H$50,IF(BN_PayCombo!F151=1,'BN_Regular Symbol'!H$35,IF(E151=0,'BN_Regular Symbol'!H$26,'BN_Regular Symbol'!H$63) ))</f>
        <v>114</v>
      </c>
      <c r="M151" s="270">
        <f t="shared" si="32"/>
        <v>0</v>
      </c>
      <c r="N151" s="271">
        <f t="shared" si="36"/>
        <v>0</v>
      </c>
      <c r="O151" s="285">
        <f>HLOOKUP(A151,OverView!$B$47:$L$57,4,FALSE)</f>
        <v>360</v>
      </c>
      <c r="P151" s="269">
        <f t="shared" si="33"/>
        <v>0</v>
      </c>
      <c r="Q151" s="272">
        <f t="shared" si="34"/>
        <v>0</v>
      </c>
      <c r="R151" s="269">
        <f t="shared" si="35"/>
        <v>0</v>
      </c>
      <c r="S151" s="237"/>
    </row>
    <row r="152" spans="1:19" ht="14" thickBot="1">
      <c r="A152" s="187">
        <f t="shared" si="26"/>
        <v>7</v>
      </c>
      <c r="B152" s="278">
        <v>2</v>
      </c>
      <c r="C152" s="278">
        <v>1</v>
      </c>
      <c r="D152" s="278">
        <v>1</v>
      </c>
      <c r="E152" s="278">
        <v>1</v>
      </c>
      <c r="F152" s="278">
        <v>2</v>
      </c>
      <c r="G152" s="279">
        <f t="shared" si="27"/>
        <v>7</v>
      </c>
      <c r="H152" s="284">
        <f>IF(B152=2,'BN_Regular Symbol'!D$50,IF(BN_PayCombo!B152=1,'BN_Regular Symbol'!D$35,IF(A152=0,'BN_Regular Symbol'!D$26,'BN_Regular Symbol'!D$63) ))</f>
        <v>12</v>
      </c>
      <c r="I152" s="284">
        <f>IF(C152=2,'BN_Regular Symbol'!E$50,IF(BN_PayCombo!C152=1,'BN_Regular Symbol'!E$35,IF(B152=0,'BN_Regular Symbol'!E$26,'BN_Regular Symbol'!E$63) ))</f>
        <v>0</v>
      </c>
      <c r="J152" s="284">
        <f>IF(D152=2,'BN_Regular Symbol'!F$50,IF(BN_PayCombo!D152=1,'BN_Regular Symbol'!F$35,IF(C152=0,'BN_Regular Symbol'!F$26,'BN_Regular Symbol'!F$63) ))</f>
        <v>0</v>
      </c>
      <c r="K152" s="284">
        <f>IF(E152=2,'BN_Regular Symbol'!G$50,IF(BN_PayCombo!E152=1,'BN_Regular Symbol'!G$35,IF(D152=0,'BN_Regular Symbol'!G$26,'BN_Regular Symbol'!G$63) ))</f>
        <v>0</v>
      </c>
      <c r="L152" s="284">
        <f>IF(F152=2,'BN_Regular Symbol'!H$50,IF(BN_PayCombo!F152=1,'BN_Regular Symbol'!H$35,IF(E152=0,'BN_Regular Symbol'!H$26,'BN_Regular Symbol'!H$63) ))</f>
        <v>6</v>
      </c>
      <c r="M152" s="270">
        <f t="shared" si="32"/>
        <v>0</v>
      </c>
      <c r="N152" s="271">
        <f t="shared" si="36"/>
        <v>0</v>
      </c>
      <c r="O152" s="285">
        <f>HLOOKUP(A152,OverView!$B$47:$L$57,4,FALSE)</f>
        <v>360</v>
      </c>
      <c r="P152" s="269">
        <f t="shared" si="33"/>
        <v>0</v>
      </c>
      <c r="Q152" s="272">
        <f t="shared" si="34"/>
        <v>0</v>
      </c>
      <c r="R152" s="269">
        <f t="shared" si="35"/>
        <v>0</v>
      </c>
      <c r="S152" s="237"/>
    </row>
    <row r="153" spans="1:19" ht="14" thickBot="1">
      <c r="A153" s="187">
        <f t="shared" si="26"/>
        <v>7</v>
      </c>
      <c r="B153" s="278">
        <v>2</v>
      </c>
      <c r="C153" s="278">
        <v>1</v>
      </c>
      <c r="D153" s="278">
        <v>1</v>
      </c>
      <c r="E153" s="278">
        <v>2</v>
      </c>
      <c r="F153" s="278">
        <v>1</v>
      </c>
      <c r="G153" s="279">
        <f t="shared" si="27"/>
        <v>7</v>
      </c>
      <c r="H153" s="284">
        <f>IF(B153=2,'BN_Regular Symbol'!D$50,IF(BN_PayCombo!B153=1,'BN_Regular Symbol'!D$35,IF(A153=0,'BN_Regular Symbol'!D$26,'BN_Regular Symbol'!D$63) ))</f>
        <v>12</v>
      </c>
      <c r="I153" s="284">
        <f>IF(C153=2,'BN_Regular Symbol'!E$50,IF(BN_PayCombo!C153=1,'BN_Regular Symbol'!E$35,IF(B153=0,'BN_Regular Symbol'!E$26,'BN_Regular Symbol'!E$63) ))</f>
        <v>0</v>
      </c>
      <c r="J153" s="284">
        <f>IF(D153=2,'BN_Regular Symbol'!F$50,IF(BN_PayCombo!D153=1,'BN_Regular Symbol'!F$35,IF(C153=0,'BN_Regular Symbol'!F$26,'BN_Regular Symbol'!F$63) ))</f>
        <v>0</v>
      </c>
      <c r="K153" s="284">
        <f>IF(E153=2,'BN_Regular Symbol'!G$50,IF(BN_PayCombo!E153=1,'BN_Regular Symbol'!G$35,IF(D153=0,'BN_Regular Symbol'!G$26,'BN_Regular Symbol'!G$63) ))</f>
        <v>21</v>
      </c>
      <c r="L153" s="284">
        <f>IF(F153=2,'BN_Regular Symbol'!H$50,IF(BN_PayCombo!F153=1,'BN_Regular Symbol'!H$35,IF(E153=0,'BN_Regular Symbol'!H$26,'BN_Regular Symbol'!H$63) ))</f>
        <v>0</v>
      </c>
      <c r="M153" s="270">
        <f t="shared" si="32"/>
        <v>0</v>
      </c>
      <c r="N153" s="271">
        <f t="shared" si="36"/>
        <v>0</v>
      </c>
      <c r="O153" s="285">
        <f>HLOOKUP(A153,OverView!$B$47:$L$57,4,FALSE)</f>
        <v>360</v>
      </c>
      <c r="P153" s="269">
        <f t="shared" si="33"/>
        <v>0</v>
      </c>
      <c r="Q153" s="272">
        <f t="shared" si="34"/>
        <v>0</v>
      </c>
      <c r="R153" s="269">
        <f t="shared" si="35"/>
        <v>0</v>
      </c>
      <c r="S153" s="237"/>
    </row>
    <row r="154" spans="1:19" ht="14" thickBot="1">
      <c r="A154" s="187">
        <f t="shared" si="26"/>
        <v>7</v>
      </c>
      <c r="B154" s="278">
        <v>2</v>
      </c>
      <c r="C154" s="278">
        <v>1</v>
      </c>
      <c r="D154" s="278">
        <v>2</v>
      </c>
      <c r="E154" s="278">
        <v>1</v>
      </c>
      <c r="F154" s="278">
        <v>1</v>
      </c>
      <c r="G154" s="279">
        <f t="shared" si="27"/>
        <v>7</v>
      </c>
      <c r="H154" s="284">
        <f>IF(B154=2,'BN_Regular Symbol'!D$50,IF(BN_PayCombo!B154=1,'BN_Regular Symbol'!D$35,IF(A154=0,'BN_Regular Symbol'!D$26,'BN_Regular Symbol'!D$63) ))</f>
        <v>12</v>
      </c>
      <c r="I154" s="284">
        <f>IF(C154=2,'BN_Regular Symbol'!E$50,IF(BN_PayCombo!C154=1,'BN_Regular Symbol'!E$35,IF(B154=0,'BN_Regular Symbol'!E$26,'BN_Regular Symbol'!E$63) ))</f>
        <v>0</v>
      </c>
      <c r="J154" s="284">
        <f>IF(D154=2,'BN_Regular Symbol'!F$50,IF(BN_PayCombo!D154=1,'BN_Regular Symbol'!F$35,IF(C154=0,'BN_Regular Symbol'!F$26,'BN_Regular Symbol'!F$63) ))</f>
        <v>24</v>
      </c>
      <c r="K154" s="284">
        <f>IF(E154=2,'BN_Regular Symbol'!G$50,IF(BN_PayCombo!E154=1,'BN_Regular Symbol'!G$35,IF(D154=0,'BN_Regular Symbol'!G$26,'BN_Regular Symbol'!G$63) ))</f>
        <v>0</v>
      </c>
      <c r="L154" s="284">
        <f>IF(F154=2,'BN_Regular Symbol'!H$50,IF(BN_PayCombo!F154=1,'BN_Regular Symbol'!H$35,IF(E154=0,'BN_Regular Symbol'!H$26,'BN_Regular Symbol'!H$63) ))</f>
        <v>0</v>
      </c>
      <c r="M154" s="270">
        <f t="shared" si="32"/>
        <v>0</v>
      </c>
      <c r="N154" s="271">
        <f t="shared" si="36"/>
        <v>0</v>
      </c>
      <c r="O154" s="285">
        <f>HLOOKUP(A154,OverView!$B$47:$L$57,4,FALSE)</f>
        <v>360</v>
      </c>
      <c r="P154" s="269">
        <f t="shared" si="33"/>
        <v>0</v>
      </c>
      <c r="Q154" s="272">
        <f t="shared" si="34"/>
        <v>0</v>
      </c>
      <c r="R154" s="269">
        <f t="shared" si="35"/>
        <v>0</v>
      </c>
      <c r="S154" s="237"/>
    </row>
    <row r="155" spans="1:19" ht="14" thickBot="1">
      <c r="A155" s="187">
        <f t="shared" si="26"/>
        <v>7</v>
      </c>
      <c r="B155" s="278">
        <v>2</v>
      </c>
      <c r="C155" s="278">
        <v>1</v>
      </c>
      <c r="D155" s="278">
        <v>2</v>
      </c>
      <c r="E155" s="278">
        <v>2</v>
      </c>
      <c r="F155" s="278">
        <v>0</v>
      </c>
      <c r="G155" s="279">
        <f t="shared" si="27"/>
        <v>7</v>
      </c>
      <c r="H155" s="284">
        <f>IF(B155=2,'BN_Regular Symbol'!D$50,IF(BN_PayCombo!B155=1,'BN_Regular Symbol'!D$35,IF(A155=0,'BN_Regular Symbol'!D$26,'BN_Regular Symbol'!D$63) ))</f>
        <v>12</v>
      </c>
      <c r="I155" s="284">
        <f>IF(C155=2,'BN_Regular Symbol'!E$50,IF(BN_PayCombo!C155=1,'BN_Regular Symbol'!E$35,IF(B155=0,'BN_Regular Symbol'!E$26,'BN_Regular Symbol'!E$63) ))</f>
        <v>0</v>
      </c>
      <c r="J155" s="284">
        <f>IF(D155=2,'BN_Regular Symbol'!F$50,IF(BN_PayCombo!D155=1,'BN_Regular Symbol'!F$35,IF(C155=0,'BN_Regular Symbol'!F$26,'BN_Regular Symbol'!F$63) ))</f>
        <v>24</v>
      </c>
      <c r="K155" s="284">
        <f>IF(E155=2,'BN_Regular Symbol'!G$50,IF(BN_PayCombo!E155=1,'BN_Regular Symbol'!G$35,IF(D155=0,'BN_Regular Symbol'!G$26,'BN_Regular Symbol'!G$63) ))</f>
        <v>21</v>
      </c>
      <c r="L155" s="284">
        <f>IF(F155=2,'BN_Regular Symbol'!H$50,IF(BN_PayCombo!F155=1,'BN_Regular Symbol'!H$35,IF(E155=0,'BN_Regular Symbol'!H$26,'BN_Regular Symbol'!H$63) ))</f>
        <v>114</v>
      </c>
      <c r="M155" s="270">
        <f t="shared" si="32"/>
        <v>0</v>
      </c>
      <c r="N155" s="271">
        <f t="shared" si="36"/>
        <v>0</v>
      </c>
      <c r="O155" s="285">
        <f>HLOOKUP(A155,OverView!$B$47:$L$57,4,FALSE)</f>
        <v>360</v>
      </c>
      <c r="P155" s="269">
        <f t="shared" si="33"/>
        <v>0</v>
      </c>
      <c r="Q155" s="272">
        <f t="shared" si="34"/>
        <v>0</v>
      </c>
      <c r="R155" s="269">
        <f t="shared" si="35"/>
        <v>0</v>
      </c>
      <c r="S155" s="237"/>
    </row>
    <row r="156" spans="1:19" ht="14" thickBot="1">
      <c r="A156" s="187">
        <f t="shared" si="26"/>
        <v>7</v>
      </c>
      <c r="B156" s="278">
        <v>2</v>
      </c>
      <c r="C156" s="278">
        <v>2</v>
      </c>
      <c r="D156" s="278">
        <v>1</v>
      </c>
      <c r="E156" s="278">
        <v>1</v>
      </c>
      <c r="F156" s="278">
        <v>1</v>
      </c>
      <c r="G156" s="279">
        <f t="shared" si="27"/>
        <v>7</v>
      </c>
      <c r="H156" s="284">
        <f>IF(B156=2,'BN_Regular Symbol'!D$50,IF(BN_PayCombo!B156=1,'BN_Regular Symbol'!D$35,IF(A156=0,'BN_Regular Symbol'!D$26,'BN_Regular Symbol'!D$63) ))</f>
        <v>12</v>
      </c>
      <c r="I156" s="284">
        <f>IF(C156=2,'BN_Regular Symbol'!E$50,IF(BN_PayCombo!C156=1,'BN_Regular Symbol'!E$35,IF(B156=0,'BN_Regular Symbol'!E$26,'BN_Regular Symbol'!E$63) ))</f>
        <v>12</v>
      </c>
      <c r="J156" s="284">
        <f>IF(D156=2,'BN_Regular Symbol'!F$50,IF(BN_PayCombo!D156=1,'BN_Regular Symbol'!F$35,IF(C156=0,'BN_Regular Symbol'!F$26,'BN_Regular Symbol'!F$63) ))</f>
        <v>0</v>
      </c>
      <c r="K156" s="284">
        <f>IF(E156=2,'BN_Regular Symbol'!G$50,IF(BN_PayCombo!E156=1,'BN_Regular Symbol'!G$35,IF(D156=0,'BN_Regular Symbol'!G$26,'BN_Regular Symbol'!G$63) ))</f>
        <v>0</v>
      </c>
      <c r="L156" s="284">
        <f>IF(F156=2,'BN_Regular Symbol'!H$50,IF(BN_PayCombo!F156=1,'BN_Regular Symbol'!H$35,IF(E156=0,'BN_Regular Symbol'!H$26,'BN_Regular Symbol'!H$63) ))</f>
        <v>0</v>
      </c>
      <c r="M156" s="270">
        <f t="shared" si="32"/>
        <v>0</v>
      </c>
      <c r="N156" s="271">
        <f t="shared" si="36"/>
        <v>0</v>
      </c>
      <c r="O156" s="285">
        <f>HLOOKUP(A156,OverView!$B$47:$L$57,4,FALSE)</f>
        <v>360</v>
      </c>
      <c r="P156" s="269">
        <f t="shared" si="33"/>
        <v>0</v>
      </c>
      <c r="Q156" s="272">
        <f t="shared" si="34"/>
        <v>0</v>
      </c>
      <c r="R156" s="269">
        <f t="shared" si="35"/>
        <v>0</v>
      </c>
      <c r="S156" s="237"/>
    </row>
    <row r="157" spans="1:19" ht="14" thickBot="1">
      <c r="A157" s="187">
        <f t="shared" si="26"/>
        <v>7</v>
      </c>
      <c r="B157" s="278">
        <v>2</v>
      </c>
      <c r="C157" s="278">
        <v>2</v>
      </c>
      <c r="D157" s="278">
        <v>1</v>
      </c>
      <c r="E157" s="278">
        <v>2</v>
      </c>
      <c r="F157" s="278">
        <v>0</v>
      </c>
      <c r="G157" s="279">
        <f t="shared" si="27"/>
        <v>7</v>
      </c>
      <c r="H157" s="284">
        <f>IF(B157=2,'BN_Regular Symbol'!D$50,IF(BN_PayCombo!B157=1,'BN_Regular Symbol'!D$35,IF(A157=0,'BN_Regular Symbol'!D$26,'BN_Regular Symbol'!D$63) ))</f>
        <v>12</v>
      </c>
      <c r="I157" s="284">
        <f>IF(C157=2,'BN_Regular Symbol'!E$50,IF(BN_PayCombo!C157=1,'BN_Regular Symbol'!E$35,IF(B157=0,'BN_Regular Symbol'!E$26,'BN_Regular Symbol'!E$63) ))</f>
        <v>12</v>
      </c>
      <c r="J157" s="284">
        <f>IF(D157=2,'BN_Regular Symbol'!F$50,IF(BN_PayCombo!D157=1,'BN_Regular Symbol'!F$35,IF(C157=0,'BN_Regular Symbol'!F$26,'BN_Regular Symbol'!F$63) ))</f>
        <v>0</v>
      </c>
      <c r="K157" s="284">
        <f>IF(E157=2,'BN_Regular Symbol'!G$50,IF(BN_PayCombo!E157=1,'BN_Regular Symbol'!G$35,IF(D157=0,'BN_Regular Symbol'!G$26,'BN_Regular Symbol'!G$63) ))</f>
        <v>21</v>
      </c>
      <c r="L157" s="284">
        <f>IF(F157=2,'BN_Regular Symbol'!H$50,IF(BN_PayCombo!F157=1,'BN_Regular Symbol'!H$35,IF(E157=0,'BN_Regular Symbol'!H$26,'BN_Regular Symbol'!H$63) ))</f>
        <v>114</v>
      </c>
      <c r="M157" s="270">
        <f t="shared" si="32"/>
        <v>0</v>
      </c>
      <c r="N157" s="271">
        <f t="shared" si="36"/>
        <v>0</v>
      </c>
      <c r="O157" s="285">
        <f>HLOOKUP(A157,OverView!$B$47:$L$57,4,FALSE)</f>
        <v>360</v>
      </c>
      <c r="P157" s="269">
        <f t="shared" si="33"/>
        <v>0</v>
      </c>
      <c r="Q157" s="272">
        <f t="shared" si="34"/>
        <v>0</v>
      </c>
      <c r="R157" s="269">
        <f t="shared" si="35"/>
        <v>0</v>
      </c>
      <c r="S157" s="237"/>
    </row>
    <row r="158" spans="1:19" ht="14" thickBot="1">
      <c r="A158" s="187">
        <f t="shared" si="26"/>
        <v>7</v>
      </c>
      <c r="B158" s="282">
        <v>2</v>
      </c>
      <c r="C158" s="282">
        <v>2</v>
      </c>
      <c r="D158" s="282">
        <v>2</v>
      </c>
      <c r="E158" s="282">
        <v>1</v>
      </c>
      <c r="F158" s="282">
        <v>0</v>
      </c>
      <c r="G158" s="283">
        <f t="shared" si="27"/>
        <v>7</v>
      </c>
      <c r="H158" s="284">
        <f>IF(B158=2,'BN_Regular Symbol'!D$50,IF(BN_PayCombo!B158=1,'BN_Regular Symbol'!D$35,IF(A158=0,'BN_Regular Symbol'!D$26,'BN_Regular Symbol'!D$63) ))</f>
        <v>12</v>
      </c>
      <c r="I158" s="284">
        <f>IF(C158=2,'BN_Regular Symbol'!E$50,IF(BN_PayCombo!C158=1,'BN_Regular Symbol'!E$35,IF(B158=0,'BN_Regular Symbol'!E$26,'BN_Regular Symbol'!E$63) ))</f>
        <v>12</v>
      </c>
      <c r="J158" s="284">
        <f>IF(D158=2,'BN_Regular Symbol'!F$50,IF(BN_PayCombo!D158=1,'BN_Regular Symbol'!F$35,IF(C158=0,'BN_Regular Symbol'!F$26,'BN_Regular Symbol'!F$63) ))</f>
        <v>24</v>
      </c>
      <c r="K158" s="284">
        <f>IF(E158=2,'BN_Regular Symbol'!G$50,IF(BN_PayCombo!E158=1,'BN_Regular Symbol'!G$35,IF(D158=0,'BN_Regular Symbol'!G$26,'BN_Regular Symbol'!G$63) ))</f>
        <v>0</v>
      </c>
      <c r="L158" s="284">
        <f>IF(F158=2,'BN_Regular Symbol'!H$50,IF(BN_PayCombo!F158=1,'BN_Regular Symbol'!H$35,IF(E158=0,'BN_Regular Symbol'!H$26,'BN_Regular Symbol'!H$63) ))</f>
        <v>114</v>
      </c>
      <c r="M158" s="270">
        <f t="shared" si="32"/>
        <v>0</v>
      </c>
      <c r="N158" s="271">
        <f t="shared" si="36"/>
        <v>0</v>
      </c>
      <c r="O158" s="285">
        <f>HLOOKUP(A158,OverView!$B$47:$L$57,4,FALSE)</f>
        <v>360</v>
      </c>
      <c r="P158" s="269">
        <f t="shared" si="33"/>
        <v>0</v>
      </c>
      <c r="Q158" s="272">
        <f t="shared" si="34"/>
        <v>0</v>
      </c>
      <c r="R158" s="269">
        <f t="shared" si="35"/>
        <v>0</v>
      </c>
      <c r="S158" s="289">
        <f>SUM(M145:M158)</f>
        <v>0</v>
      </c>
    </row>
    <row r="159" spans="1:19" ht="14" thickBot="1">
      <c r="A159" s="187">
        <f t="shared" si="26"/>
        <v>6</v>
      </c>
      <c r="B159" s="280">
        <v>1</v>
      </c>
      <c r="C159" s="280">
        <v>1</v>
      </c>
      <c r="D159" s="280">
        <v>1</v>
      </c>
      <c r="E159" s="280">
        <v>1</v>
      </c>
      <c r="F159" s="280">
        <v>2</v>
      </c>
      <c r="G159" s="281">
        <f t="shared" si="27"/>
        <v>6</v>
      </c>
      <c r="H159" s="284">
        <f>IF(B159=2,'BN_Regular Symbol'!D$50,IF(BN_PayCombo!B159=1,'BN_Regular Symbol'!D$35,IF(A159=0,'BN_Regular Symbol'!D$26,'BN_Regular Symbol'!D$63) ))</f>
        <v>0</v>
      </c>
      <c r="I159" s="284">
        <f>IF(C159=2,'BN_Regular Symbol'!E$50,IF(BN_PayCombo!C159=1,'BN_Regular Symbol'!E$35,IF(B159=0,'BN_Regular Symbol'!E$26,'BN_Regular Symbol'!E$63) ))</f>
        <v>0</v>
      </c>
      <c r="J159" s="284">
        <f>IF(D159=2,'BN_Regular Symbol'!F$50,IF(BN_PayCombo!D159=1,'BN_Regular Symbol'!F$35,IF(C159=0,'BN_Regular Symbol'!F$26,'BN_Regular Symbol'!F$63) ))</f>
        <v>0</v>
      </c>
      <c r="K159" s="284">
        <f>IF(E159=2,'BN_Regular Symbol'!G$50,IF(BN_PayCombo!E159=1,'BN_Regular Symbol'!G$35,IF(D159=0,'BN_Regular Symbol'!G$26,'BN_Regular Symbol'!G$63) ))</f>
        <v>0</v>
      </c>
      <c r="L159" s="284">
        <f>IF(F159=2,'BN_Regular Symbol'!H$50,IF(BN_PayCombo!F159=1,'BN_Regular Symbol'!H$35,IF(E159=0,'BN_Regular Symbol'!H$26,'BN_Regular Symbol'!H$63) ))</f>
        <v>6</v>
      </c>
      <c r="M159" s="270">
        <f t="shared" si="32"/>
        <v>0</v>
      </c>
      <c r="N159" s="271">
        <f t="shared" si="36"/>
        <v>0</v>
      </c>
      <c r="O159" s="285">
        <f>HLOOKUP(A159,OverView!$B$47:$L$57,4,FALSE)</f>
        <v>150</v>
      </c>
      <c r="P159" s="269">
        <f t="shared" si="33"/>
        <v>0</v>
      </c>
      <c r="Q159" s="272">
        <f t="shared" si="34"/>
        <v>0</v>
      </c>
      <c r="R159" s="269">
        <f t="shared" si="35"/>
        <v>0</v>
      </c>
      <c r="S159" s="237"/>
    </row>
    <row r="160" spans="1:19" ht="14" thickBot="1">
      <c r="A160" s="187">
        <f t="shared" ref="A160:A186" si="37">SUM(B160:F160)</f>
        <v>6</v>
      </c>
      <c r="B160" s="278">
        <v>1</v>
      </c>
      <c r="C160" s="278">
        <v>1</v>
      </c>
      <c r="D160" s="278">
        <v>1</v>
      </c>
      <c r="E160" s="278">
        <v>2</v>
      </c>
      <c r="F160" s="278">
        <v>1</v>
      </c>
      <c r="G160" s="279">
        <f t="shared" ref="G160:G186" si="38">SUM(B160:F160)</f>
        <v>6</v>
      </c>
      <c r="H160" s="284">
        <f>IF(B160=2,'BN_Regular Symbol'!D$50,IF(BN_PayCombo!B160=1,'BN_Regular Symbol'!D$35,IF(A160=0,'BN_Regular Symbol'!D$26,'BN_Regular Symbol'!D$63) ))</f>
        <v>0</v>
      </c>
      <c r="I160" s="284">
        <f>IF(C160=2,'BN_Regular Symbol'!E$50,IF(BN_PayCombo!C160=1,'BN_Regular Symbol'!E$35,IF(B160=0,'BN_Regular Symbol'!E$26,'BN_Regular Symbol'!E$63) ))</f>
        <v>0</v>
      </c>
      <c r="J160" s="284">
        <f>IF(D160=2,'BN_Regular Symbol'!F$50,IF(BN_PayCombo!D160=1,'BN_Regular Symbol'!F$35,IF(C160=0,'BN_Regular Symbol'!F$26,'BN_Regular Symbol'!F$63) ))</f>
        <v>0</v>
      </c>
      <c r="K160" s="284">
        <f>IF(E160=2,'BN_Regular Symbol'!G$50,IF(BN_PayCombo!E160=1,'BN_Regular Symbol'!G$35,IF(D160=0,'BN_Regular Symbol'!G$26,'BN_Regular Symbol'!G$63) ))</f>
        <v>21</v>
      </c>
      <c r="L160" s="284">
        <f>IF(F160=2,'BN_Regular Symbol'!H$50,IF(BN_PayCombo!F160=1,'BN_Regular Symbol'!H$35,IF(E160=0,'BN_Regular Symbol'!H$26,'BN_Regular Symbol'!H$63) ))</f>
        <v>0</v>
      </c>
      <c r="M160" s="270">
        <f t="shared" si="32"/>
        <v>0</v>
      </c>
      <c r="N160" s="271">
        <f t="shared" si="36"/>
        <v>0</v>
      </c>
      <c r="O160" s="285">
        <f>HLOOKUP(A160,OverView!$B$47:$L$57,4,FALSE)</f>
        <v>150</v>
      </c>
      <c r="P160" s="269">
        <f t="shared" si="33"/>
        <v>0</v>
      </c>
      <c r="Q160" s="272">
        <f t="shared" si="34"/>
        <v>0</v>
      </c>
      <c r="R160" s="269">
        <f t="shared" si="35"/>
        <v>0</v>
      </c>
      <c r="S160" s="237"/>
    </row>
    <row r="161" spans="1:19" ht="14" thickBot="1">
      <c r="A161" s="187">
        <f t="shared" si="37"/>
        <v>6</v>
      </c>
      <c r="B161" s="278">
        <v>1</v>
      </c>
      <c r="C161" s="278">
        <v>1</v>
      </c>
      <c r="D161" s="278">
        <v>2</v>
      </c>
      <c r="E161" s="278">
        <v>1</v>
      </c>
      <c r="F161" s="278">
        <v>1</v>
      </c>
      <c r="G161" s="279">
        <f t="shared" si="38"/>
        <v>6</v>
      </c>
      <c r="H161" s="284">
        <f>IF(B161=2,'BN_Regular Symbol'!D$50,IF(BN_PayCombo!B161=1,'BN_Regular Symbol'!D$35,IF(A161=0,'BN_Regular Symbol'!D$26,'BN_Regular Symbol'!D$63) ))</f>
        <v>0</v>
      </c>
      <c r="I161" s="284">
        <f>IF(C161=2,'BN_Regular Symbol'!E$50,IF(BN_PayCombo!C161=1,'BN_Regular Symbol'!E$35,IF(B161=0,'BN_Regular Symbol'!E$26,'BN_Regular Symbol'!E$63) ))</f>
        <v>0</v>
      </c>
      <c r="J161" s="284">
        <f>IF(D161=2,'BN_Regular Symbol'!F$50,IF(BN_PayCombo!D161=1,'BN_Regular Symbol'!F$35,IF(C161=0,'BN_Regular Symbol'!F$26,'BN_Regular Symbol'!F$63) ))</f>
        <v>24</v>
      </c>
      <c r="K161" s="284">
        <f>IF(E161=2,'BN_Regular Symbol'!G$50,IF(BN_PayCombo!E161=1,'BN_Regular Symbol'!G$35,IF(D161=0,'BN_Regular Symbol'!G$26,'BN_Regular Symbol'!G$63) ))</f>
        <v>0</v>
      </c>
      <c r="L161" s="284">
        <f>IF(F161=2,'BN_Regular Symbol'!H$50,IF(BN_PayCombo!F161=1,'BN_Regular Symbol'!H$35,IF(E161=0,'BN_Regular Symbol'!H$26,'BN_Regular Symbol'!H$63) ))</f>
        <v>0</v>
      </c>
      <c r="M161" s="270">
        <f t="shared" si="32"/>
        <v>0</v>
      </c>
      <c r="N161" s="271">
        <f t="shared" si="36"/>
        <v>0</v>
      </c>
      <c r="O161" s="285">
        <f>HLOOKUP(A161,OverView!$B$47:$L$57,4,FALSE)</f>
        <v>150</v>
      </c>
      <c r="P161" s="269">
        <f t="shared" si="33"/>
        <v>0</v>
      </c>
      <c r="Q161" s="272">
        <f t="shared" si="34"/>
        <v>0</v>
      </c>
      <c r="R161" s="269">
        <f t="shared" si="35"/>
        <v>0</v>
      </c>
      <c r="S161" s="237"/>
    </row>
    <row r="162" spans="1:19" ht="14" thickBot="1">
      <c r="A162" s="187">
        <f t="shared" si="37"/>
        <v>6</v>
      </c>
      <c r="B162" s="278">
        <v>1</v>
      </c>
      <c r="C162" s="278">
        <v>1</v>
      </c>
      <c r="D162" s="278">
        <v>2</v>
      </c>
      <c r="E162" s="278">
        <v>2</v>
      </c>
      <c r="F162" s="278">
        <v>0</v>
      </c>
      <c r="G162" s="279">
        <f t="shared" si="38"/>
        <v>6</v>
      </c>
      <c r="H162" s="284">
        <f>IF(B162=2,'BN_Regular Symbol'!D$50,IF(BN_PayCombo!B162=1,'BN_Regular Symbol'!D$35,IF(A162=0,'BN_Regular Symbol'!D$26,'BN_Regular Symbol'!D$63) ))</f>
        <v>0</v>
      </c>
      <c r="I162" s="284">
        <f>IF(C162=2,'BN_Regular Symbol'!E$50,IF(BN_PayCombo!C162=1,'BN_Regular Symbol'!E$35,IF(B162=0,'BN_Regular Symbol'!E$26,'BN_Regular Symbol'!E$63) ))</f>
        <v>0</v>
      </c>
      <c r="J162" s="284">
        <f>IF(D162=2,'BN_Regular Symbol'!F$50,IF(BN_PayCombo!D162=1,'BN_Regular Symbol'!F$35,IF(C162=0,'BN_Regular Symbol'!F$26,'BN_Regular Symbol'!F$63) ))</f>
        <v>24</v>
      </c>
      <c r="K162" s="284">
        <f>IF(E162=2,'BN_Regular Symbol'!G$50,IF(BN_PayCombo!E162=1,'BN_Regular Symbol'!G$35,IF(D162=0,'BN_Regular Symbol'!G$26,'BN_Regular Symbol'!G$63) ))</f>
        <v>21</v>
      </c>
      <c r="L162" s="284">
        <f>IF(F162=2,'BN_Regular Symbol'!H$50,IF(BN_PayCombo!F162=1,'BN_Regular Symbol'!H$35,IF(E162=0,'BN_Regular Symbol'!H$26,'BN_Regular Symbol'!H$63) ))</f>
        <v>114</v>
      </c>
      <c r="M162" s="270">
        <f t="shared" si="32"/>
        <v>0</v>
      </c>
      <c r="N162" s="271">
        <f t="shared" si="36"/>
        <v>0</v>
      </c>
      <c r="O162" s="285">
        <f>HLOOKUP(A162,OverView!$B$47:$L$57,4,FALSE)</f>
        <v>150</v>
      </c>
      <c r="P162" s="269">
        <f t="shared" si="33"/>
        <v>0</v>
      </c>
      <c r="Q162" s="272">
        <f t="shared" si="34"/>
        <v>0</v>
      </c>
      <c r="R162" s="269">
        <f t="shared" si="35"/>
        <v>0</v>
      </c>
      <c r="S162" s="237"/>
    </row>
    <row r="163" spans="1:19" ht="14" thickBot="1">
      <c r="A163" s="187">
        <f t="shared" si="37"/>
        <v>6</v>
      </c>
      <c r="B163" s="278">
        <v>1</v>
      </c>
      <c r="C163" s="278">
        <v>2</v>
      </c>
      <c r="D163" s="278">
        <v>1</v>
      </c>
      <c r="E163" s="278">
        <v>1</v>
      </c>
      <c r="F163" s="278">
        <v>1</v>
      </c>
      <c r="G163" s="279">
        <f t="shared" si="38"/>
        <v>6</v>
      </c>
      <c r="H163" s="284">
        <f>IF(B163=2,'BN_Regular Symbol'!D$50,IF(BN_PayCombo!B163=1,'BN_Regular Symbol'!D$35,IF(A163=0,'BN_Regular Symbol'!D$26,'BN_Regular Symbol'!D$63) ))</f>
        <v>0</v>
      </c>
      <c r="I163" s="284">
        <f>IF(C163=2,'BN_Regular Symbol'!E$50,IF(BN_PayCombo!C163=1,'BN_Regular Symbol'!E$35,IF(B163=0,'BN_Regular Symbol'!E$26,'BN_Regular Symbol'!E$63) ))</f>
        <v>12</v>
      </c>
      <c r="J163" s="284">
        <f>IF(D163=2,'BN_Regular Symbol'!F$50,IF(BN_PayCombo!D163=1,'BN_Regular Symbol'!F$35,IF(C163=0,'BN_Regular Symbol'!F$26,'BN_Regular Symbol'!F$63) ))</f>
        <v>0</v>
      </c>
      <c r="K163" s="284">
        <f>IF(E163=2,'BN_Regular Symbol'!G$50,IF(BN_PayCombo!E163=1,'BN_Regular Symbol'!G$35,IF(D163=0,'BN_Regular Symbol'!G$26,'BN_Regular Symbol'!G$63) ))</f>
        <v>0</v>
      </c>
      <c r="L163" s="284">
        <f>IF(F163=2,'BN_Regular Symbol'!H$50,IF(BN_PayCombo!F163=1,'BN_Regular Symbol'!H$35,IF(E163=0,'BN_Regular Symbol'!H$26,'BN_Regular Symbol'!H$63) ))</f>
        <v>0</v>
      </c>
      <c r="M163" s="270">
        <f t="shared" si="32"/>
        <v>0</v>
      </c>
      <c r="N163" s="271">
        <f t="shared" si="36"/>
        <v>0</v>
      </c>
      <c r="O163" s="285">
        <f>HLOOKUP(A163,OverView!$B$47:$L$57,4,FALSE)</f>
        <v>150</v>
      </c>
      <c r="P163" s="269">
        <f t="shared" si="33"/>
        <v>0</v>
      </c>
      <c r="Q163" s="272">
        <f t="shared" si="34"/>
        <v>0</v>
      </c>
      <c r="R163" s="269">
        <f t="shared" si="35"/>
        <v>0</v>
      </c>
      <c r="S163" s="237"/>
    </row>
    <row r="164" spans="1:19" ht="14" thickBot="1">
      <c r="A164" s="187">
        <f t="shared" si="37"/>
        <v>6</v>
      </c>
      <c r="B164" s="278">
        <v>1</v>
      </c>
      <c r="C164" s="278">
        <v>2</v>
      </c>
      <c r="D164" s="278">
        <v>1</v>
      </c>
      <c r="E164" s="278">
        <v>2</v>
      </c>
      <c r="F164" s="278">
        <v>0</v>
      </c>
      <c r="G164" s="279">
        <f t="shared" si="38"/>
        <v>6</v>
      </c>
      <c r="H164" s="284">
        <f>IF(B164=2,'BN_Regular Symbol'!D$50,IF(BN_PayCombo!B164=1,'BN_Regular Symbol'!D$35,IF(A164=0,'BN_Regular Symbol'!D$26,'BN_Regular Symbol'!D$63) ))</f>
        <v>0</v>
      </c>
      <c r="I164" s="284">
        <f>IF(C164=2,'BN_Regular Symbol'!E$50,IF(BN_PayCombo!C164=1,'BN_Regular Symbol'!E$35,IF(B164=0,'BN_Regular Symbol'!E$26,'BN_Regular Symbol'!E$63) ))</f>
        <v>12</v>
      </c>
      <c r="J164" s="284">
        <f>IF(D164=2,'BN_Regular Symbol'!F$50,IF(BN_PayCombo!D164=1,'BN_Regular Symbol'!F$35,IF(C164=0,'BN_Regular Symbol'!F$26,'BN_Regular Symbol'!F$63) ))</f>
        <v>0</v>
      </c>
      <c r="K164" s="284">
        <f>IF(E164=2,'BN_Regular Symbol'!G$50,IF(BN_PayCombo!E164=1,'BN_Regular Symbol'!G$35,IF(D164=0,'BN_Regular Symbol'!G$26,'BN_Regular Symbol'!G$63) ))</f>
        <v>21</v>
      </c>
      <c r="L164" s="284">
        <f>IF(F164=2,'BN_Regular Symbol'!H$50,IF(BN_PayCombo!F164=1,'BN_Regular Symbol'!H$35,IF(E164=0,'BN_Regular Symbol'!H$26,'BN_Regular Symbol'!H$63) ))</f>
        <v>114</v>
      </c>
      <c r="M164" s="270">
        <f t="shared" si="32"/>
        <v>0</v>
      </c>
      <c r="N164" s="271">
        <f t="shared" si="36"/>
        <v>0</v>
      </c>
      <c r="O164" s="285">
        <f>HLOOKUP(A164,OverView!$B$47:$L$57,4,FALSE)</f>
        <v>150</v>
      </c>
      <c r="P164" s="269">
        <f t="shared" si="33"/>
        <v>0</v>
      </c>
      <c r="Q164" s="272">
        <f t="shared" si="34"/>
        <v>0</v>
      </c>
      <c r="R164" s="269">
        <f t="shared" si="35"/>
        <v>0</v>
      </c>
      <c r="S164" s="237"/>
    </row>
    <row r="165" spans="1:19" ht="14" thickBot="1">
      <c r="A165" s="187">
        <f t="shared" si="37"/>
        <v>6</v>
      </c>
      <c r="B165" s="278">
        <v>1</v>
      </c>
      <c r="C165" s="278">
        <v>2</v>
      </c>
      <c r="D165" s="278">
        <v>2</v>
      </c>
      <c r="E165" s="278">
        <v>1</v>
      </c>
      <c r="F165" s="278">
        <v>0</v>
      </c>
      <c r="G165" s="279">
        <f t="shared" si="38"/>
        <v>6</v>
      </c>
      <c r="H165" s="284">
        <f>IF(B165=2,'BN_Regular Symbol'!D$50,IF(BN_PayCombo!B165=1,'BN_Regular Symbol'!D$35,IF(A165=0,'BN_Regular Symbol'!D$26,'BN_Regular Symbol'!D$63) ))</f>
        <v>0</v>
      </c>
      <c r="I165" s="284">
        <f>IF(C165=2,'BN_Regular Symbol'!E$50,IF(BN_PayCombo!C165=1,'BN_Regular Symbol'!E$35,IF(B165=0,'BN_Regular Symbol'!E$26,'BN_Regular Symbol'!E$63) ))</f>
        <v>12</v>
      </c>
      <c r="J165" s="284">
        <f>IF(D165=2,'BN_Regular Symbol'!F$50,IF(BN_PayCombo!D165=1,'BN_Regular Symbol'!F$35,IF(C165=0,'BN_Regular Symbol'!F$26,'BN_Regular Symbol'!F$63) ))</f>
        <v>24</v>
      </c>
      <c r="K165" s="284">
        <f>IF(E165=2,'BN_Regular Symbol'!G$50,IF(BN_PayCombo!E165=1,'BN_Regular Symbol'!G$35,IF(D165=0,'BN_Regular Symbol'!G$26,'BN_Regular Symbol'!G$63) ))</f>
        <v>0</v>
      </c>
      <c r="L165" s="284">
        <f>IF(F165=2,'BN_Regular Symbol'!H$50,IF(BN_PayCombo!F165=1,'BN_Regular Symbol'!H$35,IF(E165=0,'BN_Regular Symbol'!H$26,'BN_Regular Symbol'!H$63) ))</f>
        <v>114</v>
      </c>
      <c r="M165" s="270">
        <f t="shared" si="32"/>
        <v>0</v>
      </c>
      <c r="N165" s="271">
        <f t="shared" si="36"/>
        <v>0</v>
      </c>
      <c r="O165" s="285">
        <f>HLOOKUP(A165,OverView!$B$47:$L$57,4,FALSE)</f>
        <v>150</v>
      </c>
      <c r="P165" s="269">
        <f t="shared" si="33"/>
        <v>0</v>
      </c>
      <c r="Q165" s="272">
        <f t="shared" si="34"/>
        <v>0</v>
      </c>
      <c r="R165" s="269">
        <f t="shared" si="35"/>
        <v>0</v>
      </c>
      <c r="S165" s="237"/>
    </row>
    <row r="166" spans="1:19" ht="14" thickBot="1">
      <c r="A166" s="187">
        <f t="shared" si="37"/>
        <v>6</v>
      </c>
      <c r="B166" s="278">
        <v>2</v>
      </c>
      <c r="C166" s="278">
        <v>1</v>
      </c>
      <c r="D166" s="278">
        <v>1</v>
      </c>
      <c r="E166" s="278">
        <v>1</v>
      </c>
      <c r="F166" s="278">
        <v>1</v>
      </c>
      <c r="G166" s="279">
        <f t="shared" si="38"/>
        <v>6</v>
      </c>
      <c r="H166" s="284">
        <f>IF(B166=2,'BN_Regular Symbol'!D$50,IF(BN_PayCombo!B166=1,'BN_Regular Symbol'!D$35,IF(A166=0,'BN_Regular Symbol'!D$26,'BN_Regular Symbol'!D$63) ))</f>
        <v>12</v>
      </c>
      <c r="I166" s="284">
        <f>IF(C166=2,'BN_Regular Symbol'!E$50,IF(BN_PayCombo!C166=1,'BN_Regular Symbol'!E$35,IF(B166=0,'BN_Regular Symbol'!E$26,'BN_Regular Symbol'!E$63) ))</f>
        <v>0</v>
      </c>
      <c r="J166" s="284">
        <f>IF(D166=2,'BN_Regular Symbol'!F$50,IF(BN_PayCombo!D166=1,'BN_Regular Symbol'!F$35,IF(C166=0,'BN_Regular Symbol'!F$26,'BN_Regular Symbol'!F$63) ))</f>
        <v>0</v>
      </c>
      <c r="K166" s="284">
        <f>IF(E166=2,'BN_Regular Symbol'!G$50,IF(BN_PayCombo!E166=1,'BN_Regular Symbol'!G$35,IF(D166=0,'BN_Regular Symbol'!G$26,'BN_Regular Symbol'!G$63) ))</f>
        <v>0</v>
      </c>
      <c r="L166" s="284">
        <f>IF(F166=2,'BN_Regular Symbol'!H$50,IF(BN_PayCombo!F166=1,'BN_Regular Symbol'!H$35,IF(E166=0,'BN_Regular Symbol'!H$26,'BN_Regular Symbol'!H$63) ))</f>
        <v>0</v>
      </c>
      <c r="M166" s="270">
        <f t="shared" si="32"/>
        <v>0</v>
      </c>
      <c r="N166" s="271">
        <f t="shared" si="36"/>
        <v>0</v>
      </c>
      <c r="O166" s="285">
        <f>HLOOKUP(A166,OverView!$B$47:$L$57,4,FALSE)</f>
        <v>150</v>
      </c>
      <c r="P166" s="269">
        <f t="shared" si="33"/>
        <v>0</v>
      </c>
      <c r="Q166" s="272">
        <f t="shared" si="34"/>
        <v>0</v>
      </c>
      <c r="R166" s="269">
        <f t="shared" si="35"/>
        <v>0</v>
      </c>
      <c r="S166" s="237"/>
    </row>
    <row r="167" spans="1:19" ht="14" thickBot="1">
      <c r="A167" s="187">
        <f t="shared" si="37"/>
        <v>6</v>
      </c>
      <c r="B167" s="278">
        <v>2</v>
      </c>
      <c r="C167" s="278">
        <v>1</v>
      </c>
      <c r="D167" s="278">
        <v>1</v>
      </c>
      <c r="E167" s="278">
        <v>2</v>
      </c>
      <c r="F167" s="278">
        <v>0</v>
      </c>
      <c r="G167" s="279">
        <f t="shared" si="38"/>
        <v>6</v>
      </c>
      <c r="H167" s="284">
        <f>IF(B167=2,'BN_Regular Symbol'!D$50,IF(BN_PayCombo!B167=1,'BN_Regular Symbol'!D$35,IF(A167=0,'BN_Regular Symbol'!D$26,'BN_Regular Symbol'!D$63) ))</f>
        <v>12</v>
      </c>
      <c r="I167" s="284">
        <f>IF(C167=2,'BN_Regular Symbol'!E$50,IF(BN_PayCombo!C167=1,'BN_Regular Symbol'!E$35,IF(B167=0,'BN_Regular Symbol'!E$26,'BN_Regular Symbol'!E$63) ))</f>
        <v>0</v>
      </c>
      <c r="J167" s="284">
        <f>IF(D167=2,'BN_Regular Symbol'!F$50,IF(BN_PayCombo!D167=1,'BN_Regular Symbol'!F$35,IF(C167=0,'BN_Regular Symbol'!F$26,'BN_Regular Symbol'!F$63) ))</f>
        <v>0</v>
      </c>
      <c r="K167" s="284">
        <f>IF(E167=2,'BN_Regular Symbol'!G$50,IF(BN_PayCombo!E167=1,'BN_Regular Symbol'!G$35,IF(D167=0,'BN_Regular Symbol'!G$26,'BN_Regular Symbol'!G$63) ))</f>
        <v>21</v>
      </c>
      <c r="L167" s="284">
        <f>IF(F167=2,'BN_Regular Symbol'!H$50,IF(BN_PayCombo!F167=1,'BN_Regular Symbol'!H$35,IF(E167=0,'BN_Regular Symbol'!H$26,'BN_Regular Symbol'!H$63) ))</f>
        <v>114</v>
      </c>
      <c r="M167" s="270">
        <f t="shared" si="32"/>
        <v>0</v>
      </c>
      <c r="N167" s="271">
        <f t="shared" si="36"/>
        <v>0</v>
      </c>
      <c r="O167" s="285">
        <f>HLOOKUP(A167,OverView!$B$47:$L$57,4,FALSE)</f>
        <v>150</v>
      </c>
      <c r="P167" s="269">
        <f t="shared" si="33"/>
        <v>0</v>
      </c>
      <c r="Q167" s="272">
        <f t="shared" si="34"/>
        <v>0</v>
      </c>
      <c r="R167" s="269">
        <f t="shared" si="35"/>
        <v>0</v>
      </c>
      <c r="S167" s="237"/>
    </row>
    <row r="168" spans="1:19" ht="14" thickBot="1">
      <c r="A168" s="187">
        <f t="shared" si="37"/>
        <v>6</v>
      </c>
      <c r="B168" s="278">
        <v>2</v>
      </c>
      <c r="C168" s="278">
        <v>1</v>
      </c>
      <c r="D168" s="278">
        <v>2</v>
      </c>
      <c r="E168" s="278">
        <v>1</v>
      </c>
      <c r="F168" s="278">
        <v>0</v>
      </c>
      <c r="G168" s="279">
        <f t="shared" si="38"/>
        <v>6</v>
      </c>
      <c r="H168" s="284">
        <f>IF(B168=2,'BN_Regular Symbol'!D$50,IF(BN_PayCombo!B168=1,'BN_Regular Symbol'!D$35,IF(A168=0,'BN_Regular Symbol'!D$26,'BN_Regular Symbol'!D$63) ))</f>
        <v>12</v>
      </c>
      <c r="I168" s="284">
        <f>IF(C168=2,'BN_Regular Symbol'!E$50,IF(BN_PayCombo!C168=1,'BN_Regular Symbol'!E$35,IF(B168=0,'BN_Regular Symbol'!E$26,'BN_Regular Symbol'!E$63) ))</f>
        <v>0</v>
      </c>
      <c r="J168" s="284">
        <f>IF(D168=2,'BN_Regular Symbol'!F$50,IF(BN_PayCombo!D168=1,'BN_Regular Symbol'!F$35,IF(C168=0,'BN_Regular Symbol'!F$26,'BN_Regular Symbol'!F$63) ))</f>
        <v>24</v>
      </c>
      <c r="K168" s="284">
        <f>IF(E168=2,'BN_Regular Symbol'!G$50,IF(BN_PayCombo!E168=1,'BN_Regular Symbol'!G$35,IF(D168=0,'BN_Regular Symbol'!G$26,'BN_Regular Symbol'!G$63) ))</f>
        <v>0</v>
      </c>
      <c r="L168" s="284">
        <f>IF(F168=2,'BN_Regular Symbol'!H$50,IF(BN_PayCombo!F168=1,'BN_Regular Symbol'!H$35,IF(E168=0,'BN_Regular Symbol'!H$26,'BN_Regular Symbol'!H$63) ))</f>
        <v>114</v>
      </c>
      <c r="M168" s="270">
        <f t="shared" si="32"/>
        <v>0</v>
      </c>
      <c r="N168" s="271">
        <f t="shared" si="36"/>
        <v>0</v>
      </c>
      <c r="O168" s="285">
        <f>HLOOKUP(A168,OverView!$B$47:$L$57,4,FALSE)</f>
        <v>150</v>
      </c>
      <c r="P168" s="269">
        <f t="shared" si="33"/>
        <v>0</v>
      </c>
      <c r="Q168" s="272">
        <f t="shared" si="34"/>
        <v>0</v>
      </c>
      <c r="R168" s="269">
        <f t="shared" si="35"/>
        <v>0</v>
      </c>
      <c r="S168" s="237"/>
    </row>
    <row r="169" spans="1:19" ht="14" thickBot="1">
      <c r="A169" s="187">
        <f t="shared" si="37"/>
        <v>6</v>
      </c>
      <c r="B169" s="278">
        <v>2</v>
      </c>
      <c r="C169" s="278">
        <v>2</v>
      </c>
      <c r="D169" s="278">
        <v>1</v>
      </c>
      <c r="E169" s="278">
        <v>1</v>
      </c>
      <c r="F169" s="278">
        <v>0</v>
      </c>
      <c r="G169" s="279">
        <f t="shared" si="38"/>
        <v>6</v>
      </c>
      <c r="H169" s="284">
        <f>IF(B169=2,'BN_Regular Symbol'!D$50,IF(BN_PayCombo!B169=1,'BN_Regular Symbol'!D$35,IF(A169=0,'BN_Regular Symbol'!D$26,'BN_Regular Symbol'!D$63) ))</f>
        <v>12</v>
      </c>
      <c r="I169" s="284">
        <f>IF(C169=2,'BN_Regular Symbol'!E$50,IF(BN_PayCombo!C169=1,'BN_Regular Symbol'!E$35,IF(B169=0,'BN_Regular Symbol'!E$26,'BN_Regular Symbol'!E$63) ))</f>
        <v>12</v>
      </c>
      <c r="J169" s="284">
        <f>IF(D169=2,'BN_Regular Symbol'!F$50,IF(BN_PayCombo!D169=1,'BN_Regular Symbol'!F$35,IF(C169=0,'BN_Regular Symbol'!F$26,'BN_Regular Symbol'!F$63) ))</f>
        <v>0</v>
      </c>
      <c r="K169" s="284">
        <f>IF(E169=2,'BN_Regular Symbol'!G$50,IF(BN_PayCombo!E169=1,'BN_Regular Symbol'!G$35,IF(D169=0,'BN_Regular Symbol'!G$26,'BN_Regular Symbol'!G$63) ))</f>
        <v>0</v>
      </c>
      <c r="L169" s="284">
        <f>IF(F169=2,'BN_Regular Symbol'!H$50,IF(BN_PayCombo!F169=1,'BN_Regular Symbol'!H$35,IF(E169=0,'BN_Regular Symbol'!H$26,'BN_Regular Symbol'!H$63) ))</f>
        <v>114</v>
      </c>
      <c r="M169" s="270">
        <f t="shared" si="32"/>
        <v>0</v>
      </c>
      <c r="N169" s="271">
        <f t="shared" si="36"/>
        <v>0</v>
      </c>
      <c r="O169" s="285">
        <f>HLOOKUP(A169,OverView!$B$47:$L$57,4,FALSE)</f>
        <v>150</v>
      </c>
      <c r="P169" s="269">
        <f t="shared" si="33"/>
        <v>0</v>
      </c>
      <c r="Q169" s="272">
        <f t="shared" si="34"/>
        <v>0</v>
      </c>
      <c r="R169" s="269">
        <f t="shared" si="35"/>
        <v>0</v>
      </c>
      <c r="S169" s="237"/>
    </row>
    <row r="170" spans="1:19" ht="14" thickBot="1">
      <c r="A170" s="187">
        <f t="shared" si="37"/>
        <v>6</v>
      </c>
      <c r="B170" s="282">
        <v>2</v>
      </c>
      <c r="C170" s="282">
        <v>2</v>
      </c>
      <c r="D170" s="282">
        <v>2</v>
      </c>
      <c r="E170" s="282">
        <v>0</v>
      </c>
      <c r="F170" s="282">
        <v>0</v>
      </c>
      <c r="G170" s="283">
        <f t="shared" si="38"/>
        <v>6</v>
      </c>
      <c r="H170" s="284">
        <f>IF(B170=2,'BN_Regular Symbol'!D$50,IF(BN_PayCombo!B170=1,'BN_Regular Symbol'!D$35,IF(A170=0,'BN_Regular Symbol'!D$26,'BN_Regular Symbol'!D$63) ))</f>
        <v>12</v>
      </c>
      <c r="I170" s="284">
        <f>IF(C170=2,'BN_Regular Symbol'!E$50,IF(BN_PayCombo!C170=1,'BN_Regular Symbol'!E$35,IF(B170=0,'BN_Regular Symbol'!E$26,'BN_Regular Symbol'!E$63) ))</f>
        <v>12</v>
      </c>
      <c r="J170" s="284">
        <f>IF(D170=2,'BN_Regular Symbol'!F$50,IF(BN_PayCombo!D170=1,'BN_Regular Symbol'!F$35,IF(C170=0,'BN_Regular Symbol'!F$26,'BN_Regular Symbol'!F$63) ))</f>
        <v>24</v>
      </c>
      <c r="K170" s="284">
        <f>IF(E170=2,'BN_Regular Symbol'!G$50,IF(BN_PayCombo!E170=1,'BN_Regular Symbol'!G$35,IF(D170=0,'BN_Regular Symbol'!G$26,'BN_Regular Symbol'!G$63) ))</f>
        <v>99</v>
      </c>
      <c r="L170" s="284">
        <f>IF(F170=2,'BN_Regular Symbol'!H$50,IF(BN_PayCombo!F170=1,'BN_Regular Symbol'!H$35,IF(E170=0,'BN_Regular Symbol'!H$26,'BN_Regular Symbol'!H$63) ))</f>
        <v>120</v>
      </c>
      <c r="M170" s="270">
        <f t="shared" si="32"/>
        <v>41057280</v>
      </c>
      <c r="N170" s="271">
        <f t="shared" si="36"/>
        <v>606.06060606060601</v>
      </c>
      <c r="O170" s="285">
        <f>HLOOKUP(A170,OverView!$B$47:$L$57,4,FALSE)</f>
        <v>150</v>
      </c>
      <c r="P170" s="269">
        <f t="shared" si="33"/>
        <v>0.24750000000000003</v>
      </c>
      <c r="Q170" s="272">
        <f t="shared" si="34"/>
        <v>1.6500000000000002E-3</v>
      </c>
      <c r="R170" s="269">
        <f t="shared" si="35"/>
        <v>0.24750000000000003</v>
      </c>
      <c r="S170" s="289">
        <f>SUM(M159:M170)</f>
        <v>41057280</v>
      </c>
    </row>
    <row r="171" spans="1:19" ht="14" thickBot="1">
      <c r="A171" s="187">
        <f t="shared" si="37"/>
        <v>5</v>
      </c>
      <c r="B171" s="280">
        <v>1</v>
      </c>
      <c r="C171" s="280">
        <v>1</v>
      </c>
      <c r="D171" s="280">
        <v>1</v>
      </c>
      <c r="E171" s="280">
        <v>1</v>
      </c>
      <c r="F171" s="280">
        <v>1</v>
      </c>
      <c r="G171" s="281">
        <f t="shared" si="38"/>
        <v>5</v>
      </c>
      <c r="H171" s="284">
        <f>IF(B171=2,'BN_Regular Symbol'!D$50,IF(BN_PayCombo!B171=1,'BN_Regular Symbol'!D$35,IF(A171=0,'BN_Regular Symbol'!D$26,'BN_Regular Symbol'!D$63) ))</f>
        <v>0</v>
      </c>
      <c r="I171" s="284">
        <f>IF(C171=2,'BN_Regular Symbol'!E$50,IF(BN_PayCombo!C171=1,'BN_Regular Symbol'!E$35,IF(B171=0,'BN_Regular Symbol'!E$26,'BN_Regular Symbol'!E$63) ))</f>
        <v>0</v>
      </c>
      <c r="J171" s="284">
        <f>IF(D171=2,'BN_Regular Symbol'!F$50,IF(BN_PayCombo!D171=1,'BN_Regular Symbol'!F$35,IF(C171=0,'BN_Regular Symbol'!F$26,'BN_Regular Symbol'!F$63) ))</f>
        <v>0</v>
      </c>
      <c r="K171" s="284">
        <f>IF(E171=2,'BN_Regular Symbol'!G$50,IF(BN_PayCombo!E171=1,'BN_Regular Symbol'!G$35,IF(D171=0,'BN_Regular Symbol'!G$26,'BN_Regular Symbol'!G$63) ))</f>
        <v>0</v>
      </c>
      <c r="L171" s="284">
        <f>IF(F171=2,'BN_Regular Symbol'!H$50,IF(BN_PayCombo!F171=1,'BN_Regular Symbol'!H$35,IF(E171=0,'BN_Regular Symbol'!H$26,'BN_Regular Symbol'!H$63) ))</f>
        <v>0</v>
      </c>
      <c r="M171" s="270">
        <f t="shared" si="32"/>
        <v>0</v>
      </c>
      <c r="N171" s="271">
        <f t="shared" si="36"/>
        <v>0</v>
      </c>
      <c r="O171" s="285">
        <f>HLOOKUP(A171,OverView!$B$47:$L$57,4,FALSE)</f>
        <v>40</v>
      </c>
      <c r="P171" s="269">
        <f t="shared" si="33"/>
        <v>0</v>
      </c>
      <c r="Q171" s="272">
        <f t="shared" si="34"/>
        <v>0</v>
      </c>
      <c r="R171" s="269">
        <f t="shared" si="35"/>
        <v>0</v>
      </c>
      <c r="S171" s="237"/>
    </row>
    <row r="172" spans="1:19" ht="14" thickBot="1">
      <c r="A172" s="187">
        <f t="shared" si="37"/>
        <v>5</v>
      </c>
      <c r="B172" s="278">
        <v>1</v>
      </c>
      <c r="C172" s="278">
        <v>1</v>
      </c>
      <c r="D172" s="278">
        <v>1</v>
      </c>
      <c r="E172" s="278">
        <v>2</v>
      </c>
      <c r="F172" s="278">
        <v>0</v>
      </c>
      <c r="G172" s="279">
        <f t="shared" si="38"/>
        <v>5</v>
      </c>
      <c r="H172" s="284">
        <f>IF(B172=2,'BN_Regular Symbol'!D$50,IF(BN_PayCombo!B172=1,'BN_Regular Symbol'!D$35,IF(A172=0,'BN_Regular Symbol'!D$26,'BN_Regular Symbol'!D$63) ))</f>
        <v>0</v>
      </c>
      <c r="I172" s="284">
        <f>IF(C172=2,'BN_Regular Symbol'!E$50,IF(BN_PayCombo!C172=1,'BN_Regular Symbol'!E$35,IF(B172=0,'BN_Regular Symbol'!E$26,'BN_Regular Symbol'!E$63) ))</f>
        <v>0</v>
      </c>
      <c r="J172" s="284">
        <f>IF(D172=2,'BN_Regular Symbol'!F$50,IF(BN_PayCombo!D172=1,'BN_Regular Symbol'!F$35,IF(C172=0,'BN_Regular Symbol'!F$26,'BN_Regular Symbol'!F$63) ))</f>
        <v>0</v>
      </c>
      <c r="K172" s="284">
        <f>IF(E172=2,'BN_Regular Symbol'!G$50,IF(BN_PayCombo!E172=1,'BN_Regular Symbol'!G$35,IF(D172=0,'BN_Regular Symbol'!G$26,'BN_Regular Symbol'!G$63) ))</f>
        <v>21</v>
      </c>
      <c r="L172" s="284">
        <f>IF(F172=2,'BN_Regular Symbol'!H$50,IF(BN_PayCombo!F172=1,'BN_Regular Symbol'!H$35,IF(E172=0,'BN_Regular Symbol'!H$26,'BN_Regular Symbol'!H$63) ))</f>
        <v>114</v>
      </c>
      <c r="M172" s="270">
        <f t="shared" si="32"/>
        <v>0</v>
      </c>
      <c r="N172" s="271">
        <f t="shared" si="36"/>
        <v>0</v>
      </c>
      <c r="O172" s="285">
        <f>HLOOKUP(A172,OverView!$B$47:$L$57,4,FALSE)</f>
        <v>40</v>
      </c>
      <c r="P172" s="269">
        <f t="shared" si="33"/>
        <v>0</v>
      </c>
      <c r="Q172" s="272">
        <f t="shared" si="34"/>
        <v>0</v>
      </c>
      <c r="R172" s="269">
        <f t="shared" si="35"/>
        <v>0</v>
      </c>
      <c r="S172" s="237"/>
    </row>
    <row r="173" spans="1:19" ht="14" thickBot="1">
      <c r="A173" s="187">
        <f t="shared" si="37"/>
        <v>5</v>
      </c>
      <c r="B173" s="278">
        <v>1</v>
      </c>
      <c r="C173" s="278">
        <v>1</v>
      </c>
      <c r="D173" s="278">
        <v>2</v>
      </c>
      <c r="E173" s="278">
        <v>1</v>
      </c>
      <c r="F173" s="278">
        <v>0</v>
      </c>
      <c r="G173" s="279">
        <f t="shared" si="38"/>
        <v>5</v>
      </c>
      <c r="H173" s="284">
        <f>IF(B173=2,'BN_Regular Symbol'!D$50,IF(BN_PayCombo!B173=1,'BN_Regular Symbol'!D$35,IF(A173=0,'BN_Regular Symbol'!D$26,'BN_Regular Symbol'!D$63) ))</f>
        <v>0</v>
      </c>
      <c r="I173" s="284">
        <f>IF(C173=2,'BN_Regular Symbol'!E$50,IF(BN_PayCombo!C173=1,'BN_Regular Symbol'!E$35,IF(B173=0,'BN_Regular Symbol'!E$26,'BN_Regular Symbol'!E$63) ))</f>
        <v>0</v>
      </c>
      <c r="J173" s="284">
        <f>IF(D173=2,'BN_Regular Symbol'!F$50,IF(BN_PayCombo!D173=1,'BN_Regular Symbol'!F$35,IF(C173=0,'BN_Regular Symbol'!F$26,'BN_Regular Symbol'!F$63) ))</f>
        <v>24</v>
      </c>
      <c r="K173" s="284">
        <f>IF(E173=2,'BN_Regular Symbol'!G$50,IF(BN_PayCombo!E173=1,'BN_Regular Symbol'!G$35,IF(D173=0,'BN_Regular Symbol'!G$26,'BN_Regular Symbol'!G$63) ))</f>
        <v>0</v>
      </c>
      <c r="L173" s="284">
        <f>IF(F173=2,'BN_Regular Symbol'!H$50,IF(BN_PayCombo!F173=1,'BN_Regular Symbol'!H$35,IF(E173=0,'BN_Regular Symbol'!H$26,'BN_Regular Symbol'!H$63) ))</f>
        <v>114</v>
      </c>
      <c r="M173" s="270">
        <f t="shared" si="32"/>
        <v>0</v>
      </c>
      <c r="N173" s="271">
        <f t="shared" si="36"/>
        <v>0</v>
      </c>
      <c r="O173" s="285">
        <f>HLOOKUP(A173,OverView!$B$47:$L$57,4,FALSE)</f>
        <v>40</v>
      </c>
      <c r="P173" s="269">
        <f t="shared" si="33"/>
        <v>0</v>
      </c>
      <c r="Q173" s="272">
        <f t="shared" si="34"/>
        <v>0</v>
      </c>
      <c r="R173" s="269">
        <f t="shared" si="35"/>
        <v>0</v>
      </c>
      <c r="S173" s="237"/>
    </row>
    <row r="174" spans="1:19" ht="14" thickBot="1">
      <c r="A174" s="187">
        <f t="shared" si="37"/>
        <v>5</v>
      </c>
      <c r="B174" s="278">
        <v>1</v>
      </c>
      <c r="C174" s="278">
        <v>2</v>
      </c>
      <c r="D174" s="278">
        <v>1</v>
      </c>
      <c r="E174" s="278">
        <v>1</v>
      </c>
      <c r="F174" s="278">
        <v>0</v>
      </c>
      <c r="G174" s="279">
        <f t="shared" si="38"/>
        <v>5</v>
      </c>
      <c r="H174" s="284">
        <f>IF(B174=2,'BN_Regular Symbol'!D$50,IF(BN_PayCombo!B174=1,'BN_Regular Symbol'!D$35,IF(A174=0,'BN_Regular Symbol'!D$26,'BN_Regular Symbol'!D$63) ))</f>
        <v>0</v>
      </c>
      <c r="I174" s="284">
        <f>IF(C174=2,'BN_Regular Symbol'!E$50,IF(BN_PayCombo!C174=1,'BN_Regular Symbol'!E$35,IF(B174=0,'BN_Regular Symbol'!E$26,'BN_Regular Symbol'!E$63) ))</f>
        <v>12</v>
      </c>
      <c r="J174" s="284">
        <f>IF(D174=2,'BN_Regular Symbol'!F$50,IF(BN_PayCombo!D174=1,'BN_Regular Symbol'!F$35,IF(C174=0,'BN_Regular Symbol'!F$26,'BN_Regular Symbol'!F$63) ))</f>
        <v>0</v>
      </c>
      <c r="K174" s="284">
        <f>IF(E174=2,'BN_Regular Symbol'!G$50,IF(BN_PayCombo!E174=1,'BN_Regular Symbol'!G$35,IF(D174=0,'BN_Regular Symbol'!G$26,'BN_Regular Symbol'!G$63) ))</f>
        <v>0</v>
      </c>
      <c r="L174" s="284">
        <f>IF(F174=2,'BN_Regular Symbol'!H$50,IF(BN_PayCombo!F174=1,'BN_Regular Symbol'!H$35,IF(E174=0,'BN_Regular Symbol'!H$26,'BN_Regular Symbol'!H$63) ))</f>
        <v>114</v>
      </c>
      <c r="M174" s="270">
        <f t="shared" si="32"/>
        <v>0</v>
      </c>
      <c r="N174" s="271">
        <f t="shared" si="36"/>
        <v>0</v>
      </c>
      <c r="O174" s="285">
        <f>HLOOKUP(A174,OverView!$B$47:$L$57,4,FALSE)</f>
        <v>40</v>
      </c>
      <c r="P174" s="269">
        <f t="shared" si="33"/>
        <v>0</v>
      </c>
      <c r="Q174" s="272">
        <f t="shared" si="34"/>
        <v>0</v>
      </c>
      <c r="R174" s="269">
        <f t="shared" si="35"/>
        <v>0</v>
      </c>
      <c r="S174" s="237"/>
    </row>
    <row r="175" spans="1:19" ht="14" thickBot="1">
      <c r="A175" s="187">
        <f t="shared" si="37"/>
        <v>5</v>
      </c>
      <c r="B175" s="278">
        <v>1</v>
      </c>
      <c r="C175" s="278">
        <v>2</v>
      </c>
      <c r="D175" s="278">
        <v>2</v>
      </c>
      <c r="E175" s="278">
        <v>0</v>
      </c>
      <c r="F175" s="278">
        <v>0</v>
      </c>
      <c r="G175" s="279">
        <f t="shared" si="38"/>
        <v>5</v>
      </c>
      <c r="H175" s="284">
        <f>IF(B175=2,'BN_Regular Symbol'!D$50,IF(BN_PayCombo!B175=1,'BN_Regular Symbol'!D$35,IF(A175=0,'BN_Regular Symbol'!D$26,'BN_Regular Symbol'!D$63) ))</f>
        <v>0</v>
      </c>
      <c r="I175" s="284">
        <f>IF(C175=2,'BN_Regular Symbol'!E$50,IF(BN_PayCombo!C175=1,'BN_Regular Symbol'!E$35,IF(B175=0,'BN_Regular Symbol'!E$26,'BN_Regular Symbol'!E$63) ))</f>
        <v>12</v>
      </c>
      <c r="J175" s="284">
        <f>IF(D175=2,'BN_Regular Symbol'!F$50,IF(BN_PayCombo!D175=1,'BN_Regular Symbol'!F$35,IF(C175=0,'BN_Regular Symbol'!F$26,'BN_Regular Symbol'!F$63) ))</f>
        <v>24</v>
      </c>
      <c r="K175" s="284">
        <f>IF(E175=2,'BN_Regular Symbol'!G$50,IF(BN_PayCombo!E175=1,'BN_Regular Symbol'!G$35,IF(D175=0,'BN_Regular Symbol'!G$26,'BN_Regular Symbol'!G$63) ))</f>
        <v>99</v>
      </c>
      <c r="L175" s="284">
        <f>IF(F175=2,'BN_Regular Symbol'!H$50,IF(BN_PayCombo!F175=1,'BN_Regular Symbol'!H$35,IF(E175=0,'BN_Regular Symbol'!H$26,'BN_Regular Symbol'!H$63) ))</f>
        <v>120</v>
      </c>
      <c r="M175" s="270">
        <f t="shared" si="32"/>
        <v>0</v>
      </c>
      <c r="N175" s="271">
        <f t="shared" si="36"/>
        <v>0</v>
      </c>
      <c r="O175" s="285">
        <f>HLOOKUP(A175,OverView!$B$47:$L$57,4,FALSE)</f>
        <v>40</v>
      </c>
      <c r="P175" s="269">
        <f t="shared" si="33"/>
        <v>0</v>
      </c>
      <c r="Q175" s="272">
        <f t="shared" si="34"/>
        <v>0</v>
      </c>
      <c r="R175" s="269">
        <f t="shared" si="35"/>
        <v>0</v>
      </c>
      <c r="S175" s="237"/>
    </row>
    <row r="176" spans="1:19" ht="14" thickBot="1">
      <c r="A176" s="187">
        <f t="shared" si="37"/>
        <v>5</v>
      </c>
      <c r="B176" s="278">
        <v>2</v>
      </c>
      <c r="C176" s="278">
        <v>1</v>
      </c>
      <c r="D176" s="278">
        <v>1</v>
      </c>
      <c r="E176" s="278">
        <v>1</v>
      </c>
      <c r="F176" s="278">
        <v>0</v>
      </c>
      <c r="G176" s="279">
        <f t="shared" si="38"/>
        <v>5</v>
      </c>
      <c r="H176" s="284">
        <f>IF(B176=2,'BN_Regular Symbol'!D$50,IF(BN_PayCombo!B176=1,'BN_Regular Symbol'!D$35,IF(A176=0,'BN_Regular Symbol'!D$26,'BN_Regular Symbol'!D$63) ))</f>
        <v>12</v>
      </c>
      <c r="I176" s="284">
        <f>IF(C176=2,'BN_Regular Symbol'!E$50,IF(BN_PayCombo!C176=1,'BN_Regular Symbol'!E$35,IF(B176=0,'BN_Regular Symbol'!E$26,'BN_Regular Symbol'!E$63) ))</f>
        <v>0</v>
      </c>
      <c r="J176" s="284">
        <f>IF(D176=2,'BN_Regular Symbol'!F$50,IF(BN_PayCombo!D176=1,'BN_Regular Symbol'!F$35,IF(C176=0,'BN_Regular Symbol'!F$26,'BN_Regular Symbol'!F$63) ))</f>
        <v>0</v>
      </c>
      <c r="K176" s="284">
        <f>IF(E176=2,'BN_Regular Symbol'!G$50,IF(BN_PayCombo!E176=1,'BN_Regular Symbol'!G$35,IF(D176=0,'BN_Regular Symbol'!G$26,'BN_Regular Symbol'!G$63) ))</f>
        <v>0</v>
      </c>
      <c r="L176" s="284">
        <f>IF(F176=2,'BN_Regular Symbol'!H$50,IF(BN_PayCombo!F176=1,'BN_Regular Symbol'!H$35,IF(E176=0,'BN_Regular Symbol'!H$26,'BN_Regular Symbol'!H$63) ))</f>
        <v>114</v>
      </c>
      <c r="M176" s="270">
        <f t="shared" si="32"/>
        <v>0</v>
      </c>
      <c r="N176" s="271">
        <f t="shared" si="36"/>
        <v>0</v>
      </c>
      <c r="O176" s="285">
        <f>HLOOKUP(A176,OverView!$B$47:$L$57,4,FALSE)</f>
        <v>40</v>
      </c>
      <c r="P176" s="269">
        <f t="shared" si="33"/>
        <v>0</v>
      </c>
      <c r="Q176" s="272">
        <f t="shared" si="34"/>
        <v>0</v>
      </c>
      <c r="R176" s="269">
        <f t="shared" si="35"/>
        <v>0</v>
      </c>
      <c r="S176" s="237"/>
    </row>
    <row r="177" spans="1:19" ht="14" thickBot="1">
      <c r="A177" s="187">
        <f t="shared" si="37"/>
        <v>5</v>
      </c>
      <c r="B177" s="278">
        <v>2</v>
      </c>
      <c r="C177" s="278">
        <v>1</v>
      </c>
      <c r="D177" s="278">
        <v>2</v>
      </c>
      <c r="E177" s="278">
        <v>0</v>
      </c>
      <c r="F177" s="278">
        <v>0</v>
      </c>
      <c r="G177" s="279">
        <f t="shared" si="38"/>
        <v>5</v>
      </c>
      <c r="H177" s="284">
        <f>IF(B177=2,'BN_Regular Symbol'!D$50,IF(BN_PayCombo!B177=1,'BN_Regular Symbol'!D$35,IF(A177=0,'BN_Regular Symbol'!D$26,'BN_Regular Symbol'!D$63) ))</f>
        <v>12</v>
      </c>
      <c r="I177" s="284">
        <f>IF(C177=2,'BN_Regular Symbol'!E$50,IF(BN_PayCombo!C177=1,'BN_Regular Symbol'!E$35,IF(B177=0,'BN_Regular Symbol'!E$26,'BN_Regular Symbol'!E$63) ))</f>
        <v>0</v>
      </c>
      <c r="J177" s="284">
        <f>IF(D177=2,'BN_Regular Symbol'!F$50,IF(BN_PayCombo!D177=1,'BN_Regular Symbol'!F$35,IF(C177=0,'BN_Regular Symbol'!F$26,'BN_Regular Symbol'!F$63) ))</f>
        <v>24</v>
      </c>
      <c r="K177" s="284">
        <f>IF(E177=2,'BN_Regular Symbol'!G$50,IF(BN_PayCombo!E177=1,'BN_Regular Symbol'!G$35,IF(D177=0,'BN_Regular Symbol'!G$26,'BN_Regular Symbol'!G$63) ))</f>
        <v>99</v>
      </c>
      <c r="L177" s="284">
        <f>IF(F177=2,'BN_Regular Symbol'!H$50,IF(BN_PayCombo!F177=1,'BN_Regular Symbol'!H$35,IF(E177=0,'BN_Regular Symbol'!H$26,'BN_Regular Symbol'!H$63) ))</f>
        <v>120</v>
      </c>
      <c r="M177" s="270">
        <f t="shared" si="32"/>
        <v>0</v>
      </c>
      <c r="N177" s="271">
        <f t="shared" si="36"/>
        <v>0</v>
      </c>
      <c r="O177" s="285">
        <f>HLOOKUP(A177,OverView!$B$47:$L$57,4,FALSE)</f>
        <v>40</v>
      </c>
      <c r="P177" s="269">
        <f t="shared" si="33"/>
        <v>0</v>
      </c>
      <c r="Q177" s="272">
        <f t="shared" si="34"/>
        <v>0</v>
      </c>
      <c r="R177" s="269">
        <f t="shared" si="35"/>
        <v>0</v>
      </c>
      <c r="S177" s="237"/>
    </row>
    <row r="178" spans="1:19" ht="14" thickBot="1">
      <c r="A178" s="187">
        <f t="shared" si="37"/>
        <v>5</v>
      </c>
      <c r="B178" s="282">
        <v>2</v>
      </c>
      <c r="C178" s="282">
        <v>2</v>
      </c>
      <c r="D178" s="282">
        <v>1</v>
      </c>
      <c r="E178" s="282">
        <v>0</v>
      </c>
      <c r="F178" s="282">
        <v>0</v>
      </c>
      <c r="G178" s="283">
        <f t="shared" si="38"/>
        <v>5</v>
      </c>
      <c r="H178" s="284">
        <f>IF(B178=2,'BN_Regular Symbol'!D$50,IF(BN_PayCombo!B178=1,'BN_Regular Symbol'!D$35,IF(A178=0,'BN_Regular Symbol'!D$26,'BN_Regular Symbol'!D$63) ))</f>
        <v>12</v>
      </c>
      <c r="I178" s="284">
        <f>IF(C178=2,'BN_Regular Symbol'!E$50,IF(BN_PayCombo!C178=1,'BN_Regular Symbol'!E$35,IF(B178=0,'BN_Regular Symbol'!E$26,'BN_Regular Symbol'!E$63) ))</f>
        <v>12</v>
      </c>
      <c r="J178" s="284">
        <f>IF(D178=2,'BN_Regular Symbol'!F$50,IF(BN_PayCombo!D178=1,'BN_Regular Symbol'!F$35,IF(C178=0,'BN_Regular Symbol'!F$26,'BN_Regular Symbol'!F$63) ))</f>
        <v>0</v>
      </c>
      <c r="K178" s="284">
        <f>IF(E178=2,'BN_Regular Symbol'!G$50,IF(BN_PayCombo!E178=1,'BN_Regular Symbol'!G$35,IF(D178=0,'BN_Regular Symbol'!G$26,'BN_Regular Symbol'!G$63) ))</f>
        <v>99</v>
      </c>
      <c r="L178" s="284">
        <f>IF(F178=2,'BN_Regular Symbol'!H$50,IF(BN_PayCombo!F178=1,'BN_Regular Symbol'!H$35,IF(E178=0,'BN_Regular Symbol'!H$26,'BN_Regular Symbol'!H$63) ))</f>
        <v>120</v>
      </c>
      <c r="M178" s="270">
        <f t="shared" si="32"/>
        <v>0</v>
      </c>
      <c r="N178" s="271">
        <f t="shared" si="36"/>
        <v>0</v>
      </c>
      <c r="O178" s="285">
        <f>HLOOKUP(A178,OverView!$B$47:$L$57,4,FALSE)</f>
        <v>40</v>
      </c>
      <c r="P178" s="269">
        <f t="shared" si="33"/>
        <v>0</v>
      </c>
      <c r="Q178" s="272">
        <f t="shared" si="34"/>
        <v>0</v>
      </c>
      <c r="R178" s="269">
        <f t="shared" si="35"/>
        <v>0</v>
      </c>
      <c r="S178" s="289">
        <f>SUM(M171:M178)</f>
        <v>0</v>
      </c>
    </row>
    <row r="179" spans="1:19" ht="14" thickBot="1">
      <c r="A179" s="187">
        <f t="shared" si="37"/>
        <v>4</v>
      </c>
      <c r="B179" s="280">
        <v>1</v>
      </c>
      <c r="C179" s="280">
        <v>1</v>
      </c>
      <c r="D179" s="280">
        <v>1</v>
      </c>
      <c r="E179" s="280">
        <v>1</v>
      </c>
      <c r="F179" s="280">
        <v>0</v>
      </c>
      <c r="G179" s="281">
        <f t="shared" si="38"/>
        <v>4</v>
      </c>
      <c r="H179" s="284">
        <f>IF(B179=2,'BN_Regular Symbol'!D$50,IF(BN_PayCombo!B179=1,'BN_Regular Symbol'!D$35,IF(A179=0,'BN_Regular Symbol'!D$26,'BN_Regular Symbol'!D$63) ))</f>
        <v>0</v>
      </c>
      <c r="I179" s="284">
        <f>IF(C179=2,'BN_Regular Symbol'!E$50,IF(BN_PayCombo!C179=1,'BN_Regular Symbol'!E$35,IF(B179=0,'BN_Regular Symbol'!E$26,'BN_Regular Symbol'!E$63) ))</f>
        <v>0</v>
      </c>
      <c r="J179" s="284">
        <f>IF(D179=2,'BN_Regular Symbol'!F$50,IF(BN_PayCombo!D179=1,'BN_Regular Symbol'!F$35,IF(C179=0,'BN_Regular Symbol'!F$26,'BN_Regular Symbol'!F$63) ))</f>
        <v>0</v>
      </c>
      <c r="K179" s="284">
        <f>IF(E179=2,'BN_Regular Symbol'!G$50,IF(BN_PayCombo!E179=1,'BN_Regular Symbol'!G$35,IF(D179=0,'BN_Regular Symbol'!G$26,'BN_Regular Symbol'!G$63) ))</f>
        <v>0</v>
      </c>
      <c r="L179" s="284">
        <f>IF(F179=2,'BN_Regular Symbol'!H$50,IF(BN_PayCombo!F179=1,'BN_Regular Symbol'!H$35,IF(E179=0,'BN_Regular Symbol'!H$26,'BN_Regular Symbol'!H$63) ))</f>
        <v>114</v>
      </c>
      <c r="M179" s="270">
        <f t="shared" si="32"/>
        <v>0</v>
      </c>
      <c r="N179" s="271">
        <f t="shared" si="36"/>
        <v>0</v>
      </c>
      <c r="O179" s="285">
        <f>HLOOKUP(A179,OverView!$B$47:$L$57,4,FALSE)</f>
        <v>15</v>
      </c>
      <c r="P179" s="269">
        <f t="shared" si="33"/>
        <v>0</v>
      </c>
      <c r="Q179" s="272">
        <f t="shared" si="34"/>
        <v>0</v>
      </c>
      <c r="R179" s="269">
        <f t="shared" si="35"/>
        <v>0</v>
      </c>
      <c r="S179" s="237"/>
    </row>
    <row r="180" spans="1:19" ht="14" thickBot="1">
      <c r="A180" s="187">
        <f t="shared" si="37"/>
        <v>4</v>
      </c>
      <c r="B180" s="278">
        <v>1</v>
      </c>
      <c r="C180" s="278">
        <v>1</v>
      </c>
      <c r="D180" s="278">
        <v>2</v>
      </c>
      <c r="E180" s="278">
        <v>0</v>
      </c>
      <c r="F180" s="278">
        <v>0</v>
      </c>
      <c r="G180" s="279">
        <f t="shared" si="38"/>
        <v>4</v>
      </c>
      <c r="H180" s="284">
        <f>IF(B180=2,'BN_Regular Symbol'!D$50,IF(BN_PayCombo!B180=1,'BN_Regular Symbol'!D$35,IF(A180=0,'BN_Regular Symbol'!D$26,'BN_Regular Symbol'!D$63) ))</f>
        <v>0</v>
      </c>
      <c r="I180" s="284">
        <f>IF(C180=2,'BN_Regular Symbol'!E$50,IF(BN_PayCombo!C180=1,'BN_Regular Symbol'!E$35,IF(B180=0,'BN_Regular Symbol'!E$26,'BN_Regular Symbol'!E$63) ))</f>
        <v>0</v>
      </c>
      <c r="J180" s="284">
        <f>IF(D180=2,'BN_Regular Symbol'!F$50,IF(BN_PayCombo!D180=1,'BN_Regular Symbol'!F$35,IF(C180=0,'BN_Regular Symbol'!F$26,'BN_Regular Symbol'!F$63) ))</f>
        <v>24</v>
      </c>
      <c r="K180" s="284">
        <f>IF(E180=2,'BN_Regular Symbol'!G$50,IF(BN_PayCombo!E180=1,'BN_Regular Symbol'!G$35,IF(D180=0,'BN_Regular Symbol'!G$26,'BN_Regular Symbol'!G$63) ))</f>
        <v>99</v>
      </c>
      <c r="L180" s="284">
        <f>IF(F180=2,'BN_Regular Symbol'!H$50,IF(BN_PayCombo!F180=1,'BN_Regular Symbol'!H$35,IF(E180=0,'BN_Regular Symbol'!H$26,'BN_Regular Symbol'!H$63) ))</f>
        <v>120</v>
      </c>
      <c r="M180" s="270">
        <f t="shared" si="32"/>
        <v>0</v>
      </c>
      <c r="N180" s="271">
        <f t="shared" si="36"/>
        <v>0</v>
      </c>
      <c r="O180" s="285">
        <f>HLOOKUP(A180,OverView!$B$47:$L$57,4,FALSE)</f>
        <v>15</v>
      </c>
      <c r="P180" s="269">
        <f t="shared" si="33"/>
        <v>0</v>
      </c>
      <c r="Q180" s="272">
        <f t="shared" si="34"/>
        <v>0</v>
      </c>
      <c r="R180" s="269">
        <f t="shared" si="35"/>
        <v>0</v>
      </c>
      <c r="S180" s="237"/>
    </row>
    <row r="181" spans="1:19" ht="14" thickBot="1">
      <c r="A181" s="187">
        <f t="shared" si="37"/>
        <v>4</v>
      </c>
      <c r="B181" s="278">
        <v>1</v>
      </c>
      <c r="C181" s="278">
        <v>2</v>
      </c>
      <c r="D181" s="278">
        <v>1</v>
      </c>
      <c r="E181" s="278">
        <v>0</v>
      </c>
      <c r="F181" s="278">
        <v>0</v>
      </c>
      <c r="G181" s="279">
        <f t="shared" si="38"/>
        <v>4</v>
      </c>
      <c r="H181" s="284">
        <f>IF(B181=2,'BN_Regular Symbol'!D$50,IF(BN_PayCombo!B181=1,'BN_Regular Symbol'!D$35,IF(A181=0,'BN_Regular Symbol'!D$26,'BN_Regular Symbol'!D$63) ))</f>
        <v>0</v>
      </c>
      <c r="I181" s="284">
        <f>IF(C181=2,'BN_Regular Symbol'!E$50,IF(BN_PayCombo!C181=1,'BN_Regular Symbol'!E$35,IF(B181=0,'BN_Regular Symbol'!E$26,'BN_Regular Symbol'!E$63) ))</f>
        <v>12</v>
      </c>
      <c r="J181" s="284">
        <f>IF(D181=2,'BN_Regular Symbol'!F$50,IF(BN_PayCombo!D181=1,'BN_Regular Symbol'!F$35,IF(C181=0,'BN_Regular Symbol'!F$26,'BN_Regular Symbol'!F$63) ))</f>
        <v>0</v>
      </c>
      <c r="K181" s="284">
        <f>IF(E181=2,'BN_Regular Symbol'!G$50,IF(BN_PayCombo!E181=1,'BN_Regular Symbol'!G$35,IF(D181=0,'BN_Regular Symbol'!G$26,'BN_Regular Symbol'!G$63) ))</f>
        <v>99</v>
      </c>
      <c r="L181" s="284">
        <f>IF(F181=2,'BN_Regular Symbol'!H$50,IF(BN_PayCombo!F181=1,'BN_Regular Symbol'!H$35,IF(E181=0,'BN_Regular Symbol'!H$26,'BN_Regular Symbol'!H$63) ))</f>
        <v>120</v>
      </c>
      <c r="M181" s="270">
        <f t="shared" si="32"/>
        <v>0</v>
      </c>
      <c r="N181" s="271">
        <f t="shared" si="36"/>
        <v>0</v>
      </c>
      <c r="O181" s="285">
        <f>HLOOKUP(A181,OverView!$B$47:$L$57,4,FALSE)</f>
        <v>15</v>
      </c>
      <c r="P181" s="269">
        <f t="shared" si="33"/>
        <v>0</v>
      </c>
      <c r="Q181" s="272">
        <f t="shared" si="34"/>
        <v>0</v>
      </c>
      <c r="R181" s="269">
        <f t="shared" si="35"/>
        <v>0</v>
      </c>
      <c r="S181" s="237"/>
    </row>
    <row r="182" spans="1:19" ht="14" thickBot="1">
      <c r="A182" s="187">
        <f t="shared" si="37"/>
        <v>4</v>
      </c>
      <c r="B182" s="278">
        <v>2</v>
      </c>
      <c r="C182" s="278">
        <v>1</v>
      </c>
      <c r="D182" s="278">
        <v>1</v>
      </c>
      <c r="E182" s="278">
        <v>0</v>
      </c>
      <c r="F182" s="278">
        <v>0</v>
      </c>
      <c r="G182" s="279">
        <f t="shared" si="38"/>
        <v>4</v>
      </c>
      <c r="H182" s="284">
        <f>IF(B182=2,'BN_Regular Symbol'!D$50,IF(BN_PayCombo!B182=1,'BN_Regular Symbol'!D$35,IF(A182=0,'BN_Regular Symbol'!D$26,'BN_Regular Symbol'!D$63) ))</f>
        <v>12</v>
      </c>
      <c r="I182" s="284">
        <f>IF(C182=2,'BN_Regular Symbol'!E$50,IF(BN_PayCombo!C182=1,'BN_Regular Symbol'!E$35,IF(B182=0,'BN_Regular Symbol'!E$26,'BN_Regular Symbol'!E$63) ))</f>
        <v>0</v>
      </c>
      <c r="J182" s="284">
        <f>IF(D182=2,'BN_Regular Symbol'!F$50,IF(BN_PayCombo!D182=1,'BN_Regular Symbol'!F$35,IF(C182=0,'BN_Regular Symbol'!F$26,'BN_Regular Symbol'!F$63) ))</f>
        <v>0</v>
      </c>
      <c r="K182" s="284">
        <f>IF(E182=2,'BN_Regular Symbol'!G$50,IF(BN_PayCombo!E182=1,'BN_Regular Symbol'!G$35,IF(D182=0,'BN_Regular Symbol'!G$26,'BN_Regular Symbol'!G$63) ))</f>
        <v>99</v>
      </c>
      <c r="L182" s="284">
        <f>IF(F182=2,'BN_Regular Symbol'!H$50,IF(BN_PayCombo!F182=1,'BN_Regular Symbol'!H$35,IF(E182=0,'BN_Regular Symbol'!H$26,'BN_Regular Symbol'!H$63) ))</f>
        <v>120</v>
      </c>
      <c r="M182" s="270">
        <f t="shared" si="32"/>
        <v>0</v>
      </c>
      <c r="N182" s="271">
        <f t="shared" si="36"/>
        <v>0</v>
      </c>
      <c r="O182" s="285">
        <f>HLOOKUP(A182,OverView!$B$47:$L$57,4,FALSE)</f>
        <v>15</v>
      </c>
      <c r="P182" s="269">
        <f t="shared" si="33"/>
        <v>0</v>
      </c>
      <c r="Q182" s="272">
        <f t="shared" si="34"/>
        <v>0</v>
      </c>
      <c r="R182" s="269">
        <f t="shared" si="35"/>
        <v>0</v>
      </c>
      <c r="S182" s="237"/>
    </row>
    <row r="183" spans="1:19" ht="14" thickBot="1">
      <c r="A183" s="187">
        <f t="shared" si="37"/>
        <v>4</v>
      </c>
      <c r="B183" s="282">
        <v>2</v>
      </c>
      <c r="C183" s="282">
        <v>2</v>
      </c>
      <c r="D183" s="282">
        <v>0</v>
      </c>
      <c r="E183" s="282">
        <v>0</v>
      </c>
      <c r="F183" s="282">
        <v>0</v>
      </c>
      <c r="G183" s="283">
        <f t="shared" si="38"/>
        <v>4</v>
      </c>
      <c r="H183" s="284">
        <f>IF(B183=2,'BN_Regular Symbol'!D$50,IF(BN_PayCombo!B183=1,'BN_Regular Symbol'!D$35,IF(A183=0,'BN_Regular Symbol'!D$26,'BN_Regular Symbol'!D$63) ))</f>
        <v>12</v>
      </c>
      <c r="I183" s="284">
        <f>IF(C183=2,'BN_Regular Symbol'!E$50,IF(BN_PayCombo!C183=1,'BN_Regular Symbol'!E$35,IF(B183=0,'BN_Regular Symbol'!E$26,'BN_Regular Symbol'!E$63) ))</f>
        <v>12</v>
      </c>
      <c r="J183" s="284">
        <f>IF(D183=2,'BN_Regular Symbol'!F$50,IF(BN_PayCombo!D183=1,'BN_Regular Symbol'!F$35,IF(C183=0,'BN_Regular Symbol'!F$26,'BN_Regular Symbol'!F$63) ))</f>
        <v>96</v>
      </c>
      <c r="K183" s="284">
        <f>IF(E183=2,'BN_Regular Symbol'!G$50,IF(BN_PayCombo!E183=1,'BN_Regular Symbol'!G$35,IF(D183=0,'BN_Regular Symbol'!G$26,'BN_Regular Symbol'!G$63) ))</f>
        <v>120</v>
      </c>
      <c r="L183" s="284">
        <f>IF(F183=2,'BN_Regular Symbol'!H$50,IF(BN_PayCombo!F183=1,'BN_Regular Symbol'!H$35,IF(E183=0,'BN_Regular Symbol'!H$26,'BN_Regular Symbol'!H$63) ))</f>
        <v>120</v>
      </c>
      <c r="M183" s="270">
        <f t="shared" si="32"/>
        <v>199065600</v>
      </c>
      <c r="N183" s="271">
        <f t="shared" si="36"/>
        <v>125</v>
      </c>
      <c r="O183" s="285">
        <f>HLOOKUP(A183,OverView!$B$47:$L$57,4,FALSE)</f>
        <v>15</v>
      </c>
      <c r="P183" s="269">
        <f t="shared" si="33"/>
        <v>0.12</v>
      </c>
      <c r="Q183" s="272">
        <f t="shared" si="34"/>
        <v>8.0000000000000002E-3</v>
      </c>
      <c r="R183" s="269">
        <f t="shared" si="35"/>
        <v>0.12</v>
      </c>
      <c r="S183" s="289">
        <f>SUM(M179:M183)</f>
        <v>199065600</v>
      </c>
    </row>
    <row r="184" spans="1:19" ht="14" thickBot="1">
      <c r="A184" s="187">
        <f t="shared" si="37"/>
        <v>3</v>
      </c>
      <c r="B184" s="280">
        <v>1</v>
      </c>
      <c r="C184" s="280">
        <v>1</v>
      </c>
      <c r="D184" s="280">
        <v>1</v>
      </c>
      <c r="E184" s="280">
        <v>0</v>
      </c>
      <c r="F184" s="280">
        <v>0</v>
      </c>
      <c r="G184" s="281">
        <f t="shared" si="38"/>
        <v>3</v>
      </c>
      <c r="H184" s="284">
        <f>IF(B184=2,'BN_Regular Symbol'!D$50,IF(BN_PayCombo!B184=1,'BN_Regular Symbol'!D$35,IF(A184=0,'BN_Regular Symbol'!D$26,'BN_Regular Symbol'!D$63) ))</f>
        <v>0</v>
      </c>
      <c r="I184" s="284">
        <f>IF(C184=2,'BN_Regular Symbol'!E$50,IF(BN_PayCombo!C184=1,'BN_Regular Symbol'!E$35,IF(B184=0,'BN_Regular Symbol'!E$26,'BN_Regular Symbol'!E$63) ))</f>
        <v>0</v>
      </c>
      <c r="J184" s="284">
        <f>IF(D184=2,'BN_Regular Symbol'!F$50,IF(BN_PayCombo!D184=1,'BN_Regular Symbol'!F$35,IF(C184=0,'BN_Regular Symbol'!F$26,'BN_Regular Symbol'!F$63) ))</f>
        <v>0</v>
      </c>
      <c r="K184" s="284">
        <f>IF(E184=2,'BN_Regular Symbol'!G$50,IF(BN_PayCombo!E184=1,'BN_Regular Symbol'!G$35,IF(D184=0,'BN_Regular Symbol'!G$26,'BN_Regular Symbol'!G$63) ))</f>
        <v>99</v>
      </c>
      <c r="L184" s="284">
        <f>IF(F184=2,'BN_Regular Symbol'!H$50,IF(BN_PayCombo!F184=1,'BN_Regular Symbol'!H$35,IF(E184=0,'BN_Regular Symbol'!H$26,'BN_Regular Symbol'!H$63) ))</f>
        <v>120</v>
      </c>
      <c r="M184" s="270">
        <f t="shared" si="32"/>
        <v>0</v>
      </c>
      <c r="N184" s="271">
        <f t="shared" si="36"/>
        <v>0</v>
      </c>
      <c r="O184" s="285">
        <f>HLOOKUP(A184,OverView!$B$47:$L$57,4,FALSE)</f>
        <v>8</v>
      </c>
      <c r="P184" s="269">
        <f t="shared" si="33"/>
        <v>0</v>
      </c>
      <c r="Q184" s="272">
        <f t="shared" si="34"/>
        <v>0</v>
      </c>
      <c r="R184" s="269">
        <f t="shared" si="35"/>
        <v>0</v>
      </c>
      <c r="S184" s="237"/>
    </row>
    <row r="185" spans="1:19" ht="14" thickBot="1">
      <c r="A185" s="187">
        <f t="shared" si="37"/>
        <v>3</v>
      </c>
      <c r="B185" s="278">
        <v>1</v>
      </c>
      <c r="C185" s="278">
        <v>2</v>
      </c>
      <c r="D185" s="278">
        <v>0</v>
      </c>
      <c r="E185" s="278">
        <v>0</v>
      </c>
      <c r="F185" s="278">
        <v>0</v>
      </c>
      <c r="G185" s="279">
        <f t="shared" si="38"/>
        <v>3</v>
      </c>
      <c r="H185" s="284">
        <f>IF(B185=2,'BN_Regular Symbol'!D$50,IF(BN_PayCombo!B185=1,'BN_Regular Symbol'!D$35,IF(A185=0,'BN_Regular Symbol'!D$26,'BN_Regular Symbol'!D$63) ))</f>
        <v>0</v>
      </c>
      <c r="I185" s="284">
        <f>IF(C185=2,'BN_Regular Symbol'!E$50,IF(BN_PayCombo!C185=1,'BN_Regular Symbol'!E$35,IF(B185=0,'BN_Regular Symbol'!E$26,'BN_Regular Symbol'!E$63) ))</f>
        <v>12</v>
      </c>
      <c r="J185" s="284">
        <f>IF(D185=2,'BN_Regular Symbol'!F$50,IF(BN_PayCombo!D185=1,'BN_Regular Symbol'!F$35,IF(C185=0,'BN_Regular Symbol'!F$26,'BN_Regular Symbol'!F$63) ))</f>
        <v>96</v>
      </c>
      <c r="K185" s="284">
        <f>IF(E185=2,'BN_Regular Symbol'!G$50,IF(BN_PayCombo!E185=1,'BN_Regular Symbol'!G$35,IF(D185=0,'BN_Regular Symbol'!G$26,'BN_Regular Symbol'!G$63) ))</f>
        <v>120</v>
      </c>
      <c r="L185" s="284">
        <f>IF(F185=2,'BN_Regular Symbol'!H$50,IF(BN_PayCombo!F185=1,'BN_Regular Symbol'!H$35,IF(E185=0,'BN_Regular Symbol'!H$26,'BN_Regular Symbol'!H$63) ))</f>
        <v>120</v>
      </c>
      <c r="M185" s="270">
        <f t="shared" si="32"/>
        <v>0</v>
      </c>
      <c r="N185" s="271">
        <f t="shared" si="36"/>
        <v>0</v>
      </c>
      <c r="O185" s="285">
        <f>HLOOKUP(A185,OverView!$B$47:$L$57,4,FALSE)</f>
        <v>8</v>
      </c>
      <c r="P185" s="269">
        <f t="shared" si="33"/>
        <v>0</v>
      </c>
      <c r="Q185" s="272">
        <f t="shared" si="34"/>
        <v>0</v>
      </c>
      <c r="R185" s="269">
        <f t="shared" si="35"/>
        <v>0</v>
      </c>
      <c r="S185" s="237"/>
    </row>
    <row r="186" spans="1:19" ht="14" thickBot="1">
      <c r="A186" s="187">
        <f t="shared" si="37"/>
        <v>3</v>
      </c>
      <c r="B186" s="282">
        <v>2</v>
      </c>
      <c r="C186" s="282">
        <v>1</v>
      </c>
      <c r="D186" s="282">
        <v>0</v>
      </c>
      <c r="E186" s="282">
        <v>0</v>
      </c>
      <c r="F186" s="282">
        <v>0</v>
      </c>
      <c r="G186" s="283">
        <f t="shared" si="38"/>
        <v>3</v>
      </c>
      <c r="H186" s="284">
        <f>IF(B186=2,'BN_Regular Symbol'!D$50,IF(BN_PayCombo!B186=1,'BN_Regular Symbol'!D$35,IF(A186=0,'BN_Regular Symbol'!D$26,'BN_Regular Symbol'!D$63) ))</f>
        <v>12</v>
      </c>
      <c r="I186" s="284">
        <f>IF(C186=2,'BN_Regular Symbol'!E$50,IF(BN_PayCombo!C186=1,'BN_Regular Symbol'!E$35,IF(B186=0,'BN_Regular Symbol'!E$26,'BN_Regular Symbol'!E$63) ))</f>
        <v>0</v>
      </c>
      <c r="J186" s="284">
        <f>IF(D186=2,'BN_Regular Symbol'!F$50,IF(BN_PayCombo!D186=1,'BN_Regular Symbol'!F$35,IF(C186=0,'BN_Regular Symbol'!F$26,'BN_Regular Symbol'!F$63) ))</f>
        <v>96</v>
      </c>
      <c r="K186" s="284">
        <f>IF(E186=2,'BN_Regular Symbol'!G$50,IF(BN_PayCombo!E186=1,'BN_Regular Symbol'!G$35,IF(D186=0,'BN_Regular Symbol'!G$26,'BN_Regular Symbol'!G$63) ))</f>
        <v>120</v>
      </c>
      <c r="L186" s="284">
        <f>IF(F186=2,'BN_Regular Symbol'!H$50,IF(BN_PayCombo!F186=1,'BN_Regular Symbol'!H$35,IF(E186=0,'BN_Regular Symbol'!H$26,'BN_Regular Symbol'!H$63) ))</f>
        <v>120</v>
      </c>
      <c r="M186" s="270">
        <f t="shared" si="32"/>
        <v>0</v>
      </c>
      <c r="N186" s="271">
        <f t="shared" si="36"/>
        <v>0</v>
      </c>
      <c r="O186" s="285">
        <f>HLOOKUP(A186,OverView!$B$47:$L$57,4,FALSE)</f>
        <v>8</v>
      </c>
      <c r="P186" s="269">
        <f t="shared" si="33"/>
        <v>0</v>
      </c>
      <c r="Q186" s="272">
        <f t="shared" si="34"/>
        <v>0</v>
      </c>
      <c r="R186" s="269">
        <f t="shared" si="35"/>
        <v>0</v>
      </c>
      <c r="S186" s="289">
        <f>SUM(M184:M186)</f>
        <v>0</v>
      </c>
    </row>
    <row r="187" spans="1:19">
      <c r="B187" s="346" t="s">
        <v>150</v>
      </c>
      <c r="C187" s="346"/>
      <c r="D187" s="346"/>
      <c r="E187" s="346"/>
      <c r="F187" s="347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</row>
    <row r="188" spans="1:19" ht="14" thickBot="1">
      <c r="A188" s="187">
        <f t="shared" ref="A188:A219" si="39">SUM(B188:F188)</f>
        <v>10</v>
      </c>
      <c r="B188" s="282">
        <v>2</v>
      </c>
      <c r="C188" s="282">
        <v>2</v>
      </c>
      <c r="D188" s="282">
        <v>2</v>
      </c>
      <c r="E188" s="282">
        <v>2</v>
      </c>
      <c r="F188" s="282">
        <v>2</v>
      </c>
      <c r="G188" s="283">
        <f t="shared" ref="G188:G219" si="40">SUM(B188:F188)</f>
        <v>10</v>
      </c>
      <c r="H188" s="284">
        <f>IF(B188=2,'BN_Regular Symbol'!D$51,IF(BN_PayCombo!B188=1,'BN_Regular Symbol'!D$36,IF(A188=0,'BN_Regular Symbol'!D$26,'BN_Regular Symbol'!D$64) ))</f>
        <v>15</v>
      </c>
      <c r="I188" s="284">
        <f>IF(C188=2,'BN_Regular Symbol'!E$51,IF(BN_PayCombo!C188=1,'BN_Regular Symbol'!E$36,IF(B188=0,'BN_Regular Symbol'!E$26,'BN_Regular Symbol'!E$64) ))</f>
        <v>11</v>
      </c>
      <c r="J188" s="284">
        <f>IF(D188=2,'BN_Regular Symbol'!F$51,IF(BN_PayCombo!D188=1,'BN_Regular Symbol'!F$36,IF(C188=0,'BN_Regular Symbol'!F$26,'BN_Regular Symbol'!F$64) ))</f>
        <v>23</v>
      </c>
      <c r="K188" s="284">
        <f>IF(E188=2,'BN_Regular Symbol'!G$51,IF(BN_PayCombo!E188=1,'BN_Regular Symbol'!G$36,IF(D188=0,'BN_Regular Symbol'!G$26,'BN_Regular Symbol'!G$64) ))</f>
        <v>21</v>
      </c>
      <c r="L188" s="284">
        <f>IF(F188=2,'BN_Regular Symbol'!H$51,IF(BN_PayCombo!F188=1,'BN_Regular Symbol'!H$36,IF(E188=0,'BN_Regular Symbol'!H$26,'BN_Regular Symbol'!H$64) ))</f>
        <v>6</v>
      </c>
      <c r="M188" s="270">
        <f t="shared" ref="M188:M246" si="41">PRODUCT(H188,I188,J188,K188,L188)</f>
        <v>478170</v>
      </c>
      <c r="N188" s="271">
        <f t="shared" ref="N188:N246" si="42">IF(M188=0,0,$H$5/M188)</f>
        <v>52038.39638622247</v>
      </c>
      <c r="O188" s="285">
        <f>HLOOKUP(A188,OverView!$B$47:$L$57,5,FALSE)</f>
        <v>3000</v>
      </c>
      <c r="P188" s="269">
        <f t="shared" ref="P188:P199" si="43">R188/$H$3</f>
        <v>5.7649739583333338E-2</v>
      </c>
      <c r="Q188" s="272">
        <f t="shared" ref="Q188:Q246" si="44">IF(N188=0,0,1/N188)</f>
        <v>1.9216579861111113E-5</v>
      </c>
      <c r="R188" s="269">
        <f t="shared" ref="R188:R199" si="45">O188*Q188</f>
        <v>5.7649739583333338E-2</v>
      </c>
      <c r="S188" s="287">
        <f>SUM(M188)</f>
        <v>478170</v>
      </c>
    </row>
    <row r="189" spans="1:19" ht="14" thickBot="1">
      <c r="A189" s="187">
        <f t="shared" si="39"/>
        <v>9</v>
      </c>
      <c r="B189" s="280">
        <v>1</v>
      </c>
      <c r="C189" s="280">
        <v>2</v>
      </c>
      <c r="D189" s="280">
        <v>2</v>
      </c>
      <c r="E189" s="280">
        <v>2</v>
      </c>
      <c r="F189" s="280">
        <v>2</v>
      </c>
      <c r="G189" s="281">
        <f t="shared" si="40"/>
        <v>9</v>
      </c>
      <c r="H189" s="284">
        <f>IF(B189=2,'BN_Regular Symbol'!D$51,IF(BN_PayCombo!B189=1,'BN_Regular Symbol'!D$36,IF(A189=0,'BN_Regular Symbol'!D$26,'BN_Regular Symbol'!D$64) ))</f>
        <v>0</v>
      </c>
      <c r="I189" s="284">
        <f>IF(C189=2,'BN_Regular Symbol'!E$51,IF(BN_PayCombo!C189=1,'BN_Regular Symbol'!E$36,IF(B189=0,'BN_Regular Symbol'!E$26,'BN_Regular Symbol'!E$64) ))</f>
        <v>11</v>
      </c>
      <c r="J189" s="284">
        <f>IF(D189=2,'BN_Regular Symbol'!F$51,IF(BN_PayCombo!D189=1,'BN_Regular Symbol'!F$36,IF(C189=0,'BN_Regular Symbol'!F$26,'BN_Regular Symbol'!F$64) ))</f>
        <v>23</v>
      </c>
      <c r="K189" s="284">
        <f>IF(E189=2,'BN_Regular Symbol'!G$51,IF(BN_PayCombo!E189=1,'BN_Regular Symbol'!G$36,IF(D189=0,'BN_Regular Symbol'!G$26,'BN_Regular Symbol'!G$64) ))</f>
        <v>21</v>
      </c>
      <c r="L189" s="284">
        <f>IF(F189=2,'BN_Regular Symbol'!H$51,IF(BN_PayCombo!F189=1,'BN_Regular Symbol'!H$36,IF(E189=0,'BN_Regular Symbol'!H$26,'BN_Regular Symbol'!H$64) ))</f>
        <v>6</v>
      </c>
      <c r="M189" s="270">
        <f t="shared" si="41"/>
        <v>0</v>
      </c>
      <c r="N189" s="271">
        <f t="shared" si="42"/>
        <v>0</v>
      </c>
      <c r="O189" s="285">
        <f>HLOOKUP(A189,OverView!$B$47:$L$57,5,FALSE)</f>
        <v>900</v>
      </c>
      <c r="P189" s="269">
        <f t="shared" si="43"/>
        <v>0</v>
      </c>
      <c r="Q189" s="272">
        <f t="shared" si="44"/>
        <v>0</v>
      </c>
      <c r="R189" s="269">
        <f t="shared" si="45"/>
        <v>0</v>
      </c>
      <c r="S189" s="237"/>
    </row>
    <row r="190" spans="1:19" ht="14" thickBot="1">
      <c r="A190" s="187">
        <f t="shared" si="39"/>
        <v>9</v>
      </c>
      <c r="B190" s="278">
        <v>2</v>
      </c>
      <c r="C190" s="278">
        <v>1</v>
      </c>
      <c r="D190" s="278">
        <v>2</v>
      </c>
      <c r="E190" s="278">
        <v>2</v>
      </c>
      <c r="F190" s="278">
        <v>2</v>
      </c>
      <c r="G190" s="279">
        <f t="shared" si="40"/>
        <v>9</v>
      </c>
      <c r="H190" s="284">
        <f>IF(B190=2,'BN_Regular Symbol'!D$51,IF(BN_PayCombo!B190=1,'BN_Regular Symbol'!D$36,IF(A190=0,'BN_Regular Symbol'!D$26,'BN_Regular Symbol'!D$64) ))</f>
        <v>15</v>
      </c>
      <c r="I190" s="284">
        <f>IF(C190=2,'BN_Regular Symbol'!E$51,IF(BN_PayCombo!C190=1,'BN_Regular Symbol'!E$36,IF(B190=0,'BN_Regular Symbol'!E$26,'BN_Regular Symbol'!E$64) ))</f>
        <v>0</v>
      </c>
      <c r="J190" s="284">
        <f>IF(D190=2,'BN_Regular Symbol'!F$51,IF(BN_PayCombo!D190=1,'BN_Regular Symbol'!F$36,IF(C190=0,'BN_Regular Symbol'!F$26,'BN_Regular Symbol'!F$64) ))</f>
        <v>23</v>
      </c>
      <c r="K190" s="284">
        <f>IF(E190=2,'BN_Regular Symbol'!G$51,IF(BN_PayCombo!E190=1,'BN_Regular Symbol'!G$36,IF(D190=0,'BN_Regular Symbol'!G$26,'BN_Regular Symbol'!G$64) ))</f>
        <v>21</v>
      </c>
      <c r="L190" s="284">
        <f>IF(F190=2,'BN_Regular Symbol'!H$51,IF(BN_PayCombo!F190=1,'BN_Regular Symbol'!H$36,IF(E190=0,'BN_Regular Symbol'!H$26,'BN_Regular Symbol'!H$64) ))</f>
        <v>6</v>
      </c>
      <c r="M190" s="270">
        <f t="shared" si="41"/>
        <v>0</v>
      </c>
      <c r="N190" s="271">
        <f t="shared" si="42"/>
        <v>0</v>
      </c>
      <c r="O190" s="285">
        <f>HLOOKUP(A190,OverView!$B$47:$L$57,5,FALSE)</f>
        <v>900</v>
      </c>
      <c r="P190" s="269">
        <f t="shared" si="43"/>
        <v>0</v>
      </c>
      <c r="Q190" s="272">
        <f t="shared" si="44"/>
        <v>0</v>
      </c>
      <c r="R190" s="269">
        <f t="shared" si="45"/>
        <v>0</v>
      </c>
      <c r="S190" s="237"/>
    </row>
    <row r="191" spans="1:19" ht="14" thickBot="1">
      <c r="A191" s="187">
        <f t="shared" si="39"/>
        <v>9</v>
      </c>
      <c r="B191" s="278">
        <v>2</v>
      </c>
      <c r="C191" s="278">
        <v>2</v>
      </c>
      <c r="D191" s="278">
        <v>1</v>
      </c>
      <c r="E191" s="278">
        <v>2</v>
      </c>
      <c r="F191" s="278">
        <v>2</v>
      </c>
      <c r="G191" s="279">
        <f t="shared" si="40"/>
        <v>9</v>
      </c>
      <c r="H191" s="284">
        <f>IF(B191=2,'BN_Regular Symbol'!D$51,IF(BN_PayCombo!B191=1,'BN_Regular Symbol'!D$36,IF(A191=0,'BN_Regular Symbol'!D$26,'BN_Regular Symbol'!D$64) ))</f>
        <v>15</v>
      </c>
      <c r="I191" s="284">
        <f>IF(C191=2,'BN_Regular Symbol'!E$51,IF(BN_PayCombo!C191=1,'BN_Regular Symbol'!E$36,IF(B191=0,'BN_Regular Symbol'!E$26,'BN_Regular Symbol'!E$64) ))</f>
        <v>11</v>
      </c>
      <c r="J191" s="284">
        <f>IF(D191=2,'BN_Regular Symbol'!F$51,IF(BN_PayCombo!D191=1,'BN_Regular Symbol'!F$36,IF(C191=0,'BN_Regular Symbol'!F$26,'BN_Regular Symbol'!F$64) ))</f>
        <v>0</v>
      </c>
      <c r="K191" s="284">
        <f>IF(E191=2,'BN_Regular Symbol'!G$51,IF(BN_PayCombo!E191=1,'BN_Regular Symbol'!G$36,IF(D191=0,'BN_Regular Symbol'!G$26,'BN_Regular Symbol'!G$64) ))</f>
        <v>21</v>
      </c>
      <c r="L191" s="284">
        <f>IF(F191=2,'BN_Regular Symbol'!H$51,IF(BN_PayCombo!F191=1,'BN_Regular Symbol'!H$36,IF(E191=0,'BN_Regular Symbol'!H$26,'BN_Regular Symbol'!H$64) ))</f>
        <v>6</v>
      </c>
      <c r="M191" s="270">
        <f t="shared" si="41"/>
        <v>0</v>
      </c>
      <c r="N191" s="271">
        <f t="shared" si="42"/>
        <v>0</v>
      </c>
      <c r="O191" s="285">
        <f>HLOOKUP(A191,OverView!$B$47:$L$57,5,FALSE)</f>
        <v>900</v>
      </c>
      <c r="P191" s="269">
        <f t="shared" si="43"/>
        <v>0</v>
      </c>
      <c r="Q191" s="272">
        <f t="shared" si="44"/>
        <v>0</v>
      </c>
      <c r="R191" s="269">
        <f t="shared" si="45"/>
        <v>0</v>
      </c>
      <c r="S191" s="237"/>
    </row>
    <row r="192" spans="1:19" ht="14" thickBot="1">
      <c r="A192" s="187">
        <f t="shared" si="39"/>
        <v>9</v>
      </c>
      <c r="B192" s="278">
        <v>2</v>
      </c>
      <c r="C192" s="278">
        <v>2</v>
      </c>
      <c r="D192" s="278">
        <v>2</v>
      </c>
      <c r="E192" s="278">
        <v>1</v>
      </c>
      <c r="F192" s="278">
        <v>2</v>
      </c>
      <c r="G192" s="279">
        <f t="shared" si="40"/>
        <v>9</v>
      </c>
      <c r="H192" s="284">
        <f>IF(B192=2,'BN_Regular Symbol'!D$51,IF(BN_PayCombo!B192=1,'BN_Regular Symbol'!D$36,IF(A192=0,'BN_Regular Symbol'!D$26,'BN_Regular Symbol'!D$64) ))</f>
        <v>15</v>
      </c>
      <c r="I192" s="284">
        <f>IF(C192=2,'BN_Regular Symbol'!E$51,IF(BN_PayCombo!C192=1,'BN_Regular Symbol'!E$36,IF(B192=0,'BN_Regular Symbol'!E$26,'BN_Regular Symbol'!E$64) ))</f>
        <v>11</v>
      </c>
      <c r="J192" s="284">
        <f>IF(D192=2,'BN_Regular Symbol'!F$51,IF(BN_PayCombo!D192=1,'BN_Regular Symbol'!F$36,IF(C192=0,'BN_Regular Symbol'!F$26,'BN_Regular Symbol'!F$64) ))</f>
        <v>23</v>
      </c>
      <c r="K192" s="284">
        <f>IF(E192=2,'BN_Regular Symbol'!G$51,IF(BN_PayCombo!E192=1,'BN_Regular Symbol'!G$36,IF(D192=0,'BN_Regular Symbol'!G$26,'BN_Regular Symbol'!G$64) ))</f>
        <v>0</v>
      </c>
      <c r="L192" s="284">
        <f>IF(F192=2,'BN_Regular Symbol'!H$51,IF(BN_PayCombo!F192=1,'BN_Regular Symbol'!H$36,IF(E192=0,'BN_Regular Symbol'!H$26,'BN_Regular Symbol'!H$64) ))</f>
        <v>6</v>
      </c>
      <c r="M192" s="270">
        <f t="shared" si="41"/>
        <v>0</v>
      </c>
      <c r="N192" s="271">
        <f t="shared" si="42"/>
        <v>0</v>
      </c>
      <c r="O192" s="285">
        <f>HLOOKUP(A192,OverView!$B$47:$L$57,5,FALSE)</f>
        <v>900</v>
      </c>
      <c r="P192" s="269">
        <f t="shared" si="43"/>
        <v>0</v>
      </c>
      <c r="Q192" s="272">
        <f t="shared" si="44"/>
        <v>0</v>
      </c>
      <c r="R192" s="269">
        <f t="shared" si="45"/>
        <v>0</v>
      </c>
      <c r="S192" s="237"/>
    </row>
    <row r="193" spans="1:19" ht="14" thickBot="1">
      <c r="A193" s="187">
        <f t="shared" si="39"/>
        <v>9</v>
      </c>
      <c r="B193" s="282">
        <v>2</v>
      </c>
      <c r="C193" s="282">
        <v>2</v>
      </c>
      <c r="D193" s="282">
        <v>2</v>
      </c>
      <c r="E193" s="282">
        <v>2</v>
      </c>
      <c r="F193" s="282">
        <v>1</v>
      </c>
      <c r="G193" s="283">
        <f t="shared" si="40"/>
        <v>9</v>
      </c>
      <c r="H193" s="284">
        <f>IF(B193=2,'BN_Regular Symbol'!D$51,IF(BN_PayCombo!B193=1,'BN_Regular Symbol'!D$36,IF(A193=0,'BN_Regular Symbol'!D$26,'BN_Regular Symbol'!D$64) ))</f>
        <v>15</v>
      </c>
      <c r="I193" s="284">
        <f>IF(C193=2,'BN_Regular Symbol'!E$51,IF(BN_PayCombo!C193=1,'BN_Regular Symbol'!E$36,IF(B193=0,'BN_Regular Symbol'!E$26,'BN_Regular Symbol'!E$64) ))</f>
        <v>11</v>
      </c>
      <c r="J193" s="284">
        <f>IF(D193=2,'BN_Regular Symbol'!F$51,IF(BN_PayCombo!D193=1,'BN_Regular Symbol'!F$36,IF(C193=0,'BN_Regular Symbol'!F$26,'BN_Regular Symbol'!F$64) ))</f>
        <v>23</v>
      </c>
      <c r="K193" s="284">
        <f>IF(E193=2,'BN_Regular Symbol'!G$51,IF(BN_PayCombo!E193=1,'BN_Regular Symbol'!G$36,IF(D193=0,'BN_Regular Symbol'!G$26,'BN_Regular Symbol'!G$64) ))</f>
        <v>21</v>
      </c>
      <c r="L193" s="284">
        <f>IF(F193=2,'BN_Regular Symbol'!H$51,IF(BN_PayCombo!F193=1,'BN_Regular Symbol'!H$36,IF(E193=0,'BN_Regular Symbol'!H$26,'BN_Regular Symbol'!H$64) ))</f>
        <v>0</v>
      </c>
      <c r="M193" s="270">
        <f t="shared" si="41"/>
        <v>0</v>
      </c>
      <c r="N193" s="271">
        <f t="shared" si="42"/>
        <v>0</v>
      </c>
      <c r="O193" s="285">
        <f>HLOOKUP(A193,OverView!$B$47:$L$57,5,FALSE)</f>
        <v>900</v>
      </c>
      <c r="P193" s="269">
        <f t="shared" si="43"/>
        <v>0</v>
      </c>
      <c r="Q193" s="272">
        <f t="shared" si="44"/>
        <v>0</v>
      </c>
      <c r="R193" s="269">
        <f t="shared" si="45"/>
        <v>0</v>
      </c>
      <c r="S193" s="288">
        <f>SUM(M189:M193)</f>
        <v>0</v>
      </c>
    </row>
    <row r="194" spans="1:19" ht="14" thickBot="1">
      <c r="A194" s="187">
        <f t="shared" si="39"/>
        <v>8</v>
      </c>
      <c r="B194" s="280">
        <v>1</v>
      </c>
      <c r="C194" s="280">
        <v>1</v>
      </c>
      <c r="D194" s="280">
        <v>2</v>
      </c>
      <c r="E194" s="280">
        <v>2</v>
      </c>
      <c r="F194" s="280">
        <v>2</v>
      </c>
      <c r="G194" s="281">
        <f t="shared" si="40"/>
        <v>8</v>
      </c>
      <c r="H194" s="284">
        <f>IF(B194=2,'BN_Regular Symbol'!D$51,IF(BN_PayCombo!B194=1,'BN_Regular Symbol'!D$36,IF(A194=0,'BN_Regular Symbol'!D$26,'BN_Regular Symbol'!D$64) ))</f>
        <v>0</v>
      </c>
      <c r="I194" s="284">
        <f>IF(C194=2,'BN_Regular Symbol'!E$51,IF(BN_PayCombo!C194=1,'BN_Regular Symbol'!E$36,IF(B194=0,'BN_Regular Symbol'!E$26,'BN_Regular Symbol'!E$64) ))</f>
        <v>0</v>
      </c>
      <c r="J194" s="284">
        <f>IF(D194=2,'BN_Regular Symbol'!F$51,IF(BN_PayCombo!D194=1,'BN_Regular Symbol'!F$36,IF(C194=0,'BN_Regular Symbol'!F$26,'BN_Regular Symbol'!F$64) ))</f>
        <v>23</v>
      </c>
      <c r="K194" s="284">
        <f>IF(E194=2,'BN_Regular Symbol'!G$51,IF(BN_PayCombo!E194=1,'BN_Regular Symbol'!G$36,IF(D194=0,'BN_Regular Symbol'!G$26,'BN_Regular Symbol'!G$64) ))</f>
        <v>21</v>
      </c>
      <c r="L194" s="284">
        <f>IF(F194=2,'BN_Regular Symbol'!H$51,IF(BN_PayCombo!F194=1,'BN_Regular Symbol'!H$36,IF(E194=0,'BN_Regular Symbol'!H$26,'BN_Regular Symbol'!H$64) ))</f>
        <v>6</v>
      </c>
      <c r="M194" s="270">
        <f t="shared" si="41"/>
        <v>0</v>
      </c>
      <c r="N194" s="271">
        <f t="shared" si="42"/>
        <v>0</v>
      </c>
      <c r="O194" s="285">
        <f>HLOOKUP(A194,OverView!$B$47:$L$57,5,FALSE)</f>
        <v>600</v>
      </c>
      <c r="P194" s="269">
        <f t="shared" si="43"/>
        <v>0</v>
      </c>
      <c r="Q194" s="272">
        <f t="shared" si="44"/>
        <v>0</v>
      </c>
      <c r="R194" s="269">
        <f t="shared" si="45"/>
        <v>0</v>
      </c>
      <c r="S194" s="237"/>
    </row>
    <row r="195" spans="1:19" ht="14" thickBot="1">
      <c r="A195" s="187">
        <f t="shared" si="39"/>
        <v>8</v>
      </c>
      <c r="B195" s="278">
        <v>1</v>
      </c>
      <c r="C195" s="278">
        <v>2</v>
      </c>
      <c r="D195" s="278">
        <v>1</v>
      </c>
      <c r="E195" s="278">
        <v>2</v>
      </c>
      <c r="F195" s="278">
        <v>2</v>
      </c>
      <c r="G195" s="279">
        <f t="shared" si="40"/>
        <v>8</v>
      </c>
      <c r="H195" s="284">
        <f>IF(B195=2,'BN_Regular Symbol'!D$51,IF(BN_PayCombo!B195=1,'BN_Regular Symbol'!D$36,IF(A195=0,'BN_Regular Symbol'!D$26,'BN_Regular Symbol'!D$64) ))</f>
        <v>0</v>
      </c>
      <c r="I195" s="284">
        <f>IF(C195=2,'BN_Regular Symbol'!E$51,IF(BN_PayCombo!C195=1,'BN_Regular Symbol'!E$36,IF(B195=0,'BN_Regular Symbol'!E$26,'BN_Regular Symbol'!E$64) ))</f>
        <v>11</v>
      </c>
      <c r="J195" s="284">
        <f>IF(D195=2,'BN_Regular Symbol'!F$51,IF(BN_PayCombo!D195=1,'BN_Regular Symbol'!F$36,IF(C195=0,'BN_Regular Symbol'!F$26,'BN_Regular Symbol'!F$64) ))</f>
        <v>0</v>
      </c>
      <c r="K195" s="284">
        <f>IF(E195=2,'BN_Regular Symbol'!G$51,IF(BN_PayCombo!E195=1,'BN_Regular Symbol'!G$36,IF(D195=0,'BN_Regular Symbol'!G$26,'BN_Regular Symbol'!G$64) ))</f>
        <v>21</v>
      </c>
      <c r="L195" s="284">
        <f>IF(F195=2,'BN_Regular Symbol'!H$51,IF(BN_PayCombo!F195=1,'BN_Regular Symbol'!H$36,IF(E195=0,'BN_Regular Symbol'!H$26,'BN_Regular Symbol'!H$64) ))</f>
        <v>6</v>
      </c>
      <c r="M195" s="270">
        <f t="shared" si="41"/>
        <v>0</v>
      </c>
      <c r="N195" s="271">
        <f t="shared" si="42"/>
        <v>0</v>
      </c>
      <c r="O195" s="285">
        <f>HLOOKUP(A195,OverView!$B$47:$L$57,5,FALSE)</f>
        <v>600</v>
      </c>
      <c r="P195" s="269">
        <f t="shared" si="43"/>
        <v>0</v>
      </c>
      <c r="Q195" s="272">
        <f t="shared" si="44"/>
        <v>0</v>
      </c>
      <c r="R195" s="269">
        <f t="shared" si="45"/>
        <v>0</v>
      </c>
      <c r="S195" s="237"/>
    </row>
    <row r="196" spans="1:19" ht="14" thickBot="1">
      <c r="A196" s="187">
        <f t="shared" si="39"/>
        <v>8</v>
      </c>
      <c r="B196" s="278">
        <v>1</v>
      </c>
      <c r="C196" s="278">
        <v>2</v>
      </c>
      <c r="D196" s="278">
        <v>2</v>
      </c>
      <c r="E196" s="278">
        <v>1</v>
      </c>
      <c r="F196" s="278">
        <v>2</v>
      </c>
      <c r="G196" s="279">
        <f t="shared" si="40"/>
        <v>8</v>
      </c>
      <c r="H196" s="284">
        <f>IF(B196=2,'BN_Regular Symbol'!D$51,IF(BN_PayCombo!B196=1,'BN_Regular Symbol'!D$36,IF(A196=0,'BN_Regular Symbol'!D$26,'BN_Regular Symbol'!D$64) ))</f>
        <v>0</v>
      </c>
      <c r="I196" s="284">
        <f>IF(C196=2,'BN_Regular Symbol'!E$51,IF(BN_PayCombo!C196=1,'BN_Regular Symbol'!E$36,IF(B196=0,'BN_Regular Symbol'!E$26,'BN_Regular Symbol'!E$64) ))</f>
        <v>11</v>
      </c>
      <c r="J196" s="284">
        <f>IF(D196=2,'BN_Regular Symbol'!F$51,IF(BN_PayCombo!D196=1,'BN_Regular Symbol'!F$36,IF(C196=0,'BN_Regular Symbol'!F$26,'BN_Regular Symbol'!F$64) ))</f>
        <v>23</v>
      </c>
      <c r="K196" s="284">
        <f>IF(E196=2,'BN_Regular Symbol'!G$51,IF(BN_PayCombo!E196=1,'BN_Regular Symbol'!G$36,IF(D196=0,'BN_Regular Symbol'!G$26,'BN_Regular Symbol'!G$64) ))</f>
        <v>0</v>
      </c>
      <c r="L196" s="284">
        <f>IF(F196=2,'BN_Regular Symbol'!H$51,IF(BN_PayCombo!F196=1,'BN_Regular Symbol'!H$36,IF(E196=0,'BN_Regular Symbol'!H$26,'BN_Regular Symbol'!H$64) ))</f>
        <v>6</v>
      </c>
      <c r="M196" s="270">
        <f t="shared" si="41"/>
        <v>0</v>
      </c>
      <c r="N196" s="271">
        <f t="shared" si="42"/>
        <v>0</v>
      </c>
      <c r="O196" s="285">
        <f>HLOOKUP(A196,OverView!$B$47:$L$57,5,FALSE)</f>
        <v>600</v>
      </c>
      <c r="P196" s="269">
        <f t="shared" si="43"/>
        <v>0</v>
      </c>
      <c r="Q196" s="272">
        <f t="shared" si="44"/>
        <v>0</v>
      </c>
      <c r="R196" s="269">
        <f t="shared" si="45"/>
        <v>0</v>
      </c>
      <c r="S196" s="237"/>
    </row>
    <row r="197" spans="1:19" ht="14" thickBot="1">
      <c r="A197" s="187">
        <f t="shared" si="39"/>
        <v>8</v>
      </c>
      <c r="B197" s="278">
        <v>1</v>
      </c>
      <c r="C197" s="278">
        <v>2</v>
      </c>
      <c r="D197" s="278">
        <v>2</v>
      </c>
      <c r="E197" s="278">
        <v>2</v>
      </c>
      <c r="F197" s="278">
        <v>1</v>
      </c>
      <c r="G197" s="279">
        <f t="shared" si="40"/>
        <v>8</v>
      </c>
      <c r="H197" s="284">
        <f>IF(B197=2,'BN_Regular Symbol'!D$51,IF(BN_PayCombo!B197=1,'BN_Regular Symbol'!D$36,IF(A197=0,'BN_Regular Symbol'!D$26,'BN_Regular Symbol'!D$64) ))</f>
        <v>0</v>
      </c>
      <c r="I197" s="284">
        <f>IF(C197=2,'BN_Regular Symbol'!E$51,IF(BN_PayCombo!C197=1,'BN_Regular Symbol'!E$36,IF(B197=0,'BN_Regular Symbol'!E$26,'BN_Regular Symbol'!E$64) ))</f>
        <v>11</v>
      </c>
      <c r="J197" s="284">
        <f>IF(D197=2,'BN_Regular Symbol'!F$51,IF(BN_PayCombo!D197=1,'BN_Regular Symbol'!F$36,IF(C197=0,'BN_Regular Symbol'!F$26,'BN_Regular Symbol'!F$64) ))</f>
        <v>23</v>
      </c>
      <c r="K197" s="284">
        <f>IF(E197=2,'BN_Regular Symbol'!G$51,IF(BN_PayCombo!E197=1,'BN_Regular Symbol'!G$36,IF(D197=0,'BN_Regular Symbol'!G$26,'BN_Regular Symbol'!G$64) ))</f>
        <v>21</v>
      </c>
      <c r="L197" s="284">
        <f>IF(F197=2,'BN_Regular Symbol'!H$51,IF(BN_PayCombo!F197=1,'BN_Regular Symbol'!H$36,IF(E197=0,'BN_Regular Symbol'!H$26,'BN_Regular Symbol'!H$64) ))</f>
        <v>0</v>
      </c>
      <c r="M197" s="270">
        <f t="shared" si="41"/>
        <v>0</v>
      </c>
      <c r="N197" s="271">
        <f t="shared" si="42"/>
        <v>0</v>
      </c>
      <c r="O197" s="285">
        <f>HLOOKUP(A197,OverView!$B$47:$L$57,5,FALSE)</f>
        <v>600</v>
      </c>
      <c r="P197" s="269">
        <f t="shared" si="43"/>
        <v>0</v>
      </c>
      <c r="Q197" s="272">
        <f t="shared" si="44"/>
        <v>0</v>
      </c>
      <c r="R197" s="269">
        <f t="shared" si="45"/>
        <v>0</v>
      </c>
      <c r="S197" s="237"/>
    </row>
    <row r="198" spans="1:19" ht="14" thickBot="1">
      <c r="A198" s="187">
        <f t="shared" si="39"/>
        <v>8</v>
      </c>
      <c r="B198" s="278">
        <v>2</v>
      </c>
      <c r="C198" s="278">
        <v>1</v>
      </c>
      <c r="D198" s="278">
        <v>1</v>
      </c>
      <c r="E198" s="278">
        <v>2</v>
      </c>
      <c r="F198" s="278">
        <v>2</v>
      </c>
      <c r="G198" s="279">
        <f t="shared" si="40"/>
        <v>8</v>
      </c>
      <c r="H198" s="284">
        <f>IF(B198=2,'BN_Regular Symbol'!D$51,IF(BN_PayCombo!B198=1,'BN_Regular Symbol'!D$36,IF(A198=0,'BN_Regular Symbol'!D$26,'BN_Regular Symbol'!D$64) ))</f>
        <v>15</v>
      </c>
      <c r="I198" s="284">
        <f>IF(C198=2,'BN_Regular Symbol'!E$51,IF(BN_PayCombo!C198=1,'BN_Regular Symbol'!E$36,IF(B198=0,'BN_Regular Symbol'!E$26,'BN_Regular Symbol'!E$64) ))</f>
        <v>0</v>
      </c>
      <c r="J198" s="284">
        <f>IF(D198=2,'BN_Regular Symbol'!F$51,IF(BN_PayCombo!D198=1,'BN_Regular Symbol'!F$36,IF(C198=0,'BN_Regular Symbol'!F$26,'BN_Regular Symbol'!F$64) ))</f>
        <v>0</v>
      </c>
      <c r="K198" s="284">
        <f>IF(E198=2,'BN_Regular Symbol'!G$51,IF(BN_PayCombo!E198=1,'BN_Regular Symbol'!G$36,IF(D198=0,'BN_Regular Symbol'!G$26,'BN_Regular Symbol'!G$64) ))</f>
        <v>21</v>
      </c>
      <c r="L198" s="284">
        <f>IF(F198=2,'BN_Regular Symbol'!H$51,IF(BN_PayCombo!F198=1,'BN_Regular Symbol'!H$36,IF(E198=0,'BN_Regular Symbol'!H$26,'BN_Regular Symbol'!H$64) ))</f>
        <v>6</v>
      </c>
      <c r="M198" s="270">
        <f t="shared" si="41"/>
        <v>0</v>
      </c>
      <c r="N198" s="271">
        <f t="shared" si="42"/>
        <v>0</v>
      </c>
      <c r="O198" s="285">
        <f>HLOOKUP(A198,OverView!$B$47:$L$57,5,FALSE)</f>
        <v>600</v>
      </c>
      <c r="P198" s="269">
        <f t="shared" si="43"/>
        <v>0</v>
      </c>
      <c r="Q198" s="272">
        <f t="shared" si="44"/>
        <v>0</v>
      </c>
      <c r="R198" s="269">
        <f t="shared" si="45"/>
        <v>0</v>
      </c>
      <c r="S198" s="237"/>
    </row>
    <row r="199" spans="1:19" ht="14" thickBot="1">
      <c r="A199" s="187">
        <f t="shared" si="39"/>
        <v>8</v>
      </c>
      <c r="B199" s="278">
        <v>2</v>
      </c>
      <c r="C199" s="278">
        <v>1</v>
      </c>
      <c r="D199" s="278">
        <v>2</v>
      </c>
      <c r="E199" s="278">
        <v>1</v>
      </c>
      <c r="F199" s="278">
        <v>2</v>
      </c>
      <c r="G199" s="279">
        <f t="shared" si="40"/>
        <v>8</v>
      </c>
      <c r="H199" s="284">
        <f>IF(B199=2,'BN_Regular Symbol'!D$51,IF(BN_PayCombo!B199=1,'BN_Regular Symbol'!D$36,IF(A199=0,'BN_Regular Symbol'!D$26,'BN_Regular Symbol'!D$64) ))</f>
        <v>15</v>
      </c>
      <c r="I199" s="284">
        <f>IF(C199=2,'BN_Regular Symbol'!E$51,IF(BN_PayCombo!C199=1,'BN_Regular Symbol'!E$36,IF(B199=0,'BN_Regular Symbol'!E$26,'BN_Regular Symbol'!E$64) ))</f>
        <v>0</v>
      </c>
      <c r="J199" s="284">
        <f>IF(D199=2,'BN_Regular Symbol'!F$51,IF(BN_PayCombo!D199=1,'BN_Regular Symbol'!F$36,IF(C199=0,'BN_Regular Symbol'!F$26,'BN_Regular Symbol'!F$64) ))</f>
        <v>23</v>
      </c>
      <c r="K199" s="284">
        <f>IF(E199=2,'BN_Regular Symbol'!G$51,IF(BN_PayCombo!E199=1,'BN_Regular Symbol'!G$36,IF(D199=0,'BN_Regular Symbol'!G$26,'BN_Regular Symbol'!G$64) ))</f>
        <v>0</v>
      </c>
      <c r="L199" s="284">
        <f>IF(F199=2,'BN_Regular Symbol'!H$51,IF(BN_PayCombo!F199=1,'BN_Regular Symbol'!H$36,IF(E199=0,'BN_Regular Symbol'!H$26,'BN_Regular Symbol'!H$64) ))</f>
        <v>6</v>
      </c>
      <c r="M199" s="270">
        <f t="shared" si="41"/>
        <v>0</v>
      </c>
      <c r="N199" s="271">
        <f t="shared" si="42"/>
        <v>0</v>
      </c>
      <c r="O199" s="285">
        <f>HLOOKUP(A199,OverView!$B$47:$L$57,5,FALSE)</f>
        <v>600</v>
      </c>
      <c r="P199" s="269">
        <f t="shared" si="43"/>
        <v>0</v>
      </c>
      <c r="Q199" s="272">
        <f t="shared" si="44"/>
        <v>0</v>
      </c>
      <c r="R199" s="269">
        <f t="shared" si="45"/>
        <v>0</v>
      </c>
      <c r="S199" s="237"/>
    </row>
    <row r="200" spans="1:19" ht="14" thickBot="1">
      <c r="A200" s="187">
        <f t="shared" si="39"/>
        <v>8</v>
      </c>
      <c r="B200" s="278">
        <v>2</v>
      </c>
      <c r="C200" s="278">
        <v>1</v>
      </c>
      <c r="D200" s="278">
        <v>2</v>
      </c>
      <c r="E200" s="278">
        <v>2</v>
      </c>
      <c r="F200" s="278">
        <v>1</v>
      </c>
      <c r="G200" s="279">
        <f t="shared" si="40"/>
        <v>8</v>
      </c>
      <c r="H200" s="284">
        <f>IF(B200=2,'BN_Regular Symbol'!D$51,IF(BN_PayCombo!B200=1,'BN_Regular Symbol'!D$36,IF(A200=0,'BN_Regular Symbol'!D$26,'BN_Regular Symbol'!D$64) ))</f>
        <v>15</v>
      </c>
      <c r="I200" s="284">
        <f>IF(C200=2,'BN_Regular Symbol'!E$51,IF(BN_PayCombo!C200=1,'BN_Regular Symbol'!E$36,IF(B200=0,'BN_Regular Symbol'!E$26,'BN_Regular Symbol'!E$64) ))</f>
        <v>0</v>
      </c>
      <c r="J200" s="284">
        <f>IF(D200=2,'BN_Regular Symbol'!F$51,IF(BN_PayCombo!D200=1,'BN_Regular Symbol'!F$36,IF(C200=0,'BN_Regular Symbol'!F$26,'BN_Regular Symbol'!F$64) ))</f>
        <v>23</v>
      </c>
      <c r="K200" s="284">
        <f>IF(E200=2,'BN_Regular Symbol'!G$51,IF(BN_PayCombo!E200=1,'BN_Regular Symbol'!G$36,IF(D200=0,'BN_Regular Symbol'!G$26,'BN_Regular Symbol'!G$64) ))</f>
        <v>21</v>
      </c>
      <c r="L200" s="284">
        <f>IF(F200=2,'BN_Regular Symbol'!H$51,IF(BN_PayCombo!F200=1,'BN_Regular Symbol'!H$36,IF(E200=0,'BN_Regular Symbol'!H$26,'BN_Regular Symbol'!H$64) ))</f>
        <v>0</v>
      </c>
      <c r="M200" s="270">
        <f t="shared" si="41"/>
        <v>0</v>
      </c>
      <c r="N200" s="271">
        <f t="shared" si="42"/>
        <v>0</v>
      </c>
      <c r="O200" s="285">
        <f>HLOOKUP(A200,OverView!$B$47:$L$57,5,FALSE)</f>
        <v>600</v>
      </c>
      <c r="P200" s="269">
        <f t="shared" ref="P200:P246" si="46">R200/$H$3</f>
        <v>0</v>
      </c>
      <c r="Q200" s="272">
        <f t="shared" si="44"/>
        <v>0</v>
      </c>
      <c r="R200" s="269">
        <f t="shared" ref="R200:R246" si="47">O200*Q200</f>
        <v>0</v>
      </c>
      <c r="S200" s="237"/>
    </row>
    <row r="201" spans="1:19" ht="14" thickBot="1">
      <c r="A201" s="187">
        <f t="shared" si="39"/>
        <v>8</v>
      </c>
      <c r="B201" s="278">
        <v>2</v>
      </c>
      <c r="C201" s="278">
        <v>2</v>
      </c>
      <c r="D201" s="278">
        <v>1</v>
      </c>
      <c r="E201" s="278">
        <v>1</v>
      </c>
      <c r="F201" s="278">
        <v>2</v>
      </c>
      <c r="G201" s="279">
        <f t="shared" si="40"/>
        <v>8</v>
      </c>
      <c r="H201" s="284">
        <f>IF(B201=2,'BN_Regular Symbol'!D$51,IF(BN_PayCombo!B201=1,'BN_Regular Symbol'!D$36,IF(A201=0,'BN_Regular Symbol'!D$26,'BN_Regular Symbol'!D$64) ))</f>
        <v>15</v>
      </c>
      <c r="I201" s="284">
        <f>IF(C201=2,'BN_Regular Symbol'!E$51,IF(BN_PayCombo!C201=1,'BN_Regular Symbol'!E$36,IF(B201=0,'BN_Regular Symbol'!E$26,'BN_Regular Symbol'!E$64) ))</f>
        <v>11</v>
      </c>
      <c r="J201" s="284">
        <f>IF(D201=2,'BN_Regular Symbol'!F$51,IF(BN_PayCombo!D201=1,'BN_Regular Symbol'!F$36,IF(C201=0,'BN_Regular Symbol'!F$26,'BN_Regular Symbol'!F$64) ))</f>
        <v>0</v>
      </c>
      <c r="K201" s="284">
        <f>IF(E201=2,'BN_Regular Symbol'!G$51,IF(BN_PayCombo!E201=1,'BN_Regular Symbol'!G$36,IF(D201=0,'BN_Regular Symbol'!G$26,'BN_Regular Symbol'!G$64) ))</f>
        <v>0</v>
      </c>
      <c r="L201" s="284">
        <f>IF(F201=2,'BN_Regular Symbol'!H$51,IF(BN_PayCombo!F201=1,'BN_Regular Symbol'!H$36,IF(E201=0,'BN_Regular Symbol'!H$26,'BN_Regular Symbol'!H$64) ))</f>
        <v>6</v>
      </c>
      <c r="M201" s="270">
        <f t="shared" si="41"/>
        <v>0</v>
      </c>
      <c r="N201" s="271">
        <f t="shared" si="42"/>
        <v>0</v>
      </c>
      <c r="O201" s="285">
        <f>HLOOKUP(A201,OverView!$B$47:$L$57,5,FALSE)</f>
        <v>600</v>
      </c>
      <c r="P201" s="269">
        <f t="shared" si="46"/>
        <v>0</v>
      </c>
      <c r="Q201" s="272">
        <f t="shared" si="44"/>
        <v>0</v>
      </c>
      <c r="R201" s="269">
        <f t="shared" si="47"/>
        <v>0</v>
      </c>
      <c r="S201" s="237"/>
    </row>
    <row r="202" spans="1:19" ht="14" thickBot="1">
      <c r="A202" s="187">
        <f t="shared" si="39"/>
        <v>8</v>
      </c>
      <c r="B202" s="278">
        <v>2</v>
      </c>
      <c r="C202" s="278">
        <v>2</v>
      </c>
      <c r="D202" s="278">
        <v>1</v>
      </c>
      <c r="E202" s="278">
        <v>2</v>
      </c>
      <c r="F202" s="278">
        <v>1</v>
      </c>
      <c r="G202" s="279">
        <f t="shared" si="40"/>
        <v>8</v>
      </c>
      <c r="H202" s="284">
        <f>IF(B202=2,'BN_Regular Symbol'!D$51,IF(BN_PayCombo!B202=1,'BN_Regular Symbol'!D$36,IF(A202=0,'BN_Regular Symbol'!D$26,'BN_Regular Symbol'!D$64) ))</f>
        <v>15</v>
      </c>
      <c r="I202" s="284">
        <f>IF(C202=2,'BN_Regular Symbol'!E$51,IF(BN_PayCombo!C202=1,'BN_Regular Symbol'!E$36,IF(B202=0,'BN_Regular Symbol'!E$26,'BN_Regular Symbol'!E$64) ))</f>
        <v>11</v>
      </c>
      <c r="J202" s="284">
        <f>IF(D202=2,'BN_Regular Symbol'!F$51,IF(BN_PayCombo!D202=1,'BN_Regular Symbol'!F$36,IF(C202=0,'BN_Regular Symbol'!F$26,'BN_Regular Symbol'!F$64) ))</f>
        <v>0</v>
      </c>
      <c r="K202" s="284">
        <f>IF(E202=2,'BN_Regular Symbol'!G$51,IF(BN_PayCombo!E202=1,'BN_Regular Symbol'!G$36,IF(D202=0,'BN_Regular Symbol'!G$26,'BN_Regular Symbol'!G$64) ))</f>
        <v>21</v>
      </c>
      <c r="L202" s="284">
        <f>IF(F202=2,'BN_Regular Symbol'!H$51,IF(BN_PayCombo!F202=1,'BN_Regular Symbol'!H$36,IF(E202=0,'BN_Regular Symbol'!H$26,'BN_Regular Symbol'!H$64) ))</f>
        <v>0</v>
      </c>
      <c r="M202" s="270">
        <f t="shared" si="41"/>
        <v>0</v>
      </c>
      <c r="N202" s="271">
        <f t="shared" si="42"/>
        <v>0</v>
      </c>
      <c r="O202" s="285">
        <f>HLOOKUP(A202,OverView!$B$47:$L$57,5,FALSE)</f>
        <v>600</v>
      </c>
      <c r="P202" s="269">
        <f t="shared" si="46"/>
        <v>0</v>
      </c>
      <c r="Q202" s="272">
        <f t="shared" si="44"/>
        <v>0</v>
      </c>
      <c r="R202" s="269">
        <f t="shared" si="47"/>
        <v>0</v>
      </c>
      <c r="S202" s="237"/>
    </row>
    <row r="203" spans="1:19" ht="14" thickBot="1">
      <c r="A203" s="187">
        <f t="shared" si="39"/>
        <v>8</v>
      </c>
      <c r="B203" s="278">
        <v>2</v>
      </c>
      <c r="C203" s="278">
        <v>2</v>
      </c>
      <c r="D203" s="278">
        <v>2</v>
      </c>
      <c r="E203" s="278">
        <v>1</v>
      </c>
      <c r="F203" s="278">
        <v>1</v>
      </c>
      <c r="G203" s="279">
        <f t="shared" si="40"/>
        <v>8</v>
      </c>
      <c r="H203" s="284">
        <f>IF(B203=2,'BN_Regular Symbol'!D$51,IF(BN_PayCombo!B203=1,'BN_Regular Symbol'!D$36,IF(A203=0,'BN_Regular Symbol'!D$26,'BN_Regular Symbol'!D$64) ))</f>
        <v>15</v>
      </c>
      <c r="I203" s="284">
        <f>IF(C203=2,'BN_Regular Symbol'!E$51,IF(BN_PayCombo!C203=1,'BN_Regular Symbol'!E$36,IF(B203=0,'BN_Regular Symbol'!E$26,'BN_Regular Symbol'!E$64) ))</f>
        <v>11</v>
      </c>
      <c r="J203" s="284">
        <f>IF(D203=2,'BN_Regular Symbol'!F$51,IF(BN_PayCombo!D203=1,'BN_Regular Symbol'!F$36,IF(C203=0,'BN_Regular Symbol'!F$26,'BN_Regular Symbol'!F$64) ))</f>
        <v>23</v>
      </c>
      <c r="K203" s="284">
        <f>IF(E203=2,'BN_Regular Symbol'!G$51,IF(BN_PayCombo!E203=1,'BN_Regular Symbol'!G$36,IF(D203=0,'BN_Regular Symbol'!G$26,'BN_Regular Symbol'!G$64) ))</f>
        <v>0</v>
      </c>
      <c r="L203" s="284">
        <f>IF(F203=2,'BN_Regular Symbol'!H$51,IF(BN_PayCombo!F203=1,'BN_Regular Symbol'!H$36,IF(E203=0,'BN_Regular Symbol'!H$26,'BN_Regular Symbol'!H$64) ))</f>
        <v>0</v>
      </c>
      <c r="M203" s="270">
        <f t="shared" si="41"/>
        <v>0</v>
      </c>
      <c r="N203" s="271">
        <f t="shared" si="42"/>
        <v>0</v>
      </c>
      <c r="O203" s="285">
        <f>HLOOKUP(A203,OverView!$B$47:$L$57,5,FALSE)</f>
        <v>600</v>
      </c>
      <c r="P203" s="269">
        <f t="shared" si="46"/>
        <v>0</v>
      </c>
      <c r="Q203" s="272">
        <f t="shared" si="44"/>
        <v>0</v>
      </c>
      <c r="R203" s="269">
        <f t="shared" si="47"/>
        <v>0</v>
      </c>
      <c r="S203" s="237"/>
    </row>
    <row r="204" spans="1:19" ht="14" thickBot="1">
      <c r="A204" s="187">
        <f t="shared" si="39"/>
        <v>8</v>
      </c>
      <c r="B204" s="282">
        <v>2</v>
      </c>
      <c r="C204" s="282">
        <v>2</v>
      </c>
      <c r="D204" s="282">
        <v>2</v>
      </c>
      <c r="E204" s="282">
        <v>2</v>
      </c>
      <c r="F204" s="282">
        <v>0</v>
      </c>
      <c r="G204" s="283">
        <f t="shared" si="40"/>
        <v>8</v>
      </c>
      <c r="H204" s="284">
        <f>IF(B204=2,'BN_Regular Symbol'!D$51,IF(BN_PayCombo!B204=1,'BN_Regular Symbol'!D$36,IF(A204=0,'BN_Regular Symbol'!D$26,'BN_Regular Symbol'!D$64) ))</f>
        <v>15</v>
      </c>
      <c r="I204" s="284">
        <f>IF(C204=2,'BN_Regular Symbol'!E$51,IF(BN_PayCombo!C204=1,'BN_Regular Symbol'!E$36,IF(B204=0,'BN_Regular Symbol'!E$26,'BN_Regular Symbol'!E$64) ))</f>
        <v>11</v>
      </c>
      <c r="J204" s="284">
        <f>IF(D204=2,'BN_Regular Symbol'!F$51,IF(BN_PayCombo!D204=1,'BN_Regular Symbol'!F$36,IF(C204=0,'BN_Regular Symbol'!F$26,'BN_Regular Symbol'!F$64) ))</f>
        <v>23</v>
      </c>
      <c r="K204" s="284">
        <f>IF(E204=2,'BN_Regular Symbol'!G$51,IF(BN_PayCombo!E204=1,'BN_Regular Symbol'!G$36,IF(D204=0,'BN_Regular Symbol'!G$26,'BN_Regular Symbol'!G$64) ))</f>
        <v>21</v>
      </c>
      <c r="L204" s="284">
        <f>IF(F204=2,'BN_Regular Symbol'!H$51,IF(BN_PayCombo!F204=1,'BN_Regular Symbol'!H$36,IF(E204=0,'BN_Regular Symbol'!H$26,'BN_Regular Symbol'!H$64) ))</f>
        <v>114</v>
      </c>
      <c r="M204" s="270">
        <f t="shared" si="41"/>
        <v>9085230</v>
      </c>
      <c r="N204" s="271">
        <f t="shared" si="42"/>
        <v>2738.8629676959195</v>
      </c>
      <c r="O204" s="285">
        <f>HLOOKUP(A204,OverView!$B$47:$L$57,5,FALSE)</f>
        <v>600</v>
      </c>
      <c r="P204" s="269">
        <f t="shared" si="46"/>
        <v>0.21906901041666668</v>
      </c>
      <c r="Q204" s="272">
        <f t="shared" si="44"/>
        <v>3.6511501736111114E-4</v>
      </c>
      <c r="R204" s="269">
        <f t="shared" si="47"/>
        <v>0.21906901041666668</v>
      </c>
      <c r="S204" s="289">
        <f>SUM(M194:M204)</f>
        <v>9085230</v>
      </c>
    </row>
    <row r="205" spans="1:19" ht="14" thickBot="1">
      <c r="A205" s="187">
        <f t="shared" si="39"/>
        <v>7</v>
      </c>
      <c r="B205" s="280">
        <v>1</v>
      </c>
      <c r="C205" s="280">
        <v>1</v>
      </c>
      <c r="D205" s="280">
        <v>1</v>
      </c>
      <c r="E205" s="280">
        <v>2</v>
      </c>
      <c r="F205" s="280">
        <v>2</v>
      </c>
      <c r="G205" s="281">
        <f t="shared" si="40"/>
        <v>7</v>
      </c>
      <c r="H205" s="284">
        <f>IF(B205=2,'BN_Regular Symbol'!D$51,IF(BN_PayCombo!B205=1,'BN_Regular Symbol'!D$36,IF(A205=0,'BN_Regular Symbol'!D$26,'BN_Regular Symbol'!D$64) ))</f>
        <v>0</v>
      </c>
      <c r="I205" s="284">
        <f>IF(C205=2,'BN_Regular Symbol'!E$51,IF(BN_PayCombo!C205=1,'BN_Regular Symbol'!E$36,IF(B205=0,'BN_Regular Symbol'!E$26,'BN_Regular Symbol'!E$64) ))</f>
        <v>0</v>
      </c>
      <c r="J205" s="284">
        <f>IF(D205=2,'BN_Regular Symbol'!F$51,IF(BN_PayCombo!D205=1,'BN_Regular Symbol'!F$36,IF(C205=0,'BN_Regular Symbol'!F$26,'BN_Regular Symbol'!F$64) ))</f>
        <v>0</v>
      </c>
      <c r="K205" s="284">
        <f>IF(E205=2,'BN_Regular Symbol'!G$51,IF(BN_PayCombo!E205=1,'BN_Regular Symbol'!G$36,IF(D205=0,'BN_Regular Symbol'!G$26,'BN_Regular Symbol'!G$64) ))</f>
        <v>21</v>
      </c>
      <c r="L205" s="284">
        <f>IF(F205=2,'BN_Regular Symbol'!H$51,IF(BN_PayCombo!F205=1,'BN_Regular Symbol'!H$36,IF(E205=0,'BN_Regular Symbol'!H$26,'BN_Regular Symbol'!H$64) ))</f>
        <v>6</v>
      </c>
      <c r="M205" s="270">
        <f t="shared" si="41"/>
        <v>0</v>
      </c>
      <c r="N205" s="271">
        <f t="shared" si="42"/>
        <v>0</v>
      </c>
      <c r="O205" s="285">
        <f>HLOOKUP(A205,OverView!$B$47:$L$57,5,FALSE)</f>
        <v>360</v>
      </c>
      <c r="P205" s="269">
        <f t="shared" si="46"/>
        <v>0</v>
      </c>
      <c r="Q205" s="272">
        <f t="shared" si="44"/>
        <v>0</v>
      </c>
      <c r="R205" s="269">
        <f t="shared" si="47"/>
        <v>0</v>
      </c>
      <c r="S205" s="237"/>
    </row>
    <row r="206" spans="1:19" ht="14" thickBot="1">
      <c r="A206" s="187">
        <f t="shared" si="39"/>
        <v>7</v>
      </c>
      <c r="B206" s="278">
        <v>1</v>
      </c>
      <c r="C206" s="278">
        <v>1</v>
      </c>
      <c r="D206" s="278">
        <v>2</v>
      </c>
      <c r="E206" s="278">
        <v>1</v>
      </c>
      <c r="F206" s="278">
        <v>2</v>
      </c>
      <c r="G206" s="279">
        <f t="shared" si="40"/>
        <v>7</v>
      </c>
      <c r="H206" s="284">
        <f>IF(B206=2,'BN_Regular Symbol'!D$51,IF(BN_PayCombo!B206=1,'BN_Regular Symbol'!D$36,IF(A206=0,'BN_Regular Symbol'!D$26,'BN_Regular Symbol'!D$64) ))</f>
        <v>0</v>
      </c>
      <c r="I206" s="284">
        <f>IF(C206=2,'BN_Regular Symbol'!E$51,IF(BN_PayCombo!C206=1,'BN_Regular Symbol'!E$36,IF(B206=0,'BN_Regular Symbol'!E$26,'BN_Regular Symbol'!E$64) ))</f>
        <v>0</v>
      </c>
      <c r="J206" s="284">
        <f>IF(D206=2,'BN_Regular Symbol'!F$51,IF(BN_PayCombo!D206=1,'BN_Regular Symbol'!F$36,IF(C206=0,'BN_Regular Symbol'!F$26,'BN_Regular Symbol'!F$64) ))</f>
        <v>23</v>
      </c>
      <c r="K206" s="284">
        <f>IF(E206=2,'BN_Regular Symbol'!G$51,IF(BN_PayCombo!E206=1,'BN_Regular Symbol'!G$36,IF(D206=0,'BN_Regular Symbol'!G$26,'BN_Regular Symbol'!G$64) ))</f>
        <v>0</v>
      </c>
      <c r="L206" s="284">
        <f>IF(F206=2,'BN_Regular Symbol'!H$51,IF(BN_PayCombo!F206=1,'BN_Regular Symbol'!H$36,IF(E206=0,'BN_Regular Symbol'!H$26,'BN_Regular Symbol'!H$64) ))</f>
        <v>6</v>
      </c>
      <c r="M206" s="270">
        <f t="shared" si="41"/>
        <v>0</v>
      </c>
      <c r="N206" s="271">
        <f t="shared" si="42"/>
        <v>0</v>
      </c>
      <c r="O206" s="285">
        <f>HLOOKUP(A206,OverView!$B$47:$L$57,5,FALSE)</f>
        <v>360</v>
      </c>
      <c r="P206" s="269">
        <f t="shared" si="46"/>
        <v>0</v>
      </c>
      <c r="Q206" s="272">
        <f t="shared" si="44"/>
        <v>0</v>
      </c>
      <c r="R206" s="269">
        <f t="shared" si="47"/>
        <v>0</v>
      </c>
      <c r="S206" s="237"/>
    </row>
    <row r="207" spans="1:19" ht="14" thickBot="1">
      <c r="A207" s="187">
        <f t="shared" si="39"/>
        <v>7</v>
      </c>
      <c r="B207" s="278">
        <v>1</v>
      </c>
      <c r="C207" s="278">
        <v>1</v>
      </c>
      <c r="D207" s="278">
        <v>2</v>
      </c>
      <c r="E207" s="278">
        <v>2</v>
      </c>
      <c r="F207" s="278">
        <v>1</v>
      </c>
      <c r="G207" s="279">
        <f t="shared" si="40"/>
        <v>7</v>
      </c>
      <c r="H207" s="284">
        <f>IF(B207=2,'BN_Regular Symbol'!D$51,IF(BN_PayCombo!B207=1,'BN_Regular Symbol'!D$36,IF(A207=0,'BN_Regular Symbol'!D$26,'BN_Regular Symbol'!D$64) ))</f>
        <v>0</v>
      </c>
      <c r="I207" s="284">
        <f>IF(C207=2,'BN_Regular Symbol'!E$51,IF(BN_PayCombo!C207=1,'BN_Regular Symbol'!E$36,IF(B207=0,'BN_Regular Symbol'!E$26,'BN_Regular Symbol'!E$64) ))</f>
        <v>0</v>
      </c>
      <c r="J207" s="284">
        <f>IF(D207=2,'BN_Regular Symbol'!F$51,IF(BN_PayCombo!D207=1,'BN_Regular Symbol'!F$36,IF(C207=0,'BN_Regular Symbol'!F$26,'BN_Regular Symbol'!F$64) ))</f>
        <v>23</v>
      </c>
      <c r="K207" s="284">
        <f>IF(E207=2,'BN_Regular Symbol'!G$51,IF(BN_PayCombo!E207=1,'BN_Regular Symbol'!G$36,IF(D207=0,'BN_Regular Symbol'!G$26,'BN_Regular Symbol'!G$64) ))</f>
        <v>21</v>
      </c>
      <c r="L207" s="284">
        <f>IF(F207=2,'BN_Regular Symbol'!H$51,IF(BN_PayCombo!F207=1,'BN_Regular Symbol'!H$36,IF(E207=0,'BN_Regular Symbol'!H$26,'BN_Regular Symbol'!H$64) ))</f>
        <v>0</v>
      </c>
      <c r="M207" s="270">
        <f t="shared" si="41"/>
        <v>0</v>
      </c>
      <c r="N207" s="271">
        <f t="shared" si="42"/>
        <v>0</v>
      </c>
      <c r="O207" s="285">
        <f>HLOOKUP(A207,OverView!$B$47:$L$57,5,FALSE)</f>
        <v>360</v>
      </c>
      <c r="P207" s="269">
        <f t="shared" si="46"/>
        <v>0</v>
      </c>
      <c r="Q207" s="272">
        <f t="shared" si="44"/>
        <v>0</v>
      </c>
      <c r="R207" s="269">
        <f t="shared" si="47"/>
        <v>0</v>
      </c>
      <c r="S207" s="237"/>
    </row>
    <row r="208" spans="1:19" ht="14" thickBot="1">
      <c r="A208" s="187">
        <f t="shared" si="39"/>
        <v>7</v>
      </c>
      <c r="B208" s="278">
        <v>1</v>
      </c>
      <c r="C208" s="278">
        <v>2</v>
      </c>
      <c r="D208" s="278">
        <v>1</v>
      </c>
      <c r="E208" s="278">
        <v>1</v>
      </c>
      <c r="F208" s="278">
        <v>2</v>
      </c>
      <c r="G208" s="279">
        <f t="shared" si="40"/>
        <v>7</v>
      </c>
      <c r="H208" s="284">
        <f>IF(B208=2,'BN_Regular Symbol'!D$51,IF(BN_PayCombo!B208=1,'BN_Regular Symbol'!D$36,IF(A208=0,'BN_Regular Symbol'!D$26,'BN_Regular Symbol'!D$64) ))</f>
        <v>0</v>
      </c>
      <c r="I208" s="284">
        <f>IF(C208=2,'BN_Regular Symbol'!E$51,IF(BN_PayCombo!C208=1,'BN_Regular Symbol'!E$36,IF(B208=0,'BN_Regular Symbol'!E$26,'BN_Regular Symbol'!E$64) ))</f>
        <v>11</v>
      </c>
      <c r="J208" s="284">
        <f>IF(D208=2,'BN_Regular Symbol'!F$51,IF(BN_PayCombo!D208=1,'BN_Regular Symbol'!F$36,IF(C208=0,'BN_Regular Symbol'!F$26,'BN_Regular Symbol'!F$64) ))</f>
        <v>0</v>
      </c>
      <c r="K208" s="284">
        <f>IF(E208=2,'BN_Regular Symbol'!G$51,IF(BN_PayCombo!E208=1,'BN_Regular Symbol'!G$36,IF(D208=0,'BN_Regular Symbol'!G$26,'BN_Regular Symbol'!G$64) ))</f>
        <v>0</v>
      </c>
      <c r="L208" s="284">
        <f>IF(F208=2,'BN_Regular Symbol'!H$51,IF(BN_PayCombo!F208=1,'BN_Regular Symbol'!H$36,IF(E208=0,'BN_Regular Symbol'!H$26,'BN_Regular Symbol'!H$64) ))</f>
        <v>6</v>
      </c>
      <c r="M208" s="270">
        <f t="shared" si="41"/>
        <v>0</v>
      </c>
      <c r="N208" s="271">
        <f t="shared" si="42"/>
        <v>0</v>
      </c>
      <c r="O208" s="285">
        <f>HLOOKUP(A208,OverView!$B$47:$L$57,5,FALSE)</f>
        <v>360</v>
      </c>
      <c r="P208" s="269">
        <f t="shared" si="46"/>
        <v>0</v>
      </c>
      <c r="Q208" s="272">
        <f t="shared" si="44"/>
        <v>0</v>
      </c>
      <c r="R208" s="269">
        <f t="shared" si="47"/>
        <v>0</v>
      </c>
      <c r="S208" s="237"/>
    </row>
    <row r="209" spans="1:19" ht="14" thickBot="1">
      <c r="A209" s="187">
        <f t="shared" si="39"/>
        <v>7</v>
      </c>
      <c r="B209" s="278">
        <v>1</v>
      </c>
      <c r="C209" s="278">
        <v>2</v>
      </c>
      <c r="D209" s="278">
        <v>1</v>
      </c>
      <c r="E209" s="278">
        <v>2</v>
      </c>
      <c r="F209" s="278">
        <v>1</v>
      </c>
      <c r="G209" s="279">
        <f t="shared" si="40"/>
        <v>7</v>
      </c>
      <c r="H209" s="284">
        <f>IF(B209=2,'BN_Regular Symbol'!D$51,IF(BN_PayCombo!B209=1,'BN_Regular Symbol'!D$36,IF(A209=0,'BN_Regular Symbol'!D$26,'BN_Regular Symbol'!D$64) ))</f>
        <v>0</v>
      </c>
      <c r="I209" s="284">
        <f>IF(C209=2,'BN_Regular Symbol'!E$51,IF(BN_PayCombo!C209=1,'BN_Regular Symbol'!E$36,IF(B209=0,'BN_Regular Symbol'!E$26,'BN_Regular Symbol'!E$64) ))</f>
        <v>11</v>
      </c>
      <c r="J209" s="284">
        <f>IF(D209=2,'BN_Regular Symbol'!F$51,IF(BN_PayCombo!D209=1,'BN_Regular Symbol'!F$36,IF(C209=0,'BN_Regular Symbol'!F$26,'BN_Regular Symbol'!F$64) ))</f>
        <v>0</v>
      </c>
      <c r="K209" s="284">
        <f>IF(E209=2,'BN_Regular Symbol'!G$51,IF(BN_PayCombo!E209=1,'BN_Regular Symbol'!G$36,IF(D209=0,'BN_Regular Symbol'!G$26,'BN_Regular Symbol'!G$64) ))</f>
        <v>21</v>
      </c>
      <c r="L209" s="284">
        <f>IF(F209=2,'BN_Regular Symbol'!H$51,IF(BN_PayCombo!F209=1,'BN_Regular Symbol'!H$36,IF(E209=0,'BN_Regular Symbol'!H$26,'BN_Regular Symbol'!H$64) ))</f>
        <v>0</v>
      </c>
      <c r="M209" s="270">
        <f t="shared" si="41"/>
        <v>0</v>
      </c>
      <c r="N209" s="271">
        <f t="shared" si="42"/>
        <v>0</v>
      </c>
      <c r="O209" s="285">
        <f>HLOOKUP(A209,OverView!$B$47:$L$57,5,FALSE)</f>
        <v>360</v>
      </c>
      <c r="P209" s="269">
        <f t="shared" si="46"/>
        <v>0</v>
      </c>
      <c r="Q209" s="272">
        <f t="shared" si="44"/>
        <v>0</v>
      </c>
      <c r="R209" s="269">
        <f t="shared" si="47"/>
        <v>0</v>
      </c>
      <c r="S209" s="237"/>
    </row>
    <row r="210" spans="1:19" ht="14" thickBot="1">
      <c r="A210" s="187">
        <f t="shared" si="39"/>
        <v>7</v>
      </c>
      <c r="B210" s="278">
        <v>1</v>
      </c>
      <c r="C210" s="278">
        <v>2</v>
      </c>
      <c r="D210" s="278">
        <v>2</v>
      </c>
      <c r="E210" s="278">
        <v>1</v>
      </c>
      <c r="F210" s="278">
        <v>1</v>
      </c>
      <c r="G210" s="279">
        <f t="shared" si="40"/>
        <v>7</v>
      </c>
      <c r="H210" s="284">
        <f>IF(B210=2,'BN_Regular Symbol'!D$51,IF(BN_PayCombo!B210=1,'BN_Regular Symbol'!D$36,IF(A210=0,'BN_Regular Symbol'!D$26,'BN_Regular Symbol'!D$64) ))</f>
        <v>0</v>
      </c>
      <c r="I210" s="284">
        <f>IF(C210=2,'BN_Regular Symbol'!E$51,IF(BN_PayCombo!C210=1,'BN_Regular Symbol'!E$36,IF(B210=0,'BN_Regular Symbol'!E$26,'BN_Regular Symbol'!E$64) ))</f>
        <v>11</v>
      </c>
      <c r="J210" s="284">
        <f>IF(D210=2,'BN_Regular Symbol'!F$51,IF(BN_PayCombo!D210=1,'BN_Regular Symbol'!F$36,IF(C210=0,'BN_Regular Symbol'!F$26,'BN_Regular Symbol'!F$64) ))</f>
        <v>23</v>
      </c>
      <c r="K210" s="284">
        <f>IF(E210=2,'BN_Regular Symbol'!G$51,IF(BN_PayCombo!E210=1,'BN_Regular Symbol'!G$36,IF(D210=0,'BN_Regular Symbol'!G$26,'BN_Regular Symbol'!G$64) ))</f>
        <v>0</v>
      </c>
      <c r="L210" s="284">
        <f>IF(F210=2,'BN_Regular Symbol'!H$51,IF(BN_PayCombo!F210=1,'BN_Regular Symbol'!H$36,IF(E210=0,'BN_Regular Symbol'!H$26,'BN_Regular Symbol'!H$64) ))</f>
        <v>0</v>
      </c>
      <c r="M210" s="270">
        <f t="shared" si="41"/>
        <v>0</v>
      </c>
      <c r="N210" s="271">
        <f t="shared" si="42"/>
        <v>0</v>
      </c>
      <c r="O210" s="285">
        <f>HLOOKUP(A210,OverView!$B$47:$L$57,5,FALSE)</f>
        <v>360</v>
      </c>
      <c r="P210" s="269">
        <f t="shared" si="46"/>
        <v>0</v>
      </c>
      <c r="Q210" s="272">
        <f t="shared" si="44"/>
        <v>0</v>
      </c>
      <c r="R210" s="269">
        <f t="shared" si="47"/>
        <v>0</v>
      </c>
      <c r="S210" s="237"/>
    </row>
    <row r="211" spans="1:19" ht="14" thickBot="1">
      <c r="A211" s="187">
        <f t="shared" si="39"/>
        <v>7</v>
      </c>
      <c r="B211" s="278">
        <v>1</v>
      </c>
      <c r="C211" s="278">
        <v>2</v>
      </c>
      <c r="D211" s="278">
        <v>2</v>
      </c>
      <c r="E211" s="278">
        <v>2</v>
      </c>
      <c r="F211" s="278">
        <v>0</v>
      </c>
      <c r="G211" s="279">
        <f t="shared" si="40"/>
        <v>7</v>
      </c>
      <c r="H211" s="284">
        <f>IF(B211=2,'BN_Regular Symbol'!D$51,IF(BN_PayCombo!B211=1,'BN_Regular Symbol'!D$36,IF(A211=0,'BN_Regular Symbol'!D$26,'BN_Regular Symbol'!D$64) ))</f>
        <v>0</v>
      </c>
      <c r="I211" s="284">
        <f>IF(C211=2,'BN_Regular Symbol'!E$51,IF(BN_PayCombo!C211=1,'BN_Regular Symbol'!E$36,IF(B211=0,'BN_Regular Symbol'!E$26,'BN_Regular Symbol'!E$64) ))</f>
        <v>11</v>
      </c>
      <c r="J211" s="284">
        <f>IF(D211=2,'BN_Regular Symbol'!F$51,IF(BN_PayCombo!D211=1,'BN_Regular Symbol'!F$36,IF(C211=0,'BN_Regular Symbol'!F$26,'BN_Regular Symbol'!F$64) ))</f>
        <v>23</v>
      </c>
      <c r="K211" s="284">
        <f>IF(E211=2,'BN_Regular Symbol'!G$51,IF(BN_PayCombo!E211=1,'BN_Regular Symbol'!G$36,IF(D211=0,'BN_Regular Symbol'!G$26,'BN_Regular Symbol'!G$64) ))</f>
        <v>21</v>
      </c>
      <c r="L211" s="284">
        <f>IF(F211=2,'BN_Regular Symbol'!H$51,IF(BN_PayCombo!F211=1,'BN_Regular Symbol'!H$36,IF(E211=0,'BN_Regular Symbol'!H$26,'BN_Regular Symbol'!H$64) ))</f>
        <v>114</v>
      </c>
      <c r="M211" s="270">
        <f t="shared" si="41"/>
        <v>0</v>
      </c>
      <c r="N211" s="271">
        <f t="shared" si="42"/>
        <v>0</v>
      </c>
      <c r="O211" s="285">
        <f>HLOOKUP(A211,OverView!$B$47:$L$57,5,FALSE)</f>
        <v>360</v>
      </c>
      <c r="P211" s="269">
        <f t="shared" si="46"/>
        <v>0</v>
      </c>
      <c r="Q211" s="272">
        <f t="shared" si="44"/>
        <v>0</v>
      </c>
      <c r="R211" s="269">
        <f t="shared" si="47"/>
        <v>0</v>
      </c>
      <c r="S211" s="237"/>
    </row>
    <row r="212" spans="1:19" ht="14" thickBot="1">
      <c r="A212" s="187">
        <f t="shared" si="39"/>
        <v>7</v>
      </c>
      <c r="B212" s="278">
        <v>2</v>
      </c>
      <c r="C212" s="278">
        <v>1</v>
      </c>
      <c r="D212" s="278">
        <v>1</v>
      </c>
      <c r="E212" s="278">
        <v>1</v>
      </c>
      <c r="F212" s="278">
        <v>2</v>
      </c>
      <c r="G212" s="279">
        <f t="shared" si="40"/>
        <v>7</v>
      </c>
      <c r="H212" s="284">
        <f>IF(B212=2,'BN_Regular Symbol'!D$51,IF(BN_PayCombo!B212=1,'BN_Regular Symbol'!D$36,IF(A212=0,'BN_Regular Symbol'!D$26,'BN_Regular Symbol'!D$64) ))</f>
        <v>15</v>
      </c>
      <c r="I212" s="284">
        <f>IF(C212=2,'BN_Regular Symbol'!E$51,IF(BN_PayCombo!C212=1,'BN_Regular Symbol'!E$36,IF(B212=0,'BN_Regular Symbol'!E$26,'BN_Regular Symbol'!E$64) ))</f>
        <v>0</v>
      </c>
      <c r="J212" s="284">
        <f>IF(D212=2,'BN_Regular Symbol'!F$51,IF(BN_PayCombo!D212=1,'BN_Regular Symbol'!F$36,IF(C212=0,'BN_Regular Symbol'!F$26,'BN_Regular Symbol'!F$64) ))</f>
        <v>0</v>
      </c>
      <c r="K212" s="284">
        <f>IF(E212=2,'BN_Regular Symbol'!G$51,IF(BN_PayCombo!E212=1,'BN_Regular Symbol'!G$36,IF(D212=0,'BN_Regular Symbol'!G$26,'BN_Regular Symbol'!G$64) ))</f>
        <v>0</v>
      </c>
      <c r="L212" s="284">
        <f>IF(F212=2,'BN_Regular Symbol'!H$51,IF(BN_PayCombo!F212=1,'BN_Regular Symbol'!H$36,IF(E212=0,'BN_Regular Symbol'!H$26,'BN_Regular Symbol'!H$64) ))</f>
        <v>6</v>
      </c>
      <c r="M212" s="270">
        <f t="shared" si="41"/>
        <v>0</v>
      </c>
      <c r="N212" s="271">
        <f t="shared" si="42"/>
        <v>0</v>
      </c>
      <c r="O212" s="285">
        <f>HLOOKUP(A212,OverView!$B$47:$L$57,5,FALSE)</f>
        <v>360</v>
      </c>
      <c r="P212" s="269">
        <f t="shared" si="46"/>
        <v>0</v>
      </c>
      <c r="Q212" s="272">
        <f t="shared" si="44"/>
        <v>0</v>
      </c>
      <c r="R212" s="269">
        <f t="shared" si="47"/>
        <v>0</v>
      </c>
      <c r="S212" s="237"/>
    </row>
    <row r="213" spans="1:19" ht="14" thickBot="1">
      <c r="A213" s="187">
        <f t="shared" si="39"/>
        <v>7</v>
      </c>
      <c r="B213" s="278">
        <v>2</v>
      </c>
      <c r="C213" s="278">
        <v>1</v>
      </c>
      <c r="D213" s="278">
        <v>1</v>
      </c>
      <c r="E213" s="278">
        <v>2</v>
      </c>
      <c r="F213" s="278">
        <v>1</v>
      </c>
      <c r="G213" s="279">
        <f t="shared" si="40"/>
        <v>7</v>
      </c>
      <c r="H213" s="284">
        <f>IF(B213=2,'BN_Regular Symbol'!D$51,IF(BN_PayCombo!B213=1,'BN_Regular Symbol'!D$36,IF(A213=0,'BN_Regular Symbol'!D$26,'BN_Regular Symbol'!D$64) ))</f>
        <v>15</v>
      </c>
      <c r="I213" s="284">
        <f>IF(C213=2,'BN_Regular Symbol'!E$51,IF(BN_PayCombo!C213=1,'BN_Regular Symbol'!E$36,IF(B213=0,'BN_Regular Symbol'!E$26,'BN_Regular Symbol'!E$64) ))</f>
        <v>0</v>
      </c>
      <c r="J213" s="284">
        <f>IF(D213=2,'BN_Regular Symbol'!F$51,IF(BN_PayCombo!D213=1,'BN_Regular Symbol'!F$36,IF(C213=0,'BN_Regular Symbol'!F$26,'BN_Regular Symbol'!F$64) ))</f>
        <v>0</v>
      </c>
      <c r="K213" s="284">
        <f>IF(E213=2,'BN_Regular Symbol'!G$51,IF(BN_PayCombo!E213=1,'BN_Regular Symbol'!G$36,IF(D213=0,'BN_Regular Symbol'!G$26,'BN_Regular Symbol'!G$64) ))</f>
        <v>21</v>
      </c>
      <c r="L213" s="284">
        <f>IF(F213=2,'BN_Regular Symbol'!H$51,IF(BN_PayCombo!F213=1,'BN_Regular Symbol'!H$36,IF(E213=0,'BN_Regular Symbol'!H$26,'BN_Regular Symbol'!H$64) ))</f>
        <v>0</v>
      </c>
      <c r="M213" s="270">
        <f t="shared" si="41"/>
        <v>0</v>
      </c>
      <c r="N213" s="271">
        <f t="shared" si="42"/>
        <v>0</v>
      </c>
      <c r="O213" s="285">
        <f>HLOOKUP(A213,OverView!$B$47:$L$57,5,FALSE)</f>
        <v>360</v>
      </c>
      <c r="P213" s="269">
        <f t="shared" si="46"/>
        <v>0</v>
      </c>
      <c r="Q213" s="272">
        <f t="shared" si="44"/>
        <v>0</v>
      </c>
      <c r="R213" s="269">
        <f t="shared" si="47"/>
        <v>0</v>
      </c>
      <c r="S213" s="237"/>
    </row>
    <row r="214" spans="1:19" ht="14" thickBot="1">
      <c r="A214" s="187">
        <f t="shared" si="39"/>
        <v>7</v>
      </c>
      <c r="B214" s="278">
        <v>2</v>
      </c>
      <c r="C214" s="278">
        <v>1</v>
      </c>
      <c r="D214" s="278">
        <v>2</v>
      </c>
      <c r="E214" s="278">
        <v>1</v>
      </c>
      <c r="F214" s="278">
        <v>1</v>
      </c>
      <c r="G214" s="279">
        <f t="shared" si="40"/>
        <v>7</v>
      </c>
      <c r="H214" s="284">
        <f>IF(B214=2,'BN_Regular Symbol'!D$51,IF(BN_PayCombo!B214=1,'BN_Regular Symbol'!D$36,IF(A214=0,'BN_Regular Symbol'!D$26,'BN_Regular Symbol'!D$64) ))</f>
        <v>15</v>
      </c>
      <c r="I214" s="284">
        <f>IF(C214=2,'BN_Regular Symbol'!E$51,IF(BN_PayCombo!C214=1,'BN_Regular Symbol'!E$36,IF(B214=0,'BN_Regular Symbol'!E$26,'BN_Regular Symbol'!E$64) ))</f>
        <v>0</v>
      </c>
      <c r="J214" s="284">
        <f>IF(D214=2,'BN_Regular Symbol'!F$51,IF(BN_PayCombo!D214=1,'BN_Regular Symbol'!F$36,IF(C214=0,'BN_Regular Symbol'!F$26,'BN_Regular Symbol'!F$64) ))</f>
        <v>23</v>
      </c>
      <c r="K214" s="284">
        <f>IF(E214=2,'BN_Regular Symbol'!G$51,IF(BN_PayCombo!E214=1,'BN_Regular Symbol'!G$36,IF(D214=0,'BN_Regular Symbol'!G$26,'BN_Regular Symbol'!G$64) ))</f>
        <v>0</v>
      </c>
      <c r="L214" s="284">
        <f>IF(F214=2,'BN_Regular Symbol'!H$51,IF(BN_PayCombo!F214=1,'BN_Regular Symbol'!H$36,IF(E214=0,'BN_Regular Symbol'!H$26,'BN_Regular Symbol'!H$64) ))</f>
        <v>0</v>
      </c>
      <c r="M214" s="270">
        <f t="shared" si="41"/>
        <v>0</v>
      </c>
      <c r="N214" s="271">
        <f t="shared" si="42"/>
        <v>0</v>
      </c>
      <c r="O214" s="285">
        <f>HLOOKUP(A214,OverView!$B$47:$L$57,5,FALSE)</f>
        <v>360</v>
      </c>
      <c r="P214" s="269">
        <f t="shared" si="46"/>
        <v>0</v>
      </c>
      <c r="Q214" s="272">
        <f t="shared" si="44"/>
        <v>0</v>
      </c>
      <c r="R214" s="269">
        <f t="shared" si="47"/>
        <v>0</v>
      </c>
      <c r="S214" s="237"/>
    </row>
    <row r="215" spans="1:19" ht="14" thickBot="1">
      <c r="A215" s="187">
        <f t="shared" si="39"/>
        <v>7</v>
      </c>
      <c r="B215" s="278">
        <v>2</v>
      </c>
      <c r="C215" s="278">
        <v>1</v>
      </c>
      <c r="D215" s="278">
        <v>2</v>
      </c>
      <c r="E215" s="278">
        <v>2</v>
      </c>
      <c r="F215" s="278">
        <v>0</v>
      </c>
      <c r="G215" s="279">
        <f t="shared" si="40"/>
        <v>7</v>
      </c>
      <c r="H215" s="284">
        <f>IF(B215=2,'BN_Regular Symbol'!D$51,IF(BN_PayCombo!B215=1,'BN_Regular Symbol'!D$36,IF(A215=0,'BN_Regular Symbol'!D$26,'BN_Regular Symbol'!D$64) ))</f>
        <v>15</v>
      </c>
      <c r="I215" s="284">
        <f>IF(C215=2,'BN_Regular Symbol'!E$51,IF(BN_PayCombo!C215=1,'BN_Regular Symbol'!E$36,IF(B215=0,'BN_Regular Symbol'!E$26,'BN_Regular Symbol'!E$64) ))</f>
        <v>0</v>
      </c>
      <c r="J215" s="284">
        <f>IF(D215=2,'BN_Regular Symbol'!F$51,IF(BN_PayCombo!D215=1,'BN_Regular Symbol'!F$36,IF(C215=0,'BN_Regular Symbol'!F$26,'BN_Regular Symbol'!F$64) ))</f>
        <v>23</v>
      </c>
      <c r="K215" s="284">
        <f>IF(E215=2,'BN_Regular Symbol'!G$51,IF(BN_PayCombo!E215=1,'BN_Regular Symbol'!G$36,IF(D215=0,'BN_Regular Symbol'!G$26,'BN_Regular Symbol'!G$64) ))</f>
        <v>21</v>
      </c>
      <c r="L215" s="284">
        <f>IF(F215=2,'BN_Regular Symbol'!H$51,IF(BN_PayCombo!F215=1,'BN_Regular Symbol'!H$36,IF(E215=0,'BN_Regular Symbol'!H$26,'BN_Regular Symbol'!H$64) ))</f>
        <v>114</v>
      </c>
      <c r="M215" s="270">
        <f t="shared" si="41"/>
        <v>0</v>
      </c>
      <c r="N215" s="271">
        <f t="shared" si="42"/>
        <v>0</v>
      </c>
      <c r="O215" s="285">
        <f>HLOOKUP(A215,OverView!$B$47:$L$57,5,FALSE)</f>
        <v>360</v>
      </c>
      <c r="P215" s="269">
        <f t="shared" si="46"/>
        <v>0</v>
      </c>
      <c r="Q215" s="272">
        <f t="shared" si="44"/>
        <v>0</v>
      </c>
      <c r="R215" s="269">
        <f t="shared" si="47"/>
        <v>0</v>
      </c>
      <c r="S215" s="237"/>
    </row>
    <row r="216" spans="1:19" ht="14" thickBot="1">
      <c r="A216" s="187">
        <f t="shared" si="39"/>
        <v>7</v>
      </c>
      <c r="B216" s="278">
        <v>2</v>
      </c>
      <c r="C216" s="278">
        <v>2</v>
      </c>
      <c r="D216" s="278">
        <v>1</v>
      </c>
      <c r="E216" s="278">
        <v>1</v>
      </c>
      <c r="F216" s="278">
        <v>1</v>
      </c>
      <c r="G216" s="279">
        <f t="shared" si="40"/>
        <v>7</v>
      </c>
      <c r="H216" s="284">
        <f>IF(B216=2,'BN_Regular Symbol'!D$51,IF(BN_PayCombo!B216=1,'BN_Regular Symbol'!D$36,IF(A216=0,'BN_Regular Symbol'!D$26,'BN_Regular Symbol'!D$64) ))</f>
        <v>15</v>
      </c>
      <c r="I216" s="284">
        <f>IF(C216=2,'BN_Regular Symbol'!E$51,IF(BN_PayCombo!C216=1,'BN_Regular Symbol'!E$36,IF(B216=0,'BN_Regular Symbol'!E$26,'BN_Regular Symbol'!E$64) ))</f>
        <v>11</v>
      </c>
      <c r="J216" s="284">
        <f>IF(D216=2,'BN_Regular Symbol'!F$51,IF(BN_PayCombo!D216=1,'BN_Regular Symbol'!F$36,IF(C216=0,'BN_Regular Symbol'!F$26,'BN_Regular Symbol'!F$64) ))</f>
        <v>0</v>
      </c>
      <c r="K216" s="284">
        <f>IF(E216=2,'BN_Regular Symbol'!G$51,IF(BN_PayCombo!E216=1,'BN_Regular Symbol'!G$36,IF(D216=0,'BN_Regular Symbol'!G$26,'BN_Regular Symbol'!G$64) ))</f>
        <v>0</v>
      </c>
      <c r="L216" s="284">
        <f>IF(F216=2,'BN_Regular Symbol'!H$51,IF(BN_PayCombo!F216=1,'BN_Regular Symbol'!H$36,IF(E216=0,'BN_Regular Symbol'!H$26,'BN_Regular Symbol'!H$64) ))</f>
        <v>0</v>
      </c>
      <c r="M216" s="270">
        <f t="shared" si="41"/>
        <v>0</v>
      </c>
      <c r="N216" s="271">
        <f t="shared" si="42"/>
        <v>0</v>
      </c>
      <c r="O216" s="285">
        <f>HLOOKUP(A216,OverView!$B$47:$L$57,5,FALSE)</f>
        <v>360</v>
      </c>
      <c r="P216" s="269">
        <f t="shared" si="46"/>
        <v>0</v>
      </c>
      <c r="Q216" s="272">
        <f t="shared" si="44"/>
        <v>0</v>
      </c>
      <c r="R216" s="269">
        <f t="shared" si="47"/>
        <v>0</v>
      </c>
      <c r="S216" s="237"/>
    </row>
    <row r="217" spans="1:19" ht="14" thickBot="1">
      <c r="A217" s="187">
        <f t="shared" si="39"/>
        <v>7</v>
      </c>
      <c r="B217" s="278">
        <v>2</v>
      </c>
      <c r="C217" s="278">
        <v>2</v>
      </c>
      <c r="D217" s="278">
        <v>1</v>
      </c>
      <c r="E217" s="278">
        <v>2</v>
      </c>
      <c r="F217" s="278">
        <v>0</v>
      </c>
      <c r="G217" s="279">
        <f t="shared" si="40"/>
        <v>7</v>
      </c>
      <c r="H217" s="284">
        <f>IF(B217=2,'BN_Regular Symbol'!D$51,IF(BN_PayCombo!B217=1,'BN_Regular Symbol'!D$36,IF(A217=0,'BN_Regular Symbol'!D$26,'BN_Regular Symbol'!D$64) ))</f>
        <v>15</v>
      </c>
      <c r="I217" s="284">
        <f>IF(C217=2,'BN_Regular Symbol'!E$51,IF(BN_PayCombo!C217=1,'BN_Regular Symbol'!E$36,IF(B217=0,'BN_Regular Symbol'!E$26,'BN_Regular Symbol'!E$64) ))</f>
        <v>11</v>
      </c>
      <c r="J217" s="284">
        <f>IF(D217=2,'BN_Regular Symbol'!F$51,IF(BN_PayCombo!D217=1,'BN_Regular Symbol'!F$36,IF(C217=0,'BN_Regular Symbol'!F$26,'BN_Regular Symbol'!F$64) ))</f>
        <v>0</v>
      </c>
      <c r="K217" s="284">
        <f>IF(E217=2,'BN_Regular Symbol'!G$51,IF(BN_PayCombo!E217=1,'BN_Regular Symbol'!G$36,IF(D217=0,'BN_Regular Symbol'!G$26,'BN_Regular Symbol'!G$64) ))</f>
        <v>21</v>
      </c>
      <c r="L217" s="284">
        <f>IF(F217=2,'BN_Regular Symbol'!H$51,IF(BN_PayCombo!F217=1,'BN_Regular Symbol'!H$36,IF(E217=0,'BN_Regular Symbol'!H$26,'BN_Regular Symbol'!H$64) ))</f>
        <v>114</v>
      </c>
      <c r="M217" s="270">
        <f t="shared" si="41"/>
        <v>0</v>
      </c>
      <c r="N217" s="271">
        <f t="shared" si="42"/>
        <v>0</v>
      </c>
      <c r="O217" s="285">
        <f>HLOOKUP(A217,OverView!$B$47:$L$57,5,FALSE)</f>
        <v>360</v>
      </c>
      <c r="P217" s="269">
        <f t="shared" si="46"/>
        <v>0</v>
      </c>
      <c r="Q217" s="272">
        <f t="shared" si="44"/>
        <v>0</v>
      </c>
      <c r="R217" s="269">
        <f t="shared" si="47"/>
        <v>0</v>
      </c>
      <c r="S217" s="237"/>
    </row>
    <row r="218" spans="1:19" ht="14" thickBot="1">
      <c r="A218" s="187">
        <f t="shared" si="39"/>
        <v>7</v>
      </c>
      <c r="B218" s="282">
        <v>2</v>
      </c>
      <c r="C218" s="282">
        <v>2</v>
      </c>
      <c r="D218" s="282">
        <v>2</v>
      </c>
      <c r="E218" s="282">
        <v>1</v>
      </c>
      <c r="F218" s="282">
        <v>0</v>
      </c>
      <c r="G218" s="283">
        <f t="shared" si="40"/>
        <v>7</v>
      </c>
      <c r="H218" s="284">
        <f>IF(B218=2,'BN_Regular Symbol'!D$51,IF(BN_PayCombo!B218=1,'BN_Regular Symbol'!D$36,IF(A218=0,'BN_Regular Symbol'!D$26,'BN_Regular Symbol'!D$64) ))</f>
        <v>15</v>
      </c>
      <c r="I218" s="284">
        <f>IF(C218=2,'BN_Regular Symbol'!E$51,IF(BN_PayCombo!C218=1,'BN_Regular Symbol'!E$36,IF(B218=0,'BN_Regular Symbol'!E$26,'BN_Regular Symbol'!E$64) ))</f>
        <v>11</v>
      </c>
      <c r="J218" s="284">
        <f>IF(D218=2,'BN_Regular Symbol'!F$51,IF(BN_PayCombo!D218=1,'BN_Regular Symbol'!F$36,IF(C218=0,'BN_Regular Symbol'!F$26,'BN_Regular Symbol'!F$64) ))</f>
        <v>23</v>
      </c>
      <c r="K218" s="284">
        <f>IF(E218=2,'BN_Regular Symbol'!G$51,IF(BN_PayCombo!E218=1,'BN_Regular Symbol'!G$36,IF(D218=0,'BN_Regular Symbol'!G$26,'BN_Regular Symbol'!G$64) ))</f>
        <v>0</v>
      </c>
      <c r="L218" s="284">
        <f>IF(F218=2,'BN_Regular Symbol'!H$51,IF(BN_PayCombo!F218=1,'BN_Regular Symbol'!H$36,IF(E218=0,'BN_Regular Symbol'!H$26,'BN_Regular Symbol'!H$64) ))</f>
        <v>114</v>
      </c>
      <c r="M218" s="270">
        <f t="shared" si="41"/>
        <v>0</v>
      </c>
      <c r="N218" s="271">
        <f t="shared" si="42"/>
        <v>0</v>
      </c>
      <c r="O218" s="285">
        <f>HLOOKUP(A218,OverView!$B$47:$L$57,5,FALSE)</f>
        <v>360</v>
      </c>
      <c r="P218" s="269">
        <f t="shared" si="46"/>
        <v>0</v>
      </c>
      <c r="Q218" s="272">
        <f t="shared" si="44"/>
        <v>0</v>
      </c>
      <c r="R218" s="269">
        <f t="shared" si="47"/>
        <v>0</v>
      </c>
      <c r="S218" s="289">
        <f>SUM(M205:M218)</f>
        <v>0</v>
      </c>
    </row>
    <row r="219" spans="1:19" ht="14" thickBot="1">
      <c r="A219" s="187">
        <f t="shared" si="39"/>
        <v>6</v>
      </c>
      <c r="B219" s="280">
        <v>1</v>
      </c>
      <c r="C219" s="280">
        <v>1</v>
      </c>
      <c r="D219" s="280">
        <v>1</v>
      </c>
      <c r="E219" s="280">
        <v>1</v>
      </c>
      <c r="F219" s="280">
        <v>2</v>
      </c>
      <c r="G219" s="281">
        <f t="shared" si="40"/>
        <v>6</v>
      </c>
      <c r="H219" s="284">
        <f>IF(B219=2,'BN_Regular Symbol'!D$51,IF(BN_PayCombo!B219=1,'BN_Regular Symbol'!D$36,IF(A219=0,'BN_Regular Symbol'!D$26,'BN_Regular Symbol'!D$64) ))</f>
        <v>0</v>
      </c>
      <c r="I219" s="284">
        <f>IF(C219=2,'BN_Regular Symbol'!E$51,IF(BN_PayCombo!C219=1,'BN_Regular Symbol'!E$36,IF(B219=0,'BN_Regular Symbol'!E$26,'BN_Regular Symbol'!E$64) ))</f>
        <v>0</v>
      </c>
      <c r="J219" s="284">
        <f>IF(D219=2,'BN_Regular Symbol'!F$51,IF(BN_PayCombo!D219=1,'BN_Regular Symbol'!F$36,IF(C219=0,'BN_Regular Symbol'!F$26,'BN_Regular Symbol'!F$64) ))</f>
        <v>0</v>
      </c>
      <c r="K219" s="284">
        <f>IF(E219=2,'BN_Regular Symbol'!G$51,IF(BN_PayCombo!E219=1,'BN_Regular Symbol'!G$36,IF(D219=0,'BN_Regular Symbol'!G$26,'BN_Regular Symbol'!G$64) ))</f>
        <v>0</v>
      </c>
      <c r="L219" s="284">
        <f>IF(F219=2,'BN_Regular Symbol'!H$51,IF(BN_PayCombo!F219=1,'BN_Regular Symbol'!H$36,IF(E219=0,'BN_Regular Symbol'!H$26,'BN_Regular Symbol'!H$64) ))</f>
        <v>6</v>
      </c>
      <c r="M219" s="270">
        <f t="shared" si="41"/>
        <v>0</v>
      </c>
      <c r="N219" s="271">
        <f t="shared" si="42"/>
        <v>0</v>
      </c>
      <c r="O219" s="285">
        <f>HLOOKUP(A219,OverView!$B$47:$L$57,5,FALSE)</f>
        <v>150</v>
      </c>
      <c r="P219" s="269">
        <f t="shared" si="46"/>
        <v>0</v>
      </c>
      <c r="Q219" s="272">
        <f t="shared" si="44"/>
        <v>0</v>
      </c>
      <c r="R219" s="269">
        <f t="shared" si="47"/>
        <v>0</v>
      </c>
      <c r="S219" s="237"/>
    </row>
    <row r="220" spans="1:19" ht="14" thickBot="1">
      <c r="A220" s="187">
        <f t="shared" ref="A220:A246" si="48">SUM(B220:F220)</f>
        <v>6</v>
      </c>
      <c r="B220" s="278">
        <v>1</v>
      </c>
      <c r="C220" s="278">
        <v>1</v>
      </c>
      <c r="D220" s="278">
        <v>1</v>
      </c>
      <c r="E220" s="278">
        <v>2</v>
      </c>
      <c r="F220" s="278">
        <v>1</v>
      </c>
      <c r="G220" s="279">
        <f t="shared" ref="G220:G246" si="49">SUM(B220:F220)</f>
        <v>6</v>
      </c>
      <c r="H220" s="284">
        <f>IF(B220=2,'BN_Regular Symbol'!D$51,IF(BN_PayCombo!B220=1,'BN_Regular Symbol'!D$36,IF(A220=0,'BN_Regular Symbol'!D$26,'BN_Regular Symbol'!D$64) ))</f>
        <v>0</v>
      </c>
      <c r="I220" s="284">
        <f>IF(C220=2,'BN_Regular Symbol'!E$51,IF(BN_PayCombo!C220=1,'BN_Regular Symbol'!E$36,IF(B220=0,'BN_Regular Symbol'!E$26,'BN_Regular Symbol'!E$64) ))</f>
        <v>0</v>
      </c>
      <c r="J220" s="284">
        <f>IF(D220=2,'BN_Regular Symbol'!F$51,IF(BN_PayCombo!D220=1,'BN_Regular Symbol'!F$36,IF(C220=0,'BN_Regular Symbol'!F$26,'BN_Regular Symbol'!F$64) ))</f>
        <v>0</v>
      </c>
      <c r="K220" s="284">
        <f>IF(E220=2,'BN_Regular Symbol'!G$51,IF(BN_PayCombo!E220=1,'BN_Regular Symbol'!G$36,IF(D220=0,'BN_Regular Symbol'!G$26,'BN_Regular Symbol'!G$64) ))</f>
        <v>21</v>
      </c>
      <c r="L220" s="284">
        <f>IF(F220=2,'BN_Regular Symbol'!H$51,IF(BN_PayCombo!F220=1,'BN_Regular Symbol'!H$36,IF(E220=0,'BN_Regular Symbol'!H$26,'BN_Regular Symbol'!H$64) ))</f>
        <v>0</v>
      </c>
      <c r="M220" s="270">
        <f t="shared" si="41"/>
        <v>0</v>
      </c>
      <c r="N220" s="271">
        <f t="shared" si="42"/>
        <v>0</v>
      </c>
      <c r="O220" s="285">
        <f>HLOOKUP(A220,OverView!$B$47:$L$57,5,FALSE)</f>
        <v>150</v>
      </c>
      <c r="P220" s="269">
        <f t="shared" si="46"/>
        <v>0</v>
      </c>
      <c r="Q220" s="272">
        <f t="shared" si="44"/>
        <v>0</v>
      </c>
      <c r="R220" s="269">
        <f t="shared" si="47"/>
        <v>0</v>
      </c>
      <c r="S220" s="237"/>
    </row>
    <row r="221" spans="1:19" ht="14" thickBot="1">
      <c r="A221" s="187">
        <f t="shared" si="48"/>
        <v>6</v>
      </c>
      <c r="B221" s="278">
        <v>1</v>
      </c>
      <c r="C221" s="278">
        <v>1</v>
      </c>
      <c r="D221" s="278">
        <v>2</v>
      </c>
      <c r="E221" s="278">
        <v>1</v>
      </c>
      <c r="F221" s="278">
        <v>1</v>
      </c>
      <c r="G221" s="279">
        <f t="shared" si="49"/>
        <v>6</v>
      </c>
      <c r="H221" s="284">
        <f>IF(B221=2,'BN_Regular Symbol'!D$51,IF(BN_PayCombo!B221=1,'BN_Regular Symbol'!D$36,IF(A221=0,'BN_Regular Symbol'!D$26,'BN_Regular Symbol'!D$64) ))</f>
        <v>0</v>
      </c>
      <c r="I221" s="284">
        <f>IF(C221=2,'BN_Regular Symbol'!E$51,IF(BN_PayCombo!C221=1,'BN_Regular Symbol'!E$36,IF(B221=0,'BN_Regular Symbol'!E$26,'BN_Regular Symbol'!E$64) ))</f>
        <v>0</v>
      </c>
      <c r="J221" s="284">
        <f>IF(D221=2,'BN_Regular Symbol'!F$51,IF(BN_PayCombo!D221=1,'BN_Regular Symbol'!F$36,IF(C221=0,'BN_Regular Symbol'!F$26,'BN_Regular Symbol'!F$64) ))</f>
        <v>23</v>
      </c>
      <c r="K221" s="284">
        <f>IF(E221=2,'BN_Regular Symbol'!G$51,IF(BN_PayCombo!E221=1,'BN_Regular Symbol'!G$36,IF(D221=0,'BN_Regular Symbol'!G$26,'BN_Regular Symbol'!G$64) ))</f>
        <v>0</v>
      </c>
      <c r="L221" s="284">
        <f>IF(F221=2,'BN_Regular Symbol'!H$51,IF(BN_PayCombo!F221=1,'BN_Regular Symbol'!H$36,IF(E221=0,'BN_Regular Symbol'!H$26,'BN_Regular Symbol'!H$64) ))</f>
        <v>0</v>
      </c>
      <c r="M221" s="270">
        <f t="shared" si="41"/>
        <v>0</v>
      </c>
      <c r="N221" s="271">
        <f t="shared" si="42"/>
        <v>0</v>
      </c>
      <c r="O221" s="285">
        <f>HLOOKUP(A221,OverView!$B$47:$L$57,5,FALSE)</f>
        <v>150</v>
      </c>
      <c r="P221" s="269">
        <f t="shared" si="46"/>
        <v>0</v>
      </c>
      <c r="Q221" s="272">
        <f t="shared" si="44"/>
        <v>0</v>
      </c>
      <c r="R221" s="269">
        <f t="shared" si="47"/>
        <v>0</v>
      </c>
      <c r="S221" s="237"/>
    </row>
    <row r="222" spans="1:19" ht="14" thickBot="1">
      <c r="A222" s="187">
        <f t="shared" si="48"/>
        <v>6</v>
      </c>
      <c r="B222" s="278">
        <v>1</v>
      </c>
      <c r="C222" s="278">
        <v>1</v>
      </c>
      <c r="D222" s="278">
        <v>2</v>
      </c>
      <c r="E222" s="278">
        <v>2</v>
      </c>
      <c r="F222" s="278">
        <v>0</v>
      </c>
      <c r="G222" s="279">
        <f t="shared" si="49"/>
        <v>6</v>
      </c>
      <c r="H222" s="284">
        <f>IF(B222=2,'BN_Regular Symbol'!D$51,IF(BN_PayCombo!B222=1,'BN_Regular Symbol'!D$36,IF(A222=0,'BN_Regular Symbol'!D$26,'BN_Regular Symbol'!D$64) ))</f>
        <v>0</v>
      </c>
      <c r="I222" s="284">
        <f>IF(C222=2,'BN_Regular Symbol'!E$51,IF(BN_PayCombo!C222=1,'BN_Regular Symbol'!E$36,IF(B222=0,'BN_Regular Symbol'!E$26,'BN_Regular Symbol'!E$64) ))</f>
        <v>0</v>
      </c>
      <c r="J222" s="284">
        <f>IF(D222=2,'BN_Regular Symbol'!F$51,IF(BN_PayCombo!D222=1,'BN_Regular Symbol'!F$36,IF(C222=0,'BN_Regular Symbol'!F$26,'BN_Regular Symbol'!F$64) ))</f>
        <v>23</v>
      </c>
      <c r="K222" s="284">
        <f>IF(E222=2,'BN_Regular Symbol'!G$51,IF(BN_PayCombo!E222=1,'BN_Regular Symbol'!G$36,IF(D222=0,'BN_Regular Symbol'!G$26,'BN_Regular Symbol'!G$64) ))</f>
        <v>21</v>
      </c>
      <c r="L222" s="284">
        <f>IF(F222=2,'BN_Regular Symbol'!H$51,IF(BN_PayCombo!F222=1,'BN_Regular Symbol'!H$36,IF(E222=0,'BN_Regular Symbol'!H$26,'BN_Regular Symbol'!H$64) ))</f>
        <v>114</v>
      </c>
      <c r="M222" s="270">
        <f t="shared" si="41"/>
        <v>0</v>
      </c>
      <c r="N222" s="271">
        <f t="shared" si="42"/>
        <v>0</v>
      </c>
      <c r="O222" s="285">
        <f>HLOOKUP(A222,OverView!$B$47:$L$57,5,FALSE)</f>
        <v>150</v>
      </c>
      <c r="P222" s="269">
        <f t="shared" si="46"/>
        <v>0</v>
      </c>
      <c r="Q222" s="272">
        <f t="shared" si="44"/>
        <v>0</v>
      </c>
      <c r="R222" s="269">
        <f t="shared" si="47"/>
        <v>0</v>
      </c>
      <c r="S222" s="237"/>
    </row>
    <row r="223" spans="1:19" ht="14" thickBot="1">
      <c r="A223" s="187">
        <f t="shared" si="48"/>
        <v>6</v>
      </c>
      <c r="B223" s="278">
        <v>1</v>
      </c>
      <c r="C223" s="278">
        <v>2</v>
      </c>
      <c r="D223" s="278">
        <v>1</v>
      </c>
      <c r="E223" s="278">
        <v>1</v>
      </c>
      <c r="F223" s="278">
        <v>1</v>
      </c>
      <c r="G223" s="279">
        <f t="shared" si="49"/>
        <v>6</v>
      </c>
      <c r="H223" s="284">
        <f>IF(B223=2,'BN_Regular Symbol'!D$51,IF(BN_PayCombo!B223=1,'BN_Regular Symbol'!D$36,IF(A223=0,'BN_Regular Symbol'!D$26,'BN_Regular Symbol'!D$64) ))</f>
        <v>0</v>
      </c>
      <c r="I223" s="284">
        <f>IF(C223=2,'BN_Regular Symbol'!E$51,IF(BN_PayCombo!C223=1,'BN_Regular Symbol'!E$36,IF(B223=0,'BN_Regular Symbol'!E$26,'BN_Regular Symbol'!E$64) ))</f>
        <v>11</v>
      </c>
      <c r="J223" s="284">
        <f>IF(D223=2,'BN_Regular Symbol'!F$51,IF(BN_PayCombo!D223=1,'BN_Regular Symbol'!F$36,IF(C223=0,'BN_Regular Symbol'!F$26,'BN_Regular Symbol'!F$64) ))</f>
        <v>0</v>
      </c>
      <c r="K223" s="284">
        <f>IF(E223=2,'BN_Regular Symbol'!G$51,IF(BN_PayCombo!E223=1,'BN_Regular Symbol'!G$36,IF(D223=0,'BN_Regular Symbol'!G$26,'BN_Regular Symbol'!G$64) ))</f>
        <v>0</v>
      </c>
      <c r="L223" s="284">
        <f>IF(F223=2,'BN_Regular Symbol'!H$51,IF(BN_PayCombo!F223=1,'BN_Regular Symbol'!H$36,IF(E223=0,'BN_Regular Symbol'!H$26,'BN_Regular Symbol'!H$64) ))</f>
        <v>0</v>
      </c>
      <c r="M223" s="270">
        <f t="shared" si="41"/>
        <v>0</v>
      </c>
      <c r="N223" s="271">
        <f t="shared" si="42"/>
        <v>0</v>
      </c>
      <c r="O223" s="285">
        <f>HLOOKUP(A223,OverView!$B$47:$L$57,5,FALSE)</f>
        <v>150</v>
      </c>
      <c r="P223" s="269">
        <f t="shared" si="46"/>
        <v>0</v>
      </c>
      <c r="Q223" s="272">
        <f t="shared" si="44"/>
        <v>0</v>
      </c>
      <c r="R223" s="269">
        <f t="shared" si="47"/>
        <v>0</v>
      </c>
      <c r="S223" s="237"/>
    </row>
    <row r="224" spans="1:19" ht="14" thickBot="1">
      <c r="A224" s="187">
        <f t="shared" si="48"/>
        <v>6</v>
      </c>
      <c r="B224" s="278">
        <v>1</v>
      </c>
      <c r="C224" s="278">
        <v>2</v>
      </c>
      <c r="D224" s="278">
        <v>1</v>
      </c>
      <c r="E224" s="278">
        <v>2</v>
      </c>
      <c r="F224" s="278">
        <v>0</v>
      </c>
      <c r="G224" s="279">
        <f t="shared" si="49"/>
        <v>6</v>
      </c>
      <c r="H224" s="284">
        <f>IF(B224=2,'BN_Regular Symbol'!D$51,IF(BN_PayCombo!B224=1,'BN_Regular Symbol'!D$36,IF(A224=0,'BN_Regular Symbol'!D$26,'BN_Regular Symbol'!D$64) ))</f>
        <v>0</v>
      </c>
      <c r="I224" s="284">
        <f>IF(C224=2,'BN_Regular Symbol'!E$51,IF(BN_PayCombo!C224=1,'BN_Regular Symbol'!E$36,IF(B224=0,'BN_Regular Symbol'!E$26,'BN_Regular Symbol'!E$64) ))</f>
        <v>11</v>
      </c>
      <c r="J224" s="284">
        <f>IF(D224=2,'BN_Regular Symbol'!F$51,IF(BN_PayCombo!D224=1,'BN_Regular Symbol'!F$36,IF(C224=0,'BN_Regular Symbol'!F$26,'BN_Regular Symbol'!F$64) ))</f>
        <v>0</v>
      </c>
      <c r="K224" s="284">
        <f>IF(E224=2,'BN_Regular Symbol'!G$51,IF(BN_PayCombo!E224=1,'BN_Regular Symbol'!G$36,IF(D224=0,'BN_Regular Symbol'!G$26,'BN_Regular Symbol'!G$64) ))</f>
        <v>21</v>
      </c>
      <c r="L224" s="284">
        <f>IF(F224=2,'BN_Regular Symbol'!H$51,IF(BN_PayCombo!F224=1,'BN_Regular Symbol'!H$36,IF(E224=0,'BN_Regular Symbol'!H$26,'BN_Regular Symbol'!H$64) ))</f>
        <v>114</v>
      </c>
      <c r="M224" s="270">
        <f t="shared" si="41"/>
        <v>0</v>
      </c>
      <c r="N224" s="271">
        <f t="shared" si="42"/>
        <v>0</v>
      </c>
      <c r="O224" s="285">
        <f>HLOOKUP(A224,OverView!$B$47:$L$57,5,FALSE)</f>
        <v>150</v>
      </c>
      <c r="P224" s="269">
        <f t="shared" si="46"/>
        <v>0</v>
      </c>
      <c r="Q224" s="272">
        <f t="shared" si="44"/>
        <v>0</v>
      </c>
      <c r="R224" s="269">
        <f t="shared" si="47"/>
        <v>0</v>
      </c>
      <c r="S224" s="237"/>
    </row>
    <row r="225" spans="1:19" ht="14" thickBot="1">
      <c r="A225" s="187">
        <f t="shared" si="48"/>
        <v>6</v>
      </c>
      <c r="B225" s="278">
        <v>1</v>
      </c>
      <c r="C225" s="278">
        <v>2</v>
      </c>
      <c r="D225" s="278">
        <v>2</v>
      </c>
      <c r="E225" s="278">
        <v>1</v>
      </c>
      <c r="F225" s="278">
        <v>0</v>
      </c>
      <c r="G225" s="279">
        <f t="shared" si="49"/>
        <v>6</v>
      </c>
      <c r="H225" s="284">
        <f>IF(B225=2,'BN_Regular Symbol'!D$51,IF(BN_PayCombo!B225=1,'BN_Regular Symbol'!D$36,IF(A225=0,'BN_Regular Symbol'!D$26,'BN_Regular Symbol'!D$64) ))</f>
        <v>0</v>
      </c>
      <c r="I225" s="284">
        <f>IF(C225=2,'BN_Regular Symbol'!E$51,IF(BN_PayCombo!C225=1,'BN_Regular Symbol'!E$36,IF(B225=0,'BN_Regular Symbol'!E$26,'BN_Regular Symbol'!E$64) ))</f>
        <v>11</v>
      </c>
      <c r="J225" s="284">
        <f>IF(D225=2,'BN_Regular Symbol'!F$51,IF(BN_PayCombo!D225=1,'BN_Regular Symbol'!F$36,IF(C225=0,'BN_Regular Symbol'!F$26,'BN_Regular Symbol'!F$64) ))</f>
        <v>23</v>
      </c>
      <c r="K225" s="284">
        <f>IF(E225=2,'BN_Regular Symbol'!G$51,IF(BN_PayCombo!E225=1,'BN_Regular Symbol'!G$36,IF(D225=0,'BN_Regular Symbol'!G$26,'BN_Regular Symbol'!G$64) ))</f>
        <v>0</v>
      </c>
      <c r="L225" s="284">
        <f>IF(F225=2,'BN_Regular Symbol'!H$51,IF(BN_PayCombo!F225=1,'BN_Regular Symbol'!H$36,IF(E225=0,'BN_Regular Symbol'!H$26,'BN_Regular Symbol'!H$64) ))</f>
        <v>114</v>
      </c>
      <c r="M225" s="270">
        <f t="shared" si="41"/>
        <v>0</v>
      </c>
      <c r="N225" s="271">
        <f t="shared" si="42"/>
        <v>0</v>
      </c>
      <c r="O225" s="285">
        <f>HLOOKUP(A225,OverView!$B$47:$L$57,5,FALSE)</f>
        <v>150</v>
      </c>
      <c r="P225" s="269">
        <f t="shared" si="46"/>
        <v>0</v>
      </c>
      <c r="Q225" s="272">
        <f t="shared" si="44"/>
        <v>0</v>
      </c>
      <c r="R225" s="269">
        <f t="shared" si="47"/>
        <v>0</v>
      </c>
      <c r="S225" s="237"/>
    </row>
    <row r="226" spans="1:19" ht="14" thickBot="1">
      <c r="A226" s="187">
        <f t="shared" si="48"/>
        <v>6</v>
      </c>
      <c r="B226" s="278">
        <v>2</v>
      </c>
      <c r="C226" s="278">
        <v>1</v>
      </c>
      <c r="D226" s="278">
        <v>1</v>
      </c>
      <c r="E226" s="278">
        <v>1</v>
      </c>
      <c r="F226" s="278">
        <v>1</v>
      </c>
      <c r="G226" s="279">
        <f t="shared" si="49"/>
        <v>6</v>
      </c>
      <c r="H226" s="284">
        <f>IF(B226=2,'BN_Regular Symbol'!D$51,IF(BN_PayCombo!B226=1,'BN_Regular Symbol'!D$36,IF(A226=0,'BN_Regular Symbol'!D$26,'BN_Regular Symbol'!D$64) ))</f>
        <v>15</v>
      </c>
      <c r="I226" s="284">
        <f>IF(C226=2,'BN_Regular Symbol'!E$51,IF(BN_PayCombo!C226=1,'BN_Regular Symbol'!E$36,IF(B226=0,'BN_Regular Symbol'!E$26,'BN_Regular Symbol'!E$64) ))</f>
        <v>0</v>
      </c>
      <c r="J226" s="284">
        <f>IF(D226=2,'BN_Regular Symbol'!F$51,IF(BN_PayCombo!D226=1,'BN_Regular Symbol'!F$36,IF(C226=0,'BN_Regular Symbol'!F$26,'BN_Regular Symbol'!F$64) ))</f>
        <v>0</v>
      </c>
      <c r="K226" s="284">
        <f>IF(E226=2,'BN_Regular Symbol'!G$51,IF(BN_PayCombo!E226=1,'BN_Regular Symbol'!G$36,IF(D226=0,'BN_Regular Symbol'!G$26,'BN_Regular Symbol'!G$64) ))</f>
        <v>0</v>
      </c>
      <c r="L226" s="284">
        <f>IF(F226=2,'BN_Regular Symbol'!H$51,IF(BN_PayCombo!F226=1,'BN_Regular Symbol'!H$36,IF(E226=0,'BN_Regular Symbol'!H$26,'BN_Regular Symbol'!H$64) ))</f>
        <v>0</v>
      </c>
      <c r="M226" s="270">
        <f t="shared" si="41"/>
        <v>0</v>
      </c>
      <c r="N226" s="271">
        <f t="shared" si="42"/>
        <v>0</v>
      </c>
      <c r="O226" s="285">
        <f>HLOOKUP(A226,OverView!$B$47:$L$57,5,FALSE)</f>
        <v>150</v>
      </c>
      <c r="P226" s="269">
        <f t="shared" si="46"/>
        <v>0</v>
      </c>
      <c r="Q226" s="272">
        <f t="shared" si="44"/>
        <v>0</v>
      </c>
      <c r="R226" s="269">
        <f t="shared" si="47"/>
        <v>0</v>
      </c>
      <c r="S226" s="237"/>
    </row>
    <row r="227" spans="1:19" ht="14" thickBot="1">
      <c r="A227" s="187">
        <f t="shared" si="48"/>
        <v>6</v>
      </c>
      <c r="B227" s="278">
        <v>2</v>
      </c>
      <c r="C227" s="278">
        <v>1</v>
      </c>
      <c r="D227" s="278">
        <v>1</v>
      </c>
      <c r="E227" s="278">
        <v>2</v>
      </c>
      <c r="F227" s="278">
        <v>0</v>
      </c>
      <c r="G227" s="279">
        <f t="shared" si="49"/>
        <v>6</v>
      </c>
      <c r="H227" s="284">
        <f>IF(B227=2,'BN_Regular Symbol'!D$51,IF(BN_PayCombo!B227=1,'BN_Regular Symbol'!D$36,IF(A227=0,'BN_Regular Symbol'!D$26,'BN_Regular Symbol'!D$64) ))</f>
        <v>15</v>
      </c>
      <c r="I227" s="284">
        <f>IF(C227=2,'BN_Regular Symbol'!E$51,IF(BN_PayCombo!C227=1,'BN_Regular Symbol'!E$36,IF(B227=0,'BN_Regular Symbol'!E$26,'BN_Regular Symbol'!E$64) ))</f>
        <v>0</v>
      </c>
      <c r="J227" s="284">
        <f>IF(D227=2,'BN_Regular Symbol'!F$51,IF(BN_PayCombo!D227=1,'BN_Regular Symbol'!F$36,IF(C227=0,'BN_Regular Symbol'!F$26,'BN_Regular Symbol'!F$64) ))</f>
        <v>0</v>
      </c>
      <c r="K227" s="284">
        <f>IF(E227=2,'BN_Regular Symbol'!G$51,IF(BN_PayCombo!E227=1,'BN_Regular Symbol'!G$36,IF(D227=0,'BN_Regular Symbol'!G$26,'BN_Regular Symbol'!G$64) ))</f>
        <v>21</v>
      </c>
      <c r="L227" s="284">
        <f>IF(F227=2,'BN_Regular Symbol'!H$51,IF(BN_PayCombo!F227=1,'BN_Regular Symbol'!H$36,IF(E227=0,'BN_Regular Symbol'!H$26,'BN_Regular Symbol'!H$64) ))</f>
        <v>114</v>
      </c>
      <c r="M227" s="270">
        <f t="shared" si="41"/>
        <v>0</v>
      </c>
      <c r="N227" s="271">
        <f t="shared" si="42"/>
        <v>0</v>
      </c>
      <c r="O227" s="285">
        <f>HLOOKUP(A227,OverView!$B$47:$L$57,5,FALSE)</f>
        <v>150</v>
      </c>
      <c r="P227" s="269">
        <f t="shared" si="46"/>
        <v>0</v>
      </c>
      <c r="Q227" s="272">
        <f t="shared" si="44"/>
        <v>0</v>
      </c>
      <c r="R227" s="269">
        <f t="shared" si="47"/>
        <v>0</v>
      </c>
      <c r="S227" s="237"/>
    </row>
    <row r="228" spans="1:19" ht="14" thickBot="1">
      <c r="A228" s="187">
        <f t="shared" si="48"/>
        <v>6</v>
      </c>
      <c r="B228" s="278">
        <v>2</v>
      </c>
      <c r="C228" s="278">
        <v>1</v>
      </c>
      <c r="D228" s="278">
        <v>2</v>
      </c>
      <c r="E228" s="278">
        <v>1</v>
      </c>
      <c r="F228" s="278">
        <v>0</v>
      </c>
      <c r="G228" s="279">
        <f t="shared" si="49"/>
        <v>6</v>
      </c>
      <c r="H228" s="284">
        <f>IF(B228=2,'BN_Regular Symbol'!D$51,IF(BN_PayCombo!B228=1,'BN_Regular Symbol'!D$36,IF(A228=0,'BN_Regular Symbol'!D$26,'BN_Regular Symbol'!D$64) ))</f>
        <v>15</v>
      </c>
      <c r="I228" s="284">
        <f>IF(C228=2,'BN_Regular Symbol'!E$51,IF(BN_PayCombo!C228=1,'BN_Regular Symbol'!E$36,IF(B228=0,'BN_Regular Symbol'!E$26,'BN_Regular Symbol'!E$64) ))</f>
        <v>0</v>
      </c>
      <c r="J228" s="284">
        <f>IF(D228=2,'BN_Regular Symbol'!F$51,IF(BN_PayCombo!D228=1,'BN_Regular Symbol'!F$36,IF(C228=0,'BN_Regular Symbol'!F$26,'BN_Regular Symbol'!F$64) ))</f>
        <v>23</v>
      </c>
      <c r="K228" s="284">
        <f>IF(E228=2,'BN_Regular Symbol'!G$51,IF(BN_PayCombo!E228=1,'BN_Regular Symbol'!G$36,IF(D228=0,'BN_Regular Symbol'!G$26,'BN_Regular Symbol'!G$64) ))</f>
        <v>0</v>
      </c>
      <c r="L228" s="284">
        <f>IF(F228=2,'BN_Regular Symbol'!H$51,IF(BN_PayCombo!F228=1,'BN_Regular Symbol'!H$36,IF(E228=0,'BN_Regular Symbol'!H$26,'BN_Regular Symbol'!H$64) ))</f>
        <v>114</v>
      </c>
      <c r="M228" s="270">
        <f t="shared" si="41"/>
        <v>0</v>
      </c>
      <c r="N228" s="271">
        <f t="shared" si="42"/>
        <v>0</v>
      </c>
      <c r="O228" s="285">
        <f>HLOOKUP(A228,OverView!$B$47:$L$57,5,FALSE)</f>
        <v>150</v>
      </c>
      <c r="P228" s="269">
        <f t="shared" si="46"/>
        <v>0</v>
      </c>
      <c r="Q228" s="272">
        <f t="shared" si="44"/>
        <v>0</v>
      </c>
      <c r="R228" s="269">
        <f t="shared" si="47"/>
        <v>0</v>
      </c>
      <c r="S228" s="237"/>
    </row>
    <row r="229" spans="1:19" ht="14" thickBot="1">
      <c r="A229" s="187">
        <f t="shared" si="48"/>
        <v>6</v>
      </c>
      <c r="B229" s="278">
        <v>2</v>
      </c>
      <c r="C229" s="278">
        <v>2</v>
      </c>
      <c r="D229" s="278">
        <v>1</v>
      </c>
      <c r="E229" s="278">
        <v>1</v>
      </c>
      <c r="F229" s="278">
        <v>0</v>
      </c>
      <c r="G229" s="279">
        <f t="shared" si="49"/>
        <v>6</v>
      </c>
      <c r="H229" s="284">
        <f>IF(B229=2,'BN_Regular Symbol'!D$51,IF(BN_PayCombo!B229=1,'BN_Regular Symbol'!D$36,IF(A229=0,'BN_Regular Symbol'!D$26,'BN_Regular Symbol'!D$64) ))</f>
        <v>15</v>
      </c>
      <c r="I229" s="284">
        <f>IF(C229=2,'BN_Regular Symbol'!E$51,IF(BN_PayCombo!C229=1,'BN_Regular Symbol'!E$36,IF(B229=0,'BN_Regular Symbol'!E$26,'BN_Regular Symbol'!E$64) ))</f>
        <v>11</v>
      </c>
      <c r="J229" s="284">
        <f>IF(D229=2,'BN_Regular Symbol'!F$51,IF(BN_PayCombo!D229=1,'BN_Regular Symbol'!F$36,IF(C229=0,'BN_Regular Symbol'!F$26,'BN_Regular Symbol'!F$64) ))</f>
        <v>0</v>
      </c>
      <c r="K229" s="284">
        <f>IF(E229=2,'BN_Regular Symbol'!G$51,IF(BN_PayCombo!E229=1,'BN_Regular Symbol'!G$36,IF(D229=0,'BN_Regular Symbol'!G$26,'BN_Regular Symbol'!G$64) ))</f>
        <v>0</v>
      </c>
      <c r="L229" s="284">
        <f>IF(F229=2,'BN_Regular Symbol'!H$51,IF(BN_PayCombo!F229=1,'BN_Regular Symbol'!H$36,IF(E229=0,'BN_Regular Symbol'!H$26,'BN_Regular Symbol'!H$64) ))</f>
        <v>114</v>
      </c>
      <c r="M229" s="270">
        <f t="shared" si="41"/>
        <v>0</v>
      </c>
      <c r="N229" s="271">
        <f t="shared" si="42"/>
        <v>0</v>
      </c>
      <c r="O229" s="285">
        <f>HLOOKUP(A229,OverView!$B$47:$L$57,5,FALSE)</f>
        <v>150</v>
      </c>
      <c r="P229" s="269">
        <f t="shared" si="46"/>
        <v>0</v>
      </c>
      <c r="Q229" s="272">
        <f t="shared" si="44"/>
        <v>0</v>
      </c>
      <c r="R229" s="269">
        <f t="shared" si="47"/>
        <v>0</v>
      </c>
      <c r="S229" s="237"/>
    </row>
    <row r="230" spans="1:19" ht="14" thickBot="1">
      <c r="A230" s="187">
        <f t="shared" si="48"/>
        <v>6</v>
      </c>
      <c r="B230" s="282">
        <v>2</v>
      </c>
      <c r="C230" s="282">
        <v>2</v>
      </c>
      <c r="D230" s="282">
        <v>2</v>
      </c>
      <c r="E230" s="282">
        <v>0</v>
      </c>
      <c r="F230" s="282">
        <v>0</v>
      </c>
      <c r="G230" s="283">
        <f t="shared" si="49"/>
        <v>6</v>
      </c>
      <c r="H230" s="284">
        <f>IF(B230=2,'BN_Regular Symbol'!D$51,IF(BN_PayCombo!B230=1,'BN_Regular Symbol'!D$36,IF(A230=0,'BN_Regular Symbol'!D$26,'BN_Regular Symbol'!D$64) ))</f>
        <v>15</v>
      </c>
      <c r="I230" s="284">
        <f>IF(C230=2,'BN_Regular Symbol'!E$51,IF(BN_PayCombo!C230=1,'BN_Regular Symbol'!E$36,IF(B230=0,'BN_Regular Symbol'!E$26,'BN_Regular Symbol'!E$64) ))</f>
        <v>11</v>
      </c>
      <c r="J230" s="284">
        <f>IF(D230=2,'BN_Regular Symbol'!F$51,IF(BN_PayCombo!D230=1,'BN_Regular Symbol'!F$36,IF(C230=0,'BN_Regular Symbol'!F$26,'BN_Regular Symbol'!F$64) ))</f>
        <v>23</v>
      </c>
      <c r="K230" s="284">
        <f>IF(E230=2,'BN_Regular Symbol'!G$51,IF(BN_PayCombo!E230=1,'BN_Regular Symbol'!G$36,IF(D230=0,'BN_Regular Symbol'!G$26,'BN_Regular Symbol'!G$64) ))</f>
        <v>99</v>
      </c>
      <c r="L230" s="284">
        <f>IF(F230=2,'BN_Regular Symbol'!H$51,IF(BN_PayCombo!F230=1,'BN_Regular Symbol'!H$36,IF(E230=0,'BN_Regular Symbol'!H$26,'BN_Regular Symbol'!H$64) ))</f>
        <v>120</v>
      </c>
      <c r="M230" s="270">
        <f t="shared" si="41"/>
        <v>45084600</v>
      </c>
      <c r="N230" s="271">
        <f t="shared" si="42"/>
        <v>551.92238591448074</v>
      </c>
      <c r="O230" s="285">
        <f>HLOOKUP(A230,OverView!$B$47:$L$57,5,FALSE)</f>
        <v>150</v>
      </c>
      <c r="P230" s="269">
        <f t="shared" si="46"/>
        <v>0.27177734375000001</v>
      </c>
      <c r="Q230" s="272">
        <f t="shared" si="44"/>
        <v>1.8118489583333335E-3</v>
      </c>
      <c r="R230" s="269">
        <f t="shared" si="47"/>
        <v>0.27177734375000001</v>
      </c>
      <c r="S230" s="289">
        <f>SUM(M219:M230)</f>
        <v>45084600</v>
      </c>
    </row>
    <row r="231" spans="1:19" ht="14" thickBot="1">
      <c r="A231" s="187">
        <f t="shared" si="48"/>
        <v>5</v>
      </c>
      <c r="B231" s="280">
        <v>1</v>
      </c>
      <c r="C231" s="280">
        <v>1</v>
      </c>
      <c r="D231" s="280">
        <v>1</v>
      </c>
      <c r="E231" s="280">
        <v>1</v>
      </c>
      <c r="F231" s="280">
        <v>1</v>
      </c>
      <c r="G231" s="281">
        <f t="shared" si="49"/>
        <v>5</v>
      </c>
      <c r="H231" s="284">
        <f>IF(B231=2,'BN_Regular Symbol'!D$51,IF(BN_PayCombo!B231=1,'BN_Regular Symbol'!D$36,IF(A231=0,'BN_Regular Symbol'!D$26,'BN_Regular Symbol'!D$64) ))</f>
        <v>0</v>
      </c>
      <c r="I231" s="284">
        <f>IF(C231=2,'BN_Regular Symbol'!E$51,IF(BN_PayCombo!C231=1,'BN_Regular Symbol'!E$36,IF(B231=0,'BN_Regular Symbol'!E$26,'BN_Regular Symbol'!E$64) ))</f>
        <v>0</v>
      </c>
      <c r="J231" s="284">
        <f>IF(D231=2,'BN_Regular Symbol'!F$51,IF(BN_PayCombo!D231=1,'BN_Regular Symbol'!F$36,IF(C231=0,'BN_Regular Symbol'!F$26,'BN_Regular Symbol'!F$64) ))</f>
        <v>0</v>
      </c>
      <c r="K231" s="284">
        <f>IF(E231=2,'BN_Regular Symbol'!G$51,IF(BN_PayCombo!E231=1,'BN_Regular Symbol'!G$36,IF(D231=0,'BN_Regular Symbol'!G$26,'BN_Regular Symbol'!G$64) ))</f>
        <v>0</v>
      </c>
      <c r="L231" s="284">
        <f>IF(F231=2,'BN_Regular Symbol'!H$51,IF(BN_PayCombo!F231=1,'BN_Regular Symbol'!H$36,IF(E231=0,'BN_Regular Symbol'!H$26,'BN_Regular Symbol'!H$64) ))</f>
        <v>0</v>
      </c>
      <c r="M231" s="270">
        <f t="shared" si="41"/>
        <v>0</v>
      </c>
      <c r="N231" s="271">
        <f t="shared" si="42"/>
        <v>0</v>
      </c>
      <c r="O231" s="285">
        <f>HLOOKUP(A231,OverView!$B$47:$L$57,5,FALSE)</f>
        <v>40</v>
      </c>
      <c r="P231" s="269">
        <f t="shared" si="46"/>
        <v>0</v>
      </c>
      <c r="Q231" s="272">
        <f t="shared" si="44"/>
        <v>0</v>
      </c>
      <c r="R231" s="269">
        <f t="shared" si="47"/>
        <v>0</v>
      </c>
      <c r="S231" s="237"/>
    </row>
    <row r="232" spans="1:19" ht="14" thickBot="1">
      <c r="A232" s="187">
        <f t="shared" si="48"/>
        <v>5</v>
      </c>
      <c r="B232" s="278">
        <v>1</v>
      </c>
      <c r="C232" s="278">
        <v>1</v>
      </c>
      <c r="D232" s="278">
        <v>1</v>
      </c>
      <c r="E232" s="278">
        <v>2</v>
      </c>
      <c r="F232" s="278">
        <v>0</v>
      </c>
      <c r="G232" s="279">
        <f t="shared" si="49"/>
        <v>5</v>
      </c>
      <c r="H232" s="284">
        <f>IF(B232=2,'BN_Regular Symbol'!D$51,IF(BN_PayCombo!B232=1,'BN_Regular Symbol'!D$36,IF(A232=0,'BN_Regular Symbol'!D$26,'BN_Regular Symbol'!D$64) ))</f>
        <v>0</v>
      </c>
      <c r="I232" s="284">
        <f>IF(C232=2,'BN_Regular Symbol'!E$51,IF(BN_PayCombo!C232=1,'BN_Regular Symbol'!E$36,IF(B232=0,'BN_Regular Symbol'!E$26,'BN_Regular Symbol'!E$64) ))</f>
        <v>0</v>
      </c>
      <c r="J232" s="284">
        <f>IF(D232=2,'BN_Regular Symbol'!F$51,IF(BN_PayCombo!D232=1,'BN_Regular Symbol'!F$36,IF(C232=0,'BN_Regular Symbol'!F$26,'BN_Regular Symbol'!F$64) ))</f>
        <v>0</v>
      </c>
      <c r="K232" s="284">
        <f>IF(E232=2,'BN_Regular Symbol'!G$51,IF(BN_PayCombo!E232=1,'BN_Regular Symbol'!G$36,IF(D232=0,'BN_Regular Symbol'!G$26,'BN_Regular Symbol'!G$64) ))</f>
        <v>21</v>
      </c>
      <c r="L232" s="284">
        <f>IF(F232=2,'BN_Regular Symbol'!H$51,IF(BN_PayCombo!F232=1,'BN_Regular Symbol'!H$36,IF(E232=0,'BN_Regular Symbol'!H$26,'BN_Regular Symbol'!H$64) ))</f>
        <v>114</v>
      </c>
      <c r="M232" s="270">
        <f t="shared" si="41"/>
        <v>0</v>
      </c>
      <c r="N232" s="271">
        <f t="shared" si="42"/>
        <v>0</v>
      </c>
      <c r="O232" s="285">
        <f>HLOOKUP(A232,OverView!$B$47:$L$57,5,FALSE)</f>
        <v>40</v>
      </c>
      <c r="P232" s="269">
        <f t="shared" si="46"/>
        <v>0</v>
      </c>
      <c r="Q232" s="272">
        <f t="shared" si="44"/>
        <v>0</v>
      </c>
      <c r="R232" s="269">
        <f t="shared" si="47"/>
        <v>0</v>
      </c>
      <c r="S232" s="237"/>
    </row>
    <row r="233" spans="1:19" ht="14" thickBot="1">
      <c r="A233" s="187">
        <f t="shared" si="48"/>
        <v>5</v>
      </c>
      <c r="B233" s="278">
        <v>1</v>
      </c>
      <c r="C233" s="278">
        <v>1</v>
      </c>
      <c r="D233" s="278">
        <v>2</v>
      </c>
      <c r="E233" s="278">
        <v>1</v>
      </c>
      <c r="F233" s="278">
        <v>0</v>
      </c>
      <c r="G233" s="279">
        <f t="shared" si="49"/>
        <v>5</v>
      </c>
      <c r="H233" s="284">
        <f>IF(B233=2,'BN_Regular Symbol'!D$51,IF(BN_PayCombo!B233=1,'BN_Regular Symbol'!D$36,IF(A233=0,'BN_Regular Symbol'!D$26,'BN_Regular Symbol'!D$64) ))</f>
        <v>0</v>
      </c>
      <c r="I233" s="284">
        <f>IF(C233=2,'BN_Regular Symbol'!E$51,IF(BN_PayCombo!C233=1,'BN_Regular Symbol'!E$36,IF(B233=0,'BN_Regular Symbol'!E$26,'BN_Regular Symbol'!E$64) ))</f>
        <v>0</v>
      </c>
      <c r="J233" s="284">
        <f>IF(D233=2,'BN_Regular Symbol'!F$51,IF(BN_PayCombo!D233=1,'BN_Regular Symbol'!F$36,IF(C233=0,'BN_Regular Symbol'!F$26,'BN_Regular Symbol'!F$64) ))</f>
        <v>23</v>
      </c>
      <c r="K233" s="284">
        <f>IF(E233=2,'BN_Regular Symbol'!G$51,IF(BN_PayCombo!E233=1,'BN_Regular Symbol'!G$36,IF(D233=0,'BN_Regular Symbol'!G$26,'BN_Regular Symbol'!G$64) ))</f>
        <v>0</v>
      </c>
      <c r="L233" s="284">
        <f>IF(F233=2,'BN_Regular Symbol'!H$51,IF(BN_PayCombo!F233=1,'BN_Regular Symbol'!H$36,IF(E233=0,'BN_Regular Symbol'!H$26,'BN_Regular Symbol'!H$64) ))</f>
        <v>114</v>
      </c>
      <c r="M233" s="270">
        <f t="shared" si="41"/>
        <v>0</v>
      </c>
      <c r="N233" s="271">
        <f t="shared" si="42"/>
        <v>0</v>
      </c>
      <c r="O233" s="285">
        <f>HLOOKUP(A233,OverView!$B$47:$L$57,5,FALSE)</f>
        <v>40</v>
      </c>
      <c r="P233" s="269">
        <f t="shared" si="46"/>
        <v>0</v>
      </c>
      <c r="Q233" s="272">
        <f t="shared" si="44"/>
        <v>0</v>
      </c>
      <c r="R233" s="269">
        <f t="shared" si="47"/>
        <v>0</v>
      </c>
      <c r="S233" s="237"/>
    </row>
    <row r="234" spans="1:19" ht="14" thickBot="1">
      <c r="A234" s="187">
        <f t="shared" si="48"/>
        <v>5</v>
      </c>
      <c r="B234" s="278">
        <v>1</v>
      </c>
      <c r="C234" s="278">
        <v>2</v>
      </c>
      <c r="D234" s="278">
        <v>1</v>
      </c>
      <c r="E234" s="278">
        <v>1</v>
      </c>
      <c r="F234" s="278">
        <v>0</v>
      </c>
      <c r="G234" s="279">
        <f t="shared" si="49"/>
        <v>5</v>
      </c>
      <c r="H234" s="284">
        <f>IF(B234=2,'BN_Regular Symbol'!D$51,IF(BN_PayCombo!B234=1,'BN_Regular Symbol'!D$36,IF(A234=0,'BN_Regular Symbol'!D$26,'BN_Regular Symbol'!D$64) ))</f>
        <v>0</v>
      </c>
      <c r="I234" s="284">
        <f>IF(C234=2,'BN_Regular Symbol'!E$51,IF(BN_PayCombo!C234=1,'BN_Regular Symbol'!E$36,IF(B234=0,'BN_Regular Symbol'!E$26,'BN_Regular Symbol'!E$64) ))</f>
        <v>11</v>
      </c>
      <c r="J234" s="284">
        <f>IF(D234=2,'BN_Regular Symbol'!F$51,IF(BN_PayCombo!D234=1,'BN_Regular Symbol'!F$36,IF(C234=0,'BN_Regular Symbol'!F$26,'BN_Regular Symbol'!F$64) ))</f>
        <v>0</v>
      </c>
      <c r="K234" s="284">
        <f>IF(E234=2,'BN_Regular Symbol'!G$51,IF(BN_PayCombo!E234=1,'BN_Regular Symbol'!G$36,IF(D234=0,'BN_Regular Symbol'!G$26,'BN_Regular Symbol'!G$64) ))</f>
        <v>0</v>
      </c>
      <c r="L234" s="284">
        <f>IF(F234=2,'BN_Regular Symbol'!H$51,IF(BN_PayCombo!F234=1,'BN_Regular Symbol'!H$36,IF(E234=0,'BN_Regular Symbol'!H$26,'BN_Regular Symbol'!H$64) ))</f>
        <v>114</v>
      </c>
      <c r="M234" s="270">
        <f t="shared" si="41"/>
        <v>0</v>
      </c>
      <c r="N234" s="271">
        <f t="shared" si="42"/>
        <v>0</v>
      </c>
      <c r="O234" s="285">
        <f>HLOOKUP(A234,OverView!$B$47:$L$57,5,FALSE)</f>
        <v>40</v>
      </c>
      <c r="P234" s="269">
        <f t="shared" si="46"/>
        <v>0</v>
      </c>
      <c r="Q234" s="272">
        <f t="shared" si="44"/>
        <v>0</v>
      </c>
      <c r="R234" s="269">
        <f t="shared" si="47"/>
        <v>0</v>
      </c>
      <c r="S234" s="237"/>
    </row>
    <row r="235" spans="1:19" ht="14" thickBot="1">
      <c r="A235" s="187">
        <f t="shared" si="48"/>
        <v>5</v>
      </c>
      <c r="B235" s="278">
        <v>1</v>
      </c>
      <c r="C235" s="278">
        <v>2</v>
      </c>
      <c r="D235" s="278">
        <v>2</v>
      </c>
      <c r="E235" s="278">
        <v>0</v>
      </c>
      <c r="F235" s="278">
        <v>0</v>
      </c>
      <c r="G235" s="279">
        <f t="shared" si="49"/>
        <v>5</v>
      </c>
      <c r="H235" s="284">
        <f>IF(B235=2,'BN_Regular Symbol'!D$51,IF(BN_PayCombo!B235=1,'BN_Regular Symbol'!D$36,IF(A235=0,'BN_Regular Symbol'!D$26,'BN_Regular Symbol'!D$64) ))</f>
        <v>0</v>
      </c>
      <c r="I235" s="284">
        <f>IF(C235=2,'BN_Regular Symbol'!E$51,IF(BN_PayCombo!C235=1,'BN_Regular Symbol'!E$36,IF(B235=0,'BN_Regular Symbol'!E$26,'BN_Regular Symbol'!E$64) ))</f>
        <v>11</v>
      </c>
      <c r="J235" s="284">
        <f>IF(D235=2,'BN_Regular Symbol'!F$51,IF(BN_PayCombo!D235=1,'BN_Regular Symbol'!F$36,IF(C235=0,'BN_Regular Symbol'!F$26,'BN_Regular Symbol'!F$64) ))</f>
        <v>23</v>
      </c>
      <c r="K235" s="284">
        <f>IF(E235=2,'BN_Regular Symbol'!G$51,IF(BN_PayCombo!E235=1,'BN_Regular Symbol'!G$36,IF(D235=0,'BN_Regular Symbol'!G$26,'BN_Regular Symbol'!G$64) ))</f>
        <v>99</v>
      </c>
      <c r="L235" s="284">
        <f>IF(F235=2,'BN_Regular Symbol'!H$51,IF(BN_PayCombo!F235=1,'BN_Regular Symbol'!H$36,IF(E235=0,'BN_Regular Symbol'!H$26,'BN_Regular Symbol'!H$64) ))</f>
        <v>120</v>
      </c>
      <c r="M235" s="270">
        <f t="shared" si="41"/>
        <v>0</v>
      </c>
      <c r="N235" s="271">
        <f t="shared" si="42"/>
        <v>0</v>
      </c>
      <c r="O235" s="285">
        <f>HLOOKUP(A235,OverView!$B$47:$L$57,5,FALSE)</f>
        <v>40</v>
      </c>
      <c r="P235" s="269">
        <f t="shared" si="46"/>
        <v>0</v>
      </c>
      <c r="Q235" s="272">
        <f t="shared" si="44"/>
        <v>0</v>
      </c>
      <c r="R235" s="269">
        <f t="shared" si="47"/>
        <v>0</v>
      </c>
      <c r="S235" s="237"/>
    </row>
    <row r="236" spans="1:19" ht="14" thickBot="1">
      <c r="A236" s="187">
        <f t="shared" si="48"/>
        <v>5</v>
      </c>
      <c r="B236" s="278">
        <v>2</v>
      </c>
      <c r="C236" s="278">
        <v>1</v>
      </c>
      <c r="D236" s="278">
        <v>1</v>
      </c>
      <c r="E236" s="278">
        <v>1</v>
      </c>
      <c r="F236" s="278">
        <v>0</v>
      </c>
      <c r="G236" s="279">
        <f t="shared" si="49"/>
        <v>5</v>
      </c>
      <c r="H236" s="284">
        <f>IF(B236=2,'BN_Regular Symbol'!D$51,IF(BN_PayCombo!B236=1,'BN_Regular Symbol'!D$36,IF(A236=0,'BN_Regular Symbol'!D$26,'BN_Regular Symbol'!D$64) ))</f>
        <v>15</v>
      </c>
      <c r="I236" s="284">
        <f>IF(C236=2,'BN_Regular Symbol'!E$51,IF(BN_PayCombo!C236=1,'BN_Regular Symbol'!E$36,IF(B236=0,'BN_Regular Symbol'!E$26,'BN_Regular Symbol'!E$64) ))</f>
        <v>0</v>
      </c>
      <c r="J236" s="284">
        <f>IF(D236=2,'BN_Regular Symbol'!F$51,IF(BN_PayCombo!D236=1,'BN_Regular Symbol'!F$36,IF(C236=0,'BN_Regular Symbol'!F$26,'BN_Regular Symbol'!F$64) ))</f>
        <v>0</v>
      </c>
      <c r="K236" s="284">
        <f>IF(E236=2,'BN_Regular Symbol'!G$51,IF(BN_PayCombo!E236=1,'BN_Regular Symbol'!G$36,IF(D236=0,'BN_Regular Symbol'!G$26,'BN_Regular Symbol'!G$64) ))</f>
        <v>0</v>
      </c>
      <c r="L236" s="284">
        <f>IF(F236=2,'BN_Regular Symbol'!H$51,IF(BN_PayCombo!F236=1,'BN_Regular Symbol'!H$36,IF(E236=0,'BN_Regular Symbol'!H$26,'BN_Regular Symbol'!H$64) ))</f>
        <v>114</v>
      </c>
      <c r="M236" s="270">
        <f t="shared" si="41"/>
        <v>0</v>
      </c>
      <c r="N236" s="271">
        <f t="shared" si="42"/>
        <v>0</v>
      </c>
      <c r="O236" s="285">
        <f>HLOOKUP(A236,OverView!$B$47:$L$57,5,FALSE)</f>
        <v>40</v>
      </c>
      <c r="P236" s="269">
        <f t="shared" si="46"/>
        <v>0</v>
      </c>
      <c r="Q236" s="272">
        <f t="shared" si="44"/>
        <v>0</v>
      </c>
      <c r="R236" s="269">
        <f t="shared" si="47"/>
        <v>0</v>
      </c>
      <c r="S236" s="237"/>
    </row>
    <row r="237" spans="1:19" ht="14" thickBot="1">
      <c r="A237" s="187">
        <f t="shared" si="48"/>
        <v>5</v>
      </c>
      <c r="B237" s="278">
        <v>2</v>
      </c>
      <c r="C237" s="278">
        <v>1</v>
      </c>
      <c r="D237" s="278">
        <v>2</v>
      </c>
      <c r="E237" s="278">
        <v>0</v>
      </c>
      <c r="F237" s="278">
        <v>0</v>
      </c>
      <c r="G237" s="279">
        <f t="shared" si="49"/>
        <v>5</v>
      </c>
      <c r="H237" s="284">
        <f>IF(B237=2,'BN_Regular Symbol'!D$51,IF(BN_PayCombo!B237=1,'BN_Regular Symbol'!D$36,IF(A237=0,'BN_Regular Symbol'!D$26,'BN_Regular Symbol'!D$64) ))</f>
        <v>15</v>
      </c>
      <c r="I237" s="284">
        <f>IF(C237=2,'BN_Regular Symbol'!E$51,IF(BN_PayCombo!C237=1,'BN_Regular Symbol'!E$36,IF(B237=0,'BN_Regular Symbol'!E$26,'BN_Regular Symbol'!E$64) ))</f>
        <v>0</v>
      </c>
      <c r="J237" s="284">
        <f>IF(D237=2,'BN_Regular Symbol'!F$51,IF(BN_PayCombo!D237=1,'BN_Regular Symbol'!F$36,IF(C237=0,'BN_Regular Symbol'!F$26,'BN_Regular Symbol'!F$64) ))</f>
        <v>23</v>
      </c>
      <c r="K237" s="284">
        <f>IF(E237=2,'BN_Regular Symbol'!G$51,IF(BN_PayCombo!E237=1,'BN_Regular Symbol'!G$36,IF(D237=0,'BN_Regular Symbol'!G$26,'BN_Regular Symbol'!G$64) ))</f>
        <v>99</v>
      </c>
      <c r="L237" s="284">
        <f>IF(F237=2,'BN_Regular Symbol'!H$51,IF(BN_PayCombo!F237=1,'BN_Regular Symbol'!H$36,IF(E237=0,'BN_Regular Symbol'!H$26,'BN_Regular Symbol'!H$64) ))</f>
        <v>120</v>
      </c>
      <c r="M237" s="270">
        <f t="shared" si="41"/>
        <v>0</v>
      </c>
      <c r="N237" s="271">
        <f t="shared" si="42"/>
        <v>0</v>
      </c>
      <c r="O237" s="285">
        <f>HLOOKUP(A237,OverView!$B$47:$L$57,5,FALSE)</f>
        <v>40</v>
      </c>
      <c r="P237" s="269">
        <f t="shared" si="46"/>
        <v>0</v>
      </c>
      <c r="Q237" s="272">
        <f t="shared" si="44"/>
        <v>0</v>
      </c>
      <c r="R237" s="269">
        <f t="shared" si="47"/>
        <v>0</v>
      </c>
      <c r="S237" s="237"/>
    </row>
    <row r="238" spans="1:19" ht="14" thickBot="1">
      <c r="A238" s="187">
        <f t="shared" si="48"/>
        <v>5</v>
      </c>
      <c r="B238" s="282">
        <v>2</v>
      </c>
      <c r="C238" s="282">
        <v>2</v>
      </c>
      <c r="D238" s="282">
        <v>1</v>
      </c>
      <c r="E238" s="282">
        <v>0</v>
      </c>
      <c r="F238" s="282">
        <v>0</v>
      </c>
      <c r="G238" s="283">
        <f t="shared" si="49"/>
        <v>5</v>
      </c>
      <c r="H238" s="284">
        <f>IF(B238=2,'BN_Regular Symbol'!D$51,IF(BN_PayCombo!B238=1,'BN_Regular Symbol'!D$36,IF(A238=0,'BN_Regular Symbol'!D$26,'BN_Regular Symbol'!D$64) ))</f>
        <v>15</v>
      </c>
      <c r="I238" s="284">
        <f>IF(C238=2,'BN_Regular Symbol'!E$51,IF(BN_PayCombo!C238=1,'BN_Regular Symbol'!E$36,IF(B238=0,'BN_Regular Symbol'!E$26,'BN_Regular Symbol'!E$64) ))</f>
        <v>11</v>
      </c>
      <c r="J238" s="284">
        <f>IF(D238=2,'BN_Regular Symbol'!F$51,IF(BN_PayCombo!D238=1,'BN_Regular Symbol'!F$36,IF(C238=0,'BN_Regular Symbol'!F$26,'BN_Regular Symbol'!F$64) ))</f>
        <v>0</v>
      </c>
      <c r="K238" s="284">
        <f>IF(E238=2,'BN_Regular Symbol'!G$51,IF(BN_PayCombo!E238=1,'BN_Regular Symbol'!G$36,IF(D238=0,'BN_Regular Symbol'!G$26,'BN_Regular Symbol'!G$64) ))</f>
        <v>99</v>
      </c>
      <c r="L238" s="284">
        <f>IF(F238=2,'BN_Regular Symbol'!H$51,IF(BN_PayCombo!F238=1,'BN_Regular Symbol'!H$36,IF(E238=0,'BN_Regular Symbol'!H$26,'BN_Regular Symbol'!H$64) ))</f>
        <v>120</v>
      </c>
      <c r="M238" s="270">
        <f t="shared" si="41"/>
        <v>0</v>
      </c>
      <c r="N238" s="271">
        <f t="shared" si="42"/>
        <v>0</v>
      </c>
      <c r="O238" s="285">
        <f>HLOOKUP(A238,OverView!$B$47:$L$57,5,FALSE)</f>
        <v>40</v>
      </c>
      <c r="P238" s="269">
        <f t="shared" si="46"/>
        <v>0</v>
      </c>
      <c r="Q238" s="272">
        <f t="shared" si="44"/>
        <v>0</v>
      </c>
      <c r="R238" s="269">
        <f t="shared" si="47"/>
        <v>0</v>
      </c>
      <c r="S238" s="289">
        <f>SUM(M231:M238)</f>
        <v>0</v>
      </c>
    </row>
    <row r="239" spans="1:19" ht="14" thickBot="1">
      <c r="A239" s="187">
        <f t="shared" si="48"/>
        <v>4</v>
      </c>
      <c r="B239" s="280">
        <v>1</v>
      </c>
      <c r="C239" s="280">
        <v>1</v>
      </c>
      <c r="D239" s="280">
        <v>1</v>
      </c>
      <c r="E239" s="280">
        <v>1</v>
      </c>
      <c r="F239" s="280">
        <v>0</v>
      </c>
      <c r="G239" s="281">
        <f t="shared" si="49"/>
        <v>4</v>
      </c>
      <c r="H239" s="284">
        <f>IF(B239=2,'BN_Regular Symbol'!D$51,IF(BN_PayCombo!B239=1,'BN_Regular Symbol'!D$36,IF(A239=0,'BN_Regular Symbol'!D$26,'BN_Regular Symbol'!D$64) ))</f>
        <v>0</v>
      </c>
      <c r="I239" s="284">
        <f>IF(C239=2,'BN_Regular Symbol'!E$51,IF(BN_PayCombo!C239=1,'BN_Regular Symbol'!E$36,IF(B239=0,'BN_Regular Symbol'!E$26,'BN_Regular Symbol'!E$64) ))</f>
        <v>0</v>
      </c>
      <c r="J239" s="284">
        <f>IF(D239=2,'BN_Regular Symbol'!F$51,IF(BN_PayCombo!D239=1,'BN_Regular Symbol'!F$36,IF(C239=0,'BN_Regular Symbol'!F$26,'BN_Regular Symbol'!F$64) ))</f>
        <v>0</v>
      </c>
      <c r="K239" s="284">
        <f>IF(E239=2,'BN_Regular Symbol'!G$51,IF(BN_PayCombo!E239=1,'BN_Regular Symbol'!G$36,IF(D239=0,'BN_Regular Symbol'!G$26,'BN_Regular Symbol'!G$64) ))</f>
        <v>0</v>
      </c>
      <c r="L239" s="284">
        <f>IF(F239=2,'BN_Regular Symbol'!H$51,IF(BN_PayCombo!F239=1,'BN_Regular Symbol'!H$36,IF(E239=0,'BN_Regular Symbol'!H$26,'BN_Regular Symbol'!H$64) ))</f>
        <v>114</v>
      </c>
      <c r="M239" s="270">
        <f t="shared" si="41"/>
        <v>0</v>
      </c>
      <c r="N239" s="271">
        <f t="shared" si="42"/>
        <v>0</v>
      </c>
      <c r="O239" s="285">
        <f>HLOOKUP(A239,OverView!$B$47:$L$57,5,FALSE)</f>
        <v>15</v>
      </c>
      <c r="P239" s="269">
        <f t="shared" si="46"/>
        <v>0</v>
      </c>
      <c r="Q239" s="272">
        <f t="shared" si="44"/>
        <v>0</v>
      </c>
      <c r="R239" s="269">
        <f t="shared" si="47"/>
        <v>0</v>
      </c>
      <c r="S239" s="237"/>
    </row>
    <row r="240" spans="1:19" ht="14" thickBot="1">
      <c r="A240" s="187">
        <f t="shared" si="48"/>
        <v>4</v>
      </c>
      <c r="B240" s="278">
        <v>1</v>
      </c>
      <c r="C240" s="278">
        <v>1</v>
      </c>
      <c r="D240" s="278">
        <v>2</v>
      </c>
      <c r="E240" s="278">
        <v>0</v>
      </c>
      <c r="F240" s="278">
        <v>0</v>
      </c>
      <c r="G240" s="279">
        <f t="shared" si="49"/>
        <v>4</v>
      </c>
      <c r="H240" s="284">
        <f>IF(B240=2,'BN_Regular Symbol'!D$51,IF(BN_PayCombo!B240=1,'BN_Regular Symbol'!D$36,IF(A240=0,'BN_Regular Symbol'!D$26,'BN_Regular Symbol'!D$64) ))</f>
        <v>0</v>
      </c>
      <c r="I240" s="284">
        <f>IF(C240=2,'BN_Regular Symbol'!E$51,IF(BN_PayCombo!C240=1,'BN_Regular Symbol'!E$36,IF(B240=0,'BN_Regular Symbol'!E$26,'BN_Regular Symbol'!E$64) ))</f>
        <v>0</v>
      </c>
      <c r="J240" s="284">
        <f>IF(D240=2,'BN_Regular Symbol'!F$51,IF(BN_PayCombo!D240=1,'BN_Regular Symbol'!F$36,IF(C240=0,'BN_Regular Symbol'!F$26,'BN_Regular Symbol'!F$64) ))</f>
        <v>23</v>
      </c>
      <c r="K240" s="284">
        <f>IF(E240=2,'BN_Regular Symbol'!G$51,IF(BN_PayCombo!E240=1,'BN_Regular Symbol'!G$36,IF(D240=0,'BN_Regular Symbol'!G$26,'BN_Regular Symbol'!G$64) ))</f>
        <v>99</v>
      </c>
      <c r="L240" s="284">
        <f>IF(F240=2,'BN_Regular Symbol'!H$51,IF(BN_PayCombo!F240=1,'BN_Regular Symbol'!H$36,IF(E240=0,'BN_Regular Symbol'!H$26,'BN_Regular Symbol'!H$64) ))</f>
        <v>120</v>
      </c>
      <c r="M240" s="270">
        <f t="shared" si="41"/>
        <v>0</v>
      </c>
      <c r="N240" s="271">
        <f t="shared" si="42"/>
        <v>0</v>
      </c>
      <c r="O240" s="285">
        <f>HLOOKUP(A240,OverView!$B$47:$L$57,5,FALSE)</f>
        <v>15</v>
      </c>
      <c r="P240" s="269">
        <f t="shared" si="46"/>
        <v>0</v>
      </c>
      <c r="Q240" s="272">
        <f t="shared" si="44"/>
        <v>0</v>
      </c>
      <c r="R240" s="269">
        <f t="shared" si="47"/>
        <v>0</v>
      </c>
      <c r="S240" s="237"/>
    </row>
    <row r="241" spans="1:19" ht="14" thickBot="1">
      <c r="A241" s="187">
        <f t="shared" si="48"/>
        <v>4</v>
      </c>
      <c r="B241" s="278">
        <v>1</v>
      </c>
      <c r="C241" s="278">
        <v>2</v>
      </c>
      <c r="D241" s="278">
        <v>1</v>
      </c>
      <c r="E241" s="278">
        <v>0</v>
      </c>
      <c r="F241" s="278">
        <v>0</v>
      </c>
      <c r="G241" s="279">
        <f t="shared" si="49"/>
        <v>4</v>
      </c>
      <c r="H241" s="284">
        <f>IF(B241=2,'BN_Regular Symbol'!D$51,IF(BN_PayCombo!B241=1,'BN_Regular Symbol'!D$36,IF(A241=0,'BN_Regular Symbol'!D$26,'BN_Regular Symbol'!D$64) ))</f>
        <v>0</v>
      </c>
      <c r="I241" s="284">
        <f>IF(C241=2,'BN_Regular Symbol'!E$51,IF(BN_PayCombo!C241=1,'BN_Regular Symbol'!E$36,IF(B241=0,'BN_Regular Symbol'!E$26,'BN_Regular Symbol'!E$64) ))</f>
        <v>11</v>
      </c>
      <c r="J241" s="284">
        <f>IF(D241=2,'BN_Regular Symbol'!F$51,IF(BN_PayCombo!D241=1,'BN_Regular Symbol'!F$36,IF(C241=0,'BN_Regular Symbol'!F$26,'BN_Regular Symbol'!F$64) ))</f>
        <v>0</v>
      </c>
      <c r="K241" s="284">
        <f>IF(E241=2,'BN_Regular Symbol'!G$51,IF(BN_PayCombo!E241=1,'BN_Regular Symbol'!G$36,IF(D241=0,'BN_Regular Symbol'!G$26,'BN_Regular Symbol'!G$64) ))</f>
        <v>99</v>
      </c>
      <c r="L241" s="284">
        <f>IF(F241=2,'BN_Regular Symbol'!H$51,IF(BN_PayCombo!F241=1,'BN_Regular Symbol'!H$36,IF(E241=0,'BN_Regular Symbol'!H$26,'BN_Regular Symbol'!H$64) ))</f>
        <v>120</v>
      </c>
      <c r="M241" s="270">
        <f t="shared" si="41"/>
        <v>0</v>
      </c>
      <c r="N241" s="271">
        <f t="shared" si="42"/>
        <v>0</v>
      </c>
      <c r="O241" s="285">
        <f>HLOOKUP(A241,OverView!$B$47:$L$57,5,FALSE)</f>
        <v>15</v>
      </c>
      <c r="P241" s="269">
        <f t="shared" si="46"/>
        <v>0</v>
      </c>
      <c r="Q241" s="272">
        <f t="shared" si="44"/>
        <v>0</v>
      </c>
      <c r="R241" s="269">
        <f t="shared" si="47"/>
        <v>0</v>
      </c>
      <c r="S241" s="237"/>
    </row>
    <row r="242" spans="1:19" ht="14" thickBot="1">
      <c r="A242" s="187">
        <f t="shared" si="48"/>
        <v>4</v>
      </c>
      <c r="B242" s="278">
        <v>2</v>
      </c>
      <c r="C242" s="278">
        <v>1</v>
      </c>
      <c r="D242" s="278">
        <v>1</v>
      </c>
      <c r="E242" s="278">
        <v>0</v>
      </c>
      <c r="F242" s="278">
        <v>0</v>
      </c>
      <c r="G242" s="279">
        <f t="shared" si="49"/>
        <v>4</v>
      </c>
      <c r="H242" s="284">
        <f>IF(B242=2,'BN_Regular Symbol'!D$51,IF(BN_PayCombo!B242=1,'BN_Regular Symbol'!D$36,IF(A242=0,'BN_Regular Symbol'!D$26,'BN_Regular Symbol'!D$64) ))</f>
        <v>15</v>
      </c>
      <c r="I242" s="284">
        <f>IF(C242=2,'BN_Regular Symbol'!E$51,IF(BN_PayCombo!C242=1,'BN_Regular Symbol'!E$36,IF(B242=0,'BN_Regular Symbol'!E$26,'BN_Regular Symbol'!E$64) ))</f>
        <v>0</v>
      </c>
      <c r="J242" s="284">
        <f>IF(D242=2,'BN_Regular Symbol'!F$51,IF(BN_PayCombo!D242=1,'BN_Regular Symbol'!F$36,IF(C242=0,'BN_Regular Symbol'!F$26,'BN_Regular Symbol'!F$64) ))</f>
        <v>0</v>
      </c>
      <c r="K242" s="284">
        <f>IF(E242=2,'BN_Regular Symbol'!G$51,IF(BN_PayCombo!E242=1,'BN_Regular Symbol'!G$36,IF(D242=0,'BN_Regular Symbol'!G$26,'BN_Regular Symbol'!G$64) ))</f>
        <v>99</v>
      </c>
      <c r="L242" s="284">
        <f>IF(F242=2,'BN_Regular Symbol'!H$51,IF(BN_PayCombo!F242=1,'BN_Regular Symbol'!H$36,IF(E242=0,'BN_Regular Symbol'!H$26,'BN_Regular Symbol'!H$64) ))</f>
        <v>120</v>
      </c>
      <c r="M242" s="270">
        <f t="shared" si="41"/>
        <v>0</v>
      </c>
      <c r="N242" s="271">
        <f t="shared" si="42"/>
        <v>0</v>
      </c>
      <c r="O242" s="285">
        <f>HLOOKUP(A242,OverView!$B$47:$L$57,5,FALSE)</f>
        <v>15</v>
      </c>
      <c r="P242" s="269">
        <f t="shared" si="46"/>
        <v>0</v>
      </c>
      <c r="Q242" s="272">
        <f t="shared" si="44"/>
        <v>0</v>
      </c>
      <c r="R242" s="269">
        <f t="shared" si="47"/>
        <v>0</v>
      </c>
      <c r="S242" s="237"/>
    </row>
    <row r="243" spans="1:19" ht="14" thickBot="1">
      <c r="A243" s="187">
        <f t="shared" si="48"/>
        <v>4</v>
      </c>
      <c r="B243" s="282">
        <v>2</v>
      </c>
      <c r="C243" s="282">
        <v>2</v>
      </c>
      <c r="D243" s="282">
        <v>0</v>
      </c>
      <c r="E243" s="282">
        <v>0</v>
      </c>
      <c r="F243" s="282">
        <v>0</v>
      </c>
      <c r="G243" s="283">
        <f t="shared" si="49"/>
        <v>4</v>
      </c>
      <c r="H243" s="284">
        <f>IF(B243=2,'BN_Regular Symbol'!D$51,IF(BN_PayCombo!B243=1,'BN_Regular Symbol'!D$36,IF(A243=0,'BN_Regular Symbol'!D$26,'BN_Regular Symbol'!D$64) ))</f>
        <v>15</v>
      </c>
      <c r="I243" s="284">
        <f>IF(C243=2,'BN_Regular Symbol'!E$51,IF(BN_PayCombo!C243=1,'BN_Regular Symbol'!E$36,IF(B243=0,'BN_Regular Symbol'!E$26,'BN_Regular Symbol'!E$64) ))</f>
        <v>11</v>
      </c>
      <c r="J243" s="284">
        <f>IF(D243=2,'BN_Regular Symbol'!F$51,IF(BN_PayCombo!D243=1,'BN_Regular Symbol'!F$36,IF(C243=0,'BN_Regular Symbol'!F$26,'BN_Regular Symbol'!F$64) ))</f>
        <v>97</v>
      </c>
      <c r="K243" s="284">
        <f>IF(E243=2,'BN_Regular Symbol'!G$51,IF(BN_PayCombo!E243=1,'BN_Regular Symbol'!G$36,IF(D243=0,'BN_Regular Symbol'!G$26,'BN_Regular Symbol'!G$64) ))</f>
        <v>120</v>
      </c>
      <c r="L243" s="284">
        <f>IF(F243=2,'BN_Regular Symbol'!H$51,IF(BN_PayCombo!F243=1,'BN_Regular Symbol'!H$36,IF(E243=0,'BN_Regular Symbol'!H$26,'BN_Regular Symbol'!H$64) ))</f>
        <v>120</v>
      </c>
      <c r="M243" s="270">
        <f t="shared" si="41"/>
        <v>230472000</v>
      </c>
      <c r="N243" s="271">
        <f t="shared" si="42"/>
        <v>107.96626054358013</v>
      </c>
      <c r="O243" s="285">
        <f>HLOOKUP(A243,OverView!$B$47:$L$57,5,FALSE)</f>
        <v>15</v>
      </c>
      <c r="P243" s="269">
        <f t="shared" si="46"/>
        <v>0.13893229166666665</v>
      </c>
      <c r="Q243" s="272">
        <f t="shared" si="44"/>
        <v>9.2621527777777771E-3</v>
      </c>
      <c r="R243" s="269">
        <f t="shared" si="47"/>
        <v>0.13893229166666665</v>
      </c>
      <c r="S243" s="289">
        <f>SUM(M239:M243)</f>
        <v>230472000</v>
      </c>
    </row>
    <row r="244" spans="1:19" ht="14" thickBot="1">
      <c r="A244" s="187">
        <f t="shared" si="48"/>
        <v>3</v>
      </c>
      <c r="B244" s="280">
        <v>1</v>
      </c>
      <c r="C244" s="280">
        <v>1</v>
      </c>
      <c r="D244" s="280">
        <v>1</v>
      </c>
      <c r="E244" s="280">
        <v>0</v>
      </c>
      <c r="F244" s="280">
        <v>0</v>
      </c>
      <c r="G244" s="281">
        <f t="shared" si="49"/>
        <v>3</v>
      </c>
      <c r="H244" s="284">
        <f>IF(B244=2,'BN_Regular Symbol'!D$51,IF(BN_PayCombo!B244=1,'BN_Regular Symbol'!D$36,IF(A244=0,'BN_Regular Symbol'!D$26,'BN_Regular Symbol'!D$64) ))</f>
        <v>0</v>
      </c>
      <c r="I244" s="284">
        <f>IF(C244=2,'BN_Regular Symbol'!E$51,IF(BN_PayCombo!C244=1,'BN_Regular Symbol'!E$36,IF(B244=0,'BN_Regular Symbol'!E$26,'BN_Regular Symbol'!E$64) ))</f>
        <v>0</v>
      </c>
      <c r="J244" s="284">
        <f>IF(D244=2,'BN_Regular Symbol'!F$51,IF(BN_PayCombo!D244=1,'BN_Regular Symbol'!F$36,IF(C244=0,'BN_Regular Symbol'!F$26,'BN_Regular Symbol'!F$64) ))</f>
        <v>0</v>
      </c>
      <c r="K244" s="284">
        <f>IF(E244=2,'BN_Regular Symbol'!G$51,IF(BN_PayCombo!E244=1,'BN_Regular Symbol'!G$36,IF(D244=0,'BN_Regular Symbol'!G$26,'BN_Regular Symbol'!G$64) ))</f>
        <v>99</v>
      </c>
      <c r="L244" s="284">
        <f>IF(F244=2,'BN_Regular Symbol'!H$51,IF(BN_PayCombo!F244=1,'BN_Regular Symbol'!H$36,IF(E244=0,'BN_Regular Symbol'!H$26,'BN_Regular Symbol'!H$64) ))</f>
        <v>120</v>
      </c>
      <c r="M244" s="270">
        <f t="shared" si="41"/>
        <v>0</v>
      </c>
      <c r="N244" s="271">
        <f t="shared" si="42"/>
        <v>0</v>
      </c>
      <c r="O244" s="285">
        <f>HLOOKUP(A244,OverView!$B$47:$L$57,5,FALSE)</f>
        <v>8</v>
      </c>
      <c r="P244" s="269">
        <f t="shared" si="46"/>
        <v>0</v>
      </c>
      <c r="Q244" s="272">
        <f t="shared" si="44"/>
        <v>0</v>
      </c>
      <c r="R244" s="269">
        <f t="shared" si="47"/>
        <v>0</v>
      </c>
      <c r="S244" s="237"/>
    </row>
    <row r="245" spans="1:19" ht="14" thickBot="1">
      <c r="A245" s="187">
        <f t="shared" si="48"/>
        <v>3</v>
      </c>
      <c r="B245" s="278">
        <v>1</v>
      </c>
      <c r="C245" s="278">
        <v>2</v>
      </c>
      <c r="D245" s="278">
        <v>0</v>
      </c>
      <c r="E245" s="278">
        <v>0</v>
      </c>
      <c r="F245" s="278">
        <v>0</v>
      </c>
      <c r="G245" s="279">
        <f t="shared" si="49"/>
        <v>3</v>
      </c>
      <c r="H245" s="284">
        <f>IF(B245=2,'BN_Regular Symbol'!D$51,IF(BN_PayCombo!B245=1,'BN_Regular Symbol'!D$36,IF(A245=0,'BN_Regular Symbol'!D$26,'BN_Regular Symbol'!D$64) ))</f>
        <v>0</v>
      </c>
      <c r="I245" s="284">
        <f>IF(C245=2,'BN_Regular Symbol'!E$51,IF(BN_PayCombo!C245=1,'BN_Regular Symbol'!E$36,IF(B245=0,'BN_Regular Symbol'!E$26,'BN_Regular Symbol'!E$64) ))</f>
        <v>11</v>
      </c>
      <c r="J245" s="284">
        <f>IF(D245=2,'BN_Regular Symbol'!F$51,IF(BN_PayCombo!D245=1,'BN_Regular Symbol'!F$36,IF(C245=0,'BN_Regular Symbol'!F$26,'BN_Regular Symbol'!F$64) ))</f>
        <v>97</v>
      </c>
      <c r="K245" s="284">
        <f>IF(E245=2,'BN_Regular Symbol'!G$51,IF(BN_PayCombo!E245=1,'BN_Regular Symbol'!G$36,IF(D245=0,'BN_Regular Symbol'!G$26,'BN_Regular Symbol'!G$64) ))</f>
        <v>120</v>
      </c>
      <c r="L245" s="284">
        <f>IF(F245=2,'BN_Regular Symbol'!H$51,IF(BN_PayCombo!F245=1,'BN_Regular Symbol'!H$36,IF(E245=0,'BN_Regular Symbol'!H$26,'BN_Regular Symbol'!H$64) ))</f>
        <v>120</v>
      </c>
      <c r="M245" s="270">
        <f t="shared" si="41"/>
        <v>0</v>
      </c>
      <c r="N245" s="271">
        <f t="shared" si="42"/>
        <v>0</v>
      </c>
      <c r="O245" s="285">
        <f>HLOOKUP(A245,OverView!$B$47:$L$57,5,FALSE)</f>
        <v>8</v>
      </c>
      <c r="P245" s="269">
        <f t="shared" si="46"/>
        <v>0</v>
      </c>
      <c r="Q245" s="272">
        <f t="shared" si="44"/>
        <v>0</v>
      </c>
      <c r="R245" s="269">
        <f t="shared" si="47"/>
        <v>0</v>
      </c>
      <c r="S245" s="237"/>
    </row>
    <row r="246" spans="1:19" ht="14" thickBot="1">
      <c r="A246" s="187">
        <f t="shared" si="48"/>
        <v>3</v>
      </c>
      <c r="B246" s="282">
        <v>2</v>
      </c>
      <c r="C246" s="282">
        <v>1</v>
      </c>
      <c r="D246" s="282">
        <v>0</v>
      </c>
      <c r="E246" s="282">
        <v>0</v>
      </c>
      <c r="F246" s="282">
        <v>0</v>
      </c>
      <c r="G246" s="283">
        <f t="shared" si="49"/>
        <v>3</v>
      </c>
      <c r="H246" s="284">
        <f>IF(B246=2,'BN_Regular Symbol'!D$51,IF(BN_PayCombo!B246=1,'BN_Regular Symbol'!D$36,IF(A246=0,'BN_Regular Symbol'!D$26,'BN_Regular Symbol'!D$64) ))</f>
        <v>15</v>
      </c>
      <c r="I246" s="284">
        <f>IF(C246=2,'BN_Regular Symbol'!E$51,IF(BN_PayCombo!C246=1,'BN_Regular Symbol'!E$36,IF(B246=0,'BN_Regular Symbol'!E$26,'BN_Regular Symbol'!E$64) ))</f>
        <v>0</v>
      </c>
      <c r="J246" s="284">
        <f>IF(D246=2,'BN_Regular Symbol'!F$51,IF(BN_PayCombo!D246=1,'BN_Regular Symbol'!F$36,IF(C246=0,'BN_Regular Symbol'!F$26,'BN_Regular Symbol'!F$64) ))</f>
        <v>97</v>
      </c>
      <c r="K246" s="284">
        <f>IF(E246=2,'BN_Regular Symbol'!G$51,IF(BN_PayCombo!E246=1,'BN_Regular Symbol'!G$36,IF(D246=0,'BN_Regular Symbol'!G$26,'BN_Regular Symbol'!G$64) ))</f>
        <v>120</v>
      </c>
      <c r="L246" s="284">
        <f>IF(F246=2,'BN_Regular Symbol'!H$51,IF(BN_PayCombo!F246=1,'BN_Regular Symbol'!H$36,IF(E246=0,'BN_Regular Symbol'!H$26,'BN_Regular Symbol'!H$64) ))</f>
        <v>120</v>
      </c>
      <c r="M246" s="270">
        <f t="shared" si="41"/>
        <v>0</v>
      </c>
      <c r="N246" s="271">
        <f t="shared" si="42"/>
        <v>0</v>
      </c>
      <c r="O246" s="285">
        <f>HLOOKUP(A246,OverView!$B$47:$L$57,5,FALSE)</f>
        <v>8</v>
      </c>
      <c r="P246" s="269">
        <f t="shared" si="46"/>
        <v>0</v>
      </c>
      <c r="Q246" s="272">
        <f t="shared" si="44"/>
        <v>0</v>
      </c>
      <c r="R246" s="269">
        <f t="shared" si="47"/>
        <v>0</v>
      </c>
      <c r="S246" s="289">
        <f>SUM(M244:M246)</f>
        <v>0</v>
      </c>
    </row>
    <row r="247" spans="1:19">
      <c r="B247" s="346" t="s">
        <v>51</v>
      </c>
      <c r="C247" s="346"/>
      <c r="D247" s="346"/>
      <c r="E247" s="346"/>
      <c r="F247" s="347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6"/>
      <c r="R247" s="176"/>
      <c r="S247" s="176"/>
    </row>
    <row r="248" spans="1:19" ht="14" thickBot="1">
      <c r="A248" s="187">
        <f t="shared" ref="A248:A279" si="50">SUM(B248:F248)</f>
        <v>10</v>
      </c>
      <c r="B248" s="282">
        <v>2</v>
      </c>
      <c r="C248" s="282">
        <v>2</v>
      </c>
      <c r="D248" s="282">
        <v>2</v>
      </c>
      <c r="E248" s="282">
        <v>2</v>
      </c>
      <c r="F248" s="282">
        <v>2</v>
      </c>
      <c r="G248" s="283">
        <f t="shared" ref="G248:G279" si="51">SUM(B248:F248)</f>
        <v>10</v>
      </c>
      <c r="H248" s="284">
        <f>IF(B248=2,'BN_Regular Symbol'!D$52,IF(BN_PayCombo!B248=1,'BN_Regular Symbol'!D$37,IF(A248=0,'BN_Regular Symbol'!D$26,'BN_Regular Symbol'!D$65) ))</f>
        <v>14</v>
      </c>
      <c r="I248" s="284">
        <f>IF(C248=2,'BN_Regular Symbol'!E$52,IF(BN_PayCombo!C248=1,'BN_Regular Symbol'!E$37,IF(B248=0,'BN_Regular Symbol'!E$26,'BN_Regular Symbol'!E$65) ))</f>
        <v>19</v>
      </c>
      <c r="J248" s="284">
        <f>IF(D248=2,'BN_Regular Symbol'!F$52,IF(BN_PayCombo!D248=1,'BN_Regular Symbol'!F$37,IF(C248=0,'BN_Regular Symbol'!F$26,'BN_Regular Symbol'!F$65) ))</f>
        <v>37</v>
      </c>
      <c r="K248" s="284">
        <f>IF(E248=2,'BN_Regular Symbol'!G$52,IF(BN_PayCombo!E248=1,'BN_Regular Symbol'!G$37,IF(D248=0,'BN_Regular Symbol'!G$26,'BN_Regular Symbol'!G$65) ))</f>
        <v>25</v>
      </c>
      <c r="L248" s="284">
        <f>IF(F248=2,'BN_Regular Symbol'!H$52,IF(BN_PayCombo!F248=1,'BN_Regular Symbol'!H$37,IF(E248=0,'BN_Regular Symbol'!H$26,'BN_Regular Symbol'!H$65) ))</f>
        <v>6</v>
      </c>
      <c r="M248" s="270">
        <f t="shared" ref="M248:M306" si="52">PRODUCT(H248,I248,J248,K248,L248)</f>
        <v>1476300</v>
      </c>
      <c r="N248" s="271">
        <f t="shared" ref="N248:N306" si="53">IF(M248=0,0,$H$5/M248)</f>
        <v>16855.11074984759</v>
      </c>
      <c r="O248" s="285">
        <f>HLOOKUP(A248,OverView!$B$47:$L$57,6,FALSE)</f>
        <v>1500</v>
      </c>
      <c r="P248" s="269">
        <f t="shared" ref="P248:P263" si="54">R248/$H$3</f>
        <v>8.8993778935185189E-2</v>
      </c>
      <c r="Q248" s="272">
        <f t="shared" ref="Q248:Q306" si="55">IF(N248=0,0,1/N248)</f>
        <v>5.9329185956790128E-5</v>
      </c>
      <c r="R248" s="269">
        <f t="shared" ref="R248:R263" si="56">O248*Q248</f>
        <v>8.8993778935185189E-2</v>
      </c>
      <c r="S248" s="287">
        <f>SUM(M248)</f>
        <v>1476300</v>
      </c>
    </row>
    <row r="249" spans="1:19" ht="14" thickBot="1">
      <c r="A249" s="187">
        <f t="shared" si="50"/>
        <v>9</v>
      </c>
      <c r="B249" s="280">
        <v>1</v>
      </c>
      <c r="C249" s="280">
        <v>2</v>
      </c>
      <c r="D249" s="280">
        <v>2</v>
      </c>
      <c r="E249" s="280">
        <v>2</v>
      </c>
      <c r="F249" s="280">
        <v>2</v>
      </c>
      <c r="G249" s="281">
        <f t="shared" si="51"/>
        <v>9</v>
      </c>
      <c r="H249" s="284">
        <f>IF(B249=2,'BN_Regular Symbol'!D$52,IF(BN_PayCombo!B249=1,'BN_Regular Symbol'!D$37,IF(A249=0,'BN_Regular Symbol'!D$26,'BN_Regular Symbol'!D$65) ))</f>
        <v>0</v>
      </c>
      <c r="I249" s="284">
        <f>IF(C249=2,'BN_Regular Symbol'!E$52,IF(BN_PayCombo!C249=1,'BN_Regular Symbol'!E$37,IF(B249=0,'BN_Regular Symbol'!E$26,'BN_Regular Symbol'!E$65) ))</f>
        <v>19</v>
      </c>
      <c r="J249" s="284">
        <f>IF(D249=2,'BN_Regular Symbol'!F$52,IF(BN_PayCombo!D249=1,'BN_Regular Symbol'!F$37,IF(C249=0,'BN_Regular Symbol'!F$26,'BN_Regular Symbol'!F$65) ))</f>
        <v>37</v>
      </c>
      <c r="K249" s="284">
        <f>IF(E249=2,'BN_Regular Symbol'!G$52,IF(BN_PayCombo!E249=1,'BN_Regular Symbol'!G$37,IF(D249=0,'BN_Regular Symbol'!G$26,'BN_Regular Symbol'!G$65) ))</f>
        <v>25</v>
      </c>
      <c r="L249" s="284">
        <f>IF(F249=2,'BN_Regular Symbol'!H$52,IF(BN_PayCombo!F249=1,'BN_Regular Symbol'!H$37,IF(E249=0,'BN_Regular Symbol'!H$26,'BN_Regular Symbol'!H$65) ))</f>
        <v>6</v>
      </c>
      <c r="M249" s="270">
        <f t="shared" si="52"/>
        <v>0</v>
      </c>
      <c r="N249" s="271">
        <f t="shared" si="53"/>
        <v>0</v>
      </c>
      <c r="O249" s="285">
        <f>HLOOKUP(A249,OverView!$B$47:$L$57,6,FALSE)</f>
        <v>450</v>
      </c>
      <c r="P249" s="269">
        <f t="shared" si="54"/>
        <v>0</v>
      </c>
      <c r="Q249" s="272">
        <f t="shared" si="55"/>
        <v>0</v>
      </c>
      <c r="R249" s="269">
        <f t="shared" si="56"/>
        <v>0</v>
      </c>
      <c r="S249" s="237"/>
    </row>
    <row r="250" spans="1:19" ht="14" thickBot="1">
      <c r="A250" s="187">
        <f t="shared" si="50"/>
        <v>9</v>
      </c>
      <c r="B250" s="278">
        <v>2</v>
      </c>
      <c r="C250" s="278">
        <v>1</v>
      </c>
      <c r="D250" s="278">
        <v>2</v>
      </c>
      <c r="E250" s="278">
        <v>2</v>
      </c>
      <c r="F250" s="278">
        <v>2</v>
      </c>
      <c r="G250" s="279">
        <f t="shared" si="51"/>
        <v>9</v>
      </c>
      <c r="H250" s="284">
        <f>IF(B250=2,'BN_Regular Symbol'!D$52,IF(BN_PayCombo!B250=1,'BN_Regular Symbol'!D$37,IF(A250=0,'BN_Regular Symbol'!D$26,'BN_Regular Symbol'!D$65) ))</f>
        <v>14</v>
      </c>
      <c r="I250" s="284">
        <f>IF(C250=2,'BN_Regular Symbol'!E$52,IF(BN_PayCombo!C250=1,'BN_Regular Symbol'!E$37,IF(B250=0,'BN_Regular Symbol'!E$26,'BN_Regular Symbol'!E$65) ))</f>
        <v>0</v>
      </c>
      <c r="J250" s="284">
        <f>IF(D250=2,'BN_Regular Symbol'!F$52,IF(BN_PayCombo!D250=1,'BN_Regular Symbol'!F$37,IF(C250=0,'BN_Regular Symbol'!F$26,'BN_Regular Symbol'!F$65) ))</f>
        <v>37</v>
      </c>
      <c r="K250" s="284">
        <f>IF(E250=2,'BN_Regular Symbol'!G$52,IF(BN_PayCombo!E250=1,'BN_Regular Symbol'!G$37,IF(D250=0,'BN_Regular Symbol'!G$26,'BN_Regular Symbol'!G$65) ))</f>
        <v>25</v>
      </c>
      <c r="L250" s="284">
        <f>IF(F250=2,'BN_Regular Symbol'!H$52,IF(BN_PayCombo!F250=1,'BN_Regular Symbol'!H$37,IF(E250=0,'BN_Regular Symbol'!H$26,'BN_Regular Symbol'!H$65) ))</f>
        <v>6</v>
      </c>
      <c r="M250" s="270">
        <f t="shared" si="52"/>
        <v>0</v>
      </c>
      <c r="N250" s="271">
        <f t="shared" si="53"/>
        <v>0</v>
      </c>
      <c r="O250" s="285">
        <f>HLOOKUP(A250,OverView!$B$47:$L$57,6,FALSE)</f>
        <v>450</v>
      </c>
      <c r="P250" s="269">
        <f t="shared" si="54"/>
        <v>0</v>
      </c>
      <c r="Q250" s="272">
        <f t="shared" si="55"/>
        <v>0</v>
      </c>
      <c r="R250" s="269">
        <f t="shared" si="56"/>
        <v>0</v>
      </c>
      <c r="S250" s="237"/>
    </row>
    <row r="251" spans="1:19" ht="14" thickBot="1">
      <c r="A251" s="187">
        <f t="shared" si="50"/>
        <v>9</v>
      </c>
      <c r="B251" s="278">
        <v>2</v>
      </c>
      <c r="C251" s="278">
        <v>2</v>
      </c>
      <c r="D251" s="278">
        <v>1</v>
      </c>
      <c r="E251" s="278">
        <v>2</v>
      </c>
      <c r="F251" s="278">
        <v>2</v>
      </c>
      <c r="G251" s="279">
        <f t="shared" si="51"/>
        <v>9</v>
      </c>
      <c r="H251" s="284">
        <f>IF(B251=2,'BN_Regular Symbol'!D$52,IF(BN_PayCombo!B251=1,'BN_Regular Symbol'!D$37,IF(A251=0,'BN_Regular Symbol'!D$26,'BN_Regular Symbol'!D$65) ))</f>
        <v>14</v>
      </c>
      <c r="I251" s="284">
        <f>IF(C251=2,'BN_Regular Symbol'!E$52,IF(BN_PayCombo!C251=1,'BN_Regular Symbol'!E$37,IF(B251=0,'BN_Regular Symbol'!E$26,'BN_Regular Symbol'!E$65) ))</f>
        <v>19</v>
      </c>
      <c r="J251" s="284">
        <f>IF(D251=2,'BN_Regular Symbol'!F$52,IF(BN_PayCombo!D251=1,'BN_Regular Symbol'!F$37,IF(C251=0,'BN_Regular Symbol'!F$26,'BN_Regular Symbol'!F$65) ))</f>
        <v>0</v>
      </c>
      <c r="K251" s="284">
        <f>IF(E251=2,'BN_Regular Symbol'!G$52,IF(BN_PayCombo!E251=1,'BN_Regular Symbol'!G$37,IF(D251=0,'BN_Regular Symbol'!G$26,'BN_Regular Symbol'!G$65) ))</f>
        <v>25</v>
      </c>
      <c r="L251" s="284">
        <f>IF(F251=2,'BN_Regular Symbol'!H$52,IF(BN_PayCombo!F251=1,'BN_Regular Symbol'!H$37,IF(E251=0,'BN_Regular Symbol'!H$26,'BN_Regular Symbol'!H$65) ))</f>
        <v>6</v>
      </c>
      <c r="M251" s="270">
        <f t="shared" si="52"/>
        <v>0</v>
      </c>
      <c r="N251" s="271">
        <f t="shared" si="53"/>
        <v>0</v>
      </c>
      <c r="O251" s="285">
        <f>HLOOKUP(A251,OverView!$B$47:$L$57,6,FALSE)</f>
        <v>450</v>
      </c>
      <c r="P251" s="269">
        <f t="shared" si="54"/>
        <v>0</v>
      </c>
      <c r="Q251" s="272">
        <f t="shared" si="55"/>
        <v>0</v>
      </c>
      <c r="R251" s="269">
        <f t="shared" si="56"/>
        <v>0</v>
      </c>
      <c r="S251" s="237"/>
    </row>
    <row r="252" spans="1:19" ht="14" thickBot="1">
      <c r="A252" s="187">
        <f t="shared" si="50"/>
        <v>9</v>
      </c>
      <c r="B252" s="278">
        <v>2</v>
      </c>
      <c r="C252" s="278">
        <v>2</v>
      </c>
      <c r="D252" s="278">
        <v>2</v>
      </c>
      <c r="E252" s="278">
        <v>1</v>
      </c>
      <c r="F252" s="278">
        <v>2</v>
      </c>
      <c r="G252" s="279">
        <f t="shared" si="51"/>
        <v>9</v>
      </c>
      <c r="H252" s="284">
        <f>IF(B252=2,'BN_Regular Symbol'!D$52,IF(BN_PayCombo!B252=1,'BN_Regular Symbol'!D$37,IF(A252=0,'BN_Regular Symbol'!D$26,'BN_Regular Symbol'!D$65) ))</f>
        <v>14</v>
      </c>
      <c r="I252" s="284">
        <f>IF(C252=2,'BN_Regular Symbol'!E$52,IF(BN_PayCombo!C252=1,'BN_Regular Symbol'!E$37,IF(B252=0,'BN_Regular Symbol'!E$26,'BN_Regular Symbol'!E$65) ))</f>
        <v>19</v>
      </c>
      <c r="J252" s="284">
        <f>IF(D252=2,'BN_Regular Symbol'!F$52,IF(BN_PayCombo!D252=1,'BN_Regular Symbol'!F$37,IF(C252=0,'BN_Regular Symbol'!F$26,'BN_Regular Symbol'!F$65) ))</f>
        <v>37</v>
      </c>
      <c r="K252" s="284">
        <f>IF(E252=2,'BN_Regular Symbol'!G$52,IF(BN_PayCombo!E252=1,'BN_Regular Symbol'!G$37,IF(D252=0,'BN_Regular Symbol'!G$26,'BN_Regular Symbol'!G$65) ))</f>
        <v>0</v>
      </c>
      <c r="L252" s="284">
        <f>IF(F252=2,'BN_Regular Symbol'!H$52,IF(BN_PayCombo!F252=1,'BN_Regular Symbol'!H$37,IF(E252=0,'BN_Regular Symbol'!H$26,'BN_Regular Symbol'!H$65) ))</f>
        <v>6</v>
      </c>
      <c r="M252" s="270">
        <f t="shared" si="52"/>
        <v>0</v>
      </c>
      <c r="N252" s="271">
        <f t="shared" si="53"/>
        <v>0</v>
      </c>
      <c r="O252" s="285">
        <f>HLOOKUP(A252,OverView!$B$47:$L$57,6,FALSE)</f>
        <v>450</v>
      </c>
      <c r="P252" s="269">
        <f t="shared" si="54"/>
        <v>0</v>
      </c>
      <c r="Q252" s="272">
        <f t="shared" si="55"/>
        <v>0</v>
      </c>
      <c r="R252" s="269">
        <f t="shared" si="56"/>
        <v>0</v>
      </c>
      <c r="S252" s="237"/>
    </row>
    <row r="253" spans="1:19" ht="14" thickBot="1">
      <c r="A253" s="187">
        <f t="shared" si="50"/>
        <v>9</v>
      </c>
      <c r="B253" s="282">
        <v>2</v>
      </c>
      <c r="C253" s="282">
        <v>2</v>
      </c>
      <c r="D253" s="282">
        <v>2</v>
      </c>
      <c r="E253" s="282">
        <v>2</v>
      </c>
      <c r="F253" s="282">
        <v>1</v>
      </c>
      <c r="G253" s="283">
        <f t="shared" si="51"/>
        <v>9</v>
      </c>
      <c r="H253" s="284">
        <f>IF(B253=2,'BN_Regular Symbol'!D$52,IF(BN_PayCombo!B253=1,'BN_Regular Symbol'!D$37,IF(A253=0,'BN_Regular Symbol'!D$26,'BN_Regular Symbol'!D$65) ))</f>
        <v>14</v>
      </c>
      <c r="I253" s="284">
        <f>IF(C253=2,'BN_Regular Symbol'!E$52,IF(BN_PayCombo!C253=1,'BN_Regular Symbol'!E$37,IF(B253=0,'BN_Regular Symbol'!E$26,'BN_Regular Symbol'!E$65) ))</f>
        <v>19</v>
      </c>
      <c r="J253" s="284">
        <f>IF(D253=2,'BN_Regular Symbol'!F$52,IF(BN_PayCombo!D253=1,'BN_Regular Symbol'!F$37,IF(C253=0,'BN_Regular Symbol'!F$26,'BN_Regular Symbol'!F$65) ))</f>
        <v>37</v>
      </c>
      <c r="K253" s="284">
        <f>IF(E253=2,'BN_Regular Symbol'!G$52,IF(BN_PayCombo!E253=1,'BN_Regular Symbol'!G$37,IF(D253=0,'BN_Regular Symbol'!G$26,'BN_Regular Symbol'!G$65) ))</f>
        <v>25</v>
      </c>
      <c r="L253" s="284">
        <f>IF(F253=2,'BN_Regular Symbol'!H$52,IF(BN_PayCombo!F253=1,'BN_Regular Symbol'!H$37,IF(E253=0,'BN_Regular Symbol'!H$26,'BN_Regular Symbol'!H$65) ))</f>
        <v>0</v>
      </c>
      <c r="M253" s="270">
        <f t="shared" si="52"/>
        <v>0</v>
      </c>
      <c r="N253" s="271">
        <f t="shared" si="53"/>
        <v>0</v>
      </c>
      <c r="O253" s="285">
        <f>HLOOKUP(A253,OverView!$B$47:$L$57,6,FALSE)</f>
        <v>450</v>
      </c>
      <c r="P253" s="269">
        <f t="shared" si="54"/>
        <v>0</v>
      </c>
      <c r="Q253" s="272">
        <f t="shared" si="55"/>
        <v>0</v>
      </c>
      <c r="R253" s="269">
        <f t="shared" si="56"/>
        <v>0</v>
      </c>
      <c r="S253" s="288">
        <f>SUM(M249:M253)</f>
        <v>0</v>
      </c>
    </row>
    <row r="254" spans="1:19" ht="14" thickBot="1">
      <c r="A254" s="187">
        <f t="shared" si="50"/>
        <v>8</v>
      </c>
      <c r="B254" s="280">
        <v>1</v>
      </c>
      <c r="C254" s="280">
        <v>1</v>
      </c>
      <c r="D254" s="280">
        <v>2</v>
      </c>
      <c r="E254" s="280">
        <v>2</v>
      </c>
      <c r="F254" s="280">
        <v>2</v>
      </c>
      <c r="G254" s="281">
        <f t="shared" si="51"/>
        <v>8</v>
      </c>
      <c r="H254" s="284">
        <f>IF(B254=2,'BN_Regular Symbol'!D$52,IF(BN_PayCombo!B254=1,'BN_Regular Symbol'!D$37,IF(A254=0,'BN_Regular Symbol'!D$26,'BN_Regular Symbol'!D$65) ))</f>
        <v>0</v>
      </c>
      <c r="I254" s="284">
        <f>IF(C254=2,'BN_Regular Symbol'!E$52,IF(BN_PayCombo!C254=1,'BN_Regular Symbol'!E$37,IF(B254=0,'BN_Regular Symbol'!E$26,'BN_Regular Symbol'!E$65) ))</f>
        <v>0</v>
      </c>
      <c r="J254" s="284">
        <f>IF(D254=2,'BN_Regular Symbol'!F$52,IF(BN_PayCombo!D254=1,'BN_Regular Symbol'!F$37,IF(C254=0,'BN_Regular Symbol'!F$26,'BN_Regular Symbol'!F$65) ))</f>
        <v>37</v>
      </c>
      <c r="K254" s="284">
        <f>IF(E254=2,'BN_Regular Symbol'!G$52,IF(BN_PayCombo!E254=1,'BN_Regular Symbol'!G$37,IF(D254=0,'BN_Regular Symbol'!G$26,'BN_Regular Symbol'!G$65) ))</f>
        <v>25</v>
      </c>
      <c r="L254" s="284">
        <f>IF(F254=2,'BN_Regular Symbol'!H$52,IF(BN_PayCombo!F254=1,'BN_Regular Symbol'!H$37,IF(E254=0,'BN_Regular Symbol'!H$26,'BN_Regular Symbol'!H$65) ))</f>
        <v>6</v>
      </c>
      <c r="M254" s="270">
        <f t="shared" si="52"/>
        <v>0</v>
      </c>
      <c r="N254" s="271">
        <f t="shared" si="53"/>
        <v>0</v>
      </c>
      <c r="O254" s="285">
        <f>HLOOKUP(A254,OverView!$B$47:$L$57,6,FALSE)</f>
        <v>300</v>
      </c>
      <c r="P254" s="269">
        <f t="shared" si="54"/>
        <v>0</v>
      </c>
      <c r="Q254" s="272">
        <f t="shared" si="55"/>
        <v>0</v>
      </c>
      <c r="R254" s="269">
        <f t="shared" si="56"/>
        <v>0</v>
      </c>
      <c r="S254" s="237"/>
    </row>
    <row r="255" spans="1:19" ht="14" thickBot="1">
      <c r="A255" s="187">
        <f t="shared" si="50"/>
        <v>8</v>
      </c>
      <c r="B255" s="278">
        <v>1</v>
      </c>
      <c r="C255" s="278">
        <v>2</v>
      </c>
      <c r="D255" s="278">
        <v>1</v>
      </c>
      <c r="E255" s="278">
        <v>2</v>
      </c>
      <c r="F255" s="278">
        <v>2</v>
      </c>
      <c r="G255" s="279">
        <f t="shared" si="51"/>
        <v>8</v>
      </c>
      <c r="H255" s="284">
        <f>IF(B255=2,'BN_Regular Symbol'!D$52,IF(BN_PayCombo!B255=1,'BN_Regular Symbol'!D$37,IF(A255=0,'BN_Regular Symbol'!D$26,'BN_Regular Symbol'!D$65) ))</f>
        <v>0</v>
      </c>
      <c r="I255" s="284">
        <f>IF(C255=2,'BN_Regular Symbol'!E$52,IF(BN_PayCombo!C255=1,'BN_Regular Symbol'!E$37,IF(B255=0,'BN_Regular Symbol'!E$26,'BN_Regular Symbol'!E$65) ))</f>
        <v>19</v>
      </c>
      <c r="J255" s="284">
        <f>IF(D255=2,'BN_Regular Symbol'!F$52,IF(BN_PayCombo!D255=1,'BN_Regular Symbol'!F$37,IF(C255=0,'BN_Regular Symbol'!F$26,'BN_Regular Symbol'!F$65) ))</f>
        <v>0</v>
      </c>
      <c r="K255" s="284">
        <f>IF(E255=2,'BN_Regular Symbol'!G$52,IF(BN_PayCombo!E255=1,'BN_Regular Symbol'!G$37,IF(D255=0,'BN_Regular Symbol'!G$26,'BN_Regular Symbol'!G$65) ))</f>
        <v>25</v>
      </c>
      <c r="L255" s="284">
        <f>IF(F255=2,'BN_Regular Symbol'!H$52,IF(BN_PayCombo!F255=1,'BN_Regular Symbol'!H$37,IF(E255=0,'BN_Regular Symbol'!H$26,'BN_Regular Symbol'!H$65) ))</f>
        <v>6</v>
      </c>
      <c r="M255" s="270">
        <f t="shared" si="52"/>
        <v>0</v>
      </c>
      <c r="N255" s="271">
        <f t="shared" si="53"/>
        <v>0</v>
      </c>
      <c r="O255" s="285">
        <f>HLOOKUP(A255,OverView!$B$47:$L$57,6,FALSE)</f>
        <v>300</v>
      </c>
      <c r="P255" s="269">
        <f t="shared" si="54"/>
        <v>0</v>
      </c>
      <c r="Q255" s="272">
        <f t="shared" si="55"/>
        <v>0</v>
      </c>
      <c r="R255" s="269">
        <f t="shared" si="56"/>
        <v>0</v>
      </c>
      <c r="S255" s="237"/>
    </row>
    <row r="256" spans="1:19" ht="14" thickBot="1">
      <c r="A256" s="187">
        <f t="shared" si="50"/>
        <v>8</v>
      </c>
      <c r="B256" s="278">
        <v>1</v>
      </c>
      <c r="C256" s="278">
        <v>2</v>
      </c>
      <c r="D256" s="278">
        <v>2</v>
      </c>
      <c r="E256" s="278">
        <v>1</v>
      </c>
      <c r="F256" s="278">
        <v>2</v>
      </c>
      <c r="G256" s="279">
        <f t="shared" si="51"/>
        <v>8</v>
      </c>
      <c r="H256" s="284">
        <f>IF(B256=2,'BN_Regular Symbol'!D$52,IF(BN_PayCombo!B256=1,'BN_Regular Symbol'!D$37,IF(A256=0,'BN_Regular Symbol'!D$26,'BN_Regular Symbol'!D$65) ))</f>
        <v>0</v>
      </c>
      <c r="I256" s="284">
        <f>IF(C256=2,'BN_Regular Symbol'!E$52,IF(BN_PayCombo!C256=1,'BN_Regular Symbol'!E$37,IF(B256=0,'BN_Regular Symbol'!E$26,'BN_Regular Symbol'!E$65) ))</f>
        <v>19</v>
      </c>
      <c r="J256" s="284">
        <f>IF(D256=2,'BN_Regular Symbol'!F$52,IF(BN_PayCombo!D256=1,'BN_Regular Symbol'!F$37,IF(C256=0,'BN_Regular Symbol'!F$26,'BN_Regular Symbol'!F$65) ))</f>
        <v>37</v>
      </c>
      <c r="K256" s="284">
        <f>IF(E256=2,'BN_Regular Symbol'!G$52,IF(BN_PayCombo!E256=1,'BN_Regular Symbol'!G$37,IF(D256=0,'BN_Regular Symbol'!G$26,'BN_Regular Symbol'!G$65) ))</f>
        <v>0</v>
      </c>
      <c r="L256" s="284">
        <f>IF(F256=2,'BN_Regular Symbol'!H$52,IF(BN_PayCombo!F256=1,'BN_Regular Symbol'!H$37,IF(E256=0,'BN_Regular Symbol'!H$26,'BN_Regular Symbol'!H$65) ))</f>
        <v>6</v>
      </c>
      <c r="M256" s="270">
        <f t="shared" si="52"/>
        <v>0</v>
      </c>
      <c r="N256" s="271">
        <f t="shared" si="53"/>
        <v>0</v>
      </c>
      <c r="O256" s="285">
        <f>HLOOKUP(A256,OverView!$B$47:$L$57,6,FALSE)</f>
        <v>300</v>
      </c>
      <c r="P256" s="269">
        <f t="shared" si="54"/>
        <v>0</v>
      </c>
      <c r="Q256" s="272">
        <f t="shared" si="55"/>
        <v>0</v>
      </c>
      <c r="R256" s="269">
        <f t="shared" si="56"/>
        <v>0</v>
      </c>
      <c r="S256" s="237"/>
    </row>
    <row r="257" spans="1:19" ht="14" thickBot="1">
      <c r="A257" s="187">
        <f t="shared" si="50"/>
        <v>8</v>
      </c>
      <c r="B257" s="278">
        <v>1</v>
      </c>
      <c r="C257" s="278">
        <v>2</v>
      </c>
      <c r="D257" s="278">
        <v>2</v>
      </c>
      <c r="E257" s="278">
        <v>2</v>
      </c>
      <c r="F257" s="278">
        <v>1</v>
      </c>
      <c r="G257" s="279">
        <f t="shared" si="51"/>
        <v>8</v>
      </c>
      <c r="H257" s="284">
        <f>IF(B257=2,'BN_Regular Symbol'!D$52,IF(BN_PayCombo!B257=1,'BN_Regular Symbol'!D$37,IF(A257=0,'BN_Regular Symbol'!D$26,'BN_Regular Symbol'!D$65) ))</f>
        <v>0</v>
      </c>
      <c r="I257" s="284">
        <f>IF(C257=2,'BN_Regular Symbol'!E$52,IF(BN_PayCombo!C257=1,'BN_Regular Symbol'!E$37,IF(B257=0,'BN_Regular Symbol'!E$26,'BN_Regular Symbol'!E$65) ))</f>
        <v>19</v>
      </c>
      <c r="J257" s="284">
        <f>IF(D257=2,'BN_Regular Symbol'!F$52,IF(BN_PayCombo!D257=1,'BN_Regular Symbol'!F$37,IF(C257=0,'BN_Regular Symbol'!F$26,'BN_Regular Symbol'!F$65) ))</f>
        <v>37</v>
      </c>
      <c r="K257" s="284">
        <f>IF(E257=2,'BN_Regular Symbol'!G$52,IF(BN_PayCombo!E257=1,'BN_Regular Symbol'!G$37,IF(D257=0,'BN_Regular Symbol'!G$26,'BN_Regular Symbol'!G$65) ))</f>
        <v>25</v>
      </c>
      <c r="L257" s="284">
        <f>IF(F257=2,'BN_Regular Symbol'!H$52,IF(BN_PayCombo!F257=1,'BN_Regular Symbol'!H$37,IF(E257=0,'BN_Regular Symbol'!H$26,'BN_Regular Symbol'!H$65) ))</f>
        <v>0</v>
      </c>
      <c r="M257" s="270">
        <f t="shared" si="52"/>
        <v>0</v>
      </c>
      <c r="N257" s="271">
        <f t="shared" si="53"/>
        <v>0</v>
      </c>
      <c r="O257" s="285">
        <f>HLOOKUP(A257,OverView!$B$47:$L$57,6,FALSE)</f>
        <v>300</v>
      </c>
      <c r="P257" s="269">
        <f t="shared" si="54"/>
        <v>0</v>
      </c>
      <c r="Q257" s="272">
        <f t="shared" si="55"/>
        <v>0</v>
      </c>
      <c r="R257" s="269">
        <f t="shared" si="56"/>
        <v>0</v>
      </c>
      <c r="S257" s="237"/>
    </row>
    <row r="258" spans="1:19" ht="14" thickBot="1">
      <c r="A258" s="187">
        <f t="shared" si="50"/>
        <v>8</v>
      </c>
      <c r="B258" s="278">
        <v>2</v>
      </c>
      <c r="C258" s="278">
        <v>1</v>
      </c>
      <c r="D258" s="278">
        <v>1</v>
      </c>
      <c r="E258" s="278">
        <v>2</v>
      </c>
      <c r="F258" s="278">
        <v>2</v>
      </c>
      <c r="G258" s="279">
        <f t="shared" si="51"/>
        <v>8</v>
      </c>
      <c r="H258" s="284">
        <f>IF(B258=2,'BN_Regular Symbol'!D$52,IF(BN_PayCombo!B258=1,'BN_Regular Symbol'!D$37,IF(A258=0,'BN_Regular Symbol'!D$26,'BN_Regular Symbol'!D$65) ))</f>
        <v>14</v>
      </c>
      <c r="I258" s="284">
        <f>IF(C258=2,'BN_Regular Symbol'!E$52,IF(BN_PayCombo!C258=1,'BN_Regular Symbol'!E$37,IF(B258=0,'BN_Regular Symbol'!E$26,'BN_Regular Symbol'!E$65) ))</f>
        <v>0</v>
      </c>
      <c r="J258" s="284">
        <f>IF(D258=2,'BN_Regular Symbol'!F$52,IF(BN_PayCombo!D258=1,'BN_Regular Symbol'!F$37,IF(C258=0,'BN_Regular Symbol'!F$26,'BN_Regular Symbol'!F$65) ))</f>
        <v>0</v>
      </c>
      <c r="K258" s="284">
        <f>IF(E258=2,'BN_Regular Symbol'!G$52,IF(BN_PayCombo!E258=1,'BN_Regular Symbol'!G$37,IF(D258=0,'BN_Regular Symbol'!G$26,'BN_Regular Symbol'!G$65) ))</f>
        <v>25</v>
      </c>
      <c r="L258" s="284">
        <f>IF(F258=2,'BN_Regular Symbol'!H$52,IF(BN_PayCombo!F258=1,'BN_Regular Symbol'!H$37,IF(E258=0,'BN_Regular Symbol'!H$26,'BN_Regular Symbol'!H$65) ))</f>
        <v>6</v>
      </c>
      <c r="M258" s="270">
        <f t="shared" si="52"/>
        <v>0</v>
      </c>
      <c r="N258" s="271">
        <f t="shared" si="53"/>
        <v>0</v>
      </c>
      <c r="O258" s="285">
        <f>HLOOKUP(A258,OverView!$B$47:$L$57,6,FALSE)</f>
        <v>300</v>
      </c>
      <c r="P258" s="269">
        <f t="shared" si="54"/>
        <v>0</v>
      </c>
      <c r="Q258" s="272">
        <f t="shared" si="55"/>
        <v>0</v>
      </c>
      <c r="R258" s="269">
        <f t="shared" si="56"/>
        <v>0</v>
      </c>
      <c r="S258" s="237"/>
    </row>
    <row r="259" spans="1:19" ht="14" thickBot="1">
      <c r="A259" s="187">
        <f t="shared" si="50"/>
        <v>8</v>
      </c>
      <c r="B259" s="278">
        <v>2</v>
      </c>
      <c r="C259" s="278">
        <v>1</v>
      </c>
      <c r="D259" s="278">
        <v>2</v>
      </c>
      <c r="E259" s="278">
        <v>1</v>
      </c>
      <c r="F259" s="278">
        <v>2</v>
      </c>
      <c r="G259" s="279">
        <f t="shared" si="51"/>
        <v>8</v>
      </c>
      <c r="H259" s="284">
        <f>IF(B259=2,'BN_Regular Symbol'!D$52,IF(BN_PayCombo!B259=1,'BN_Regular Symbol'!D$37,IF(A259=0,'BN_Regular Symbol'!D$26,'BN_Regular Symbol'!D$65) ))</f>
        <v>14</v>
      </c>
      <c r="I259" s="284">
        <f>IF(C259=2,'BN_Regular Symbol'!E$52,IF(BN_PayCombo!C259=1,'BN_Regular Symbol'!E$37,IF(B259=0,'BN_Regular Symbol'!E$26,'BN_Regular Symbol'!E$65) ))</f>
        <v>0</v>
      </c>
      <c r="J259" s="284">
        <f>IF(D259=2,'BN_Regular Symbol'!F$52,IF(BN_PayCombo!D259=1,'BN_Regular Symbol'!F$37,IF(C259=0,'BN_Regular Symbol'!F$26,'BN_Regular Symbol'!F$65) ))</f>
        <v>37</v>
      </c>
      <c r="K259" s="284">
        <f>IF(E259=2,'BN_Regular Symbol'!G$52,IF(BN_PayCombo!E259=1,'BN_Regular Symbol'!G$37,IF(D259=0,'BN_Regular Symbol'!G$26,'BN_Regular Symbol'!G$65) ))</f>
        <v>0</v>
      </c>
      <c r="L259" s="284">
        <f>IF(F259=2,'BN_Regular Symbol'!H$52,IF(BN_PayCombo!F259=1,'BN_Regular Symbol'!H$37,IF(E259=0,'BN_Regular Symbol'!H$26,'BN_Regular Symbol'!H$65) ))</f>
        <v>6</v>
      </c>
      <c r="M259" s="270">
        <f t="shared" si="52"/>
        <v>0</v>
      </c>
      <c r="N259" s="271">
        <f t="shared" si="53"/>
        <v>0</v>
      </c>
      <c r="O259" s="285">
        <f>HLOOKUP(A259,OverView!$B$47:$L$57,6,FALSE)</f>
        <v>300</v>
      </c>
      <c r="P259" s="269">
        <f t="shared" si="54"/>
        <v>0</v>
      </c>
      <c r="Q259" s="272">
        <f t="shared" si="55"/>
        <v>0</v>
      </c>
      <c r="R259" s="269">
        <f t="shared" si="56"/>
        <v>0</v>
      </c>
      <c r="S259" s="237"/>
    </row>
    <row r="260" spans="1:19" ht="14" thickBot="1">
      <c r="A260" s="187">
        <f t="shared" si="50"/>
        <v>8</v>
      </c>
      <c r="B260" s="278">
        <v>2</v>
      </c>
      <c r="C260" s="278">
        <v>1</v>
      </c>
      <c r="D260" s="278">
        <v>2</v>
      </c>
      <c r="E260" s="278">
        <v>2</v>
      </c>
      <c r="F260" s="278">
        <v>1</v>
      </c>
      <c r="G260" s="279">
        <f t="shared" si="51"/>
        <v>8</v>
      </c>
      <c r="H260" s="284">
        <f>IF(B260=2,'BN_Regular Symbol'!D$52,IF(BN_PayCombo!B260=1,'BN_Regular Symbol'!D$37,IF(A260=0,'BN_Regular Symbol'!D$26,'BN_Regular Symbol'!D$65) ))</f>
        <v>14</v>
      </c>
      <c r="I260" s="284">
        <f>IF(C260=2,'BN_Regular Symbol'!E$52,IF(BN_PayCombo!C260=1,'BN_Regular Symbol'!E$37,IF(B260=0,'BN_Regular Symbol'!E$26,'BN_Regular Symbol'!E$65) ))</f>
        <v>0</v>
      </c>
      <c r="J260" s="284">
        <f>IF(D260=2,'BN_Regular Symbol'!F$52,IF(BN_PayCombo!D260=1,'BN_Regular Symbol'!F$37,IF(C260=0,'BN_Regular Symbol'!F$26,'BN_Regular Symbol'!F$65) ))</f>
        <v>37</v>
      </c>
      <c r="K260" s="284">
        <f>IF(E260=2,'BN_Regular Symbol'!G$52,IF(BN_PayCombo!E260=1,'BN_Regular Symbol'!G$37,IF(D260=0,'BN_Regular Symbol'!G$26,'BN_Regular Symbol'!G$65) ))</f>
        <v>25</v>
      </c>
      <c r="L260" s="284">
        <f>IF(F260=2,'BN_Regular Symbol'!H$52,IF(BN_PayCombo!F260=1,'BN_Regular Symbol'!H$37,IF(E260=0,'BN_Regular Symbol'!H$26,'BN_Regular Symbol'!H$65) ))</f>
        <v>0</v>
      </c>
      <c r="M260" s="270">
        <f t="shared" si="52"/>
        <v>0</v>
      </c>
      <c r="N260" s="271">
        <f t="shared" si="53"/>
        <v>0</v>
      </c>
      <c r="O260" s="285">
        <f>HLOOKUP(A260,OverView!$B$47:$L$57,6,FALSE)</f>
        <v>300</v>
      </c>
      <c r="P260" s="269">
        <f t="shared" si="54"/>
        <v>0</v>
      </c>
      <c r="Q260" s="272">
        <f t="shared" si="55"/>
        <v>0</v>
      </c>
      <c r="R260" s="269">
        <f t="shared" si="56"/>
        <v>0</v>
      </c>
      <c r="S260" s="237"/>
    </row>
    <row r="261" spans="1:19" ht="14" thickBot="1">
      <c r="A261" s="187">
        <f t="shared" si="50"/>
        <v>8</v>
      </c>
      <c r="B261" s="278">
        <v>2</v>
      </c>
      <c r="C261" s="278">
        <v>2</v>
      </c>
      <c r="D261" s="278">
        <v>1</v>
      </c>
      <c r="E261" s="278">
        <v>1</v>
      </c>
      <c r="F261" s="278">
        <v>2</v>
      </c>
      <c r="G261" s="279">
        <f t="shared" si="51"/>
        <v>8</v>
      </c>
      <c r="H261" s="284">
        <f>IF(B261=2,'BN_Regular Symbol'!D$52,IF(BN_PayCombo!B261=1,'BN_Regular Symbol'!D$37,IF(A261=0,'BN_Regular Symbol'!D$26,'BN_Regular Symbol'!D$65) ))</f>
        <v>14</v>
      </c>
      <c r="I261" s="284">
        <f>IF(C261=2,'BN_Regular Symbol'!E$52,IF(BN_PayCombo!C261=1,'BN_Regular Symbol'!E$37,IF(B261=0,'BN_Regular Symbol'!E$26,'BN_Regular Symbol'!E$65) ))</f>
        <v>19</v>
      </c>
      <c r="J261" s="284">
        <f>IF(D261=2,'BN_Regular Symbol'!F$52,IF(BN_PayCombo!D261=1,'BN_Regular Symbol'!F$37,IF(C261=0,'BN_Regular Symbol'!F$26,'BN_Regular Symbol'!F$65) ))</f>
        <v>0</v>
      </c>
      <c r="K261" s="284">
        <f>IF(E261=2,'BN_Regular Symbol'!G$52,IF(BN_PayCombo!E261=1,'BN_Regular Symbol'!G$37,IF(D261=0,'BN_Regular Symbol'!G$26,'BN_Regular Symbol'!G$65) ))</f>
        <v>0</v>
      </c>
      <c r="L261" s="284">
        <f>IF(F261=2,'BN_Regular Symbol'!H$52,IF(BN_PayCombo!F261=1,'BN_Regular Symbol'!H$37,IF(E261=0,'BN_Regular Symbol'!H$26,'BN_Regular Symbol'!H$65) ))</f>
        <v>6</v>
      </c>
      <c r="M261" s="270">
        <f t="shared" si="52"/>
        <v>0</v>
      </c>
      <c r="N261" s="271">
        <f t="shared" si="53"/>
        <v>0</v>
      </c>
      <c r="O261" s="285">
        <f>HLOOKUP(A261,OverView!$B$47:$L$57,6,FALSE)</f>
        <v>300</v>
      </c>
      <c r="P261" s="269">
        <f t="shared" si="54"/>
        <v>0</v>
      </c>
      <c r="Q261" s="272">
        <f t="shared" si="55"/>
        <v>0</v>
      </c>
      <c r="R261" s="269">
        <f t="shared" si="56"/>
        <v>0</v>
      </c>
      <c r="S261" s="237"/>
    </row>
    <row r="262" spans="1:19" ht="14" thickBot="1">
      <c r="A262" s="187">
        <f t="shared" si="50"/>
        <v>8</v>
      </c>
      <c r="B262" s="278">
        <v>2</v>
      </c>
      <c r="C262" s="278">
        <v>2</v>
      </c>
      <c r="D262" s="278">
        <v>1</v>
      </c>
      <c r="E262" s="278">
        <v>2</v>
      </c>
      <c r="F262" s="278">
        <v>1</v>
      </c>
      <c r="G262" s="279">
        <f t="shared" si="51"/>
        <v>8</v>
      </c>
      <c r="H262" s="284">
        <f>IF(B262=2,'BN_Regular Symbol'!D$52,IF(BN_PayCombo!B262=1,'BN_Regular Symbol'!D$37,IF(A262=0,'BN_Regular Symbol'!D$26,'BN_Regular Symbol'!D$65) ))</f>
        <v>14</v>
      </c>
      <c r="I262" s="284">
        <f>IF(C262=2,'BN_Regular Symbol'!E$52,IF(BN_PayCombo!C262=1,'BN_Regular Symbol'!E$37,IF(B262=0,'BN_Regular Symbol'!E$26,'BN_Regular Symbol'!E$65) ))</f>
        <v>19</v>
      </c>
      <c r="J262" s="284">
        <f>IF(D262=2,'BN_Regular Symbol'!F$52,IF(BN_PayCombo!D262=1,'BN_Regular Symbol'!F$37,IF(C262=0,'BN_Regular Symbol'!F$26,'BN_Regular Symbol'!F$65) ))</f>
        <v>0</v>
      </c>
      <c r="K262" s="284">
        <f>IF(E262=2,'BN_Regular Symbol'!G$52,IF(BN_PayCombo!E262=1,'BN_Regular Symbol'!G$37,IF(D262=0,'BN_Regular Symbol'!G$26,'BN_Regular Symbol'!G$65) ))</f>
        <v>25</v>
      </c>
      <c r="L262" s="284">
        <f>IF(F262=2,'BN_Regular Symbol'!H$52,IF(BN_PayCombo!F262=1,'BN_Regular Symbol'!H$37,IF(E262=0,'BN_Regular Symbol'!H$26,'BN_Regular Symbol'!H$65) ))</f>
        <v>0</v>
      </c>
      <c r="M262" s="270">
        <f t="shared" si="52"/>
        <v>0</v>
      </c>
      <c r="N262" s="271">
        <f t="shared" si="53"/>
        <v>0</v>
      </c>
      <c r="O262" s="285">
        <f>HLOOKUP(A262,OverView!$B$47:$L$57,6,FALSE)</f>
        <v>300</v>
      </c>
      <c r="P262" s="269">
        <f t="shared" si="54"/>
        <v>0</v>
      </c>
      <c r="Q262" s="272">
        <f t="shared" si="55"/>
        <v>0</v>
      </c>
      <c r="R262" s="269">
        <f t="shared" si="56"/>
        <v>0</v>
      </c>
      <c r="S262" s="237"/>
    </row>
    <row r="263" spans="1:19" ht="14" thickBot="1">
      <c r="A263" s="187">
        <f t="shared" si="50"/>
        <v>8</v>
      </c>
      <c r="B263" s="278">
        <v>2</v>
      </c>
      <c r="C263" s="278">
        <v>2</v>
      </c>
      <c r="D263" s="278">
        <v>2</v>
      </c>
      <c r="E263" s="278">
        <v>1</v>
      </c>
      <c r="F263" s="278">
        <v>1</v>
      </c>
      <c r="G263" s="279">
        <f t="shared" si="51"/>
        <v>8</v>
      </c>
      <c r="H263" s="284">
        <f>IF(B263=2,'BN_Regular Symbol'!D$52,IF(BN_PayCombo!B263=1,'BN_Regular Symbol'!D$37,IF(A263=0,'BN_Regular Symbol'!D$26,'BN_Regular Symbol'!D$65) ))</f>
        <v>14</v>
      </c>
      <c r="I263" s="284">
        <f>IF(C263=2,'BN_Regular Symbol'!E$52,IF(BN_PayCombo!C263=1,'BN_Regular Symbol'!E$37,IF(B263=0,'BN_Regular Symbol'!E$26,'BN_Regular Symbol'!E$65) ))</f>
        <v>19</v>
      </c>
      <c r="J263" s="284">
        <f>IF(D263=2,'BN_Regular Symbol'!F$52,IF(BN_PayCombo!D263=1,'BN_Regular Symbol'!F$37,IF(C263=0,'BN_Regular Symbol'!F$26,'BN_Regular Symbol'!F$65) ))</f>
        <v>37</v>
      </c>
      <c r="K263" s="284">
        <f>IF(E263=2,'BN_Regular Symbol'!G$52,IF(BN_PayCombo!E263=1,'BN_Regular Symbol'!G$37,IF(D263=0,'BN_Regular Symbol'!G$26,'BN_Regular Symbol'!G$65) ))</f>
        <v>0</v>
      </c>
      <c r="L263" s="284">
        <f>IF(F263=2,'BN_Regular Symbol'!H$52,IF(BN_PayCombo!F263=1,'BN_Regular Symbol'!H$37,IF(E263=0,'BN_Regular Symbol'!H$26,'BN_Regular Symbol'!H$65) ))</f>
        <v>0</v>
      </c>
      <c r="M263" s="270">
        <f t="shared" si="52"/>
        <v>0</v>
      </c>
      <c r="N263" s="271">
        <f t="shared" si="53"/>
        <v>0</v>
      </c>
      <c r="O263" s="285">
        <f>HLOOKUP(A263,OverView!$B$47:$L$57,6,FALSE)</f>
        <v>300</v>
      </c>
      <c r="P263" s="269">
        <f t="shared" si="54"/>
        <v>0</v>
      </c>
      <c r="Q263" s="272">
        <f t="shared" si="55"/>
        <v>0</v>
      </c>
      <c r="R263" s="269">
        <f t="shared" si="56"/>
        <v>0</v>
      </c>
      <c r="S263" s="237"/>
    </row>
    <row r="264" spans="1:19" ht="14" thickBot="1">
      <c r="A264" s="187">
        <f t="shared" si="50"/>
        <v>8</v>
      </c>
      <c r="B264" s="282">
        <v>2</v>
      </c>
      <c r="C264" s="282">
        <v>2</v>
      </c>
      <c r="D264" s="282">
        <v>2</v>
      </c>
      <c r="E264" s="282">
        <v>2</v>
      </c>
      <c r="F264" s="282">
        <v>0</v>
      </c>
      <c r="G264" s="283">
        <f t="shared" si="51"/>
        <v>8</v>
      </c>
      <c r="H264" s="284">
        <f>IF(B264=2,'BN_Regular Symbol'!D$52,IF(BN_PayCombo!B264=1,'BN_Regular Symbol'!D$37,IF(A264=0,'BN_Regular Symbol'!D$26,'BN_Regular Symbol'!D$65) ))</f>
        <v>14</v>
      </c>
      <c r="I264" s="284">
        <f>IF(C264=2,'BN_Regular Symbol'!E$52,IF(BN_PayCombo!C264=1,'BN_Regular Symbol'!E$37,IF(B264=0,'BN_Regular Symbol'!E$26,'BN_Regular Symbol'!E$65) ))</f>
        <v>19</v>
      </c>
      <c r="J264" s="284">
        <f>IF(D264=2,'BN_Regular Symbol'!F$52,IF(BN_PayCombo!D264=1,'BN_Regular Symbol'!F$37,IF(C264=0,'BN_Regular Symbol'!F$26,'BN_Regular Symbol'!F$65) ))</f>
        <v>37</v>
      </c>
      <c r="K264" s="284">
        <f>IF(E264=2,'BN_Regular Symbol'!G$52,IF(BN_PayCombo!E264=1,'BN_Regular Symbol'!G$37,IF(D264=0,'BN_Regular Symbol'!G$26,'BN_Regular Symbol'!G$65) ))</f>
        <v>25</v>
      </c>
      <c r="L264" s="284">
        <f>IF(F264=2,'BN_Regular Symbol'!H$52,IF(BN_PayCombo!F264=1,'BN_Regular Symbol'!H$37,IF(E264=0,'BN_Regular Symbol'!H$26,'BN_Regular Symbol'!H$65) ))</f>
        <v>114</v>
      </c>
      <c r="M264" s="270">
        <f t="shared" si="52"/>
        <v>28049700</v>
      </c>
      <c r="N264" s="271">
        <f t="shared" si="53"/>
        <v>887.11109209724168</v>
      </c>
      <c r="O264" s="285">
        <f>HLOOKUP(A264,OverView!$B$47:$L$57,6,FALSE)</f>
        <v>300</v>
      </c>
      <c r="P264" s="269">
        <f t="shared" ref="P264:P306" si="57">R264/$H$3</f>
        <v>0.33817635995370371</v>
      </c>
      <c r="Q264" s="272">
        <f t="shared" si="55"/>
        <v>1.1272545331790123E-3</v>
      </c>
      <c r="R264" s="269">
        <f t="shared" ref="R264:R306" si="58">O264*Q264</f>
        <v>0.33817635995370371</v>
      </c>
      <c r="S264" s="289">
        <f>SUM(M254:M264)</f>
        <v>28049700</v>
      </c>
    </row>
    <row r="265" spans="1:19" ht="14" thickBot="1">
      <c r="A265" s="187">
        <f t="shared" si="50"/>
        <v>7</v>
      </c>
      <c r="B265" s="280">
        <v>1</v>
      </c>
      <c r="C265" s="280">
        <v>1</v>
      </c>
      <c r="D265" s="280">
        <v>1</v>
      </c>
      <c r="E265" s="280">
        <v>2</v>
      </c>
      <c r="F265" s="280">
        <v>2</v>
      </c>
      <c r="G265" s="281">
        <f t="shared" si="51"/>
        <v>7</v>
      </c>
      <c r="H265" s="284">
        <f>IF(B265=2,'BN_Regular Symbol'!D$52,IF(BN_PayCombo!B265=1,'BN_Regular Symbol'!D$37,IF(A265=0,'BN_Regular Symbol'!D$26,'BN_Regular Symbol'!D$65) ))</f>
        <v>0</v>
      </c>
      <c r="I265" s="284">
        <f>IF(C265=2,'BN_Regular Symbol'!E$52,IF(BN_PayCombo!C265=1,'BN_Regular Symbol'!E$37,IF(B265=0,'BN_Regular Symbol'!E$26,'BN_Regular Symbol'!E$65) ))</f>
        <v>0</v>
      </c>
      <c r="J265" s="284">
        <f>IF(D265=2,'BN_Regular Symbol'!F$52,IF(BN_PayCombo!D265=1,'BN_Regular Symbol'!F$37,IF(C265=0,'BN_Regular Symbol'!F$26,'BN_Regular Symbol'!F$65) ))</f>
        <v>0</v>
      </c>
      <c r="K265" s="284">
        <f>IF(E265=2,'BN_Regular Symbol'!G$52,IF(BN_PayCombo!E265=1,'BN_Regular Symbol'!G$37,IF(D265=0,'BN_Regular Symbol'!G$26,'BN_Regular Symbol'!G$65) ))</f>
        <v>25</v>
      </c>
      <c r="L265" s="284">
        <f>IF(F265=2,'BN_Regular Symbol'!H$52,IF(BN_PayCombo!F265=1,'BN_Regular Symbol'!H$37,IF(E265=0,'BN_Regular Symbol'!H$26,'BN_Regular Symbol'!H$65) ))</f>
        <v>6</v>
      </c>
      <c r="M265" s="270">
        <f t="shared" si="52"/>
        <v>0</v>
      </c>
      <c r="N265" s="271">
        <f t="shared" si="53"/>
        <v>0</v>
      </c>
      <c r="O265" s="285">
        <f>HLOOKUP(A265,OverView!$B$47:$L$57,6,FALSE)</f>
        <v>210</v>
      </c>
      <c r="P265" s="269">
        <f t="shared" si="57"/>
        <v>0</v>
      </c>
      <c r="Q265" s="272">
        <f t="shared" si="55"/>
        <v>0</v>
      </c>
      <c r="R265" s="269">
        <f t="shared" si="58"/>
        <v>0</v>
      </c>
      <c r="S265" s="237"/>
    </row>
    <row r="266" spans="1:19" ht="14" thickBot="1">
      <c r="A266" s="187">
        <f t="shared" si="50"/>
        <v>7</v>
      </c>
      <c r="B266" s="278">
        <v>1</v>
      </c>
      <c r="C266" s="278">
        <v>1</v>
      </c>
      <c r="D266" s="278">
        <v>2</v>
      </c>
      <c r="E266" s="278">
        <v>1</v>
      </c>
      <c r="F266" s="278">
        <v>2</v>
      </c>
      <c r="G266" s="279">
        <f t="shared" si="51"/>
        <v>7</v>
      </c>
      <c r="H266" s="284">
        <f>IF(B266=2,'BN_Regular Symbol'!D$52,IF(BN_PayCombo!B266=1,'BN_Regular Symbol'!D$37,IF(A266=0,'BN_Regular Symbol'!D$26,'BN_Regular Symbol'!D$65) ))</f>
        <v>0</v>
      </c>
      <c r="I266" s="284">
        <f>IF(C266=2,'BN_Regular Symbol'!E$52,IF(BN_PayCombo!C266=1,'BN_Regular Symbol'!E$37,IF(B266=0,'BN_Regular Symbol'!E$26,'BN_Regular Symbol'!E$65) ))</f>
        <v>0</v>
      </c>
      <c r="J266" s="284">
        <f>IF(D266=2,'BN_Regular Symbol'!F$52,IF(BN_PayCombo!D266=1,'BN_Regular Symbol'!F$37,IF(C266=0,'BN_Regular Symbol'!F$26,'BN_Regular Symbol'!F$65) ))</f>
        <v>37</v>
      </c>
      <c r="K266" s="284">
        <f>IF(E266=2,'BN_Regular Symbol'!G$52,IF(BN_PayCombo!E266=1,'BN_Regular Symbol'!G$37,IF(D266=0,'BN_Regular Symbol'!G$26,'BN_Regular Symbol'!G$65) ))</f>
        <v>0</v>
      </c>
      <c r="L266" s="284">
        <f>IF(F266=2,'BN_Regular Symbol'!H$52,IF(BN_PayCombo!F266=1,'BN_Regular Symbol'!H$37,IF(E266=0,'BN_Regular Symbol'!H$26,'BN_Regular Symbol'!H$65) ))</f>
        <v>6</v>
      </c>
      <c r="M266" s="270">
        <f t="shared" si="52"/>
        <v>0</v>
      </c>
      <c r="N266" s="271">
        <f t="shared" si="53"/>
        <v>0</v>
      </c>
      <c r="O266" s="285">
        <f>HLOOKUP(A266,OverView!$B$47:$L$57,6,FALSE)</f>
        <v>210</v>
      </c>
      <c r="P266" s="269">
        <f t="shared" si="57"/>
        <v>0</v>
      </c>
      <c r="Q266" s="272">
        <f t="shared" si="55"/>
        <v>0</v>
      </c>
      <c r="R266" s="269">
        <f t="shared" si="58"/>
        <v>0</v>
      </c>
      <c r="S266" s="237"/>
    </row>
    <row r="267" spans="1:19" ht="14" thickBot="1">
      <c r="A267" s="187">
        <f t="shared" si="50"/>
        <v>7</v>
      </c>
      <c r="B267" s="278">
        <v>1</v>
      </c>
      <c r="C267" s="278">
        <v>1</v>
      </c>
      <c r="D267" s="278">
        <v>2</v>
      </c>
      <c r="E267" s="278">
        <v>2</v>
      </c>
      <c r="F267" s="278">
        <v>1</v>
      </c>
      <c r="G267" s="279">
        <f t="shared" si="51"/>
        <v>7</v>
      </c>
      <c r="H267" s="284">
        <f>IF(B267=2,'BN_Regular Symbol'!D$52,IF(BN_PayCombo!B267=1,'BN_Regular Symbol'!D$37,IF(A267=0,'BN_Regular Symbol'!D$26,'BN_Regular Symbol'!D$65) ))</f>
        <v>0</v>
      </c>
      <c r="I267" s="284">
        <f>IF(C267=2,'BN_Regular Symbol'!E$52,IF(BN_PayCombo!C267=1,'BN_Regular Symbol'!E$37,IF(B267=0,'BN_Regular Symbol'!E$26,'BN_Regular Symbol'!E$65) ))</f>
        <v>0</v>
      </c>
      <c r="J267" s="284">
        <f>IF(D267=2,'BN_Regular Symbol'!F$52,IF(BN_PayCombo!D267=1,'BN_Regular Symbol'!F$37,IF(C267=0,'BN_Regular Symbol'!F$26,'BN_Regular Symbol'!F$65) ))</f>
        <v>37</v>
      </c>
      <c r="K267" s="284">
        <f>IF(E267=2,'BN_Regular Symbol'!G$52,IF(BN_PayCombo!E267=1,'BN_Regular Symbol'!G$37,IF(D267=0,'BN_Regular Symbol'!G$26,'BN_Regular Symbol'!G$65) ))</f>
        <v>25</v>
      </c>
      <c r="L267" s="284">
        <f>IF(F267=2,'BN_Regular Symbol'!H$52,IF(BN_PayCombo!F267=1,'BN_Regular Symbol'!H$37,IF(E267=0,'BN_Regular Symbol'!H$26,'BN_Regular Symbol'!H$65) ))</f>
        <v>0</v>
      </c>
      <c r="M267" s="270">
        <f t="shared" si="52"/>
        <v>0</v>
      </c>
      <c r="N267" s="271">
        <f t="shared" si="53"/>
        <v>0</v>
      </c>
      <c r="O267" s="285">
        <f>HLOOKUP(A267,OverView!$B$47:$L$57,6,FALSE)</f>
        <v>210</v>
      </c>
      <c r="P267" s="269">
        <f t="shared" si="57"/>
        <v>0</v>
      </c>
      <c r="Q267" s="272">
        <f t="shared" si="55"/>
        <v>0</v>
      </c>
      <c r="R267" s="269">
        <f t="shared" si="58"/>
        <v>0</v>
      </c>
      <c r="S267" s="237"/>
    </row>
    <row r="268" spans="1:19" ht="14" thickBot="1">
      <c r="A268" s="187">
        <f t="shared" si="50"/>
        <v>7</v>
      </c>
      <c r="B268" s="278">
        <v>1</v>
      </c>
      <c r="C268" s="278">
        <v>2</v>
      </c>
      <c r="D268" s="278">
        <v>1</v>
      </c>
      <c r="E268" s="278">
        <v>1</v>
      </c>
      <c r="F268" s="278">
        <v>2</v>
      </c>
      <c r="G268" s="279">
        <f t="shared" si="51"/>
        <v>7</v>
      </c>
      <c r="H268" s="284">
        <f>IF(B268=2,'BN_Regular Symbol'!D$52,IF(BN_PayCombo!B268=1,'BN_Regular Symbol'!D$37,IF(A268=0,'BN_Regular Symbol'!D$26,'BN_Regular Symbol'!D$65) ))</f>
        <v>0</v>
      </c>
      <c r="I268" s="284">
        <f>IF(C268=2,'BN_Regular Symbol'!E$52,IF(BN_PayCombo!C268=1,'BN_Regular Symbol'!E$37,IF(B268=0,'BN_Regular Symbol'!E$26,'BN_Regular Symbol'!E$65) ))</f>
        <v>19</v>
      </c>
      <c r="J268" s="284">
        <f>IF(D268=2,'BN_Regular Symbol'!F$52,IF(BN_PayCombo!D268=1,'BN_Regular Symbol'!F$37,IF(C268=0,'BN_Regular Symbol'!F$26,'BN_Regular Symbol'!F$65) ))</f>
        <v>0</v>
      </c>
      <c r="K268" s="284">
        <f>IF(E268=2,'BN_Regular Symbol'!G$52,IF(BN_PayCombo!E268=1,'BN_Regular Symbol'!G$37,IF(D268=0,'BN_Regular Symbol'!G$26,'BN_Regular Symbol'!G$65) ))</f>
        <v>0</v>
      </c>
      <c r="L268" s="284">
        <f>IF(F268=2,'BN_Regular Symbol'!H$52,IF(BN_PayCombo!F268=1,'BN_Regular Symbol'!H$37,IF(E268=0,'BN_Regular Symbol'!H$26,'BN_Regular Symbol'!H$65) ))</f>
        <v>6</v>
      </c>
      <c r="M268" s="270">
        <f t="shared" si="52"/>
        <v>0</v>
      </c>
      <c r="N268" s="271">
        <f t="shared" si="53"/>
        <v>0</v>
      </c>
      <c r="O268" s="285">
        <f>HLOOKUP(A268,OverView!$B$47:$L$57,6,FALSE)</f>
        <v>210</v>
      </c>
      <c r="P268" s="269">
        <f t="shared" si="57"/>
        <v>0</v>
      </c>
      <c r="Q268" s="272">
        <f t="shared" si="55"/>
        <v>0</v>
      </c>
      <c r="R268" s="269">
        <f t="shared" si="58"/>
        <v>0</v>
      </c>
      <c r="S268" s="237"/>
    </row>
    <row r="269" spans="1:19" ht="14" thickBot="1">
      <c r="A269" s="187">
        <f t="shared" si="50"/>
        <v>7</v>
      </c>
      <c r="B269" s="278">
        <v>1</v>
      </c>
      <c r="C269" s="278">
        <v>2</v>
      </c>
      <c r="D269" s="278">
        <v>1</v>
      </c>
      <c r="E269" s="278">
        <v>2</v>
      </c>
      <c r="F269" s="278">
        <v>1</v>
      </c>
      <c r="G269" s="279">
        <f t="shared" si="51"/>
        <v>7</v>
      </c>
      <c r="H269" s="284">
        <f>IF(B269=2,'BN_Regular Symbol'!D$52,IF(BN_PayCombo!B269=1,'BN_Regular Symbol'!D$37,IF(A269=0,'BN_Regular Symbol'!D$26,'BN_Regular Symbol'!D$65) ))</f>
        <v>0</v>
      </c>
      <c r="I269" s="284">
        <f>IF(C269=2,'BN_Regular Symbol'!E$52,IF(BN_PayCombo!C269=1,'BN_Regular Symbol'!E$37,IF(B269=0,'BN_Regular Symbol'!E$26,'BN_Regular Symbol'!E$65) ))</f>
        <v>19</v>
      </c>
      <c r="J269" s="284">
        <f>IF(D269=2,'BN_Regular Symbol'!F$52,IF(BN_PayCombo!D269=1,'BN_Regular Symbol'!F$37,IF(C269=0,'BN_Regular Symbol'!F$26,'BN_Regular Symbol'!F$65) ))</f>
        <v>0</v>
      </c>
      <c r="K269" s="284">
        <f>IF(E269=2,'BN_Regular Symbol'!G$52,IF(BN_PayCombo!E269=1,'BN_Regular Symbol'!G$37,IF(D269=0,'BN_Regular Symbol'!G$26,'BN_Regular Symbol'!G$65) ))</f>
        <v>25</v>
      </c>
      <c r="L269" s="284">
        <f>IF(F269=2,'BN_Regular Symbol'!H$52,IF(BN_PayCombo!F269=1,'BN_Regular Symbol'!H$37,IF(E269=0,'BN_Regular Symbol'!H$26,'BN_Regular Symbol'!H$65) ))</f>
        <v>0</v>
      </c>
      <c r="M269" s="270">
        <f t="shared" si="52"/>
        <v>0</v>
      </c>
      <c r="N269" s="271">
        <f t="shared" si="53"/>
        <v>0</v>
      </c>
      <c r="O269" s="285">
        <f>HLOOKUP(A269,OverView!$B$47:$L$57,6,FALSE)</f>
        <v>210</v>
      </c>
      <c r="P269" s="269">
        <f t="shared" si="57"/>
        <v>0</v>
      </c>
      <c r="Q269" s="272">
        <f t="shared" si="55"/>
        <v>0</v>
      </c>
      <c r="R269" s="269">
        <f t="shared" si="58"/>
        <v>0</v>
      </c>
      <c r="S269" s="237"/>
    </row>
    <row r="270" spans="1:19" ht="14" thickBot="1">
      <c r="A270" s="187">
        <f t="shared" si="50"/>
        <v>7</v>
      </c>
      <c r="B270" s="278">
        <v>1</v>
      </c>
      <c r="C270" s="278">
        <v>2</v>
      </c>
      <c r="D270" s="278">
        <v>2</v>
      </c>
      <c r="E270" s="278">
        <v>1</v>
      </c>
      <c r="F270" s="278">
        <v>1</v>
      </c>
      <c r="G270" s="279">
        <f t="shared" si="51"/>
        <v>7</v>
      </c>
      <c r="H270" s="284">
        <f>IF(B270=2,'BN_Regular Symbol'!D$52,IF(BN_PayCombo!B270=1,'BN_Regular Symbol'!D$37,IF(A270=0,'BN_Regular Symbol'!D$26,'BN_Regular Symbol'!D$65) ))</f>
        <v>0</v>
      </c>
      <c r="I270" s="284">
        <f>IF(C270=2,'BN_Regular Symbol'!E$52,IF(BN_PayCombo!C270=1,'BN_Regular Symbol'!E$37,IF(B270=0,'BN_Regular Symbol'!E$26,'BN_Regular Symbol'!E$65) ))</f>
        <v>19</v>
      </c>
      <c r="J270" s="284">
        <f>IF(D270=2,'BN_Regular Symbol'!F$52,IF(BN_PayCombo!D270=1,'BN_Regular Symbol'!F$37,IF(C270=0,'BN_Regular Symbol'!F$26,'BN_Regular Symbol'!F$65) ))</f>
        <v>37</v>
      </c>
      <c r="K270" s="284">
        <f>IF(E270=2,'BN_Regular Symbol'!G$52,IF(BN_PayCombo!E270=1,'BN_Regular Symbol'!G$37,IF(D270=0,'BN_Regular Symbol'!G$26,'BN_Regular Symbol'!G$65) ))</f>
        <v>0</v>
      </c>
      <c r="L270" s="284">
        <f>IF(F270=2,'BN_Regular Symbol'!H$52,IF(BN_PayCombo!F270=1,'BN_Regular Symbol'!H$37,IF(E270=0,'BN_Regular Symbol'!H$26,'BN_Regular Symbol'!H$65) ))</f>
        <v>0</v>
      </c>
      <c r="M270" s="270">
        <f t="shared" si="52"/>
        <v>0</v>
      </c>
      <c r="N270" s="271">
        <f t="shared" si="53"/>
        <v>0</v>
      </c>
      <c r="O270" s="285">
        <f>HLOOKUP(A270,OverView!$B$47:$L$57,6,FALSE)</f>
        <v>210</v>
      </c>
      <c r="P270" s="269">
        <f t="shared" si="57"/>
        <v>0</v>
      </c>
      <c r="Q270" s="272">
        <f t="shared" si="55"/>
        <v>0</v>
      </c>
      <c r="R270" s="269">
        <f t="shared" si="58"/>
        <v>0</v>
      </c>
      <c r="S270" s="237"/>
    </row>
    <row r="271" spans="1:19" ht="14" thickBot="1">
      <c r="A271" s="187">
        <f t="shared" si="50"/>
        <v>7</v>
      </c>
      <c r="B271" s="278">
        <v>1</v>
      </c>
      <c r="C271" s="278">
        <v>2</v>
      </c>
      <c r="D271" s="278">
        <v>2</v>
      </c>
      <c r="E271" s="278">
        <v>2</v>
      </c>
      <c r="F271" s="278">
        <v>0</v>
      </c>
      <c r="G271" s="279">
        <f t="shared" si="51"/>
        <v>7</v>
      </c>
      <c r="H271" s="284">
        <f>IF(B271=2,'BN_Regular Symbol'!D$52,IF(BN_PayCombo!B271=1,'BN_Regular Symbol'!D$37,IF(A271=0,'BN_Regular Symbol'!D$26,'BN_Regular Symbol'!D$65) ))</f>
        <v>0</v>
      </c>
      <c r="I271" s="284">
        <f>IF(C271=2,'BN_Regular Symbol'!E$52,IF(BN_PayCombo!C271=1,'BN_Regular Symbol'!E$37,IF(B271=0,'BN_Regular Symbol'!E$26,'BN_Regular Symbol'!E$65) ))</f>
        <v>19</v>
      </c>
      <c r="J271" s="284">
        <f>IF(D271=2,'BN_Regular Symbol'!F$52,IF(BN_PayCombo!D271=1,'BN_Regular Symbol'!F$37,IF(C271=0,'BN_Regular Symbol'!F$26,'BN_Regular Symbol'!F$65) ))</f>
        <v>37</v>
      </c>
      <c r="K271" s="284">
        <f>IF(E271=2,'BN_Regular Symbol'!G$52,IF(BN_PayCombo!E271=1,'BN_Regular Symbol'!G$37,IF(D271=0,'BN_Regular Symbol'!G$26,'BN_Regular Symbol'!G$65) ))</f>
        <v>25</v>
      </c>
      <c r="L271" s="284">
        <f>IF(F271=2,'BN_Regular Symbol'!H$52,IF(BN_PayCombo!F271=1,'BN_Regular Symbol'!H$37,IF(E271=0,'BN_Regular Symbol'!H$26,'BN_Regular Symbol'!H$65) ))</f>
        <v>114</v>
      </c>
      <c r="M271" s="270">
        <f t="shared" si="52"/>
        <v>0</v>
      </c>
      <c r="N271" s="271">
        <f t="shared" si="53"/>
        <v>0</v>
      </c>
      <c r="O271" s="285">
        <f>HLOOKUP(A271,OverView!$B$47:$L$57,6,FALSE)</f>
        <v>210</v>
      </c>
      <c r="P271" s="269">
        <f t="shared" si="57"/>
        <v>0</v>
      </c>
      <c r="Q271" s="272">
        <f t="shared" si="55"/>
        <v>0</v>
      </c>
      <c r="R271" s="269">
        <f t="shared" si="58"/>
        <v>0</v>
      </c>
      <c r="S271" s="237"/>
    </row>
    <row r="272" spans="1:19" ht="14" thickBot="1">
      <c r="A272" s="187">
        <f t="shared" si="50"/>
        <v>7</v>
      </c>
      <c r="B272" s="278">
        <v>2</v>
      </c>
      <c r="C272" s="278">
        <v>1</v>
      </c>
      <c r="D272" s="278">
        <v>1</v>
      </c>
      <c r="E272" s="278">
        <v>1</v>
      </c>
      <c r="F272" s="278">
        <v>2</v>
      </c>
      <c r="G272" s="279">
        <f t="shared" si="51"/>
        <v>7</v>
      </c>
      <c r="H272" s="284">
        <f>IF(B272=2,'BN_Regular Symbol'!D$52,IF(BN_PayCombo!B272=1,'BN_Regular Symbol'!D$37,IF(A272=0,'BN_Regular Symbol'!D$26,'BN_Regular Symbol'!D$65) ))</f>
        <v>14</v>
      </c>
      <c r="I272" s="284">
        <f>IF(C272=2,'BN_Regular Symbol'!E$52,IF(BN_PayCombo!C272=1,'BN_Regular Symbol'!E$37,IF(B272=0,'BN_Regular Symbol'!E$26,'BN_Regular Symbol'!E$65) ))</f>
        <v>0</v>
      </c>
      <c r="J272" s="284">
        <f>IF(D272=2,'BN_Regular Symbol'!F$52,IF(BN_PayCombo!D272=1,'BN_Regular Symbol'!F$37,IF(C272=0,'BN_Regular Symbol'!F$26,'BN_Regular Symbol'!F$65) ))</f>
        <v>0</v>
      </c>
      <c r="K272" s="284">
        <f>IF(E272=2,'BN_Regular Symbol'!G$52,IF(BN_PayCombo!E272=1,'BN_Regular Symbol'!G$37,IF(D272=0,'BN_Regular Symbol'!G$26,'BN_Regular Symbol'!G$65) ))</f>
        <v>0</v>
      </c>
      <c r="L272" s="284">
        <f>IF(F272=2,'BN_Regular Symbol'!H$52,IF(BN_PayCombo!F272=1,'BN_Regular Symbol'!H$37,IF(E272=0,'BN_Regular Symbol'!H$26,'BN_Regular Symbol'!H$65) ))</f>
        <v>6</v>
      </c>
      <c r="M272" s="270">
        <f t="shared" si="52"/>
        <v>0</v>
      </c>
      <c r="N272" s="271">
        <f t="shared" si="53"/>
        <v>0</v>
      </c>
      <c r="O272" s="285">
        <f>HLOOKUP(A272,OverView!$B$47:$L$57,6,FALSE)</f>
        <v>210</v>
      </c>
      <c r="P272" s="269">
        <f t="shared" si="57"/>
        <v>0</v>
      </c>
      <c r="Q272" s="272">
        <f t="shared" si="55"/>
        <v>0</v>
      </c>
      <c r="R272" s="269">
        <f t="shared" si="58"/>
        <v>0</v>
      </c>
      <c r="S272" s="237"/>
    </row>
    <row r="273" spans="1:19" ht="14" thickBot="1">
      <c r="A273" s="187">
        <f t="shared" si="50"/>
        <v>7</v>
      </c>
      <c r="B273" s="278">
        <v>2</v>
      </c>
      <c r="C273" s="278">
        <v>1</v>
      </c>
      <c r="D273" s="278">
        <v>1</v>
      </c>
      <c r="E273" s="278">
        <v>2</v>
      </c>
      <c r="F273" s="278">
        <v>1</v>
      </c>
      <c r="G273" s="279">
        <f t="shared" si="51"/>
        <v>7</v>
      </c>
      <c r="H273" s="284">
        <f>IF(B273=2,'BN_Regular Symbol'!D$52,IF(BN_PayCombo!B273=1,'BN_Regular Symbol'!D$37,IF(A273=0,'BN_Regular Symbol'!D$26,'BN_Regular Symbol'!D$65) ))</f>
        <v>14</v>
      </c>
      <c r="I273" s="284">
        <f>IF(C273=2,'BN_Regular Symbol'!E$52,IF(BN_PayCombo!C273=1,'BN_Regular Symbol'!E$37,IF(B273=0,'BN_Regular Symbol'!E$26,'BN_Regular Symbol'!E$65) ))</f>
        <v>0</v>
      </c>
      <c r="J273" s="284">
        <f>IF(D273=2,'BN_Regular Symbol'!F$52,IF(BN_PayCombo!D273=1,'BN_Regular Symbol'!F$37,IF(C273=0,'BN_Regular Symbol'!F$26,'BN_Regular Symbol'!F$65) ))</f>
        <v>0</v>
      </c>
      <c r="K273" s="284">
        <f>IF(E273=2,'BN_Regular Symbol'!G$52,IF(BN_PayCombo!E273=1,'BN_Regular Symbol'!G$37,IF(D273=0,'BN_Regular Symbol'!G$26,'BN_Regular Symbol'!G$65) ))</f>
        <v>25</v>
      </c>
      <c r="L273" s="284">
        <f>IF(F273=2,'BN_Regular Symbol'!H$52,IF(BN_PayCombo!F273=1,'BN_Regular Symbol'!H$37,IF(E273=0,'BN_Regular Symbol'!H$26,'BN_Regular Symbol'!H$65) ))</f>
        <v>0</v>
      </c>
      <c r="M273" s="270">
        <f t="shared" si="52"/>
        <v>0</v>
      </c>
      <c r="N273" s="271">
        <f t="shared" si="53"/>
        <v>0</v>
      </c>
      <c r="O273" s="285">
        <f>HLOOKUP(A273,OverView!$B$47:$L$57,6,FALSE)</f>
        <v>210</v>
      </c>
      <c r="P273" s="269">
        <f t="shared" si="57"/>
        <v>0</v>
      </c>
      <c r="Q273" s="272">
        <f t="shared" si="55"/>
        <v>0</v>
      </c>
      <c r="R273" s="269">
        <f t="shared" si="58"/>
        <v>0</v>
      </c>
      <c r="S273" s="237"/>
    </row>
    <row r="274" spans="1:19" ht="14" thickBot="1">
      <c r="A274" s="187">
        <f t="shared" si="50"/>
        <v>7</v>
      </c>
      <c r="B274" s="278">
        <v>2</v>
      </c>
      <c r="C274" s="278">
        <v>1</v>
      </c>
      <c r="D274" s="278">
        <v>2</v>
      </c>
      <c r="E274" s="278">
        <v>1</v>
      </c>
      <c r="F274" s="278">
        <v>1</v>
      </c>
      <c r="G274" s="279">
        <f t="shared" si="51"/>
        <v>7</v>
      </c>
      <c r="H274" s="284">
        <f>IF(B274=2,'BN_Regular Symbol'!D$52,IF(BN_PayCombo!B274=1,'BN_Regular Symbol'!D$37,IF(A274=0,'BN_Regular Symbol'!D$26,'BN_Regular Symbol'!D$65) ))</f>
        <v>14</v>
      </c>
      <c r="I274" s="284">
        <f>IF(C274=2,'BN_Regular Symbol'!E$52,IF(BN_PayCombo!C274=1,'BN_Regular Symbol'!E$37,IF(B274=0,'BN_Regular Symbol'!E$26,'BN_Regular Symbol'!E$65) ))</f>
        <v>0</v>
      </c>
      <c r="J274" s="284">
        <f>IF(D274=2,'BN_Regular Symbol'!F$52,IF(BN_PayCombo!D274=1,'BN_Regular Symbol'!F$37,IF(C274=0,'BN_Regular Symbol'!F$26,'BN_Regular Symbol'!F$65) ))</f>
        <v>37</v>
      </c>
      <c r="K274" s="284">
        <f>IF(E274=2,'BN_Regular Symbol'!G$52,IF(BN_PayCombo!E274=1,'BN_Regular Symbol'!G$37,IF(D274=0,'BN_Regular Symbol'!G$26,'BN_Regular Symbol'!G$65) ))</f>
        <v>0</v>
      </c>
      <c r="L274" s="284">
        <f>IF(F274=2,'BN_Regular Symbol'!H$52,IF(BN_PayCombo!F274=1,'BN_Regular Symbol'!H$37,IF(E274=0,'BN_Regular Symbol'!H$26,'BN_Regular Symbol'!H$65) ))</f>
        <v>0</v>
      </c>
      <c r="M274" s="270">
        <f t="shared" si="52"/>
        <v>0</v>
      </c>
      <c r="N274" s="271">
        <f t="shared" si="53"/>
        <v>0</v>
      </c>
      <c r="O274" s="285">
        <f>HLOOKUP(A274,OverView!$B$47:$L$57,6,FALSE)</f>
        <v>210</v>
      </c>
      <c r="P274" s="269">
        <f t="shared" si="57"/>
        <v>0</v>
      </c>
      <c r="Q274" s="272">
        <f t="shared" si="55"/>
        <v>0</v>
      </c>
      <c r="R274" s="269">
        <f t="shared" si="58"/>
        <v>0</v>
      </c>
      <c r="S274" s="237"/>
    </row>
    <row r="275" spans="1:19" ht="14" thickBot="1">
      <c r="A275" s="187">
        <f t="shared" si="50"/>
        <v>7</v>
      </c>
      <c r="B275" s="278">
        <v>2</v>
      </c>
      <c r="C275" s="278">
        <v>1</v>
      </c>
      <c r="D275" s="278">
        <v>2</v>
      </c>
      <c r="E275" s="278">
        <v>2</v>
      </c>
      <c r="F275" s="278">
        <v>0</v>
      </c>
      <c r="G275" s="279">
        <f t="shared" si="51"/>
        <v>7</v>
      </c>
      <c r="H275" s="284">
        <f>IF(B275=2,'BN_Regular Symbol'!D$52,IF(BN_PayCombo!B275=1,'BN_Regular Symbol'!D$37,IF(A275=0,'BN_Regular Symbol'!D$26,'BN_Regular Symbol'!D$65) ))</f>
        <v>14</v>
      </c>
      <c r="I275" s="284">
        <f>IF(C275=2,'BN_Regular Symbol'!E$52,IF(BN_PayCombo!C275=1,'BN_Regular Symbol'!E$37,IF(B275=0,'BN_Regular Symbol'!E$26,'BN_Regular Symbol'!E$65) ))</f>
        <v>0</v>
      </c>
      <c r="J275" s="284">
        <f>IF(D275=2,'BN_Regular Symbol'!F$52,IF(BN_PayCombo!D275=1,'BN_Regular Symbol'!F$37,IF(C275=0,'BN_Regular Symbol'!F$26,'BN_Regular Symbol'!F$65) ))</f>
        <v>37</v>
      </c>
      <c r="K275" s="284">
        <f>IF(E275=2,'BN_Regular Symbol'!G$52,IF(BN_PayCombo!E275=1,'BN_Regular Symbol'!G$37,IF(D275=0,'BN_Regular Symbol'!G$26,'BN_Regular Symbol'!G$65) ))</f>
        <v>25</v>
      </c>
      <c r="L275" s="284">
        <f>IF(F275=2,'BN_Regular Symbol'!H$52,IF(BN_PayCombo!F275=1,'BN_Regular Symbol'!H$37,IF(E275=0,'BN_Regular Symbol'!H$26,'BN_Regular Symbol'!H$65) ))</f>
        <v>114</v>
      </c>
      <c r="M275" s="270">
        <f t="shared" si="52"/>
        <v>0</v>
      </c>
      <c r="N275" s="271">
        <f t="shared" si="53"/>
        <v>0</v>
      </c>
      <c r="O275" s="285">
        <f>HLOOKUP(A275,OverView!$B$47:$L$57,6,FALSE)</f>
        <v>210</v>
      </c>
      <c r="P275" s="269">
        <f t="shared" si="57"/>
        <v>0</v>
      </c>
      <c r="Q275" s="272">
        <f t="shared" si="55"/>
        <v>0</v>
      </c>
      <c r="R275" s="269">
        <f t="shared" si="58"/>
        <v>0</v>
      </c>
      <c r="S275" s="237"/>
    </row>
    <row r="276" spans="1:19" ht="14" thickBot="1">
      <c r="A276" s="187">
        <f t="shared" si="50"/>
        <v>7</v>
      </c>
      <c r="B276" s="278">
        <v>2</v>
      </c>
      <c r="C276" s="278">
        <v>2</v>
      </c>
      <c r="D276" s="278">
        <v>1</v>
      </c>
      <c r="E276" s="278">
        <v>1</v>
      </c>
      <c r="F276" s="278">
        <v>1</v>
      </c>
      <c r="G276" s="279">
        <f t="shared" si="51"/>
        <v>7</v>
      </c>
      <c r="H276" s="284">
        <f>IF(B276=2,'BN_Regular Symbol'!D$52,IF(BN_PayCombo!B276=1,'BN_Regular Symbol'!D$37,IF(A276=0,'BN_Regular Symbol'!D$26,'BN_Regular Symbol'!D$65) ))</f>
        <v>14</v>
      </c>
      <c r="I276" s="284">
        <f>IF(C276=2,'BN_Regular Symbol'!E$52,IF(BN_PayCombo!C276=1,'BN_Regular Symbol'!E$37,IF(B276=0,'BN_Regular Symbol'!E$26,'BN_Regular Symbol'!E$65) ))</f>
        <v>19</v>
      </c>
      <c r="J276" s="284">
        <f>IF(D276=2,'BN_Regular Symbol'!F$52,IF(BN_PayCombo!D276=1,'BN_Regular Symbol'!F$37,IF(C276=0,'BN_Regular Symbol'!F$26,'BN_Regular Symbol'!F$65) ))</f>
        <v>0</v>
      </c>
      <c r="K276" s="284">
        <f>IF(E276=2,'BN_Regular Symbol'!G$52,IF(BN_PayCombo!E276=1,'BN_Regular Symbol'!G$37,IF(D276=0,'BN_Regular Symbol'!G$26,'BN_Regular Symbol'!G$65) ))</f>
        <v>0</v>
      </c>
      <c r="L276" s="284">
        <f>IF(F276=2,'BN_Regular Symbol'!H$52,IF(BN_PayCombo!F276=1,'BN_Regular Symbol'!H$37,IF(E276=0,'BN_Regular Symbol'!H$26,'BN_Regular Symbol'!H$65) ))</f>
        <v>0</v>
      </c>
      <c r="M276" s="270">
        <f t="shared" si="52"/>
        <v>0</v>
      </c>
      <c r="N276" s="271">
        <f t="shared" si="53"/>
        <v>0</v>
      </c>
      <c r="O276" s="285">
        <f>HLOOKUP(A276,OverView!$B$47:$L$57,6,FALSE)</f>
        <v>210</v>
      </c>
      <c r="P276" s="269">
        <f t="shared" si="57"/>
        <v>0</v>
      </c>
      <c r="Q276" s="272">
        <f t="shared" si="55"/>
        <v>0</v>
      </c>
      <c r="R276" s="269">
        <f t="shared" si="58"/>
        <v>0</v>
      </c>
      <c r="S276" s="237"/>
    </row>
    <row r="277" spans="1:19" ht="14" thickBot="1">
      <c r="A277" s="187">
        <f t="shared" si="50"/>
        <v>7</v>
      </c>
      <c r="B277" s="278">
        <v>2</v>
      </c>
      <c r="C277" s="278">
        <v>2</v>
      </c>
      <c r="D277" s="278">
        <v>1</v>
      </c>
      <c r="E277" s="278">
        <v>2</v>
      </c>
      <c r="F277" s="278">
        <v>0</v>
      </c>
      <c r="G277" s="279">
        <f t="shared" si="51"/>
        <v>7</v>
      </c>
      <c r="H277" s="284">
        <f>IF(B277=2,'BN_Regular Symbol'!D$52,IF(BN_PayCombo!B277=1,'BN_Regular Symbol'!D$37,IF(A277=0,'BN_Regular Symbol'!D$26,'BN_Regular Symbol'!D$65) ))</f>
        <v>14</v>
      </c>
      <c r="I277" s="284">
        <f>IF(C277=2,'BN_Regular Symbol'!E$52,IF(BN_PayCombo!C277=1,'BN_Regular Symbol'!E$37,IF(B277=0,'BN_Regular Symbol'!E$26,'BN_Regular Symbol'!E$65) ))</f>
        <v>19</v>
      </c>
      <c r="J277" s="284">
        <f>IF(D277=2,'BN_Regular Symbol'!F$52,IF(BN_PayCombo!D277=1,'BN_Regular Symbol'!F$37,IF(C277=0,'BN_Regular Symbol'!F$26,'BN_Regular Symbol'!F$65) ))</f>
        <v>0</v>
      </c>
      <c r="K277" s="284">
        <f>IF(E277=2,'BN_Regular Symbol'!G$52,IF(BN_PayCombo!E277=1,'BN_Regular Symbol'!G$37,IF(D277=0,'BN_Regular Symbol'!G$26,'BN_Regular Symbol'!G$65) ))</f>
        <v>25</v>
      </c>
      <c r="L277" s="284">
        <f>IF(F277=2,'BN_Regular Symbol'!H$52,IF(BN_PayCombo!F277=1,'BN_Regular Symbol'!H$37,IF(E277=0,'BN_Regular Symbol'!H$26,'BN_Regular Symbol'!H$65) ))</f>
        <v>114</v>
      </c>
      <c r="M277" s="270">
        <f t="shared" si="52"/>
        <v>0</v>
      </c>
      <c r="N277" s="271">
        <f t="shared" si="53"/>
        <v>0</v>
      </c>
      <c r="O277" s="285">
        <f>HLOOKUP(A277,OverView!$B$47:$L$57,6,FALSE)</f>
        <v>210</v>
      </c>
      <c r="P277" s="269">
        <f t="shared" si="57"/>
        <v>0</v>
      </c>
      <c r="Q277" s="272">
        <f t="shared" si="55"/>
        <v>0</v>
      </c>
      <c r="R277" s="269">
        <f t="shared" si="58"/>
        <v>0</v>
      </c>
      <c r="S277" s="237"/>
    </row>
    <row r="278" spans="1:19" ht="14" thickBot="1">
      <c r="A278" s="187">
        <f t="shared" si="50"/>
        <v>7</v>
      </c>
      <c r="B278" s="282">
        <v>2</v>
      </c>
      <c r="C278" s="282">
        <v>2</v>
      </c>
      <c r="D278" s="282">
        <v>2</v>
      </c>
      <c r="E278" s="282">
        <v>1</v>
      </c>
      <c r="F278" s="282">
        <v>0</v>
      </c>
      <c r="G278" s="283">
        <f t="shared" si="51"/>
        <v>7</v>
      </c>
      <c r="H278" s="284">
        <f>IF(B278=2,'BN_Regular Symbol'!D$52,IF(BN_PayCombo!B278=1,'BN_Regular Symbol'!D$37,IF(A278=0,'BN_Regular Symbol'!D$26,'BN_Regular Symbol'!D$65) ))</f>
        <v>14</v>
      </c>
      <c r="I278" s="284">
        <f>IF(C278=2,'BN_Regular Symbol'!E$52,IF(BN_PayCombo!C278=1,'BN_Regular Symbol'!E$37,IF(B278=0,'BN_Regular Symbol'!E$26,'BN_Regular Symbol'!E$65) ))</f>
        <v>19</v>
      </c>
      <c r="J278" s="284">
        <f>IF(D278=2,'BN_Regular Symbol'!F$52,IF(BN_PayCombo!D278=1,'BN_Regular Symbol'!F$37,IF(C278=0,'BN_Regular Symbol'!F$26,'BN_Regular Symbol'!F$65) ))</f>
        <v>37</v>
      </c>
      <c r="K278" s="284">
        <f>IF(E278=2,'BN_Regular Symbol'!G$52,IF(BN_PayCombo!E278=1,'BN_Regular Symbol'!G$37,IF(D278=0,'BN_Regular Symbol'!G$26,'BN_Regular Symbol'!G$65) ))</f>
        <v>0</v>
      </c>
      <c r="L278" s="284">
        <f>IF(F278=2,'BN_Regular Symbol'!H$52,IF(BN_PayCombo!F278=1,'BN_Regular Symbol'!H$37,IF(E278=0,'BN_Regular Symbol'!H$26,'BN_Regular Symbol'!H$65) ))</f>
        <v>114</v>
      </c>
      <c r="M278" s="270">
        <f t="shared" si="52"/>
        <v>0</v>
      </c>
      <c r="N278" s="271">
        <f t="shared" si="53"/>
        <v>0</v>
      </c>
      <c r="O278" s="285">
        <f>HLOOKUP(A278,OverView!$B$47:$L$57,6,FALSE)</f>
        <v>210</v>
      </c>
      <c r="P278" s="269">
        <f t="shared" si="57"/>
        <v>0</v>
      </c>
      <c r="Q278" s="272">
        <f t="shared" si="55"/>
        <v>0</v>
      </c>
      <c r="R278" s="269">
        <f t="shared" si="58"/>
        <v>0</v>
      </c>
      <c r="S278" s="289">
        <f>SUM(M265:M278)</f>
        <v>0</v>
      </c>
    </row>
    <row r="279" spans="1:19" ht="14" thickBot="1">
      <c r="A279" s="187">
        <f t="shared" si="50"/>
        <v>6</v>
      </c>
      <c r="B279" s="280">
        <v>1</v>
      </c>
      <c r="C279" s="280">
        <v>1</v>
      </c>
      <c r="D279" s="280">
        <v>1</v>
      </c>
      <c r="E279" s="280">
        <v>1</v>
      </c>
      <c r="F279" s="280">
        <v>2</v>
      </c>
      <c r="G279" s="281">
        <f t="shared" si="51"/>
        <v>6</v>
      </c>
      <c r="H279" s="284">
        <f>IF(B279=2,'BN_Regular Symbol'!D$52,IF(BN_PayCombo!B279=1,'BN_Regular Symbol'!D$37,IF(A279=0,'BN_Regular Symbol'!D$26,'BN_Regular Symbol'!D$65) ))</f>
        <v>0</v>
      </c>
      <c r="I279" s="284">
        <f>IF(C279=2,'BN_Regular Symbol'!E$52,IF(BN_PayCombo!C279=1,'BN_Regular Symbol'!E$37,IF(B279=0,'BN_Regular Symbol'!E$26,'BN_Regular Symbol'!E$65) ))</f>
        <v>0</v>
      </c>
      <c r="J279" s="284">
        <f>IF(D279=2,'BN_Regular Symbol'!F$52,IF(BN_PayCombo!D279=1,'BN_Regular Symbol'!F$37,IF(C279=0,'BN_Regular Symbol'!F$26,'BN_Regular Symbol'!F$65) ))</f>
        <v>0</v>
      </c>
      <c r="K279" s="284">
        <f>IF(E279=2,'BN_Regular Symbol'!G$52,IF(BN_PayCombo!E279=1,'BN_Regular Symbol'!G$37,IF(D279=0,'BN_Regular Symbol'!G$26,'BN_Regular Symbol'!G$65) ))</f>
        <v>0</v>
      </c>
      <c r="L279" s="284">
        <f>IF(F279=2,'BN_Regular Symbol'!H$52,IF(BN_PayCombo!F279=1,'BN_Regular Symbol'!H$37,IF(E279=0,'BN_Regular Symbol'!H$26,'BN_Regular Symbol'!H$65) ))</f>
        <v>6</v>
      </c>
      <c r="M279" s="270">
        <f t="shared" si="52"/>
        <v>0</v>
      </c>
      <c r="N279" s="271">
        <f t="shared" si="53"/>
        <v>0</v>
      </c>
      <c r="O279" s="285">
        <f>HLOOKUP(A279,OverView!$B$47:$L$57,6,FALSE)</f>
        <v>90</v>
      </c>
      <c r="P279" s="269">
        <f t="shared" si="57"/>
        <v>0</v>
      </c>
      <c r="Q279" s="272">
        <f t="shared" si="55"/>
        <v>0</v>
      </c>
      <c r="R279" s="269">
        <f t="shared" si="58"/>
        <v>0</v>
      </c>
      <c r="S279" s="237"/>
    </row>
    <row r="280" spans="1:19" ht="14" thickBot="1">
      <c r="A280" s="187">
        <f t="shared" ref="A280:A306" si="59">SUM(B280:F280)</f>
        <v>6</v>
      </c>
      <c r="B280" s="278">
        <v>1</v>
      </c>
      <c r="C280" s="278">
        <v>1</v>
      </c>
      <c r="D280" s="278">
        <v>1</v>
      </c>
      <c r="E280" s="278">
        <v>2</v>
      </c>
      <c r="F280" s="278">
        <v>1</v>
      </c>
      <c r="G280" s="279">
        <f t="shared" ref="G280:G306" si="60">SUM(B280:F280)</f>
        <v>6</v>
      </c>
      <c r="H280" s="284">
        <f>IF(B280=2,'BN_Regular Symbol'!D$52,IF(BN_PayCombo!B280=1,'BN_Regular Symbol'!D$37,IF(A280=0,'BN_Regular Symbol'!D$26,'BN_Regular Symbol'!D$65) ))</f>
        <v>0</v>
      </c>
      <c r="I280" s="284">
        <f>IF(C280=2,'BN_Regular Symbol'!E$52,IF(BN_PayCombo!C280=1,'BN_Regular Symbol'!E$37,IF(B280=0,'BN_Regular Symbol'!E$26,'BN_Regular Symbol'!E$65) ))</f>
        <v>0</v>
      </c>
      <c r="J280" s="284">
        <f>IF(D280=2,'BN_Regular Symbol'!F$52,IF(BN_PayCombo!D280=1,'BN_Regular Symbol'!F$37,IF(C280=0,'BN_Regular Symbol'!F$26,'BN_Regular Symbol'!F$65) ))</f>
        <v>0</v>
      </c>
      <c r="K280" s="284">
        <f>IF(E280=2,'BN_Regular Symbol'!G$52,IF(BN_PayCombo!E280=1,'BN_Regular Symbol'!G$37,IF(D280=0,'BN_Regular Symbol'!G$26,'BN_Regular Symbol'!G$65) ))</f>
        <v>25</v>
      </c>
      <c r="L280" s="284">
        <f>IF(F280=2,'BN_Regular Symbol'!H$52,IF(BN_PayCombo!F280=1,'BN_Regular Symbol'!H$37,IF(E280=0,'BN_Regular Symbol'!H$26,'BN_Regular Symbol'!H$65) ))</f>
        <v>0</v>
      </c>
      <c r="M280" s="270">
        <f t="shared" si="52"/>
        <v>0</v>
      </c>
      <c r="N280" s="271">
        <f t="shared" si="53"/>
        <v>0</v>
      </c>
      <c r="O280" s="285">
        <f>HLOOKUP(A280,OverView!$B$47:$L$57,6,FALSE)</f>
        <v>90</v>
      </c>
      <c r="P280" s="269">
        <f t="shared" si="57"/>
        <v>0</v>
      </c>
      <c r="Q280" s="272">
        <f t="shared" si="55"/>
        <v>0</v>
      </c>
      <c r="R280" s="269">
        <f t="shared" si="58"/>
        <v>0</v>
      </c>
      <c r="S280" s="237"/>
    </row>
    <row r="281" spans="1:19" ht="14" thickBot="1">
      <c r="A281" s="187">
        <f t="shared" si="59"/>
        <v>6</v>
      </c>
      <c r="B281" s="278">
        <v>1</v>
      </c>
      <c r="C281" s="278">
        <v>1</v>
      </c>
      <c r="D281" s="278">
        <v>2</v>
      </c>
      <c r="E281" s="278">
        <v>1</v>
      </c>
      <c r="F281" s="278">
        <v>1</v>
      </c>
      <c r="G281" s="279">
        <f t="shared" si="60"/>
        <v>6</v>
      </c>
      <c r="H281" s="284">
        <f>IF(B281=2,'BN_Regular Symbol'!D$52,IF(BN_PayCombo!B281=1,'BN_Regular Symbol'!D$37,IF(A281=0,'BN_Regular Symbol'!D$26,'BN_Regular Symbol'!D$65) ))</f>
        <v>0</v>
      </c>
      <c r="I281" s="284">
        <f>IF(C281=2,'BN_Regular Symbol'!E$52,IF(BN_PayCombo!C281=1,'BN_Regular Symbol'!E$37,IF(B281=0,'BN_Regular Symbol'!E$26,'BN_Regular Symbol'!E$65) ))</f>
        <v>0</v>
      </c>
      <c r="J281" s="284">
        <f>IF(D281=2,'BN_Regular Symbol'!F$52,IF(BN_PayCombo!D281=1,'BN_Regular Symbol'!F$37,IF(C281=0,'BN_Regular Symbol'!F$26,'BN_Regular Symbol'!F$65) ))</f>
        <v>37</v>
      </c>
      <c r="K281" s="284">
        <f>IF(E281=2,'BN_Regular Symbol'!G$52,IF(BN_PayCombo!E281=1,'BN_Regular Symbol'!G$37,IF(D281=0,'BN_Regular Symbol'!G$26,'BN_Regular Symbol'!G$65) ))</f>
        <v>0</v>
      </c>
      <c r="L281" s="284">
        <f>IF(F281=2,'BN_Regular Symbol'!H$52,IF(BN_PayCombo!F281=1,'BN_Regular Symbol'!H$37,IF(E281=0,'BN_Regular Symbol'!H$26,'BN_Regular Symbol'!H$65) ))</f>
        <v>0</v>
      </c>
      <c r="M281" s="270">
        <f t="shared" si="52"/>
        <v>0</v>
      </c>
      <c r="N281" s="271">
        <f t="shared" si="53"/>
        <v>0</v>
      </c>
      <c r="O281" s="285">
        <f>HLOOKUP(A281,OverView!$B$47:$L$57,6,FALSE)</f>
        <v>90</v>
      </c>
      <c r="P281" s="269">
        <f t="shared" si="57"/>
        <v>0</v>
      </c>
      <c r="Q281" s="272">
        <f t="shared" si="55"/>
        <v>0</v>
      </c>
      <c r="R281" s="269">
        <f t="shared" si="58"/>
        <v>0</v>
      </c>
      <c r="S281" s="237"/>
    </row>
    <row r="282" spans="1:19" ht="14" thickBot="1">
      <c r="A282" s="187">
        <f t="shared" si="59"/>
        <v>6</v>
      </c>
      <c r="B282" s="278">
        <v>1</v>
      </c>
      <c r="C282" s="278">
        <v>1</v>
      </c>
      <c r="D282" s="278">
        <v>2</v>
      </c>
      <c r="E282" s="278">
        <v>2</v>
      </c>
      <c r="F282" s="278">
        <v>0</v>
      </c>
      <c r="G282" s="279">
        <f t="shared" si="60"/>
        <v>6</v>
      </c>
      <c r="H282" s="284">
        <f>IF(B282=2,'BN_Regular Symbol'!D$52,IF(BN_PayCombo!B282=1,'BN_Regular Symbol'!D$37,IF(A282=0,'BN_Regular Symbol'!D$26,'BN_Regular Symbol'!D$65) ))</f>
        <v>0</v>
      </c>
      <c r="I282" s="284">
        <f>IF(C282=2,'BN_Regular Symbol'!E$52,IF(BN_PayCombo!C282=1,'BN_Regular Symbol'!E$37,IF(B282=0,'BN_Regular Symbol'!E$26,'BN_Regular Symbol'!E$65) ))</f>
        <v>0</v>
      </c>
      <c r="J282" s="284">
        <f>IF(D282=2,'BN_Regular Symbol'!F$52,IF(BN_PayCombo!D282=1,'BN_Regular Symbol'!F$37,IF(C282=0,'BN_Regular Symbol'!F$26,'BN_Regular Symbol'!F$65) ))</f>
        <v>37</v>
      </c>
      <c r="K282" s="284">
        <f>IF(E282=2,'BN_Regular Symbol'!G$52,IF(BN_PayCombo!E282=1,'BN_Regular Symbol'!G$37,IF(D282=0,'BN_Regular Symbol'!G$26,'BN_Regular Symbol'!G$65) ))</f>
        <v>25</v>
      </c>
      <c r="L282" s="284">
        <f>IF(F282=2,'BN_Regular Symbol'!H$52,IF(BN_PayCombo!F282=1,'BN_Regular Symbol'!H$37,IF(E282=0,'BN_Regular Symbol'!H$26,'BN_Regular Symbol'!H$65) ))</f>
        <v>114</v>
      </c>
      <c r="M282" s="270">
        <f t="shared" si="52"/>
        <v>0</v>
      </c>
      <c r="N282" s="271">
        <f t="shared" si="53"/>
        <v>0</v>
      </c>
      <c r="O282" s="285">
        <f>HLOOKUP(A282,OverView!$B$47:$L$57,6,FALSE)</f>
        <v>90</v>
      </c>
      <c r="P282" s="269">
        <f t="shared" si="57"/>
        <v>0</v>
      </c>
      <c r="Q282" s="272">
        <f t="shared" si="55"/>
        <v>0</v>
      </c>
      <c r="R282" s="269">
        <f t="shared" si="58"/>
        <v>0</v>
      </c>
      <c r="S282" s="237"/>
    </row>
    <row r="283" spans="1:19" ht="14" thickBot="1">
      <c r="A283" s="187">
        <f t="shared" si="59"/>
        <v>6</v>
      </c>
      <c r="B283" s="278">
        <v>1</v>
      </c>
      <c r="C283" s="278">
        <v>2</v>
      </c>
      <c r="D283" s="278">
        <v>1</v>
      </c>
      <c r="E283" s="278">
        <v>1</v>
      </c>
      <c r="F283" s="278">
        <v>1</v>
      </c>
      <c r="G283" s="279">
        <f t="shared" si="60"/>
        <v>6</v>
      </c>
      <c r="H283" s="284">
        <f>IF(B283=2,'BN_Regular Symbol'!D$52,IF(BN_PayCombo!B283=1,'BN_Regular Symbol'!D$37,IF(A283=0,'BN_Regular Symbol'!D$26,'BN_Regular Symbol'!D$65) ))</f>
        <v>0</v>
      </c>
      <c r="I283" s="284">
        <f>IF(C283=2,'BN_Regular Symbol'!E$52,IF(BN_PayCombo!C283=1,'BN_Regular Symbol'!E$37,IF(B283=0,'BN_Regular Symbol'!E$26,'BN_Regular Symbol'!E$65) ))</f>
        <v>19</v>
      </c>
      <c r="J283" s="284">
        <f>IF(D283=2,'BN_Regular Symbol'!F$52,IF(BN_PayCombo!D283=1,'BN_Regular Symbol'!F$37,IF(C283=0,'BN_Regular Symbol'!F$26,'BN_Regular Symbol'!F$65) ))</f>
        <v>0</v>
      </c>
      <c r="K283" s="284">
        <f>IF(E283=2,'BN_Regular Symbol'!G$52,IF(BN_PayCombo!E283=1,'BN_Regular Symbol'!G$37,IF(D283=0,'BN_Regular Symbol'!G$26,'BN_Regular Symbol'!G$65) ))</f>
        <v>0</v>
      </c>
      <c r="L283" s="284">
        <f>IF(F283=2,'BN_Regular Symbol'!H$52,IF(BN_PayCombo!F283=1,'BN_Regular Symbol'!H$37,IF(E283=0,'BN_Regular Symbol'!H$26,'BN_Regular Symbol'!H$65) ))</f>
        <v>0</v>
      </c>
      <c r="M283" s="270">
        <f t="shared" si="52"/>
        <v>0</v>
      </c>
      <c r="N283" s="271">
        <f t="shared" si="53"/>
        <v>0</v>
      </c>
      <c r="O283" s="285">
        <f>HLOOKUP(A283,OverView!$B$47:$L$57,6,FALSE)</f>
        <v>90</v>
      </c>
      <c r="P283" s="269">
        <f t="shared" si="57"/>
        <v>0</v>
      </c>
      <c r="Q283" s="272">
        <f t="shared" si="55"/>
        <v>0</v>
      </c>
      <c r="R283" s="269">
        <f t="shared" si="58"/>
        <v>0</v>
      </c>
      <c r="S283" s="237"/>
    </row>
    <row r="284" spans="1:19" ht="14" thickBot="1">
      <c r="A284" s="187">
        <f t="shared" si="59"/>
        <v>6</v>
      </c>
      <c r="B284" s="278">
        <v>1</v>
      </c>
      <c r="C284" s="278">
        <v>2</v>
      </c>
      <c r="D284" s="278">
        <v>1</v>
      </c>
      <c r="E284" s="278">
        <v>2</v>
      </c>
      <c r="F284" s="278">
        <v>0</v>
      </c>
      <c r="G284" s="279">
        <f t="shared" si="60"/>
        <v>6</v>
      </c>
      <c r="H284" s="284">
        <f>IF(B284=2,'BN_Regular Symbol'!D$52,IF(BN_PayCombo!B284=1,'BN_Regular Symbol'!D$37,IF(A284=0,'BN_Regular Symbol'!D$26,'BN_Regular Symbol'!D$65) ))</f>
        <v>0</v>
      </c>
      <c r="I284" s="284">
        <f>IF(C284=2,'BN_Regular Symbol'!E$52,IF(BN_PayCombo!C284=1,'BN_Regular Symbol'!E$37,IF(B284=0,'BN_Regular Symbol'!E$26,'BN_Regular Symbol'!E$65) ))</f>
        <v>19</v>
      </c>
      <c r="J284" s="284">
        <f>IF(D284=2,'BN_Regular Symbol'!F$52,IF(BN_PayCombo!D284=1,'BN_Regular Symbol'!F$37,IF(C284=0,'BN_Regular Symbol'!F$26,'BN_Regular Symbol'!F$65) ))</f>
        <v>0</v>
      </c>
      <c r="K284" s="284">
        <f>IF(E284=2,'BN_Regular Symbol'!G$52,IF(BN_PayCombo!E284=1,'BN_Regular Symbol'!G$37,IF(D284=0,'BN_Regular Symbol'!G$26,'BN_Regular Symbol'!G$65) ))</f>
        <v>25</v>
      </c>
      <c r="L284" s="284">
        <f>IF(F284=2,'BN_Regular Symbol'!H$52,IF(BN_PayCombo!F284=1,'BN_Regular Symbol'!H$37,IF(E284=0,'BN_Regular Symbol'!H$26,'BN_Regular Symbol'!H$65) ))</f>
        <v>114</v>
      </c>
      <c r="M284" s="270">
        <f t="shared" si="52"/>
        <v>0</v>
      </c>
      <c r="N284" s="271">
        <f t="shared" si="53"/>
        <v>0</v>
      </c>
      <c r="O284" s="285">
        <f>HLOOKUP(A284,OverView!$B$47:$L$57,6,FALSE)</f>
        <v>90</v>
      </c>
      <c r="P284" s="269">
        <f t="shared" si="57"/>
        <v>0</v>
      </c>
      <c r="Q284" s="272">
        <f t="shared" si="55"/>
        <v>0</v>
      </c>
      <c r="R284" s="269">
        <f t="shared" si="58"/>
        <v>0</v>
      </c>
      <c r="S284" s="237"/>
    </row>
    <row r="285" spans="1:19" ht="14" thickBot="1">
      <c r="A285" s="187">
        <f t="shared" si="59"/>
        <v>6</v>
      </c>
      <c r="B285" s="278">
        <v>1</v>
      </c>
      <c r="C285" s="278">
        <v>2</v>
      </c>
      <c r="D285" s="278">
        <v>2</v>
      </c>
      <c r="E285" s="278">
        <v>1</v>
      </c>
      <c r="F285" s="278">
        <v>0</v>
      </c>
      <c r="G285" s="279">
        <f t="shared" si="60"/>
        <v>6</v>
      </c>
      <c r="H285" s="284">
        <f>IF(B285=2,'BN_Regular Symbol'!D$52,IF(BN_PayCombo!B285=1,'BN_Regular Symbol'!D$37,IF(A285=0,'BN_Regular Symbol'!D$26,'BN_Regular Symbol'!D$65) ))</f>
        <v>0</v>
      </c>
      <c r="I285" s="284">
        <f>IF(C285=2,'BN_Regular Symbol'!E$52,IF(BN_PayCombo!C285=1,'BN_Regular Symbol'!E$37,IF(B285=0,'BN_Regular Symbol'!E$26,'BN_Regular Symbol'!E$65) ))</f>
        <v>19</v>
      </c>
      <c r="J285" s="284">
        <f>IF(D285=2,'BN_Regular Symbol'!F$52,IF(BN_PayCombo!D285=1,'BN_Regular Symbol'!F$37,IF(C285=0,'BN_Regular Symbol'!F$26,'BN_Regular Symbol'!F$65) ))</f>
        <v>37</v>
      </c>
      <c r="K285" s="284">
        <f>IF(E285=2,'BN_Regular Symbol'!G$52,IF(BN_PayCombo!E285=1,'BN_Regular Symbol'!G$37,IF(D285=0,'BN_Regular Symbol'!G$26,'BN_Regular Symbol'!G$65) ))</f>
        <v>0</v>
      </c>
      <c r="L285" s="284">
        <f>IF(F285=2,'BN_Regular Symbol'!H$52,IF(BN_PayCombo!F285=1,'BN_Regular Symbol'!H$37,IF(E285=0,'BN_Regular Symbol'!H$26,'BN_Regular Symbol'!H$65) ))</f>
        <v>114</v>
      </c>
      <c r="M285" s="270">
        <f t="shared" si="52"/>
        <v>0</v>
      </c>
      <c r="N285" s="271">
        <f t="shared" si="53"/>
        <v>0</v>
      </c>
      <c r="O285" s="285">
        <f>HLOOKUP(A285,OverView!$B$47:$L$57,6,FALSE)</f>
        <v>90</v>
      </c>
      <c r="P285" s="269">
        <f t="shared" si="57"/>
        <v>0</v>
      </c>
      <c r="Q285" s="272">
        <f t="shared" si="55"/>
        <v>0</v>
      </c>
      <c r="R285" s="269">
        <f t="shared" si="58"/>
        <v>0</v>
      </c>
      <c r="S285" s="237"/>
    </row>
    <row r="286" spans="1:19" ht="14" thickBot="1">
      <c r="A286" s="187">
        <f t="shared" si="59"/>
        <v>6</v>
      </c>
      <c r="B286" s="278">
        <v>2</v>
      </c>
      <c r="C286" s="278">
        <v>1</v>
      </c>
      <c r="D286" s="278">
        <v>1</v>
      </c>
      <c r="E286" s="278">
        <v>1</v>
      </c>
      <c r="F286" s="278">
        <v>1</v>
      </c>
      <c r="G286" s="279">
        <f t="shared" si="60"/>
        <v>6</v>
      </c>
      <c r="H286" s="284">
        <f>IF(B286=2,'BN_Regular Symbol'!D$52,IF(BN_PayCombo!B286=1,'BN_Regular Symbol'!D$37,IF(A286=0,'BN_Regular Symbol'!D$26,'BN_Regular Symbol'!D$65) ))</f>
        <v>14</v>
      </c>
      <c r="I286" s="284">
        <f>IF(C286=2,'BN_Regular Symbol'!E$52,IF(BN_PayCombo!C286=1,'BN_Regular Symbol'!E$37,IF(B286=0,'BN_Regular Symbol'!E$26,'BN_Regular Symbol'!E$65) ))</f>
        <v>0</v>
      </c>
      <c r="J286" s="284">
        <f>IF(D286=2,'BN_Regular Symbol'!F$52,IF(BN_PayCombo!D286=1,'BN_Regular Symbol'!F$37,IF(C286=0,'BN_Regular Symbol'!F$26,'BN_Regular Symbol'!F$65) ))</f>
        <v>0</v>
      </c>
      <c r="K286" s="284">
        <f>IF(E286=2,'BN_Regular Symbol'!G$52,IF(BN_PayCombo!E286=1,'BN_Regular Symbol'!G$37,IF(D286=0,'BN_Regular Symbol'!G$26,'BN_Regular Symbol'!G$65) ))</f>
        <v>0</v>
      </c>
      <c r="L286" s="284">
        <f>IF(F286=2,'BN_Regular Symbol'!H$52,IF(BN_PayCombo!F286=1,'BN_Regular Symbol'!H$37,IF(E286=0,'BN_Regular Symbol'!H$26,'BN_Regular Symbol'!H$65) ))</f>
        <v>0</v>
      </c>
      <c r="M286" s="270">
        <f t="shared" si="52"/>
        <v>0</v>
      </c>
      <c r="N286" s="271">
        <f t="shared" si="53"/>
        <v>0</v>
      </c>
      <c r="O286" s="285">
        <f>HLOOKUP(A286,OverView!$B$47:$L$57,6,FALSE)</f>
        <v>90</v>
      </c>
      <c r="P286" s="269">
        <f t="shared" si="57"/>
        <v>0</v>
      </c>
      <c r="Q286" s="272">
        <f t="shared" si="55"/>
        <v>0</v>
      </c>
      <c r="R286" s="269">
        <f t="shared" si="58"/>
        <v>0</v>
      </c>
      <c r="S286" s="237"/>
    </row>
    <row r="287" spans="1:19" ht="14" thickBot="1">
      <c r="A287" s="187">
        <f t="shared" si="59"/>
        <v>6</v>
      </c>
      <c r="B287" s="278">
        <v>2</v>
      </c>
      <c r="C287" s="278">
        <v>1</v>
      </c>
      <c r="D287" s="278">
        <v>1</v>
      </c>
      <c r="E287" s="278">
        <v>2</v>
      </c>
      <c r="F287" s="278">
        <v>0</v>
      </c>
      <c r="G287" s="279">
        <f t="shared" si="60"/>
        <v>6</v>
      </c>
      <c r="H287" s="284">
        <f>IF(B287=2,'BN_Regular Symbol'!D$52,IF(BN_PayCombo!B287=1,'BN_Regular Symbol'!D$37,IF(A287=0,'BN_Regular Symbol'!D$26,'BN_Regular Symbol'!D$65) ))</f>
        <v>14</v>
      </c>
      <c r="I287" s="284">
        <f>IF(C287=2,'BN_Regular Symbol'!E$52,IF(BN_PayCombo!C287=1,'BN_Regular Symbol'!E$37,IF(B287=0,'BN_Regular Symbol'!E$26,'BN_Regular Symbol'!E$65) ))</f>
        <v>0</v>
      </c>
      <c r="J287" s="284">
        <f>IF(D287=2,'BN_Regular Symbol'!F$52,IF(BN_PayCombo!D287=1,'BN_Regular Symbol'!F$37,IF(C287=0,'BN_Regular Symbol'!F$26,'BN_Regular Symbol'!F$65) ))</f>
        <v>0</v>
      </c>
      <c r="K287" s="284">
        <f>IF(E287=2,'BN_Regular Symbol'!G$52,IF(BN_PayCombo!E287=1,'BN_Regular Symbol'!G$37,IF(D287=0,'BN_Regular Symbol'!G$26,'BN_Regular Symbol'!G$65) ))</f>
        <v>25</v>
      </c>
      <c r="L287" s="284">
        <f>IF(F287=2,'BN_Regular Symbol'!H$52,IF(BN_PayCombo!F287=1,'BN_Regular Symbol'!H$37,IF(E287=0,'BN_Regular Symbol'!H$26,'BN_Regular Symbol'!H$65) ))</f>
        <v>114</v>
      </c>
      <c r="M287" s="270">
        <f t="shared" si="52"/>
        <v>0</v>
      </c>
      <c r="N287" s="271">
        <f t="shared" si="53"/>
        <v>0</v>
      </c>
      <c r="O287" s="285">
        <f>HLOOKUP(A287,OverView!$B$47:$L$57,6,FALSE)</f>
        <v>90</v>
      </c>
      <c r="P287" s="269">
        <f t="shared" si="57"/>
        <v>0</v>
      </c>
      <c r="Q287" s="272">
        <f t="shared" si="55"/>
        <v>0</v>
      </c>
      <c r="R287" s="269">
        <f t="shared" si="58"/>
        <v>0</v>
      </c>
      <c r="S287" s="237"/>
    </row>
    <row r="288" spans="1:19" ht="14" thickBot="1">
      <c r="A288" s="187">
        <f t="shared" si="59"/>
        <v>6</v>
      </c>
      <c r="B288" s="278">
        <v>2</v>
      </c>
      <c r="C288" s="278">
        <v>1</v>
      </c>
      <c r="D288" s="278">
        <v>2</v>
      </c>
      <c r="E288" s="278">
        <v>1</v>
      </c>
      <c r="F288" s="278">
        <v>0</v>
      </c>
      <c r="G288" s="279">
        <f t="shared" si="60"/>
        <v>6</v>
      </c>
      <c r="H288" s="284">
        <f>IF(B288=2,'BN_Regular Symbol'!D$52,IF(BN_PayCombo!B288=1,'BN_Regular Symbol'!D$37,IF(A288=0,'BN_Regular Symbol'!D$26,'BN_Regular Symbol'!D$65) ))</f>
        <v>14</v>
      </c>
      <c r="I288" s="284">
        <f>IF(C288=2,'BN_Regular Symbol'!E$52,IF(BN_PayCombo!C288=1,'BN_Regular Symbol'!E$37,IF(B288=0,'BN_Regular Symbol'!E$26,'BN_Regular Symbol'!E$65) ))</f>
        <v>0</v>
      </c>
      <c r="J288" s="284">
        <f>IF(D288=2,'BN_Regular Symbol'!F$52,IF(BN_PayCombo!D288=1,'BN_Regular Symbol'!F$37,IF(C288=0,'BN_Regular Symbol'!F$26,'BN_Regular Symbol'!F$65) ))</f>
        <v>37</v>
      </c>
      <c r="K288" s="284">
        <f>IF(E288=2,'BN_Regular Symbol'!G$52,IF(BN_PayCombo!E288=1,'BN_Regular Symbol'!G$37,IF(D288=0,'BN_Regular Symbol'!G$26,'BN_Regular Symbol'!G$65) ))</f>
        <v>0</v>
      </c>
      <c r="L288" s="284">
        <f>IF(F288=2,'BN_Regular Symbol'!H$52,IF(BN_PayCombo!F288=1,'BN_Regular Symbol'!H$37,IF(E288=0,'BN_Regular Symbol'!H$26,'BN_Regular Symbol'!H$65) ))</f>
        <v>114</v>
      </c>
      <c r="M288" s="270">
        <f t="shared" si="52"/>
        <v>0</v>
      </c>
      <c r="N288" s="271">
        <f t="shared" si="53"/>
        <v>0</v>
      </c>
      <c r="O288" s="285">
        <f>HLOOKUP(A288,OverView!$B$47:$L$57,6,FALSE)</f>
        <v>90</v>
      </c>
      <c r="P288" s="269">
        <f t="shared" si="57"/>
        <v>0</v>
      </c>
      <c r="Q288" s="272">
        <f t="shared" si="55"/>
        <v>0</v>
      </c>
      <c r="R288" s="269">
        <f t="shared" si="58"/>
        <v>0</v>
      </c>
      <c r="S288" s="237"/>
    </row>
    <row r="289" spans="1:19" ht="14" thickBot="1">
      <c r="A289" s="187">
        <f t="shared" si="59"/>
        <v>6</v>
      </c>
      <c r="B289" s="278">
        <v>2</v>
      </c>
      <c r="C289" s="278">
        <v>2</v>
      </c>
      <c r="D289" s="278">
        <v>1</v>
      </c>
      <c r="E289" s="278">
        <v>1</v>
      </c>
      <c r="F289" s="278">
        <v>0</v>
      </c>
      <c r="G289" s="279">
        <f t="shared" si="60"/>
        <v>6</v>
      </c>
      <c r="H289" s="284">
        <f>IF(B289=2,'BN_Regular Symbol'!D$52,IF(BN_PayCombo!B289=1,'BN_Regular Symbol'!D$37,IF(A289=0,'BN_Regular Symbol'!D$26,'BN_Regular Symbol'!D$65) ))</f>
        <v>14</v>
      </c>
      <c r="I289" s="284">
        <f>IF(C289=2,'BN_Regular Symbol'!E$52,IF(BN_PayCombo!C289=1,'BN_Regular Symbol'!E$37,IF(B289=0,'BN_Regular Symbol'!E$26,'BN_Regular Symbol'!E$65) ))</f>
        <v>19</v>
      </c>
      <c r="J289" s="284">
        <f>IF(D289=2,'BN_Regular Symbol'!F$52,IF(BN_PayCombo!D289=1,'BN_Regular Symbol'!F$37,IF(C289=0,'BN_Regular Symbol'!F$26,'BN_Regular Symbol'!F$65) ))</f>
        <v>0</v>
      </c>
      <c r="K289" s="284">
        <f>IF(E289=2,'BN_Regular Symbol'!G$52,IF(BN_PayCombo!E289=1,'BN_Regular Symbol'!G$37,IF(D289=0,'BN_Regular Symbol'!G$26,'BN_Regular Symbol'!G$65) ))</f>
        <v>0</v>
      </c>
      <c r="L289" s="284">
        <f>IF(F289=2,'BN_Regular Symbol'!H$52,IF(BN_PayCombo!F289=1,'BN_Regular Symbol'!H$37,IF(E289=0,'BN_Regular Symbol'!H$26,'BN_Regular Symbol'!H$65) ))</f>
        <v>114</v>
      </c>
      <c r="M289" s="270">
        <f t="shared" si="52"/>
        <v>0</v>
      </c>
      <c r="N289" s="271">
        <f t="shared" si="53"/>
        <v>0</v>
      </c>
      <c r="O289" s="285">
        <f>HLOOKUP(A289,OverView!$B$47:$L$57,6,FALSE)</f>
        <v>90</v>
      </c>
      <c r="P289" s="269">
        <f t="shared" si="57"/>
        <v>0</v>
      </c>
      <c r="Q289" s="272">
        <f t="shared" si="55"/>
        <v>0</v>
      </c>
      <c r="R289" s="269">
        <f t="shared" si="58"/>
        <v>0</v>
      </c>
      <c r="S289" s="237"/>
    </row>
    <row r="290" spans="1:19" ht="14" thickBot="1">
      <c r="A290" s="187">
        <f t="shared" si="59"/>
        <v>6</v>
      </c>
      <c r="B290" s="282">
        <v>2</v>
      </c>
      <c r="C290" s="282">
        <v>2</v>
      </c>
      <c r="D290" s="282">
        <v>2</v>
      </c>
      <c r="E290" s="282">
        <v>0</v>
      </c>
      <c r="F290" s="282">
        <v>0</v>
      </c>
      <c r="G290" s="283">
        <f t="shared" si="60"/>
        <v>6</v>
      </c>
      <c r="H290" s="284">
        <f>IF(B290=2,'BN_Regular Symbol'!D$52,IF(BN_PayCombo!B290=1,'BN_Regular Symbol'!D$37,IF(A290=0,'BN_Regular Symbol'!D$26,'BN_Regular Symbol'!D$65) ))</f>
        <v>14</v>
      </c>
      <c r="I290" s="284">
        <f>IF(C290=2,'BN_Regular Symbol'!E$52,IF(BN_PayCombo!C290=1,'BN_Regular Symbol'!E$37,IF(B290=0,'BN_Regular Symbol'!E$26,'BN_Regular Symbol'!E$65) ))</f>
        <v>19</v>
      </c>
      <c r="J290" s="284">
        <f>IF(D290=2,'BN_Regular Symbol'!F$52,IF(BN_PayCombo!D290=1,'BN_Regular Symbol'!F$37,IF(C290=0,'BN_Regular Symbol'!F$26,'BN_Regular Symbol'!F$65) ))</f>
        <v>37</v>
      </c>
      <c r="K290" s="284">
        <f>IF(E290=2,'BN_Regular Symbol'!G$52,IF(BN_PayCombo!E290=1,'BN_Regular Symbol'!G$37,IF(D290=0,'BN_Regular Symbol'!G$26,'BN_Regular Symbol'!G$65) ))</f>
        <v>95</v>
      </c>
      <c r="L290" s="284">
        <f>IF(F290=2,'BN_Regular Symbol'!H$52,IF(BN_PayCombo!F290=1,'BN_Regular Symbol'!H$37,IF(E290=0,'BN_Regular Symbol'!H$26,'BN_Regular Symbol'!H$65) ))</f>
        <v>120</v>
      </c>
      <c r="M290" s="270">
        <f t="shared" si="52"/>
        <v>112198800</v>
      </c>
      <c r="N290" s="271">
        <f t="shared" si="53"/>
        <v>221.77777302431042</v>
      </c>
      <c r="O290" s="285">
        <f>HLOOKUP(A290,OverView!$B$47:$L$57,6,FALSE)</f>
        <v>90</v>
      </c>
      <c r="P290" s="269">
        <f t="shared" si="57"/>
        <v>0.40581163194444442</v>
      </c>
      <c r="Q290" s="272">
        <f t="shared" si="55"/>
        <v>4.5090181327160491E-3</v>
      </c>
      <c r="R290" s="269">
        <f t="shared" si="58"/>
        <v>0.40581163194444442</v>
      </c>
      <c r="S290" s="289">
        <f>SUM(M279:M290)</f>
        <v>112198800</v>
      </c>
    </row>
    <row r="291" spans="1:19" ht="14" thickBot="1">
      <c r="A291" s="187">
        <f t="shared" si="59"/>
        <v>5</v>
      </c>
      <c r="B291" s="280">
        <v>1</v>
      </c>
      <c r="C291" s="280">
        <v>1</v>
      </c>
      <c r="D291" s="280">
        <v>1</v>
      </c>
      <c r="E291" s="280">
        <v>1</v>
      </c>
      <c r="F291" s="280">
        <v>1</v>
      </c>
      <c r="G291" s="281">
        <f t="shared" si="60"/>
        <v>5</v>
      </c>
      <c r="H291" s="284">
        <f>IF(B291=2,'BN_Regular Symbol'!D$52,IF(BN_PayCombo!B291=1,'BN_Regular Symbol'!D$37,IF(A291=0,'BN_Regular Symbol'!D$26,'BN_Regular Symbol'!D$65) ))</f>
        <v>0</v>
      </c>
      <c r="I291" s="284">
        <f>IF(C291=2,'BN_Regular Symbol'!E$52,IF(BN_PayCombo!C291=1,'BN_Regular Symbol'!E$37,IF(B291=0,'BN_Regular Symbol'!E$26,'BN_Regular Symbol'!E$65) ))</f>
        <v>0</v>
      </c>
      <c r="J291" s="284">
        <f>IF(D291=2,'BN_Regular Symbol'!F$52,IF(BN_PayCombo!D291=1,'BN_Regular Symbol'!F$37,IF(C291=0,'BN_Regular Symbol'!F$26,'BN_Regular Symbol'!F$65) ))</f>
        <v>0</v>
      </c>
      <c r="K291" s="284">
        <f>IF(E291=2,'BN_Regular Symbol'!G$52,IF(BN_PayCombo!E291=1,'BN_Regular Symbol'!G$37,IF(D291=0,'BN_Regular Symbol'!G$26,'BN_Regular Symbol'!G$65) ))</f>
        <v>0</v>
      </c>
      <c r="L291" s="284">
        <f>IF(F291=2,'BN_Regular Symbol'!H$52,IF(BN_PayCombo!F291=1,'BN_Regular Symbol'!H$37,IF(E291=0,'BN_Regular Symbol'!H$26,'BN_Regular Symbol'!H$65) ))</f>
        <v>0</v>
      </c>
      <c r="M291" s="270">
        <f t="shared" si="52"/>
        <v>0</v>
      </c>
      <c r="N291" s="271">
        <f t="shared" si="53"/>
        <v>0</v>
      </c>
      <c r="O291" s="285">
        <f>HLOOKUP(A291,OverView!$B$47:$L$57,6,FALSE)</f>
        <v>30</v>
      </c>
      <c r="P291" s="269">
        <f t="shared" si="57"/>
        <v>0</v>
      </c>
      <c r="Q291" s="272">
        <f t="shared" si="55"/>
        <v>0</v>
      </c>
      <c r="R291" s="269">
        <f t="shared" si="58"/>
        <v>0</v>
      </c>
      <c r="S291" s="237"/>
    </row>
    <row r="292" spans="1:19" ht="14" thickBot="1">
      <c r="A292" s="187">
        <f t="shared" si="59"/>
        <v>5</v>
      </c>
      <c r="B292" s="278">
        <v>1</v>
      </c>
      <c r="C292" s="278">
        <v>1</v>
      </c>
      <c r="D292" s="278">
        <v>1</v>
      </c>
      <c r="E292" s="278">
        <v>2</v>
      </c>
      <c r="F292" s="278">
        <v>0</v>
      </c>
      <c r="G292" s="279">
        <f t="shared" si="60"/>
        <v>5</v>
      </c>
      <c r="H292" s="284">
        <f>IF(B292=2,'BN_Regular Symbol'!D$52,IF(BN_PayCombo!B292=1,'BN_Regular Symbol'!D$37,IF(A292=0,'BN_Regular Symbol'!D$26,'BN_Regular Symbol'!D$65) ))</f>
        <v>0</v>
      </c>
      <c r="I292" s="284">
        <f>IF(C292=2,'BN_Regular Symbol'!E$52,IF(BN_PayCombo!C292=1,'BN_Regular Symbol'!E$37,IF(B292=0,'BN_Regular Symbol'!E$26,'BN_Regular Symbol'!E$65) ))</f>
        <v>0</v>
      </c>
      <c r="J292" s="284">
        <f>IF(D292=2,'BN_Regular Symbol'!F$52,IF(BN_PayCombo!D292=1,'BN_Regular Symbol'!F$37,IF(C292=0,'BN_Regular Symbol'!F$26,'BN_Regular Symbol'!F$65) ))</f>
        <v>0</v>
      </c>
      <c r="K292" s="284">
        <f>IF(E292=2,'BN_Regular Symbol'!G$52,IF(BN_PayCombo!E292=1,'BN_Regular Symbol'!G$37,IF(D292=0,'BN_Regular Symbol'!G$26,'BN_Regular Symbol'!G$65) ))</f>
        <v>25</v>
      </c>
      <c r="L292" s="284">
        <f>IF(F292=2,'BN_Regular Symbol'!H$52,IF(BN_PayCombo!F292=1,'BN_Regular Symbol'!H$37,IF(E292=0,'BN_Regular Symbol'!H$26,'BN_Regular Symbol'!H$65) ))</f>
        <v>114</v>
      </c>
      <c r="M292" s="270">
        <f t="shared" si="52"/>
        <v>0</v>
      </c>
      <c r="N292" s="271">
        <f t="shared" si="53"/>
        <v>0</v>
      </c>
      <c r="O292" s="285">
        <f>HLOOKUP(A292,OverView!$B$47:$L$57,6,FALSE)</f>
        <v>30</v>
      </c>
      <c r="P292" s="269">
        <f t="shared" si="57"/>
        <v>0</v>
      </c>
      <c r="Q292" s="272">
        <f t="shared" si="55"/>
        <v>0</v>
      </c>
      <c r="R292" s="269">
        <f t="shared" si="58"/>
        <v>0</v>
      </c>
      <c r="S292" s="237"/>
    </row>
    <row r="293" spans="1:19" ht="14" thickBot="1">
      <c r="A293" s="187">
        <f t="shared" si="59"/>
        <v>5</v>
      </c>
      <c r="B293" s="278">
        <v>1</v>
      </c>
      <c r="C293" s="278">
        <v>1</v>
      </c>
      <c r="D293" s="278">
        <v>2</v>
      </c>
      <c r="E293" s="278">
        <v>1</v>
      </c>
      <c r="F293" s="278">
        <v>0</v>
      </c>
      <c r="G293" s="279">
        <f t="shared" si="60"/>
        <v>5</v>
      </c>
      <c r="H293" s="284">
        <f>IF(B293=2,'BN_Regular Symbol'!D$52,IF(BN_PayCombo!B293=1,'BN_Regular Symbol'!D$37,IF(A293=0,'BN_Regular Symbol'!D$26,'BN_Regular Symbol'!D$65) ))</f>
        <v>0</v>
      </c>
      <c r="I293" s="284">
        <f>IF(C293=2,'BN_Regular Symbol'!E$52,IF(BN_PayCombo!C293=1,'BN_Regular Symbol'!E$37,IF(B293=0,'BN_Regular Symbol'!E$26,'BN_Regular Symbol'!E$65) ))</f>
        <v>0</v>
      </c>
      <c r="J293" s="284">
        <f>IF(D293=2,'BN_Regular Symbol'!F$52,IF(BN_PayCombo!D293=1,'BN_Regular Symbol'!F$37,IF(C293=0,'BN_Regular Symbol'!F$26,'BN_Regular Symbol'!F$65) ))</f>
        <v>37</v>
      </c>
      <c r="K293" s="284">
        <f>IF(E293=2,'BN_Regular Symbol'!G$52,IF(BN_PayCombo!E293=1,'BN_Regular Symbol'!G$37,IF(D293=0,'BN_Regular Symbol'!G$26,'BN_Regular Symbol'!G$65) ))</f>
        <v>0</v>
      </c>
      <c r="L293" s="284">
        <f>IF(F293=2,'BN_Regular Symbol'!H$52,IF(BN_PayCombo!F293=1,'BN_Regular Symbol'!H$37,IF(E293=0,'BN_Regular Symbol'!H$26,'BN_Regular Symbol'!H$65) ))</f>
        <v>114</v>
      </c>
      <c r="M293" s="270">
        <f t="shared" si="52"/>
        <v>0</v>
      </c>
      <c r="N293" s="271">
        <f t="shared" si="53"/>
        <v>0</v>
      </c>
      <c r="O293" s="285">
        <f>HLOOKUP(A293,OverView!$B$47:$L$57,6,FALSE)</f>
        <v>30</v>
      </c>
      <c r="P293" s="269">
        <f t="shared" si="57"/>
        <v>0</v>
      </c>
      <c r="Q293" s="272">
        <f t="shared" si="55"/>
        <v>0</v>
      </c>
      <c r="R293" s="269">
        <f t="shared" si="58"/>
        <v>0</v>
      </c>
      <c r="S293" s="237"/>
    </row>
    <row r="294" spans="1:19" ht="14" thickBot="1">
      <c r="A294" s="187">
        <f t="shared" si="59"/>
        <v>5</v>
      </c>
      <c r="B294" s="278">
        <v>1</v>
      </c>
      <c r="C294" s="278">
        <v>2</v>
      </c>
      <c r="D294" s="278">
        <v>1</v>
      </c>
      <c r="E294" s="278">
        <v>1</v>
      </c>
      <c r="F294" s="278">
        <v>0</v>
      </c>
      <c r="G294" s="279">
        <f t="shared" si="60"/>
        <v>5</v>
      </c>
      <c r="H294" s="284">
        <f>IF(B294=2,'BN_Regular Symbol'!D$52,IF(BN_PayCombo!B294=1,'BN_Regular Symbol'!D$37,IF(A294=0,'BN_Regular Symbol'!D$26,'BN_Regular Symbol'!D$65) ))</f>
        <v>0</v>
      </c>
      <c r="I294" s="284">
        <f>IF(C294=2,'BN_Regular Symbol'!E$52,IF(BN_PayCombo!C294=1,'BN_Regular Symbol'!E$37,IF(B294=0,'BN_Regular Symbol'!E$26,'BN_Regular Symbol'!E$65) ))</f>
        <v>19</v>
      </c>
      <c r="J294" s="284">
        <f>IF(D294=2,'BN_Regular Symbol'!F$52,IF(BN_PayCombo!D294=1,'BN_Regular Symbol'!F$37,IF(C294=0,'BN_Regular Symbol'!F$26,'BN_Regular Symbol'!F$65) ))</f>
        <v>0</v>
      </c>
      <c r="K294" s="284">
        <f>IF(E294=2,'BN_Regular Symbol'!G$52,IF(BN_PayCombo!E294=1,'BN_Regular Symbol'!G$37,IF(D294=0,'BN_Regular Symbol'!G$26,'BN_Regular Symbol'!G$65) ))</f>
        <v>0</v>
      </c>
      <c r="L294" s="284">
        <f>IF(F294=2,'BN_Regular Symbol'!H$52,IF(BN_PayCombo!F294=1,'BN_Regular Symbol'!H$37,IF(E294=0,'BN_Regular Symbol'!H$26,'BN_Regular Symbol'!H$65) ))</f>
        <v>114</v>
      </c>
      <c r="M294" s="270">
        <f t="shared" si="52"/>
        <v>0</v>
      </c>
      <c r="N294" s="271">
        <f t="shared" si="53"/>
        <v>0</v>
      </c>
      <c r="O294" s="285">
        <f>HLOOKUP(A294,OverView!$B$47:$L$57,6,FALSE)</f>
        <v>30</v>
      </c>
      <c r="P294" s="269">
        <f t="shared" si="57"/>
        <v>0</v>
      </c>
      <c r="Q294" s="272">
        <f t="shared" si="55"/>
        <v>0</v>
      </c>
      <c r="R294" s="269">
        <f t="shared" si="58"/>
        <v>0</v>
      </c>
      <c r="S294" s="237"/>
    </row>
    <row r="295" spans="1:19" ht="14" thickBot="1">
      <c r="A295" s="187">
        <f t="shared" si="59"/>
        <v>5</v>
      </c>
      <c r="B295" s="278">
        <v>1</v>
      </c>
      <c r="C295" s="278">
        <v>2</v>
      </c>
      <c r="D295" s="278">
        <v>2</v>
      </c>
      <c r="E295" s="278">
        <v>0</v>
      </c>
      <c r="F295" s="278">
        <v>0</v>
      </c>
      <c r="G295" s="279">
        <f t="shared" si="60"/>
        <v>5</v>
      </c>
      <c r="H295" s="284">
        <f>IF(B295=2,'BN_Regular Symbol'!D$52,IF(BN_PayCombo!B295=1,'BN_Regular Symbol'!D$37,IF(A295=0,'BN_Regular Symbol'!D$26,'BN_Regular Symbol'!D$65) ))</f>
        <v>0</v>
      </c>
      <c r="I295" s="284">
        <f>IF(C295=2,'BN_Regular Symbol'!E$52,IF(BN_PayCombo!C295=1,'BN_Regular Symbol'!E$37,IF(B295=0,'BN_Regular Symbol'!E$26,'BN_Regular Symbol'!E$65) ))</f>
        <v>19</v>
      </c>
      <c r="J295" s="284">
        <f>IF(D295=2,'BN_Regular Symbol'!F$52,IF(BN_PayCombo!D295=1,'BN_Regular Symbol'!F$37,IF(C295=0,'BN_Regular Symbol'!F$26,'BN_Regular Symbol'!F$65) ))</f>
        <v>37</v>
      </c>
      <c r="K295" s="284">
        <f>IF(E295=2,'BN_Regular Symbol'!G$52,IF(BN_PayCombo!E295=1,'BN_Regular Symbol'!G$37,IF(D295=0,'BN_Regular Symbol'!G$26,'BN_Regular Symbol'!G$65) ))</f>
        <v>95</v>
      </c>
      <c r="L295" s="284">
        <f>IF(F295=2,'BN_Regular Symbol'!H$52,IF(BN_PayCombo!F295=1,'BN_Regular Symbol'!H$37,IF(E295=0,'BN_Regular Symbol'!H$26,'BN_Regular Symbol'!H$65) ))</f>
        <v>120</v>
      </c>
      <c r="M295" s="270">
        <f t="shared" si="52"/>
        <v>0</v>
      </c>
      <c r="N295" s="271">
        <f t="shared" si="53"/>
        <v>0</v>
      </c>
      <c r="O295" s="285">
        <f>HLOOKUP(A295,OverView!$B$47:$L$57,6,FALSE)</f>
        <v>30</v>
      </c>
      <c r="P295" s="269">
        <f t="shared" si="57"/>
        <v>0</v>
      </c>
      <c r="Q295" s="272">
        <f t="shared" si="55"/>
        <v>0</v>
      </c>
      <c r="R295" s="269">
        <f t="shared" si="58"/>
        <v>0</v>
      </c>
      <c r="S295" s="237"/>
    </row>
    <row r="296" spans="1:19" ht="14" thickBot="1">
      <c r="A296" s="187">
        <f t="shared" si="59"/>
        <v>5</v>
      </c>
      <c r="B296" s="278">
        <v>2</v>
      </c>
      <c r="C296" s="278">
        <v>1</v>
      </c>
      <c r="D296" s="278">
        <v>1</v>
      </c>
      <c r="E296" s="278">
        <v>1</v>
      </c>
      <c r="F296" s="278">
        <v>0</v>
      </c>
      <c r="G296" s="279">
        <f t="shared" si="60"/>
        <v>5</v>
      </c>
      <c r="H296" s="284">
        <f>IF(B296=2,'BN_Regular Symbol'!D$52,IF(BN_PayCombo!B296=1,'BN_Regular Symbol'!D$37,IF(A296=0,'BN_Regular Symbol'!D$26,'BN_Regular Symbol'!D$65) ))</f>
        <v>14</v>
      </c>
      <c r="I296" s="284">
        <f>IF(C296=2,'BN_Regular Symbol'!E$52,IF(BN_PayCombo!C296=1,'BN_Regular Symbol'!E$37,IF(B296=0,'BN_Regular Symbol'!E$26,'BN_Regular Symbol'!E$65) ))</f>
        <v>0</v>
      </c>
      <c r="J296" s="284">
        <f>IF(D296=2,'BN_Regular Symbol'!F$52,IF(BN_PayCombo!D296=1,'BN_Regular Symbol'!F$37,IF(C296=0,'BN_Regular Symbol'!F$26,'BN_Regular Symbol'!F$65) ))</f>
        <v>0</v>
      </c>
      <c r="K296" s="284">
        <f>IF(E296=2,'BN_Regular Symbol'!G$52,IF(BN_PayCombo!E296=1,'BN_Regular Symbol'!G$37,IF(D296=0,'BN_Regular Symbol'!G$26,'BN_Regular Symbol'!G$65) ))</f>
        <v>0</v>
      </c>
      <c r="L296" s="284">
        <f>IF(F296=2,'BN_Regular Symbol'!H$52,IF(BN_PayCombo!F296=1,'BN_Regular Symbol'!H$37,IF(E296=0,'BN_Regular Symbol'!H$26,'BN_Regular Symbol'!H$65) ))</f>
        <v>114</v>
      </c>
      <c r="M296" s="270">
        <f t="shared" si="52"/>
        <v>0</v>
      </c>
      <c r="N296" s="271">
        <f t="shared" si="53"/>
        <v>0</v>
      </c>
      <c r="O296" s="285">
        <f>HLOOKUP(A296,OverView!$B$47:$L$57,6,FALSE)</f>
        <v>30</v>
      </c>
      <c r="P296" s="269">
        <f t="shared" si="57"/>
        <v>0</v>
      </c>
      <c r="Q296" s="272">
        <f t="shared" si="55"/>
        <v>0</v>
      </c>
      <c r="R296" s="269">
        <f t="shared" si="58"/>
        <v>0</v>
      </c>
      <c r="S296" s="237"/>
    </row>
    <row r="297" spans="1:19" ht="14" thickBot="1">
      <c r="A297" s="187">
        <f t="shared" si="59"/>
        <v>5</v>
      </c>
      <c r="B297" s="278">
        <v>2</v>
      </c>
      <c r="C297" s="278">
        <v>1</v>
      </c>
      <c r="D297" s="278">
        <v>2</v>
      </c>
      <c r="E297" s="278">
        <v>0</v>
      </c>
      <c r="F297" s="278">
        <v>0</v>
      </c>
      <c r="G297" s="279">
        <f t="shared" si="60"/>
        <v>5</v>
      </c>
      <c r="H297" s="284">
        <f>IF(B297=2,'BN_Regular Symbol'!D$52,IF(BN_PayCombo!B297=1,'BN_Regular Symbol'!D$37,IF(A297=0,'BN_Regular Symbol'!D$26,'BN_Regular Symbol'!D$65) ))</f>
        <v>14</v>
      </c>
      <c r="I297" s="284">
        <f>IF(C297=2,'BN_Regular Symbol'!E$52,IF(BN_PayCombo!C297=1,'BN_Regular Symbol'!E$37,IF(B297=0,'BN_Regular Symbol'!E$26,'BN_Regular Symbol'!E$65) ))</f>
        <v>0</v>
      </c>
      <c r="J297" s="284">
        <f>IF(D297=2,'BN_Regular Symbol'!F$52,IF(BN_PayCombo!D297=1,'BN_Regular Symbol'!F$37,IF(C297=0,'BN_Regular Symbol'!F$26,'BN_Regular Symbol'!F$65) ))</f>
        <v>37</v>
      </c>
      <c r="K297" s="284">
        <f>IF(E297=2,'BN_Regular Symbol'!G$52,IF(BN_PayCombo!E297=1,'BN_Regular Symbol'!G$37,IF(D297=0,'BN_Regular Symbol'!G$26,'BN_Regular Symbol'!G$65) ))</f>
        <v>95</v>
      </c>
      <c r="L297" s="284">
        <f>IF(F297=2,'BN_Regular Symbol'!H$52,IF(BN_PayCombo!F297=1,'BN_Regular Symbol'!H$37,IF(E297=0,'BN_Regular Symbol'!H$26,'BN_Regular Symbol'!H$65) ))</f>
        <v>120</v>
      </c>
      <c r="M297" s="270">
        <f t="shared" si="52"/>
        <v>0</v>
      </c>
      <c r="N297" s="271">
        <f t="shared" si="53"/>
        <v>0</v>
      </c>
      <c r="O297" s="285">
        <f>HLOOKUP(A297,OverView!$B$47:$L$57,6,FALSE)</f>
        <v>30</v>
      </c>
      <c r="P297" s="269">
        <f t="shared" si="57"/>
        <v>0</v>
      </c>
      <c r="Q297" s="272">
        <f t="shared" si="55"/>
        <v>0</v>
      </c>
      <c r="R297" s="269">
        <f t="shared" si="58"/>
        <v>0</v>
      </c>
      <c r="S297" s="237"/>
    </row>
    <row r="298" spans="1:19" ht="14" thickBot="1">
      <c r="A298" s="187">
        <f t="shared" si="59"/>
        <v>5</v>
      </c>
      <c r="B298" s="282">
        <v>2</v>
      </c>
      <c r="C298" s="282">
        <v>2</v>
      </c>
      <c r="D298" s="282">
        <v>1</v>
      </c>
      <c r="E298" s="282">
        <v>0</v>
      </c>
      <c r="F298" s="282">
        <v>0</v>
      </c>
      <c r="G298" s="283">
        <f t="shared" si="60"/>
        <v>5</v>
      </c>
      <c r="H298" s="284">
        <f>IF(B298=2,'BN_Regular Symbol'!D$52,IF(BN_PayCombo!B298=1,'BN_Regular Symbol'!D$37,IF(A298=0,'BN_Regular Symbol'!D$26,'BN_Regular Symbol'!D$65) ))</f>
        <v>14</v>
      </c>
      <c r="I298" s="284">
        <f>IF(C298=2,'BN_Regular Symbol'!E$52,IF(BN_PayCombo!C298=1,'BN_Regular Symbol'!E$37,IF(B298=0,'BN_Regular Symbol'!E$26,'BN_Regular Symbol'!E$65) ))</f>
        <v>19</v>
      </c>
      <c r="J298" s="284">
        <f>IF(D298=2,'BN_Regular Symbol'!F$52,IF(BN_PayCombo!D298=1,'BN_Regular Symbol'!F$37,IF(C298=0,'BN_Regular Symbol'!F$26,'BN_Regular Symbol'!F$65) ))</f>
        <v>0</v>
      </c>
      <c r="K298" s="284">
        <f>IF(E298=2,'BN_Regular Symbol'!G$52,IF(BN_PayCombo!E298=1,'BN_Regular Symbol'!G$37,IF(D298=0,'BN_Regular Symbol'!G$26,'BN_Regular Symbol'!G$65) ))</f>
        <v>95</v>
      </c>
      <c r="L298" s="284">
        <f>IF(F298=2,'BN_Regular Symbol'!H$52,IF(BN_PayCombo!F298=1,'BN_Regular Symbol'!H$37,IF(E298=0,'BN_Regular Symbol'!H$26,'BN_Regular Symbol'!H$65) ))</f>
        <v>120</v>
      </c>
      <c r="M298" s="270">
        <f t="shared" si="52"/>
        <v>0</v>
      </c>
      <c r="N298" s="271">
        <f t="shared" si="53"/>
        <v>0</v>
      </c>
      <c r="O298" s="285">
        <f>HLOOKUP(A298,OverView!$B$47:$L$57,6,FALSE)</f>
        <v>30</v>
      </c>
      <c r="P298" s="269">
        <f t="shared" si="57"/>
        <v>0</v>
      </c>
      <c r="Q298" s="272">
        <f t="shared" si="55"/>
        <v>0</v>
      </c>
      <c r="R298" s="269">
        <f t="shared" si="58"/>
        <v>0</v>
      </c>
      <c r="S298" s="289">
        <f>SUM(M291:M298)</f>
        <v>0</v>
      </c>
    </row>
    <row r="299" spans="1:19" ht="14" thickBot="1">
      <c r="A299" s="187">
        <f t="shared" si="59"/>
        <v>4</v>
      </c>
      <c r="B299" s="280">
        <v>1</v>
      </c>
      <c r="C299" s="280">
        <v>1</v>
      </c>
      <c r="D299" s="280">
        <v>1</v>
      </c>
      <c r="E299" s="280">
        <v>1</v>
      </c>
      <c r="F299" s="280">
        <v>0</v>
      </c>
      <c r="G299" s="281">
        <f t="shared" si="60"/>
        <v>4</v>
      </c>
      <c r="H299" s="284">
        <f>IF(B299=2,'BN_Regular Symbol'!D$52,IF(BN_PayCombo!B299=1,'BN_Regular Symbol'!D$37,IF(A299=0,'BN_Regular Symbol'!D$26,'BN_Regular Symbol'!D$65) ))</f>
        <v>0</v>
      </c>
      <c r="I299" s="284">
        <f>IF(C299=2,'BN_Regular Symbol'!E$52,IF(BN_PayCombo!C299=1,'BN_Regular Symbol'!E$37,IF(B299=0,'BN_Regular Symbol'!E$26,'BN_Regular Symbol'!E$65) ))</f>
        <v>0</v>
      </c>
      <c r="J299" s="284">
        <f>IF(D299=2,'BN_Regular Symbol'!F$52,IF(BN_PayCombo!D299=1,'BN_Regular Symbol'!F$37,IF(C299=0,'BN_Regular Symbol'!F$26,'BN_Regular Symbol'!F$65) ))</f>
        <v>0</v>
      </c>
      <c r="K299" s="284">
        <f>IF(E299=2,'BN_Regular Symbol'!G$52,IF(BN_PayCombo!E299=1,'BN_Regular Symbol'!G$37,IF(D299=0,'BN_Regular Symbol'!G$26,'BN_Regular Symbol'!G$65) ))</f>
        <v>0</v>
      </c>
      <c r="L299" s="284">
        <f>IF(F299=2,'BN_Regular Symbol'!H$52,IF(BN_PayCombo!F299=1,'BN_Regular Symbol'!H$37,IF(E299=0,'BN_Regular Symbol'!H$26,'BN_Regular Symbol'!H$65) ))</f>
        <v>114</v>
      </c>
      <c r="M299" s="270">
        <f t="shared" si="52"/>
        <v>0</v>
      </c>
      <c r="N299" s="271">
        <f t="shared" si="53"/>
        <v>0</v>
      </c>
      <c r="O299" s="285">
        <f>HLOOKUP(A299,OverView!$B$47:$L$57,6,FALSE)</f>
        <v>10</v>
      </c>
      <c r="P299" s="269">
        <f t="shared" si="57"/>
        <v>0</v>
      </c>
      <c r="Q299" s="272">
        <f t="shared" si="55"/>
        <v>0</v>
      </c>
      <c r="R299" s="269">
        <f t="shared" si="58"/>
        <v>0</v>
      </c>
      <c r="S299" s="237"/>
    </row>
    <row r="300" spans="1:19" ht="14" thickBot="1">
      <c r="A300" s="187">
        <f t="shared" si="59"/>
        <v>4</v>
      </c>
      <c r="B300" s="278">
        <v>1</v>
      </c>
      <c r="C300" s="278">
        <v>1</v>
      </c>
      <c r="D300" s="278">
        <v>2</v>
      </c>
      <c r="E300" s="278">
        <v>0</v>
      </c>
      <c r="F300" s="278">
        <v>0</v>
      </c>
      <c r="G300" s="279">
        <f t="shared" si="60"/>
        <v>4</v>
      </c>
      <c r="H300" s="284">
        <f>IF(B300=2,'BN_Regular Symbol'!D$52,IF(BN_PayCombo!B300=1,'BN_Regular Symbol'!D$37,IF(A300=0,'BN_Regular Symbol'!D$26,'BN_Regular Symbol'!D$65) ))</f>
        <v>0</v>
      </c>
      <c r="I300" s="284">
        <f>IF(C300=2,'BN_Regular Symbol'!E$52,IF(BN_PayCombo!C300=1,'BN_Regular Symbol'!E$37,IF(B300=0,'BN_Regular Symbol'!E$26,'BN_Regular Symbol'!E$65) ))</f>
        <v>0</v>
      </c>
      <c r="J300" s="284">
        <f>IF(D300=2,'BN_Regular Symbol'!F$52,IF(BN_PayCombo!D300=1,'BN_Regular Symbol'!F$37,IF(C300=0,'BN_Regular Symbol'!F$26,'BN_Regular Symbol'!F$65) ))</f>
        <v>37</v>
      </c>
      <c r="K300" s="284">
        <f>IF(E300=2,'BN_Regular Symbol'!G$52,IF(BN_PayCombo!E300=1,'BN_Regular Symbol'!G$37,IF(D300=0,'BN_Regular Symbol'!G$26,'BN_Regular Symbol'!G$65) ))</f>
        <v>95</v>
      </c>
      <c r="L300" s="284">
        <f>IF(F300=2,'BN_Regular Symbol'!H$52,IF(BN_PayCombo!F300=1,'BN_Regular Symbol'!H$37,IF(E300=0,'BN_Regular Symbol'!H$26,'BN_Regular Symbol'!H$65) ))</f>
        <v>120</v>
      </c>
      <c r="M300" s="270">
        <f t="shared" si="52"/>
        <v>0</v>
      </c>
      <c r="N300" s="271">
        <f t="shared" si="53"/>
        <v>0</v>
      </c>
      <c r="O300" s="285">
        <f>HLOOKUP(A300,OverView!$B$47:$L$57,6,FALSE)</f>
        <v>10</v>
      </c>
      <c r="P300" s="269">
        <f t="shared" si="57"/>
        <v>0</v>
      </c>
      <c r="Q300" s="272">
        <f t="shared" si="55"/>
        <v>0</v>
      </c>
      <c r="R300" s="269">
        <f t="shared" si="58"/>
        <v>0</v>
      </c>
      <c r="S300" s="237"/>
    </row>
    <row r="301" spans="1:19" ht="14" thickBot="1">
      <c r="A301" s="187">
        <f t="shared" si="59"/>
        <v>4</v>
      </c>
      <c r="B301" s="278">
        <v>1</v>
      </c>
      <c r="C301" s="278">
        <v>2</v>
      </c>
      <c r="D301" s="278">
        <v>1</v>
      </c>
      <c r="E301" s="278">
        <v>0</v>
      </c>
      <c r="F301" s="278">
        <v>0</v>
      </c>
      <c r="G301" s="279">
        <f t="shared" si="60"/>
        <v>4</v>
      </c>
      <c r="H301" s="284">
        <f>IF(B301=2,'BN_Regular Symbol'!D$52,IF(BN_PayCombo!B301=1,'BN_Regular Symbol'!D$37,IF(A301=0,'BN_Regular Symbol'!D$26,'BN_Regular Symbol'!D$65) ))</f>
        <v>0</v>
      </c>
      <c r="I301" s="284">
        <f>IF(C301=2,'BN_Regular Symbol'!E$52,IF(BN_PayCombo!C301=1,'BN_Regular Symbol'!E$37,IF(B301=0,'BN_Regular Symbol'!E$26,'BN_Regular Symbol'!E$65) ))</f>
        <v>19</v>
      </c>
      <c r="J301" s="284">
        <f>IF(D301=2,'BN_Regular Symbol'!F$52,IF(BN_PayCombo!D301=1,'BN_Regular Symbol'!F$37,IF(C301=0,'BN_Regular Symbol'!F$26,'BN_Regular Symbol'!F$65) ))</f>
        <v>0</v>
      </c>
      <c r="K301" s="284">
        <f>IF(E301=2,'BN_Regular Symbol'!G$52,IF(BN_PayCombo!E301=1,'BN_Regular Symbol'!G$37,IF(D301=0,'BN_Regular Symbol'!G$26,'BN_Regular Symbol'!G$65) ))</f>
        <v>95</v>
      </c>
      <c r="L301" s="284">
        <f>IF(F301=2,'BN_Regular Symbol'!H$52,IF(BN_PayCombo!F301=1,'BN_Regular Symbol'!H$37,IF(E301=0,'BN_Regular Symbol'!H$26,'BN_Regular Symbol'!H$65) ))</f>
        <v>120</v>
      </c>
      <c r="M301" s="270">
        <f t="shared" si="52"/>
        <v>0</v>
      </c>
      <c r="N301" s="271">
        <f t="shared" si="53"/>
        <v>0</v>
      </c>
      <c r="O301" s="285">
        <f>HLOOKUP(A301,OverView!$B$47:$L$57,6,FALSE)</f>
        <v>10</v>
      </c>
      <c r="P301" s="269">
        <f t="shared" si="57"/>
        <v>0</v>
      </c>
      <c r="Q301" s="272">
        <f t="shared" si="55"/>
        <v>0</v>
      </c>
      <c r="R301" s="269">
        <f t="shared" si="58"/>
        <v>0</v>
      </c>
      <c r="S301" s="237"/>
    </row>
    <row r="302" spans="1:19" ht="14" thickBot="1">
      <c r="A302" s="187">
        <f t="shared" si="59"/>
        <v>4</v>
      </c>
      <c r="B302" s="278">
        <v>2</v>
      </c>
      <c r="C302" s="278">
        <v>1</v>
      </c>
      <c r="D302" s="278">
        <v>1</v>
      </c>
      <c r="E302" s="278">
        <v>0</v>
      </c>
      <c r="F302" s="278">
        <v>0</v>
      </c>
      <c r="G302" s="279">
        <f t="shared" si="60"/>
        <v>4</v>
      </c>
      <c r="H302" s="284">
        <f>IF(B302=2,'BN_Regular Symbol'!D$52,IF(BN_PayCombo!B302=1,'BN_Regular Symbol'!D$37,IF(A302=0,'BN_Regular Symbol'!D$26,'BN_Regular Symbol'!D$65) ))</f>
        <v>14</v>
      </c>
      <c r="I302" s="284">
        <f>IF(C302=2,'BN_Regular Symbol'!E$52,IF(BN_PayCombo!C302=1,'BN_Regular Symbol'!E$37,IF(B302=0,'BN_Regular Symbol'!E$26,'BN_Regular Symbol'!E$65) ))</f>
        <v>0</v>
      </c>
      <c r="J302" s="284">
        <f>IF(D302=2,'BN_Regular Symbol'!F$52,IF(BN_PayCombo!D302=1,'BN_Regular Symbol'!F$37,IF(C302=0,'BN_Regular Symbol'!F$26,'BN_Regular Symbol'!F$65) ))</f>
        <v>0</v>
      </c>
      <c r="K302" s="284">
        <f>IF(E302=2,'BN_Regular Symbol'!G$52,IF(BN_PayCombo!E302=1,'BN_Regular Symbol'!G$37,IF(D302=0,'BN_Regular Symbol'!G$26,'BN_Regular Symbol'!G$65) ))</f>
        <v>95</v>
      </c>
      <c r="L302" s="284">
        <f>IF(F302=2,'BN_Regular Symbol'!H$52,IF(BN_PayCombo!F302=1,'BN_Regular Symbol'!H$37,IF(E302=0,'BN_Regular Symbol'!H$26,'BN_Regular Symbol'!H$65) ))</f>
        <v>120</v>
      </c>
      <c r="M302" s="270">
        <f t="shared" si="52"/>
        <v>0</v>
      </c>
      <c r="N302" s="271">
        <f t="shared" si="53"/>
        <v>0</v>
      </c>
      <c r="O302" s="285">
        <f>HLOOKUP(A302,OverView!$B$47:$L$57,6,FALSE)</f>
        <v>10</v>
      </c>
      <c r="P302" s="269">
        <f t="shared" si="57"/>
        <v>0</v>
      </c>
      <c r="Q302" s="272">
        <f t="shared" si="55"/>
        <v>0</v>
      </c>
      <c r="R302" s="269">
        <f t="shared" si="58"/>
        <v>0</v>
      </c>
      <c r="S302" s="237"/>
    </row>
    <row r="303" spans="1:19" ht="14" thickBot="1">
      <c r="A303" s="187">
        <f t="shared" si="59"/>
        <v>4</v>
      </c>
      <c r="B303" s="282">
        <v>2</v>
      </c>
      <c r="C303" s="282">
        <v>2</v>
      </c>
      <c r="D303" s="282">
        <v>0</v>
      </c>
      <c r="E303" s="282">
        <v>0</v>
      </c>
      <c r="F303" s="282">
        <v>0</v>
      </c>
      <c r="G303" s="283">
        <f t="shared" si="60"/>
        <v>4</v>
      </c>
      <c r="H303" s="284">
        <f>IF(B303=2,'BN_Regular Symbol'!D$52,IF(BN_PayCombo!B303=1,'BN_Regular Symbol'!D$37,IF(A303=0,'BN_Regular Symbol'!D$26,'BN_Regular Symbol'!D$65) ))</f>
        <v>14</v>
      </c>
      <c r="I303" s="284">
        <f>IF(C303=2,'BN_Regular Symbol'!E$52,IF(BN_PayCombo!C303=1,'BN_Regular Symbol'!E$37,IF(B303=0,'BN_Regular Symbol'!E$26,'BN_Regular Symbol'!E$65) ))</f>
        <v>19</v>
      </c>
      <c r="J303" s="284">
        <f>IF(D303=2,'BN_Regular Symbol'!F$52,IF(BN_PayCombo!D303=1,'BN_Regular Symbol'!F$37,IF(C303=0,'BN_Regular Symbol'!F$26,'BN_Regular Symbol'!F$65) ))</f>
        <v>83</v>
      </c>
      <c r="K303" s="284">
        <f>IF(E303=2,'BN_Regular Symbol'!G$52,IF(BN_PayCombo!E303=1,'BN_Regular Symbol'!G$37,IF(D303=0,'BN_Regular Symbol'!G$26,'BN_Regular Symbol'!G$65) ))</f>
        <v>120</v>
      </c>
      <c r="L303" s="284">
        <f>IF(F303=2,'BN_Regular Symbol'!H$52,IF(BN_PayCombo!F303=1,'BN_Regular Symbol'!H$37,IF(E303=0,'BN_Regular Symbol'!H$26,'BN_Regular Symbol'!H$65) ))</f>
        <v>120</v>
      </c>
      <c r="M303" s="270">
        <f t="shared" si="52"/>
        <v>317923200</v>
      </c>
      <c r="N303" s="271">
        <f t="shared" si="53"/>
        <v>78.267959054262164</v>
      </c>
      <c r="O303" s="285">
        <f>HLOOKUP(A303,OverView!$B$47:$L$57,6,FALSE)</f>
        <v>10</v>
      </c>
      <c r="P303" s="269">
        <f t="shared" si="57"/>
        <v>0.1277662037037037</v>
      </c>
      <c r="Q303" s="272">
        <f t="shared" si="55"/>
        <v>1.277662037037037E-2</v>
      </c>
      <c r="R303" s="269">
        <f t="shared" si="58"/>
        <v>0.1277662037037037</v>
      </c>
      <c r="S303" s="289">
        <f>SUM(M299:M303)</f>
        <v>317923200</v>
      </c>
    </row>
    <row r="304" spans="1:19" ht="14" thickBot="1">
      <c r="A304" s="187">
        <f t="shared" si="59"/>
        <v>3</v>
      </c>
      <c r="B304" s="280">
        <v>1</v>
      </c>
      <c r="C304" s="280">
        <v>1</v>
      </c>
      <c r="D304" s="280">
        <v>1</v>
      </c>
      <c r="E304" s="280">
        <v>0</v>
      </c>
      <c r="F304" s="280">
        <v>0</v>
      </c>
      <c r="G304" s="281">
        <f t="shared" si="60"/>
        <v>3</v>
      </c>
      <c r="H304" s="284">
        <f>IF(B304=2,'BN_Regular Symbol'!D$52,IF(BN_PayCombo!B304=1,'BN_Regular Symbol'!D$37,IF(A304=0,'BN_Regular Symbol'!D$26,'BN_Regular Symbol'!D$65) ))</f>
        <v>0</v>
      </c>
      <c r="I304" s="284">
        <f>IF(C304=2,'BN_Regular Symbol'!E$52,IF(BN_PayCombo!C304=1,'BN_Regular Symbol'!E$37,IF(B304=0,'BN_Regular Symbol'!E$26,'BN_Regular Symbol'!E$65) ))</f>
        <v>0</v>
      </c>
      <c r="J304" s="284">
        <f>IF(D304=2,'BN_Regular Symbol'!F$52,IF(BN_PayCombo!D304=1,'BN_Regular Symbol'!F$37,IF(C304=0,'BN_Regular Symbol'!F$26,'BN_Regular Symbol'!F$65) ))</f>
        <v>0</v>
      </c>
      <c r="K304" s="284">
        <f>IF(E304=2,'BN_Regular Symbol'!G$52,IF(BN_PayCombo!E304=1,'BN_Regular Symbol'!G$37,IF(D304=0,'BN_Regular Symbol'!G$26,'BN_Regular Symbol'!G$65) ))</f>
        <v>95</v>
      </c>
      <c r="L304" s="284">
        <f>IF(F304=2,'BN_Regular Symbol'!H$52,IF(BN_PayCombo!F304=1,'BN_Regular Symbol'!H$37,IF(E304=0,'BN_Regular Symbol'!H$26,'BN_Regular Symbol'!H$65) ))</f>
        <v>120</v>
      </c>
      <c r="M304" s="270">
        <f t="shared" si="52"/>
        <v>0</v>
      </c>
      <c r="N304" s="271">
        <f t="shared" si="53"/>
        <v>0</v>
      </c>
      <c r="O304" s="285">
        <f>HLOOKUP(A304,OverView!$B$47:$L$57,6,FALSE)</f>
        <v>5</v>
      </c>
      <c r="P304" s="269">
        <f t="shared" si="57"/>
        <v>0</v>
      </c>
      <c r="Q304" s="272">
        <f t="shared" si="55"/>
        <v>0</v>
      </c>
      <c r="R304" s="269">
        <f t="shared" si="58"/>
        <v>0</v>
      </c>
      <c r="S304" s="237"/>
    </row>
    <row r="305" spans="1:19" ht="14" thickBot="1">
      <c r="A305" s="187">
        <f t="shared" si="59"/>
        <v>3</v>
      </c>
      <c r="B305" s="278">
        <v>1</v>
      </c>
      <c r="C305" s="278">
        <v>2</v>
      </c>
      <c r="D305" s="278">
        <v>0</v>
      </c>
      <c r="E305" s="278">
        <v>0</v>
      </c>
      <c r="F305" s="278">
        <v>0</v>
      </c>
      <c r="G305" s="279">
        <f t="shared" si="60"/>
        <v>3</v>
      </c>
      <c r="H305" s="284">
        <f>IF(B305=2,'BN_Regular Symbol'!D$52,IF(BN_PayCombo!B305=1,'BN_Regular Symbol'!D$37,IF(A305=0,'BN_Regular Symbol'!D$26,'BN_Regular Symbol'!D$65) ))</f>
        <v>0</v>
      </c>
      <c r="I305" s="284">
        <f>IF(C305=2,'BN_Regular Symbol'!E$52,IF(BN_PayCombo!C305=1,'BN_Regular Symbol'!E$37,IF(B305=0,'BN_Regular Symbol'!E$26,'BN_Regular Symbol'!E$65) ))</f>
        <v>19</v>
      </c>
      <c r="J305" s="284">
        <f>IF(D305=2,'BN_Regular Symbol'!F$52,IF(BN_PayCombo!D305=1,'BN_Regular Symbol'!F$37,IF(C305=0,'BN_Regular Symbol'!F$26,'BN_Regular Symbol'!F$65) ))</f>
        <v>83</v>
      </c>
      <c r="K305" s="284">
        <f>IF(E305=2,'BN_Regular Symbol'!G$52,IF(BN_PayCombo!E305=1,'BN_Regular Symbol'!G$37,IF(D305=0,'BN_Regular Symbol'!G$26,'BN_Regular Symbol'!G$65) ))</f>
        <v>120</v>
      </c>
      <c r="L305" s="284">
        <f>IF(F305=2,'BN_Regular Symbol'!H$52,IF(BN_PayCombo!F305=1,'BN_Regular Symbol'!H$37,IF(E305=0,'BN_Regular Symbol'!H$26,'BN_Regular Symbol'!H$65) ))</f>
        <v>120</v>
      </c>
      <c r="M305" s="270">
        <f t="shared" si="52"/>
        <v>0</v>
      </c>
      <c r="N305" s="271">
        <f t="shared" si="53"/>
        <v>0</v>
      </c>
      <c r="O305" s="285">
        <f>HLOOKUP(A305,OverView!$B$47:$L$57,6,FALSE)</f>
        <v>5</v>
      </c>
      <c r="P305" s="269">
        <f t="shared" si="57"/>
        <v>0</v>
      </c>
      <c r="Q305" s="272">
        <f t="shared" si="55"/>
        <v>0</v>
      </c>
      <c r="R305" s="269">
        <f t="shared" si="58"/>
        <v>0</v>
      </c>
      <c r="S305" s="237"/>
    </row>
    <row r="306" spans="1:19" ht="14" thickBot="1">
      <c r="A306" s="187">
        <f t="shared" si="59"/>
        <v>3</v>
      </c>
      <c r="B306" s="282">
        <v>2</v>
      </c>
      <c r="C306" s="282">
        <v>1</v>
      </c>
      <c r="D306" s="282">
        <v>0</v>
      </c>
      <c r="E306" s="282">
        <v>0</v>
      </c>
      <c r="F306" s="282">
        <v>0</v>
      </c>
      <c r="G306" s="283">
        <f t="shared" si="60"/>
        <v>3</v>
      </c>
      <c r="H306" s="284">
        <f>IF(B306=2,'BN_Regular Symbol'!D$52,IF(BN_PayCombo!B306=1,'BN_Regular Symbol'!D$37,IF(A306=0,'BN_Regular Symbol'!D$26,'BN_Regular Symbol'!D$65) ))</f>
        <v>14</v>
      </c>
      <c r="I306" s="284">
        <f>IF(C306=2,'BN_Regular Symbol'!E$52,IF(BN_PayCombo!C306=1,'BN_Regular Symbol'!E$37,IF(B306=0,'BN_Regular Symbol'!E$26,'BN_Regular Symbol'!E$65) ))</f>
        <v>0</v>
      </c>
      <c r="J306" s="284">
        <f>IF(D306=2,'BN_Regular Symbol'!F$52,IF(BN_PayCombo!D306=1,'BN_Regular Symbol'!F$37,IF(C306=0,'BN_Regular Symbol'!F$26,'BN_Regular Symbol'!F$65) ))</f>
        <v>83</v>
      </c>
      <c r="K306" s="284">
        <f>IF(E306=2,'BN_Regular Symbol'!G$52,IF(BN_PayCombo!E306=1,'BN_Regular Symbol'!G$37,IF(D306=0,'BN_Regular Symbol'!G$26,'BN_Regular Symbol'!G$65) ))</f>
        <v>120</v>
      </c>
      <c r="L306" s="284">
        <f>IF(F306=2,'BN_Regular Symbol'!H$52,IF(BN_PayCombo!F306=1,'BN_Regular Symbol'!H$37,IF(E306=0,'BN_Regular Symbol'!H$26,'BN_Regular Symbol'!H$65) ))</f>
        <v>120</v>
      </c>
      <c r="M306" s="270">
        <f t="shared" si="52"/>
        <v>0</v>
      </c>
      <c r="N306" s="271">
        <f t="shared" si="53"/>
        <v>0</v>
      </c>
      <c r="O306" s="285">
        <f>HLOOKUP(A306,OverView!$B$47:$L$57,6,FALSE)</f>
        <v>5</v>
      </c>
      <c r="P306" s="269">
        <f t="shared" si="57"/>
        <v>0</v>
      </c>
      <c r="Q306" s="272">
        <f t="shared" si="55"/>
        <v>0</v>
      </c>
      <c r="R306" s="269">
        <f t="shared" si="58"/>
        <v>0</v>
      </c>
      <c r="S306" s="289">
        <f>SUM(M304:M306)</f>
        <v>0</v>
      </c>
    </row>
    <row r="307" spans="1:19">
      <c r="B307" s="346" t="s">
        <v>209</v>
      </c>
      <c r="C307" s="346"/>
      <c r="D307" s="346"/>
      <c r="E307" s="346"/>
      <c r="F307" s="347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</row>
    <row r="308" spans="1:19" ht="14" thickBot="1">
      <c r="A308" s="187">
        <f t="shared" ref="A308:A339" si="61">SUM(B308:F308)</f>
        <v>10</v>
      </c>
      <c r="B308" s="282">
        <v>2</v>
      </c>
      <c r="C308" s="282">
        <v>2</v>
      </c>
      <c r="D308" s="282">
        <v>2</v>
      </c>
      <c r="E308" s="282">
        <v>2</v>
      </c>
      <c r="F308" s="282">
        <v>2</v>
      </c>
      <c r="G308" s="283">
        <f t="shared" ref="G308:G339" si="62">SUM(B308:F308)</f>
        <v>10</v>
      </c>
      <c r="H308" s="284">
        <f>IF(B308=2,'BN_Regular Symbol'!D$53,IF(BN_PayCombo!B308=1,'BN_Regular Symbol'!D$38,IF(A308=0,'BN_Regular Symbol'!D$26,'BN_Regular Symbol'!D$66) ))</f>
        <v>1</v>
      </c>
      <c r="I308" s="284">
        <f>IF(C308=2,'BN_Regular Symbol'!E$53,IF(BN_PayCombo!C308=1,'BN_Regular Symbol'!E$38,IF(B308=0,'BN_Regular Symbol'!E$26,'BN_Regular Symbol'!E$66) ))</f>
        <v>21</v>
      </c>
      <c r="J308" s="284">
        <f>IF(D308=2,'BN_Regular Symbol'!F$53,IF(BN_PayCombo!D308=1,'BN_Regular Symbol'!F$38,IF(C308=0,'BN_Regular Symbol'!F$26,'BN_Regular Symbol'!F$66) ))</f>
        <v>31</v>
      </c>
      <c r="K308" s="284">
        <f>IF(E308=2,'BN_Regular Symbol'!G$53,IF(BN_PayCombo!E308=1,'BN_Regular Symbol'!G$38,IF(D308=0,'BN_Regular Symbol'!G$26,'BN_Regular Symbol'!G$66) ))</f>
        <v>23</v>
      </c>
      <c r="L308" s="284">
        <f>IF(F308=2,'BN_Regular Symbol'!H$53,IF(BN_PayCombo!F308=1,'BN_Regular Symbol'!H$38,IF(E308=0,'BN_Regular Symbol'!H$26,'BN_Regular Symbol'!H$66) ))</f>
        <v>18</v>
      </c>
      <c r="M308" s="270">
        <f t="shared" ref="M308:M366" si="63">PRODUCT(H308,I308,J308,K308,L308)</f>
        <v>269514</v>
      </c>
      <c r="N308" s="271">
        <f t="shared" ref="N308:N366" si="64">IF(M308=0,0,$H$5/M308)</f>
        <v>92326.187136846318</v>
      </c>
      <c r="O308" s="285">
        <f>HLOOKUP(A308,OverView!$B$47:$L$57,7,FALSE)</f>
        <v>1500</v>
      </c>
      <c r="P308" s="269">
        <f t="shared" ref="P308:P327" si="65">R308/$H$3</f>
        <v>1.624674479166667E-2</v>
      </c>
      <c r="Q308" s="272">
        <f t="shared" ref="Q308:Q366" si="66">IF(N308=0,0,1/N308)</f>
        <v>1.0831163194444446E-5</v>
      </c>
      <c r="R308" s="269">
        <f t="shared" ref="R308:R327" si="67">O308*Q308</f>
        <v>1.624674479166667E-2</v>
      </c>
      <c r="S308" s="287">
        <f>SUM(M308)</f>
        <v>269514</v>
      </c>
    </row>
    <row r="309" spans="1:19" ht="14" thickBot="1">
      <c r="A309" s="187">
        <f t="shared" si="61"/>
        <v>9</v>
      </c>
      <c r="B309" s="280">
        <v>1</v>
      </c>
      <c r="C309" s="280">
        <v>2</v>
      </c>
      <c r="D309" s="280">
        <v>2</v>
      </c>
      <c r="E309" s="280">
        <v>2</v>
      </c>
      <c r="F309" s="280">
        <v>2</v>
      </c>
      <c r="G309" s="281">
        <f t="shared" si="62"/>
        <v>9</v>
      </c>
      <c r="H309" s="284">
        <f>IF(B309=2,'BN_Regular Symbol'!D$53,IF(BN_PayCombo!B309=1,'BN_Regular Symbol'!D$38,IF(A309=0,'BN_Regular Symbol'!D$26,'BN_Regular Symbol'!D$66) ))</f>
        <v>0</v>
      </c>
      <c r="I309" s="284">
        <f>IF(C309=2,'BN_Regular Symbol'!E$53,IF(BN_PayCombo!C309=1,'BN_Regular Symbol'!E$38,IF(B309=0,'BN_Regular Symbol'!E$26,'BN_Regular Symbol'!E$66) ))</f>
        <v>21</v>
      </c>
      <c r="J309" s="284">
        <f>IF(D309=2,'BN_Regular Symbol'!F$53,IF(BN_PayCombo!D309=1,'BN_Regular Symbol'!F$38,IF(C309=0,'BN_Regular Symbol'!F$26,'BN_Regular Symbol'!F$66) ))</f>
        <v>31</v>
      </c>
      <c r="K309" s="284">
        <f>IF(E309=2,'BN_Regular Symbol'!G$53,IF(BN_PayCombo!E309=1,'BN_Regular Symbol'!G$38,IF(D309=0,'BN_Regular Symbol'!G$26,'BN_Regular Symbol'!G$66) ))</f>
        <v>23</v>
      </c>
      <c r="L309" s="284">
        <f>IF(F309=2,'BN_Regular Symbol'!H$53,IF(BN_PayCombo!F309=1,'BN_Regular Symbol'!H$38,IF(E309=0,'BN_Regular Symbol'!H$26,'BN_Regular Symbol'!H$66) ))</f>
        <v>18</v>
      </c>
      <c r="M309" s="270">
        <f t="shared" si="63"/>
        <v>0</v>
      </c>
      <c r="N309" s="271">
        <f t="shared" si="64"/>
        <v>0</v>
      </c>
      <c r="O309" s="285">
        <f>HLOOKUP(A309,OverView!$B$47:$L$57,7,FALSE)</f>
        <v>450</v>
      </c>
      <c r="P309" s="269">
        <f t="shared" si="65"/>
        <v>0</v>
      </c>
      <c r="Q309" s="272">
        <f t="shared" si="66"/>
        <v>0</v>
      </c>
      <c r="R309" s="269">
        <f t="shared" si="67"/>
        <v>0</v>
      </c>
      <c r="S309" s="237"/>
    </row>
    <row r="310" spans="1:19" ht="14" thickBot="1">
      <c r="A310" s="187">
        <f t="shared" si="61"/>
        <v>9</v>
      </c>
      <c r="B310" s="278">
        <v>2</v>
      </c>
      <c r="C310" s="278">
        <v>1</v>
      </c>
      <c r="D310" s="278">
        <v>2</v>
      </c>
      <c r="E310" s="278">
        <v>2</v>
      </c>
      <c r="F310" s="278">
        <v>2</v>
      </c>
      <c r="G310" s="279">
        <f t="shared" si="62"/>
        <v>9</v>
      </c>
      <c r="H310" s="284">
        <f>IF(B310=2,'BN_Regular Symbol'!D$53,IF(BN_PayCombo!B310=1,'BN_Regular Symbol'!D$38,IF(A310=0,'BN_Regular Symbol'!D$26,'BN_Regular Symbol'!D$66) ))</f>
        <v>1</v>
      </c>
      <c r="I310" s="284">
        <f>IF(C310=2,'BN_Regular Symbol'!E$53,IF(BN_PayCombo!C310=1,'BN_Regular Symbol'!E$38,IF(B310=0,'BN_Regular Symbol'!E$26,'BN_Regular Symbol'!E$66) ))</f>
        <v>0</v>
      </c>
      <c r="J310" s="284">
        <f>IF(D310=2,'BN_Regular Symbol'!F$53,IF(BN_PayCombo!D310=1,'BN_Regular Symbol'!F$38,IF(C310=0,'BN_Regular Symbol'!F$26,'BN_Regular Symbol'!F$66) ))</f>
        <v>31</v>
      </c>
      <c r="K310" s="284">
        <f>IF(E310=2,'BN_Regular Symbol'!G$53,IF(BN_PayCombo!E310=1,'BN_Regular Symbol'!G$38,IF(D310=0,'BN_Regular Symbol'!G$26,'BN_Regular Symbol'!G$66) ))</f>
        <v>23</v>
      </c>
      <c r="L310" s="284">
        <f>IF(F310=2,'BN_Regular Symbol'!H$53,IF(BN_PayCombo!F310=1,'BN_Regular Symbol'!H$38,IF(E310=0,'BN_Regular Symbol'!H$26,'BN_Regular Symbol'!H$66) ))</f>
        <v>18</v>
      </c>
      <c r="M310" s="270">
        <f t="shared" si="63"/>
        <v>0</v>
      </c>
      <c r="N310" s="271">
        <f t="shared" si="64"/>
        <v>0</v>
      </c>
      <c r="O310" s="285">
        <f>HLOOKUP(A310,OverView!$B$47:$L$57,7,FALSE)</f>
        <v>450</v>
      </c>
      <c r="P310" s="269">
        <f t="shared" si="65"/>
        <v>0</v>
      </c>
      <c r="Q310" s="272">
        <f t="shared" si="66"/>
        <v>0</v>
      </c>
      <c r="R310" s="269">
        <f t="shared" si="67"/>
        <v>0</v>
      </c>
      <c r="S310" s="237"/>
    </row>
    <row r="311" spans="1:19" ht="14" thickBot="1">
      <c r="A311" s="187">
        <f t="shared" si="61"/>
        <v>9</v>
      </c>
      <c r="B311" s="278">
        <v>2</v>
      </c>
      <c r="C311" s="278">
        <v>2</v>
      </c>
      <c r="D311" s="278">
        <v>1</v>
      </c>
      <c r="E311" s="278">
        <v>2</v>
      </c>
      <c r="F311" s="278">
        <v>2</v>
      </c>
      <c r="G311" s="279">
        <f t="shared" si="62"/>
        <v>9</v>
      </c>
      <c r="H311" s="284">
        <f>IF(B311=2,'BN_Regular Symbol'!D$53,IF(BN_PayCombo!B311=1,'BN_Regular Symbol'!D$38,IF(A311=0,'BN_Regular Symbol'!D$26,'BN_Regular Symbol'!D$66) ))</f>
        <v>1</v>
      </c>
      <c r="I311" s="284">
        <f>IF(C311=2,'BN_Regular Symbol'!E$53,IF(BN_PayCombo!C311=1,'BN_Regular Symbol'!E$38,IF(B311=0,'BN_Regular Symbol'!E$26,'BN_Regular Symbol'!E$66) ))</f>
        <v>21</v>
      </c>
      <c r="J311" s="284">
        <f>IF(D311=2,'BN_Regular Symbol'!F$53,IF(BN_PayCombo!D311=1,'BN_Regular Symbol'!F$38,IF(C311=0,'BN_Regular Symbol'!F$26,'BN_Regular Symbol'!F$66) ))</f>
        <v>0</v>
      </c>
      <c r="K311" s="284">
        <f>IF(E311=2,'BN_Regular Symbol'!G$53,IF(BN_PayCombo!E311=1,'BN_Regular Symbol'!G$38,IF(D311=0,'BN_Regular Symbol'!G$26,'BN_Regular Symbol'!G$66) ))</f>
        <v>23</v>
      </c>
      <c r="L311" s="284">
        <f>IF(F311=2,'BN_Regular Symbol'!H$53,IF(BN_PayCombo!F311=1,'BN_Regular Symbol'!H$38,IF(E311=0,'BN_Regular Symbol'!H$26,'BN_Regular Symbol'!H$66) ))</f>
        <v>18</v>
      </c>
      <c r="M311" s="270">
        <f t="shared" si="63"/>
        <v>0</v>
      </c>
      <c r="N311" s="271">
        <f t="shared" si="64"/>
        <v>0</v>
      </c>
      <c r="O311" s="285">
        <f>HLOOKUP(A311,OverView!$B$47:$L$57,7,FALSE)</f>
        <v>450</v>
      </c>
      <c r="P311" s="269">
        <f t="shared" si="65"/>
        <v>0</v>
      </c>
      <c r="Q311" s="272">
        <f t="shared" si="66"/>
        <v>0</v>
      </c>
      <c r="R311" s="269">
        <f t="shared" si="67"/>
        <v>0</v>
      </c>
      <c r="S311" s="237"/>
    </row>
    <row r="312" spans="1:19" ht="14" thickBot="1">
      <c r="A312" s="187">
        <f t="shared" si="61"/>
        <v>9</v>
      </c>
      <c r="B312" s="278">
        <v>2</v>
      </c>
      <c r="C312" s="278">
        <v>2</v>
      </c>
      <c r="D312" s="278">
        <v>2</v>
      </c>
      <c r="E312" s="278">
        <v>1</v>
      </c>
      <c r="F312" s="278">
        <v>2</v>
      </c>
      <c r="G312" s="279">
        <f t="shared" si="62"/>
        <v>9</v>
      </c>
      <c r="H312" s="284">
        <f>IF(B312=2,'BN_Regular Symbol'!D$53,IF(BN_PayCombo!B312=1,'BN_Regular Symbol'!D$38,IF(A312=0,'BN_Regular Symbol'!D$26,'BN_Regular Symbol'!D$66) ))</f>
        <v>1</v>
      </c>
      <c r="I312" s="284">
        <f>IF(C312=2,'BN_Regular Symbol'!E$53,IF(BN_PayCombo!C312=1,'BN_Regular Symbol'!E$38,IF(B312=0,'BN_Regular Symbol'!E$26,'BN_Regular Symbol'!E$66) ))</f>
        <v>21</v>
      </c>
      <c r="J312" s="284">
        <f>IF(D312=2,'BN_Regular Symbol'!F$53,IF(BN_PayCombo!D312=1,'BN_Regular Symbol'!F$38,IF(C312=0,'BN_Regular Symbol'!F$26,'BN_Regular Symbol'!F$66) ))</f>
        <v>31</v>
      </c>
      <c r="K312" s="284">
        <f>IF(E312=2,'BN_Regular Symbol'!G$53,IF(BN_PayCombo!E312=1,'BN_Regular Symbol'!G$38,IF(D312=0,'BN_Regular Symbol'!G$26,'BN_Regular Symbol'!G$66) ))</f>
        <v>0</v>
      </c>
      <c r="L312" s="284">
        <f>IF(F312=2,'BN_Regular Symbol'!H$53,IF(BN_PayCombo!F312=1,'BN_Regular Symbol'!H$38,IF(E312=0,'BN_Regular Symbol'!H$26,'BN_Regular Symbol'!H$66) ))</f>
        <v>18</v>
      </c>
      <c r="M312" s="270">
        <f t="shared" si="63"/>
        <v>0</v>
      </c>
      <c r="N312" s="271">
        <f t="shared" si="64"/>
        <v>0</v>
      </c>
      <c r="O312" s="285">
        <f>HLOOKUP(A312,OverView!$B$47:$L$57,7,FALSE)</f>
        <v>450</v>
      </c>
      <c r="P312" s="269">
        <f t="shared" si="65"/>
        <v>0</v>
      </c>
      <c r="Q312" s="272">
        <f t="shared" si="66"/>
        <v>0</v>
      </c>
      <c r="R312" s="269">
        <f t="shared" si="67"/>
        <v>0</v>
      </c>
      <c r="S312" s="237"/>
    </row>
    <row r="313" spans="1:19" ht="14" thickBot="1">
      <c r="A313" s="187">
        <f t="shared" si="61"/>
        <v>9</v>
      </c>
      <c r="B313" s="282">
        <v>2</v>
      </c>
      <c r="C313" s="282">
        <v>2</v>
      </c>
      <c r="D313" s="282">
        <v>2</v>
      </c>
      <c r="E313" s="282">
        <v>2</v>
      </c>
      <c r="F313" s="282">
        <v>1</v>
      </c>
      <c r="G313" s="283">
        <f t="shared" si="62"/>
        <v>9</v>
      </c>
      <c r="H313" s="284">
        <f>IF(B313=2,'BN_Regular Symbol'!D$53,IF(BN_PayCombo!B313=1,'BN_Regular Symbol'!D$38,IF(A313=0,'BN_Regular Symbol'!D$26,'BN_Regular Symbol'!D$66) ))</f>
        <v>1</v>
      </c>
      <c r="I313" s="284">
        <f>IF(C313=2,'BN_Regular Symbol'!E$53,IF(BN_PayCombo!C313=1,'BN_Regular Symbol'!E$38,IF(B313=0,'BN_Regular Symbol'!E$26,'BN_Regular Symbol'!E$66) ))</f>
        <v>21</v>
      </c>
      <c r="J313" s="284">
        <f>IF(D313=2,'BN_Regular Symbol'!F$53,IF(BN_PayCombo!D313=1,'BN_Regular Symbol'!F$38,IF(C313=0,'BN_Regular Symbol'!F$26,'BN_Regular Symbol'!F$66) ))</f>
        <v>31</v>
      </c>
      <c r="K313" s="284">
        <f>IF(E313=2,'BN_Regular Symbol'!G$53,IF(BN_PayCombo!E313=1,'BN_Regular Symbol'!G$38,IF(D313=0,'BN_Regular Symbol'!G$26,'BN_Regular Symbol'!G$66) ))</f>
        <v>23</v>
      </c>
      <c r="L313" s="284">
        <f>IF(F313=2,'BN_Regular Symbol'!H$53,IF(BN_PayCombo!F313=1,'BN_Regular Symbol'!H$38,IF(E313=0,'BN_Regular Symbol'!H$26,'BN_Regular Symbol'!H$66) ))</f>
        <v>0</v>
      </c>
      <c r="M313" s="270">
        <f t="shared" si="63"/>
        <v>0</v>
      </c>
      <c r="N313" s="271">
        <f t="shared" si="64"/>
        <v>0</v>
      </c>
      <c r="O313" s="285">
        <f>HLOOKUP(A313,OverView!$B$47:$L$57,7,FALSE)</f>
        <v>450</v>
      </c>
      <c r="P313" s="269">
        <f t="shared" si="65"/>
        <v>0</v>
      </c>
      <c r="Q313" s="272">
        <f t="shared" si="66"/>
        <v>0</v>
      </c>
      <c r="R313" s="269">
        <f t="shared" si="67"/>
        <v>0</v>
      </c>
      <c r="S313" s="288">
        <f>SUM(M309:M313)</f>
        <v>0</v>
      </c>
    </row>
    <row r="314" spans="1:19" ht="14" thickBot="1">
      <c r="A314" s="187">
        <f t="shared" si="61"/>
        <v>8</v>
      </c>
      <c r="B314" s="280">
        <v>1</v>
      </c>
      <c r="C314" s="280">
        <v>1</v>
      </c>
      <c r="D314" s="280">
        <v>2</v>
      </c>
      <c r="E314" s="280">
        <v>2</v>
      </c>
      <c r="F314" s="280">
        <v>2</v>
      </c>
      <c r="G314" s="281">
        <f t="shared" si="62"/>
        <v>8</v>
      </c>
      <c r="H314" s="284">
        <f>IF(B314=2,'BN_Regular Symbol'!D$53,IF(BN_PayCombo!B314=1,'BN_Regular Symbol'!D$38,IF(A314=0,'BN_Regular Symbol'!D$26,'BN_Regular Symbol'!D$66) ))</f>
        <v>0</v>
      </c>
      <c r="I314" s="284">
        <f>IF(C314=2,'BN_Regular Symbol'!E$53,IF(BN_PayCombo!C314=1,'BN_Regular Symbol'!E$38,IF(B314=0,'BN_Regular Symbol'!E$26,'BN_Regular Symbol'!E$66) ))</f>
        <v>0</v>
      </c>
      <c r="J314" s="284">
        <f>IF(D314=2,'BN_Regular Symbol'!F$53,IF(BN_PayCombo!D314=1,'BN_Regular Symbol'!F$38,IF(C314=0,'BN_Regular Symbol'!F$26,'BN_Regular Symbol'!F$66) ))</f>
        <v>31</v>
      </c>
      <c r="K314" s="284">
        <f>IF(E314=2,'BN_Regular Symbol'!G$53,IF(BN_PayCombo!E314=1,'BN_Regular Symbol'!G$38,IF(D314=0,'BN_Regular Symbol'!G$26,'BN_Regular Symbol'!G$66) ))</f>
        <v>23</v>
      </c>
      <c r="L314" s="284">
        <f>IF(F314=2,'BN_Regular Symbol'!H$53,IF(BN_PayCombo!F314=1,'BN_Regular Symbol'!H$38,IF(E314=0,'BN_Regular Symbol'!H$26,'BN_Regular Symbol'!H$66) ))</f>
        <v>18</v>
      </c>
      <c r="M314" s="270">
        <f t="shared" si="63"/>
        <v>0</v>
      </c>
      <c r="N314" s="271">
        <f t="shared" si="64"/>
        <v>0</v>
      </c>
      <c r="O314" s="285">
        <f>HLOOKUP(A314,OverView!$B$47:$L$57,7,FALSE)</f>
        <v>300</v>
      </c>
      <c r="P314" s="269">
        <f t="shared" si="65"/>
        <v>0</v>
      </c>
      <c r="Q314" s="272">
        <f t="shared" si="66"/>
        <v>0</v>
      </c>
      <c r="R314" s="269">
        <f t="shared" si="67"/>
        <v>0</v>
      </c>
      <c r="S314" s="237"/>
    </row>
    <row r="315" spans="1:19" ht="14" thickBot="1">
      <c r="A315" s="187">
        <f t="shared" si="61"/>
        <v>8</v>
      </c>
      <c r="B315" s="278">
        <v>1</v>
      </c>
      <c r="C315" s="278">
        <v>2</v>
      </c>
      <c r="D315" s="278">
        <v>1</v>
      </c>
      <c r="E315" s="278">
        <v>2</v>
      </c>
      <c r="F315" s="278">
        <v>2</v>
      </c>
      <c r="G315" s="279">
        <f t="shared" si="62"/>
        <v>8</v>
      </c>
      <c r="H315" s="284">
        <f>IF(B315=2,'BN_Regular Symbol'!D$53,IF(BN_PayCombo!B315=1,'BN_Regular Symbol'!D$38,IF(A315=0,'BN_Regular Symbol'!D$26,'BN_Regular Symbol'!D$66) ))</f>
        <v>0</v>
      </c>
      <c r="I315" s="284">
        <f>IF(C315=2,'BN_Regular Symbol'!E$53,IF(BN_PayCombo!C315=1,'BN_Regular Symbol'!E$38,IF(B315=0,'BN_Regular Symbol'!E$26,'BN_Regular Symbol'!E$66) ))</f>
        <v>21</v>
      </c>
      <c r="J315" s="284">
        <f>IF(D315=2,'BN_Regular Symbol'!F$53,IF(BN_PayCombo!D315=1,'BN_Regular Symbol'!F$38,IF(C315=0,'BN_Regular Symbol'!F$26,'BN_Regular Symbol'!F$66) ))</f>
        <v>0</v>
      </c>
      <c r="K315" s="284">
        <f>IF(E315=2,'BN_Regular Symbol'!G$53,IF(BN_PayCombo!E315=1,'BN_Regular Symbol'!G$38,IF(D315=0,'BN_Regular Symbol'!G$26,'BN_Regular Symbol'!G$66) ))</f>
        <v>23</v>
      </c>
      <c r="L315" s="284">
        <f>IF(F315=2,'BN_Regular Symbol'!H$53,IF(BN_PayCombo!F315=1,'BN_Regular Symbol'!H$38,IF(E315=0,'BN_Regular Symbol'!H$26,'BN_Regular Symbol'!H$66) ))</f>
        <v>18</v>
      </c>
      <c r="M315" s="270">
        <f t="shared" si="63"/>
        <v>0</v>
      </c>
      <c r="N315" s="271">
        <f t="shared" si="64"/>
        <v>0</v>
      </c>
      <c r="O315" s="285">
        <f>HLOOKUP(A315,OverView!$B$47:$L$57,7,FALSE)</f>
        <v>300</v>
      </c>
      <c r="P315" s="269">
        <f t="shared" si="65"/>
        <v>0</v>
      </c>
      <c r="Q315" s="272">
        <f t="shared" si="66"/>
        <v>0</v>
      </c>
      <c r="R315" s="269">
        <f t="shared" si="67"/>
        <v>0</v>
      </c>
      <c r="S315" s="237"/>
    </row>
    <row r="316" spans="1:19" ht="14" thickBot="1">
      <c r="A316" s="187">
        <f t="shared" si="61"/>
        <v>8</v>
      </c>
      <c r="B316" s="278">
        <v>1</v>
      </c>
      <c r="C316" s="278">
        <v>2</v>
      </c>
      <c r="D316" s="278">
        <v>2</v>
      </c>
      <c r="E316" s="278">
        <v>1</v>
      </c>
      <c r="F316" s="278">
        <v>2</v>
      </c>
      <c r="G316" s="279">
        <f t="shared" si="62"/>
        <v>8</v>
      </c>
      <c r="H316" s="284">
        <f>IF(B316=2,'BN_Regular Symbol'!D$53,IF(BN_PayCombo!B316=1,'BN_Regular Symbol'!D$38,IF(A316=0,'BN_Regular Symbol'!D$26,'BN_Regular Symbol'!D$66) ))</f>
        <v>0</v>
      </c>
      <c r="I316" s="284">
        <f>IF(C316=2,'BN_Regular Symbol'!E$53,IF(BN_PayCombo!C316=1,'BN_Regular Symbol'!E$38,IF(B316=0,'BN_Regular Symbol'!E$26,'BN_Regular Symbol'!E$66) ))</f>
        <v>21</v>
      </c>
      <c r="J316" s="284">
        <f>IF(D316=2,'BN_Regular Symbol'!F$53,IF(BN_PayCombo!D316=1,'BN_Regular Symbol'!F$38,IF(C316=0,'BN_Regular Symbol'!F$26,'BN_Regular Symbol'!F$66) ))</f>
        <v>31</v>
      </c>
      <c r="K316" s="284">
        <f>IF(E316=2,'BN_Regular Symbol'!G$53,IF(BN_PayCombo!E316=1,'BN_Regular Symbol'!G$38,IF(D316=0,'BN_Regular Symbol'!G$26,'BN_Regular Symbol'!G$66) ))</f>
        <v>0</v>
      </c>
      <c r="L316" s="284">
        <f>IF(F316=2,'BN_Regular Symbol'!H$53,IF(BN_PayCombo!F316=1,'BN_Regular Symbol'!H$38,IF(E316=0,'BN_Regular Symbol'!H$26,'BN_Regular Symbol'!H$66) ))</f>
        <v>18</v>
      </c>
      <c r="M316" s="270">
        <f t="shared" si="63"/>
        <v>0</v>
      </c>
      <c r="N316" s="271">
        <f t="shared" si="64"/>
        <v>0</v>
      </c>
      <c r="O316" s="285">
        <f>HLOOKUP(A316,OverView!$B$47:$L$57,7,FALSE)</f>
        <v>300</v>
      </c>
      <c r="P316" s="269">
        <f t="shared" si="65"/>
        <v>0</v>
      </c>
      <c r="Q316" s="272">
        <f t="shared" si="66"/>
        <v>0</v>
      </c>
      <c r="R316" s="269">
        <f t="shared" si="67"/>
        <v>0</v>
      </c>
      <c r="S316" s="237"/>
    </row>
    <row r="317" spans="1:19" ht="14" thickBot="1">
      <c r="A317" s="187">
        <f t="shared" si="61"/>
        <v>8</v>
      </c>
      <c r="B317" s="278">
        <v>1</v>
      </c>
      <c r="C317" s="278">
        <v>2</v>
      </c>
      <c r="D317" s="278">
        <v>2</v>
      </c>
      <c r="E317" s="278">
        <v>2</v>
      </c>
      <c r="F317" s="278">
        <v>1</v>
      </c>
      <c r="G317" s="279">
        <f t="shared" si="62"/>
        <v>8</v>
      </c>
      <c r="H317" s="284">
        <f>IF(B317=2,'BN_Regular Symbol'!D$53,IF(BN_PayCombo!B317=1,'BN_Regular Symbol'!D$38,IF(A317=0,'BN_Regular Symbol'!D$26,'BN_Regular Symbol'!D$66) ))</f>
        <v>0</v>
      </c>
      <c r="I317" s="284">
        <f>IF(C317=2,'BN_Regular Symbol'!E$53,IF(BN_PayCombo!C317=1,'BN_Regular Symbol'!E$38,IF(B317=0,'BN_Regular Symbol'!E$26,'BN_Regular Symbol'!E$66) ))</f>
        <v>21</v>
      </c>
      <c r="J317" s="284">
        <f>IF(D317=2,'BN_Regular Symbol'!F$53,IF(BN_PayCombo!D317=1,'BN_Regular Symbol'!F$38,IF(C317=0,'BN_Regular Symbol'!F$26,'BN_Regular Symbol'!F$66) ))</f>
        <v>31</v>
      </c>
      <c r="K317" s="284">
        <f>IF(E317=2,'BN_Regular Symbol'!G$53,IF(BN_PayCombo!E317=1,'BN_Regular Symbol'!G$38,IF(D317=0,'BN_Regular Symbol'!G$26,'BN_Regular Symbol'!G$66) ))</f>
        <v>23</v>
      </c>
      <c r="L317" s="284">
        <f>IF(F317=2,'BN_Regular Symbol'!H$53,IF(BN_PayCombo!F317=1,'BN_Regular Symbol'!H$38,IF(E317=0,'BN_Regular Symbol'!H$26,'BN_Regular Symbol'!H$66) ))</f>
        <v>0</v>
      </c>
      <c r="M317" s="270">
        <f t="shared" si="63"/>
        <v>0</v>
      </c>
      <c r="N317" s="271">
        <f t="shared" si="64"/>
        <v>0</v>
      </c>
      <c r="O317" s="285">
        <f>HLOOKUP(A317,OverView!$B$47:$L$57,7,FALSE)</f>
        <v>300</v>
      </c>
      <c r="P317" s="269">
        <f t="shared" si="65"/>
        <v>0</v>
      </c>
      <c r="Q317" s="272">
        <f t="shared" si="66"/>
        <v>0</v>
      </c>
      <c r="R317" s="269">
        <f t="shared" si="67"/>
        <v>0</v>
      </c>
      <c r="S317" s="237"/>
    </row>
    <row r="318" spans="1:19" ht="14" thickBot="1">
      <c r="A318" s="187">
        <f t="shared" si="61"/>
        <v>8</v>
      </c>
      <c r="B318" s="278">
        <v>2</v>
      </c>
      <c r="C318" s="278">
        <v>1</v>
      </c>
      <c r="D318" s="278">
        <v>1</v>
      </c>
      <c r="E318" s="278">
        <v>2</v>
      </c>
      <c r="F318" s="278">
        <v>2</v>
      </c>
      <c r="G318" s="279">
        <f t="shared" si="62"/>
        <v>8</v>
      </c>
      <c r="H318" s="284">
        <f>IF(B318=2,'BN_Regular Symbol'!D$53,IF(BN_PayCombo!B318=1,'BN_Regular Symbol'!D$38,IF(A318=0,'BN_Regular Symbol'!D$26,'BN_Regular Symbol'!D$66) ))</f>
        <v>1</v>
      </c>
      <c r="I318" s="284">
        <f>IF(C318=2,'BN_Regular Symbol'!E$53,IF(BN_PayCombo!C318=1,'BN_Regular Symbol'!E$38,IF(B318=0,'BN_Regular Symbol'!E$26,'BN_Regular Symbol'!E$66) ))</f>
        <v>0</v>
      </c>
      <c r="J318" s="284">
        <f>IF(D318=2,'BN_Regular Symbol'!F$53,IF(BN_PayCombo!D318=1,'BN_Regular Symbol'!F$38,IF(C318=0,'BN_Regular Symbol'!F$26,'BN_Regular Symbol'!F$66) ))</f>
        <v>0</v>
      </c>
      <c r="K318" s="284">
        <f>IF(E318=2,'BN_Regular Symbol'!G$53,IF(BN_PayCombo!E318=1,'BN_Regular Symbol'!G$38,IF(D318=0,'BN_Regular Symbol'!G$26,'BN_Regular Symbol'!G$66) ))</f>
        <v>23</v>
      </c>
      <c r="L318" s="284">
        <f>IF(F318=2,'BN_Regular Symbol'!H$53,IF(BN_PayCombo!F318=1,'BN_Regular Symbol'!H$38,IF(E318=0,'BN_Regular Symbol'!H$26,'BN_Regular Symbol'!H$66) ))</f>
        <v>18</v>
      </c>
      <c r="M318" s="270">
        <f t="shared" si="63"/>
        <v>0</v>
      </c>
      <c r="N318" s="271">
        <f t="shared" si="64"/>
        <v>0</v>
      </c>
      <c r="O318" s="285">
        <f>HLOOKUP(A318,OverView!$B$47:$L$57,7,FALSE)</f>
        <v>300</v>
      </c>
      <c r="P318" s="269">
        <f t="shared" si="65"/>
        <v>0</v>
      </c>
      <c r="Q318" s="272">
        <f t="shared" si="66"/>
        <v>0</v>
      </c>
      <c r="R318" s="269">
        <f t="shared" si="67"/>
        <v>0</v>
      </c>
      <c r="S318" s="237"/>
    </row>
    <row r="319" spans="1:19" ht="14" thickBot="1">
      <c r="A319" s="187">
        <f t="shared" si="61"/>
        <v>8</v>
      </c>
      <c r="B319" s="278">
        <v>2</v>
      </c>
      <c r="C319" s="278">
        <v>1</v>
      </c>
      <c r="D319" s="278">
        <v>2</v>
      </c>
      <c r="E319" s="278">
        <v>1</v>
      </c>
      <c r="F319" s="278">
        <v>2</v>
      </c>
      <c r="G319" s="279">
        <f t="shared" si="62"/>
        <v>8</v>
      </c>
      <c r="H319" s="284">
        <f>IF(B319=2,'BN_Regular Symbol'!D$53,IF(BN_PayCombo!B319=1,'BN_Regular Symbol'!D$38,IF(A319=0,'BN_Regular Symbol'!D$26,'BN_Regular Symbol'!D$66) ))</f>
        <v>1</v>
      </c>
      <c r="I319" s="284">
        <f>IF(C319=2,'BN_Regular Symbol'!E$53,IF(BN_PayCombo!C319=1,'BN_Regular Symbol'!E$38,IF(B319=0,'BN_Regular Symbol'!E$26,'BN_Regular Symbol'!E$66) ))</f>
        <v>0</v>
      </c>
      <c r="J319" s="284">
        <f>IF(D319=2,'BN_Regular Symbol'!F$53,IF(BN_PayCombo!D319=1,'BN_Regular Symbol'!F$38,IF(C319=0,'BN_Regular Symbol'!F$26,'BN_Regular Symbol'!F$66) ))</f>
        <v>31</v>
      </c>
      <c r="K319" s="284">
        <f>IF(E319=2,'BN_Regular Symbol'!G$53,IF(BN_PayCombo!E319=1,'BN_Regular Symbol'!G$38,IF(D319=0,'BN_Regular Symbol'!G$26,'BN_Regular Symbol'!G$66) ))</f>
        <v>0</v>
      </c>
      <c r="L319" s="284">
        <f>IF(F319=2,'BN_Regular Symbol'!H$53,IF(BN_PayCombo!F319=1,'BN_Regular Symbol'!H$38,IF(E319=0,'BN_Regular Symbol'!H$26,'BN_Regular Symbol'!H$66) ))</f>
        <v>18</v>
      </c>
      <c r="M319" s="270">
        <f t="shared" si="63"/>
        <v>0</v>
      </c>
      <c r="N319" s="271">
        <f t="shared" si="64"/>
        <v>0</v>
      </c>
      <c r="O319" s="285">
        <f>HLOOKUP(A319,OverView!$B$47:$L$57,7,FALSE)</f>
        <v>300</v>
      </c>
      <c r="P319" s="269">
        <f t="shared" si="65"/>
        <v>0</v>
      </c>
      <c r="Q319" s="272">
        <f t="shared" si="66"/>
        <v>0</v>
      </c>
      <c r="R319" s="269">
        <f t="shared" si="67"/>
        <v>0</v>
      </c>
      <c r="S319" s="237"/>
    </row>
    <row r="320" spans="1:19" ht="14" thickBot="1">
      <c r="A320" s="187">
        <f t="shared" si="61"/>
        <v>8</v>
      </c>
      <c r="B320" s="278">
        <v>2</v>
      </c>
      <c r="C320" s="278">
        <v>1</v>
      </c>
      <c r="D320" s="278">
        <v>2</v>
      </c>
      <c r="E320" s="278">
        <v>2</v>
      </c>
      <c r="F320" s="278">
        <v>1</v>
      </c>
      <c r="G320" s="279">
        <f t="shared" si="62"/>
        <v>8</v>
      </c>
      <c r="H320" s="284">
        <f>IF(B320=2,'BN_Regular Symbol'!D$53,IF(BN_PayCombo!B320=1,'BN_Regular Symbol'!D$38,IF(A320=0,'BN_Regular Symbol'!D$26,'BN_Regular Symbol'!D$66) ))</f>
        <v>1</v>
      </c>
      <c r="I320" s="284">
        <f>IF(C320=2,'BN_Regular Symbol'!E$53,IF(BN_PayCombo!C320=1,'BN_Regular Symbol'!E$38,IF(B320=0,'BN_Regular Symbol'!E$26,'BN_Regular Symbol'!E$66) ))</f>
        <v>0</v>
      </c>
      <c r="J320" s="284">
        <f>IF(D320=2,'BN_Regular Symbol'!F$53,IF(BN_PayCombo!D320=1,'BN_Regular Symbol'!F$38,IF(C320=0,'BN_Regular Symbol'!F$26,'BN_Regular Symbol'!F$66) ))</f>
        <v>31</v>
      </c>
      <c r="K320" s="284">
        <f>IF(E320=2,'BN_Regular Symbol'!G$53,IF(BN_PayCombo!E320=1,'BN_Regular Symbol'!G$38,IF(D320=0,'BN_Regular Symbol'!G$26,'BN_Regular Symbol'!G$66) ))</f>
        <v>23</v>
      </c>
      <c r="L320" s="284">
        <f>IF(F320=2,'BN_Regular Symbol'!H$53,IF(BN_PayCombo!F320=1,'BN_Regular Symbol'!H$38,IF(E320=0,'BN_Regular Symbol'!H$26,'BN_Regular Symbol'!H$66) ))</f>
        <v>0</v>
      </c>
      <c r="M320" s="270">
        <f t="shared" si="63"/>
        <v>0</v>
      </c>
      <c r="N320" s="271">
        <f t="shared" si="64"/>
        <v>0</v>
      </c>
      <c r="O320" s="285">
        <f>HLOOKUP(A320,OverView!$B$47:$L$57,7,FALSE)</f>
        <v>300</v>
      </c>
      <c r="P320" s="269">
        <f t="shared" si="65"/>
        <v>0</v>
      </c>
      <c r="Q320" s="272">
        <f t="shared" si="66"/>
        <v>0</v>
      </c>
      <c r="R320" s="269">
        <f t="shared" si="67"/>
        <v>0</v>
      </c>
      <c r="S320" s="237"/>
    </row>
    <row r="321" spans="1:19" ht="14" thickBot="1">
      <c r="A321" s="187">
        <f t="shared" si="61"/>
        <v>8</v>
      </c>
      <c r="B321" s="278">
        <v>2</v>
      </c>
      <c r="C321" s="278">
        <v>2</v>
      </c>
      <c r="D321" s="278">
        <v>1</v>
      </c>
      <c r="E321" s="278">
        <v>1</v>
      </c>
      <c r="F321" s="278">
        <v>2</v>
      </c>
      <c r="G321" s="279">
        <f t="shared" si="62"/>
        <v>8</v>
      </c>
      <c r="H321" s="284">
        <f>IF(B321=2,'BN_Regular Symbol'!D$53,IF(BN_PayCombo!B321=1,'BN_Regular Symbol'!D$38,IF(A321=0,'BN_Regular Symbol'!D$26,'BN_Regular Symbol'!D$66) ))</f>
        <v>1</v>
      </c>
      <c r="I321" s="284">
        <f>IF(C321=2,'BN_Regular Symbol'!E$53,IF(BN_PayCombo!C321=1,'BN_Regular Symbol'!E$38,IF(B321=0,'BN_Regular Symbol'!E$26,'BN_Regular Symbol'!E$66) ))</f>
        <v>21</v>
      </c>
      <c r="J321" s="284">
        <f>IF(D321=2,'BN_Regular Symbol'!F$53,IF(BN_PayCombo!D321=1,'BN_Regular Symbol'!F$38,IF(C321=0,'BN_Regular Symbol'!F$26,'BN_Regular Symbol'!F$66) ))</f>
        <v>0</v>
      </c>
      <c r="K321" s="284">
        <f>IF(E321=2,'BN_Regular Symbol'!G$53,IF(BN_PayCombo!E321=1,'BN_Regular Symbol'!G$38,IF(D321=0,'BN_Regular Symbol'!G$26,'BN_Regular Symbol'!G$66) ))</f>
        <v>0</v>
      </c>
      <c r="L321" s="284">
        <f>IF(F321=2,'BN_Regular Symbol'!H$53,IF(BN_PayCombo!F321=1,'BN_Regular Symbol'!H$38,IF(E321=0,'BN_Regular Symbol'!H$26,'BN_Regular Symbol'!H$66) ))</f>
        <v>18</v>
      </c>
      <c r="M321" s="270">
        <f t="shared" si="63"/>
        <v>0</v>
      </c>
      <c r="N321" s="271">
        <f t="shared" si="64"/>
        <v>0</v>
      </c>
      <c r="O321" s="285">
        <f>HLOOKUP(A321,OverView!$B$47:$L$57,7,FALSE)</f>
        <v>300</v>
      </c>
      <c r="P321" s="269">
        <f t="shared" si="65"/>
        <v>0</v>
      </c>
      <c r="Q321" s="272">
        <f t="shared" si="66"/>
        <v>0</v>
      </c>
      <c r="R321" s="269">
        <f t="shared" si="67"/>
        <v>0</v>
      </c>
      <c r="S321" s="237"/>
    </row>
    <row r="322" spans="1:19" ht="14" thickBot="1">
      <c r="A322" s="187">
        <f t="shared" si="61"/>
        <v>8</v>
      </c>
      <c r="B322" s="278">
        <v>2</v>
      </c>
      <c r="C322" s="278">
        <v>2</v>
      </c>
      <c r="D322" s="278">
        <v>1</v>
      </c>
      <c r="E322" s="278">
        <v>2</v>
      </c>
      <c r="F322" s="278">
        <v>1</v>
      </c>
      <c r="G322" s="279">
        <f t="shared" si="62"/>
        <v>8</v>
      </c>
      <c r="H322" s="284">
        <f>IF(B322=2,'BN_Regular Symbol'!D$53,IF(BN_PayCombo!B322=1,'BN_Regular Symbol'!D$38,IF(A322=0,'BN_Regular Symbol'!D$26,'BN_Regular Symbol'!D$66) ))</f>
        <v>1</v>
      </c>
      <c r="I322" s="284">
        <f>IF(C322=2,'BN_Regular Symbol'!E$53,IF(BN_PayCombo!C322=1,'BN_Regular Symbol'!E$38,IF(B322=0,'BN_Regular Symbol'!E$26,'BN_Regular Symbol'!E$66) ))</f>
        <v>21</v>
      </c>
      <c r="J322" s="284">
        <f>IF(D322=2,'BN_Regular Symbol'!F$53,IF(BN_PayCombo!D322=1,'BN_Regular Symbol'!F$38,IF(C322=0,'BN_Regular Symbol'!F$26,'BN_Regular Symbol'!F$66) ))</f>
        <v>0</v>
      </c>
      <c r="K322" s="284">
        <f>IF(E322=2,'BN_Regular Symbol'!G$53,IF(BN_PayCombo!E322=1,'BN_Regular Symbol'!G$38,IF(D322=0,'BN_Regular Symbol'!G$26,'BN_Regular Symbol'!G$66) ))</f>
        <v>23</v>
      </c>
      <c r="L322" s="284">
        <f>IF(F322=2,'BN_Regular Symbol'!H$53,IF(BN_PayCombo!F322=1,'BN_Regular Symbol'!H$38,IF(E322=0,'BN_Regular Symbol'!H$26,'BN_Regular Symbol'!H$66) ))</f>
        <v>0</v>
      </c>
      <c r="M322" s="270">
        <f t="shared" si="63"/>
        <v>0</v>
      </c>
      <c r="N322" s="271">
        <f t="shared" si="64"/>
        <v>0</v>
      </c>
      <c r="O322" s="285">
        <f>HLOOKUP(A322,OverView!$B$47:$L$57,7,FALSE)</f>
        <v>300</v>
      </c>
      <c r="P322" s="269">
        <f t="shared" si="65"/>
        <v>0</v>
      </c>
      <c r="Q322" s="272">
        <f t="shared" si="66"/>
        <v>0</v>
      </c>
      <c r="R322" s="269">
        <f t="shared" si="67"/>
        <v>0</v>
      </c>
      <c r="S322" s="237"/>
    </row>
    <row r="323" spans="1:19" ht="14" thickBot="1">
      <c r="A323" s="187">
        <f t="shared" si="61"/>
        <v>8</v>
      </c>
      <c r="B323" s="278">
        <v>2</v>
      </c>
      <c r="C323" s="278">
        <v>2</v>
      </c>
      <c r="D323" s="278">
        <v>2</v>
      </c>
      <c r="E323" s="278">
        <v>1</v>
      </c>
      <c r="F323" s="278">
        <v>1</v>
      </c>
      <c r="G323" s="279">
        <f t="shared" si="62"/>
        <v>8</v>
      </c>
      <c r="H323" s="284">
        <f>IF(B323=2,'BN_Regular Symbol'!D$53,IF(BN_PayCombo!B323=1,'BN_Regular Symbol'!D$38,IF(A323=0,'BN_Regular Symbol'!D$26,'BN_Regular Symbol'!D$66) ))</f>
        <v>1</v>
      </c>
      <c r="I323" s="284">
        <f>IF(C323=2,'BN_Regular Symbol'!E$53,IF(BN_PayCombo!C323=1,'BN_Regular Symbol'!E$38,IF(B323=0,'BN_Regular Symbol'!E$26,'BN_Regular Symbol'!E$66) ))</f>
        <v>21</v>
      </c>
      <c r="J323" s="284">
        <f>IF(D323=2,'BN_Regular Symbol'!F$53,IF(BN_PayCombo!D323=1,'BN_Regular Symbol'!F$38,IF(C323=0,'BN_Regular Symbol'!F$26,'BN_Regular Symbol'!F$66) ))</f>
        <v>31</v>
      </c>
      <c r="K323" s="284">
        <f>IF(E323=2,'BN_Regular Symbol'!G$53,IF(BN_PayCombo!E323=1,'BN_Regular Symbol'!G$38,IF(D323=0,'BN_Regular Symbol'!G$26,'BN_Regular Symbol'!G$66) ))</f>
        <v>0</v>
      </c>
      <c r="L323" s="284">
        <f>IF(F323=2,'BN_Regular Symbol'!H$53,IF(BN_PayCombo!F323=1,'BN_Regular Symbol'!H$38,IF(E323=0,'BN_Regular Symbol'!H$26,'BN_Regular Symbol'!H$66) ))</f>
        <v>0</v>
      </c>
      <c r="M323" s="270">
        <f t="shared" si="63"/>
        <v>0</v>
      </c>
      <c r="N323" s="271">
        <f t="shared" si="64"/>
        <v>0</v>
      </c>
      <c r="O323" s="285">
        <f>HLOOKUP(A323,OverView!$B$47:$L$57,7,FALSE)</f>
        <v>300</v>
      </c>
      <c r="P323" s="269">
        <f t="shared" si="65"/>
        <v>0</v>
      </c>
      <c r="Q323" s="272">
        <f t="shared" si="66"/>
        <v>0</v>
      </c>
      <c r="R323" s="269">
        <f t="shared" si="67"/>
        <v>0</v>
      </c>
      <c r="S323" s="237"/>
    </row>
    <row r="324" spans="1:19" ht="14" thickBot="1">
      <c r="A324" s="187">
        <f t="shared" si="61"/>
        <v>8</v>
      </c>
      <c r="B324" s="282">
        <v>2</v>
      </c>
      <c r="C324" s="282">
        <v>2</v>
      </c>
      <c r="D324" s="282">
        <v>2</v>
      </c>
      <c r="E324" s="282">
        <v>2</v>
      </c>
      <c r="F324" s="282">
        <v>0</v>
      </c>
      <c r="G324" s="283">
        <f t="shared" si="62"/>
        <v>8</v>
      </c>
      <c r="H324" s="284">
        <f>IF(B324=2,'BN_Regular Symbol'!D$53,IF(BN_PayCombo!B324=1,'BN_Regular Symbol'!D$38,IF(A324=0,'BN_Regular Symbol'!D$26,'BN_Regular Symbol'!D$66) ))</f>
        <v>1</v>
      </c>
      <c r="I324" s="284">
        <f>IF(C324=2,'BN_Regular Symbol'!E$53,IF(BN_PayCombo!C324=1,'BN_Regular Symbol'!E$38,IF(B324=0,'BN_Regular Symbol'!E$26,'BN_Regular Symbol'!E$66) ))</f>
        <v>21</v>
      </c>
      <c r="J324" s="284">
        <f>IF(D324=2,'BN_Regular Symbol'!F$53,IF(BN_PayCombo!D324=1,'BN_Regular Symbol'!F$38,IF(C324=0,'BN_Regular Symbol'!F$26,'BN_Regular Symbol'!F$66) ))</f>
        <v>31</v>
      </c>
      <c r="K324" s="284">
        <f>IF(E324=2,'BN_Regular Symbol'!G$53,IF(BN_PayCombo!E324=1,'BN_Regular Symbol'!G$38,IF(D324=0,'BN_Regular Symbol'!G$26,'BN_Regular Symbol'!G$66) ))</f>
        <v>23</v>
      </c>
      <c r="L324" s="284">
        <f>IF(F324=2,'BN_Regular Symbol'!H$53,IF(BN_PayCombo!F324=1,'BN_Regular Symbol'!H$38,IF(E324=0,'BN_Regular Symbol'!H$26,'BN_Regular Symbol'!H$66) ))</f>
        <v>102</v>
      </c>
      <c r="M324" s="270">
        <f t="shared" si="63"/>
        <v>1527246</v>
      </c>
      <c r="N324" s="271">
        <f t="shared" si="64"/>
        <v>16292.856553561116</v>
      </c>
      <c r="O324" s="285">
        <f>HLOOKUP(A324,OverView!$B$47:$L$57,7,FALSE)</f>
        <v>300</v>
      </c>
      <c r="P324" s="269">
        <f t="shared" si="65"/>
        <v>1.8412977430555557E-2</v>
      </c>
      <c r="Q324" s="272">
        <f t="shared" si="66"/>
        <v>6.1376591435185186E-5</v>
      </c>
      <c r="R324" s="269">
        <f t="shared" si="67"/>
        <v>1.8412977430555557E-2</v>
      </c>
      <c r="S324" s="289">
        <f>SUM(M314:M324)</f>
        <v>1527246</v>
      </c>
    </row>
    <row r="325" spans="1:19" ht="14" thickBot="1">
      <c r="A325" s="187">
        <f t="shared" si="61"/>
        <v>7</v>
      </c>
      <c r="B325" s="280">
        <v>1</v>
      </c>
      <c r="C325" s="280">
        <v>1</v>
      </c>
      <c r="D325" s="280">
        <v>1</v>
      </c>
      <c r="E325" s="280">
        <v>2</v>
      </c>
      <c r="F325" s="280">
        <v>2</v>
      </c>
      <c r="G325" s="281">
        <f t="shared" si="62"/>
        <v>7</v>
      </c>
      <c r="H325" s="284">
        <f>IF(B325=2,'BN_Regular Symbol'!D$53,IF(BN_PayCombo!B325=1,'BN_Regular Symbol'!D$38,IF(A325=0,'BN_Regular Symbol'!D$26,'BN_Regular Symbol'!D$66) ))</f>
        <v>0</v>
      </c>
      <c r="I325" s="284">
        <f>IF(C325=2,'BN_Regular Symbol'!E$53,IF(BN_PayCombo!C325=1,'BN_Regular Symbol'!E$38,IF(B325=0,'BN_Regular Symbol'!E$26,'BN_Regular Symbol'!E$66) ))</f>
        <v>0</v>
      </c>
      <c r="J325" s="284">
        <f>IF(D325=2,'BN_Regular Symbol'!F$53,IF(BN_PayCombo!D325=1,'BN_Regular Symbol'!F$38,IF(C325=0,'BN_Regular Symbol'!F$26,'BN_Regular Symbol'!F$66) ))</f>
        <v>0</v>
      </c>
      <c r="K325" s="284">
        <f>IF(E325=2,'BN_Regular Symbol'!G$53,IF(BN_PayCombo!E325=1,'BN_Regular Symbol'!G$38,IF(D325=0,'BN_Regular Symbol'!G$26,'BN_Regular Symbol'!G$66) ))</f>
        <v>23</v>
      </c>
      <c r="L325" s="284">
        <f>IF(F325=2,'BN_Regular Symbol'!H$53,IF(BN_PayCombo!F325=1,'BN_Regular Symbol'!H$38,IF(E325=0,'BN_Regular Symbol'!H$26,'BN_Regular Symbol'!H$66) ))</f>
        <v>18</v>
      </c>
      <c r="M325" s="270">
        <f t="shared" si="63"/>
        <v>0</v>
      </c>
      <c r="N325" s="271">
        <f t="shared" si="64"/>
        <v>0</v>
      </c>
      <c r="O325" s="285">
        <f>HLOOKUP(A325,OverView!$B$47:$L$57,7,FALSE)</f>
        <v>210</v>
      </c>
      <c r="P325" s="269">
        <f t="shared" si="65"/>
        <v>0</v>
      </c>
      <c r="Q325" s="272">
        <f t="shared" si="66"/>
        <v>0</v>
      </c>
      <c r="R325" s="269">
        <f t="shared" si="67"/>
        <v>0</v>
      </c>
      <c r="S325" s="237"/>
    </row>
    <row r="326" spans="1:19" ht="14" thickBot="1">
      <c r="A326" s="187">
        <f t="shared" si="61"/>
        <v>7</v>
      </c>
      <c r="B326" s="278">
        <v>1</v>
      </c>
      <c r="C326" s="278">
        <v>1</v>
      </c>
      <c r="D326" s="278">
        <v>2</v>
      </c>
      <c r="E326" s="278">
        <v>1</v>
      </c>
      <c r="F326" s="278">
        <v>2</v>
      </c>
      <c r="G326" s="279">
        <f t="shared" si="62"/>
        <v>7</v>
      </c>
      <c r="H326" s="284">
        <f>IF(B326=2,'BN_Regular Symbol'!D$53,IF(BN_PayCombo!B326=1,'BN_Regular Symbol'!D$38,IF(A326=0,'BN_Regular Symbol'!D$26,'BN_Regular Symbol'!D$66) ))</f>
        <v>0</v>
      </c>
      <c r="I326" s="284">
        <f>IF(C326=2,'BN_Regular Symbol'!E$53,IF(BN_PayCombo!C326=1,'BN_Regular Symbol'!E$38,IF(B326=0,'BN_Regular Symbol'!E$26,'BN_Regular Symbol'!E$66) ))</f>
        <v>0</v>
      </c>
      <c r="J326" s="284">
        <f>IF(D326=2,'BN_Regular Symbol'!F$53,IF(BN_PayCombo!D326=1,'BN_Regular Symbol'!F$38,IF(C326=0,'BN_Regular Symbol'!F$26,'BN_Regular Symbol'!F$66) ))</f>
        <v>31</v>
      </c>
      <c r="K326" s="284">
        <f>IF(E326=2,'BN_Regular Symbol'!G$53,IF(BN_PayCombo!E326=1,'BN_Regular Symbol'!G$38,IF(D326=0,'BN_Regular Symbol'!G$26,'BN_Regular Symbol'!G$66) ))</f>
        <v>0</v>
      </c>
      <c r="L326" s="284">
        <f>IF(F326=2,'BN_Regular Symbol'!H$53,IF(BN_PayCombo!F326=1,'BN_Regular Symbol'!H$38,IF(E326=0,'BN_Regular Symbol'!H$26,'BN_Regular Symbol'!H$66) ))</f>
        <v>18</v>
      </c>
      <c r="M326" s="270">
        <f t="shared" si="63"/>
        <v>0</v>
      </c>
      <c r="N326" s="271">
        <f t="shared" si="64"/>
        <v>0</v>
      </c>
      <c r="O326" s="285">
        <f>HLOOKUP(A326,OverView!$B$47:$L$57,7,FALSE)</f>
        <v>210</v>
      </c>
      <c r="P326" s="269">
        <f t="shared" si="65"/>
        <v>0</v>
      </c>
      <c r="Q326" s="272">
        <f t="shared" si="66"/>
        <v>0</v>
      </c>
      <c r="R326" s="269">
        <f t="shared" si="67"/>
        <v>0</v>
      </c>
      <c r="S326" s="237"/>
    </row>
    <row r="327" spans="1:19" ht="14" thickBot="1">
      <c r="A327" s="187">
        <f t="shared" si="61"/>
        <v>7</v>
      </c>
      <c r="B327" s="278">
        <v>1</v>
      </c>
      <c r="C327" s="278">
        <v>1</v>
      </c>
      <c r="D327" s="278">
        <v>2</v>
      </c>
      <c r="E327" s="278">
        <v>2</v>
      </c>
      <c r="F327" s="278">
        <v>1</v>
      </c>
      <c r="G327" s="279">
        <f t="shared" si="62"/>
        <v>7</v>
      </c>
      <c r="H327" s="284">
        <f>IF(B327=2,'BN_Regular Symbol'!D$53,IF(BN_PayCombo!B327=1,'BN_Regular Symbol'!D$38,IF(A327=0,'BN_Regular Symbol'!D$26,'BN_Regular Symbol'!D$66) ))</f>
        <v>0</v>
      </c>
      <c r="I327" s="284">
        <f>IF(C327=2,'BN_Regular Symbol'!E$53,IF(BN_PayCombo!C327=1,'BN_Regular Symbol'!E$38,IF(B327=0,'BN_Regular Symbol'!E$26,'BN_Regular Symbol'!E$66) ))</f>
        <v>0</v>
      </c>
      <c r="J327" s="284">
        <f>IF(D327=2,'BN_Regular Symbol'!F$53,IF(BN_PayCombo!D327=1,'BN_Regular Symbol'!F$38,IF(C327=0,'BN_Regular Symbol'!F$26,'BN_Regular Symbol'!F$66) ))</f>
        <v>31</v>
      </c>
      <c r="K327" s="284">
        <f>IF(E327=2,'BN_Regular Symbol'!G$53,IF(BN_PayCombo!E327=1,'BN_Regular Symbol'!G$38,IF(D327=0,'BN_Regular Symbol'!G$26,'BN_Regular Symbol'!G$66) ))</f>
        <v>23</v>
      </c>
      <c r="L327" s="284">
        <f>IF(F327=2,'BN_Regular Symbol'!H$53,IF(BN_PayCombo!F327=1,'BN_Regular Symbol'!H$38,IF(E327=0,'BN_Regular Symbol'!H$26,'BN_Regular Symbol'!H$66) ))</f>
        <v>0</v>
      </c>
      <c r="M327" s="270">
        <f t="shared" si="63"/>
        <v>0</v>
      </c>
      <c r="N327" s="271">
        <f t="shared" si="64"/>
        <v>0</v>
      </c>
      <c r="O327" s="285">
        <f>HLOOKUP(A327,OverView!$B$47:$L$57,7,FALSE)</f>
        <v>210</v>
      </c>
      <c r="P327" s="269">
        <f t="shared" si="65"/>
        <v>0</v>
      </c>
      <c r="Q327" s="272">
        <f t="shared" si="66"/>
        <v>0</v>
      </c>
      <c r="R327" s="269">
        <f t="shared" si="67"/>
        <v>0</v>
      </c>
      <c r="S327" s="237"/>
    </row>
    <row r="328" spans="1:19" ht="14" thickBot="1">
      <c r="A328" s="187">
        <f t="shared" si="61"/>
        <v>7</v>
      </c>
      <c r="B328" s="278">
        <v>1</v>
      </c>
      <c r="C328" s="278">
        <v>2</v>
      </c>
      <c r="D328" s="278">
        <v>1</v>
      </c>
      <c r="E328" s="278">
        <v>1</v>
      </c>
      <c r="F328" s="278">
        <v>2</v>
      </c>
      <c r="G328" s="279">
        <f t="shared" si="62"/>
        <v>7</v>
      </c>
      <c r="H328" s="284">
        <f>IF(B328=2,'BN_Regular Symbol'!D$53,IF(BN_PayCombo!B328=1,'BN_Regular Symbol'!D$38,IF(A328=0,'BN_Regular Symbol'!D$26,'BN_Regular Symbol'!D$66) ))</f>
        <v>0</v>
      </c>
      <c r="I328" s="284">
        <f>IF(C328=2,'BN_Regular Symbol'!E$53,IF(BN_PayCombo!C328=1,'BN_Regular Symbol'!E$38,IF(B328=0,'BN_Regular Symbol'!E$26,'BN_Regular Symbol'!E$66) ))</f>
        <v>21</v>
      </c>
      <c r="J328" s="284">
        <f>IF(D328=2,'BN_Regular Symbol'!F$53,IF(BN_PayCombo!D328=1,'BN_Regular Symbol'!F$38,IF(C328=0,'BN_Regular Symbol'!F$26,'BN_Regular Symbol'!F$66) ))</f>
        <v>0</v>
      </c>
      <c r="K328" s="284">
        <f>IF(E328=2,'BN_Regular Symbol'!G$53,IF(BN_PayCombo!E328=1,'BN_Regular Symbol'!G$38,IF(D328=0,'BN_Regular Symbol'!G$26,'BN_Regular Symbol'!G$66) ))</f>
        <v>0</v>
      </c>
      <c r="L328" s="284">
        <f>IF(F328=2,'BN_Regular Symbol'!H$53,IF(BN_PayCombo!F328=1,'BN_Regular Symbol'!H$38,IF(E328=0,'BN_Regular Symbol'!H$26,'BN_Regular Symbol'!H$66) ))</f>
        <v>18</v>
      </c>
      <c r="M328" s="270">
        <f t="shared" si="63"/>
        <v>0</v>
      </c>
      <c r="N328" s="271">
        <f t="shared" si="64"/>
        <v>0</v>
      </c>
      <c r="O328" s="285">
        <f>HLOOKUP(A328,OverView!$B$47:$L$57,7,FALSE)</f>
        <v>210</v>
      </c>
      <c r="P328" s="269">
        <f t="shared" ref="P328:P366" si="68">R328/$H$3</f>
        <v>0</v>
      </c>
      <c r="Q328" s="272">
        <f t="shared" si="66"/>
        <v>0</v>
      </c>
      <c r="R328" s="269">
        <f t="shared" ref="R328:R366" si="69">O328*Q328</f>
        <v>0</v>
      </c>
      <c r="S328" s="237"/>
    </row>
    <row r="329" spans="1:19" ht="14" thickBot="1">
      <c r="A329" s="187">
        <f t="shared" si="61"/>
        <v>7</v>
      </c>
      <c r="B329" s="278">
        <v>1</v>
      </c>
      <c r="C329" s="278">
        <v>2</v>
      </c>
      <c r="D329" s="278">
        <v>1</v>
      </c>
      <c r="E329" s="278">
        <v>2</v>
      </c>
      <c r="F329" s="278">
        <v>1</v>
      </c>
      <c r="G329" s="279">
        <f t="shared" si="62"/>
        <v>7</v>
      </c>
      <c r="H329" s="284">
        <f>IF(B329=2,'BN_Regular Symbol'!D$53,IF(BN_PayCombo!B329=1,'BN_Regular Symbol'!D$38,IF(A329=0,'BN_Regular Symbol'!D$26,'BN_Regular Symbol'!D$66) ))</f>
        <v>0</v>
      </c>
      <c r="I329" s="284">
        <f>IF(C329=2,'BN_Regular Symbol'!E$53,IF(BN_PayCombo!C329=1,'BN_Regular Symbol'!E$38,IF(B329=0,'BN_Regular Symbol'!E$26,'BN_Regular Symbol'!E$66) ))</f>
        <v>21</v>
      </c>
      <c r="J329" s="284">
        <f>IF(D329=2,'BN_Regular Symbol'!F$53,IF(BN_PayCombo!D329=1,'BN_Regular Symbol'!F$38,IF(C329=0,'BN_Regular Symbol'!F$26,'BN_Regular Symbol'!F$66) ))</f>
        <v>0</v>
      </c>
      <c r="K329" s="284">
        <f>IF(E329=2,'BN_Regular Symbol'!G$53,IF(BN_PayCombo!E329=1,'BN_Regular Symbol'!G$38,IF(D329=0,'BN_Regular Symbol'!G$26,'BN_Regular Symbol'!G$66) ))</f>
        <v>23</v>
      </c>
      <c r="L329" s="284">
        <f>IF(F329=2,'BN_Regular Symbol'!H$53,IF(BN_PayCombo!F329=1,'BN_Regular Symbol'!H$38,IF(E329=0,'BN_Regular Symbol'!H$26,'BN_Regular Symbol'!H$66) ))</f>
        <v>0</v>
      </c>
      <c r="M329" s="270">
        <f t="shared" si="63"/>
        <v>0</v>
      </c>
      <c r="N329" s="271">
        <f t="shared" si="64"/>
        <v>0</v>
      </c>
      <c r="O329" s="285">
        <f>HLOOKUP(A329,OverView!$B$47:$L$57,7,FALSE)</f>
        <v>210</v>
      </c>
      <c r="P329" s="269">
        <f t="shared" si="68"/>
        <v>0</v>
      </c>
      <c r="Q329" s="272">
        <f t="shared" si="66"/>
        <v>0</v>
      </c>
      <c r="R329" s="269">
        <f t="shared" si="69"/>
        <v>0</v>
      </c>
      <c r="S329" s="237"/>
    </row>
    <row r="330" spans="1:19" ht="14" thickBot="1">
      <c r="A330" s="187">
        <f t="shared" si="61"/>
        <v>7</v>
      </c>
      <c r="B330" s="278">
        <v>1</v>
      </c>
      <c r="C330" s="278">
        <v>2</v>
      </c>
      <c r="D330" s="278">
        <v>2</v>
      </c>
      <c r="E330" s="278">
        <v>1</v>
      </c>
      <c r="F330" s="278">
        <v>1</v>
      </c>
      <c r="G330" s="279">
        <f t="shared" si="62"/>
        <v>7</v>
      </c>
      <c r="H330" s="284">
        <f>IF(B330=2,'BN_Regular Symbol'!D$53,IF(BN_PayCombo!B330=1,'BN_Regular Symbol'!D$38,IF(A330=0,'BN_Regular Symbol'!D$26,'BN_Regular Symbol'!D$66) ))</f>
        <v>0</v>
      </c>
      <c r="I330" s="284">
        <f>IF(C330=2,'BN_Regular Symbol'!E$53,IF(BN_PayCombo!C330=1,'BN_Regular Symbol'!E$38,IF(B330=0,'BN_Regular Symbol'!E$26,'BN_Regular Symbol'!E$66) ))</f>
        <v>21</v>
      </c>
      <c r="J330" s="284">
        <f>IF(D330=2,'BN_Regular Symbol'!F$53,IF(BN_PayCombo!D330=1,'BN_Regular Symbol'!F$38,IF(C330=0,'BN_Regular Symbol'!F$26,'BN_Regular Symbol'!F$66) ))</f>
        <v>31</v>
      </c>
      <c r="K330" s="284">
        <f>IF(E330=2,'BN_Regular Symbol'!G$53,IF(BN_PayCombo!E330=1,'BN_Regular Symbol'!G$38,IF(D330=0,'BN_Regular Symbol'!G$26,'BN_Regular Symbol'!G$66) ))</f>
        <v>0</v>
      </c>
      <c r="L330" s="284">
        <f>IF(F330=2,'BN_Regular Symbol'!H$53,IF(BN_PayCombo!F330=1,'BN_Regular Symbol'!H$38,IF(E330=0,'BN_Regular Symbol'!H$26,'BN_Regular Symbol'!H$66) ))</f>
        <v>0</v>
      </c>
      <c r="M330" s="270">
        <f t="shared" si="63"/>
        <v>0</v>
      </c>
      <c r="N330" s="271">
        <f t="shared" si="64"/>
        <v>0</v>
      </c>
      <c r="O330" s="285">
        <f>HLOOKUP(A330,OverView!$B$47:$L$57,7,FALSE)</f>
        <v>210</v>
      </c>
      <c r="P330" s="269">
        <f t="shared" si="68"/>
        <v>0</v>
      </c>
      <c r="Q330" s="272">
        <f t="shared" si="66"/>
        <v>0</v>
      </c>
      <c r="R330" s="269">
        <f t="shared" si="69"/>
        <v>0</v>
      </c>
      <c r="S330" s="237"/>
    </row>
    <row r="331" spans="1:19" ht="14" thickBot="1">
      <c r="A331" s="187">
        <f t="shared" si="61"/>
        <v>7</v>
      </c>
      <c r="B331" s="278">
        <v>1</v>
      </c>
      <c r="C331" s="278">
        <v>2</v>
      </c>
      <c r="D331" s="278">
        <v>2</v>
      </c>
      <c r="E331" s="278">
        <v>2</v>
      </c>
      <c r="F331" s="278">
        <v>0</v>
      </c>
      <c r="G331" s="279">
        <f t="shared" si="62"/>
        <v>7</v>
      </c>
      <c r="H331" s="284">
        <f>IF(B331=2,'BN_Regular Symbol'!D$53,IF(BN_PayCombo!B331=1,'BN_Regular Symbol'!D$38,IF(A331=0,'BN_Regular Symbol'!D$26,'BN_Regular Symbol'!D$66) ))</f>
        <v>0</v>
      </c>
      <c r="I331" s="284">
        <f>IF(C331=2,'BN_Regular Symbol'!E$53,IF(BN_PayCombo!C331=1,'BN_Regular Symbol'!E$38,IF(B331=0,'BN_Regular Symbol'!E$26,'BN_Regular Symbol'!E$66) ))</f>
        <v>21</v>
      </c>
      <c r="J331" s="284">
        <f>IF(D331=2,'BN_Regular Symbol'!F$53,IF(BN_PayCombo!D331=1,'BN_Regular Symbol'!F$38,IF(C331=0,'BN_Regular Symbol'!F$26,'BN_Regular Symbol'!F$66) ))</f>
        <v>31</v>
      </c>
      <c r="K331" s="284">
        <f>IF(E331=2,'BN_Regular Symbol'!G$53,IF(BN_PayCombo!E331=1,'BN_Regular Symbol'!G$38,IF(D331=0,'BN_Regular Symbol'!G$26,'BN_Regular Symbol'!G$66) ))</f>
        <v>23</v>
      </c>
      <c r="L331" s="284">
        <f>IF(F331=2,'BN_Regular Symbol'!H$53,IF(BN_PayCombo!F331=1,'BN_Regular Symbol'!H$38,IF(E331=0,'BN_Regular Symbol'!H$26,'BN_Regular Symbol'!H$66) ))</f>
        <v>102</v>
      </c>
      <c r="M331" s="270">
        <f t="shared" si="63"/>
        <v>0</v>
      </c>
      <c r="N331" s="271">
        <f t="shared" si="64"/>
        <v>0</v>
      </c>
      <c r="O331" s="285">
        <f>HLOOKUP(A331,OverView!$B$47:$L$57,7,FALSE)</f>
        <v>210</v>
      </c>
      <c r="P331" s="269">
        <f t="shared" si="68"/>
        <v>0</v>
      </c>
      <c r="Q331" s="272">
        <f t="shared" si="66"/>
        <v>0</v>
      </c>
      <c r="R331" s="269">
        <f t="shared" si="69"/>
        <v>0</v>
      </c>
      <c r="S331" s="237"/>
    </row>
    <row r="332" spans="1:19" ht="14" thickBot="1">
      <c r="A332" s="187">
        <f t="shared" si="61"/>
        <v>7</v>
      </c>
      <c r="B332" s="278">
        <v>2</v>
      </c>
      <c r="C332" s="278">
        <v>1</v>
      </c>
      <c r="D332" s="278">
        <v>1</v>
      </c>
      <c r="E332" s="278">
        <v>1</v>
      </c>
      <c r="F332" s="278">
        <v>2</v>
      </c>
      <c r="G332" s="279">
        <f t="shared" si="62"/>
        <v>7</v>
      </c>
      <c r="H332" s="284">
        <f>IF(B332=2,'BN_Regular Symbol'!D$53,IF(BN_PayCombo!B332=1,'BN_Regular Symbol'!D$38,IF(A332=0,'BN_Regular Symbol'!D$26,'BN_Regular Symbol'!D$66) ))</f>
        <v>1</v>
      </c>
      <c r="I332" s="284">
        <f>IF(C332=2,'BN_Regular Symbol'!E$53,IF(BN_PayCombo!C332=1,'BN_Regular Symbol'!E$38,IF(B332=0,'BN_Regular Symbol'!E$26,'BN_Regular Symbol'!E$66) ))</f>
        <v>0</v>
      </c>
      <c r="J332" s="284">
        <f>IF(D332=2,'BN_Regular Symbol'!F$53,IF(BN_PayCombo!D332=1,'BN_Regular Symbol'!F$38,IF(C332=0,'BN_Regular Symbol'!F$26,'BN_Regular Symbol'!F$66) ))</f>
        <v>0</v>
      </c>
      <c r="K332" s="284">
        <f>IF(E332=2,'BN_Regular Symbol'!G$53,IF(BN_PayCombo!E332=1,'BN_Regular Symbol'!G$38,IF(D332=0,'BN_Regular Symbol'!G$26,'BN_Regular Symbol'!G$66) ))</f>
        <v>0</v>
      </c>
      <c r="L332" s="284">
        <f>IF(F332=2,'BN_Regular Symbol'!H$53,IF(BN_PayCombo!F332=1,'BN_Regular Symbol'!H$38,IF(E332=0,'BN_Regular Symbol'!H$26,'BN_Regular Symbol'!H$66) ))</f>
        <v>18</v>
      </c>
      <c r="M332" s="270">
        <f t="shared" si="63"/>
        <v>0</v>
      </c>
      <c r="N332" s="271">
        <f t="shared" si="64"/>
        <v>0</v>
      </c>
      <c r="O332" s="285">
        <f>HLOOKUP(A332,OverView!$B$47:$L$57,7,FALSE)</f>
        <v>210</v>
      </c>
      <c r="P332" s="269">
        <f t="shared" si="68"/>
        <v>0</v>
      </c>
      <c r="Q332" s="272">
        <f t="shared" si="66"/>
        <v>0</v>
      </c>
      <c r="R332" s="269">
        <f t="shared" si="69"/>
        <v>0</v>
      </c>
      <c r="S332" s="237"/>
    </row>
    <row r="333" spans="1:19" ht="14" thickBot="1">
      <c r="A333" s="187">
        <f t="shared" si="61"/>
        <v>7</v>
      </c>
      <c r="B333" s="278">
        <v>2</v>
      </c>
      <c r="C333" s="278">
        <v>1</v>
      </c>
      <c r="D333" s="278">
        <v>1</v>
      </c>
      <c r="E333" s="278">
        <v>2</v>
      </c>
      <c r="F333" s="278">
        <v>1</v>
      </c>
      <c r="G333" s="279">
        <f t="shared" si="62"/>
        <v>7</v>
      </c>
      <c r="H333" s="284">
        <f>IF(B333=2,'BN_Regular Symbol'!D$53,IF(BN_PayCombo!B333=1,'BN_Regular Symbol'!D$38,IF(A333=0,'BN_Regular Symbol'!D$26,'BN_Regular Symbol'!D$66) ))</f>
        <v>1</v>
      </c>
      <c r="I333" s="284">
        <f>IF(C333=2,'BN_Regular Symbol'!E$53,IF(BN_PayCombo!C333=1,'BN_Regular Symbol'!E$38,IF(B333=0,'BN_Regular Symbol'!E$26,'BN_Regular Symbol'!E$66) ))</f>
        <v>0</v>
      </c>
      <c r="J333" s="284">
        <f>IF(D333=2,'BN_Regular Symbol'!F$53,IF(BN_PayCombo!D333=1,'BN_Regular Symbol'!F$38,IF(C333=0,'BN_Regular Symbol'!F$26,'BN_Regular Symbol'!F$66) ))</f>
        <v>0</v>
      </c>
      <c r="K333" s="284">
        <f>IF(E333=2,'BN_Regular Symbol'!G$53,IF(BN_PayCombo!E333=1,'BN_Regular Symbol'!G$38,IF(D333=0,'BN_Regular Symbol'!G$26,'BN_Regular Symbol'!G$66) ))</f>
        <v>23</v>
      </c>
      <c r="L333" s="284">
        <f>IF(F333=2,'BN_Regular Symbol'!H$53,IF(BN_PayCombo!F333=1,'BN_Regular Symbol'!H$38,IF(E333=0,'BN_Regular Symbol'!H$26,'BN_Regular Symbol'!H$66) ))</f>
        <v>0</v>
      </c>
      <c r="M333" s="270">
        <f t="shared" si="63"/>
        <v>0</v>
      </c>
      <c r="N333" s="271">
        <f t="shared" si="64"/>
        <v>0</v>
      </c>
      <c r="O333" s="285">
        <f>HLOOKUP(A333,OverView!$B$47:$L$57,7,FALSE)</f>
        <v>210</v>
      </c>
      <c r="P333" s="269">
        <f t="shared" si="68"/>
        <v>0</v>
      </c>
      <c r="Q333" s="272">
        <f t="shared" si="66"/>
        <v>0</v>
      </c>
      <c r="R333" s="269">
        <f t="shared" si="69"/>
        <v>0</v>
      </c>
      <c r="S333" s="237"/>
    </row>
    <row r="334" spans="1:19" ht="14" thickBot="1">
      <c r="A334" s="187">
        <f t="shared" si="61"/>
        <v>7</v>
      </c>
      <c r="B334" s="278">
        <v>2</v>
      </c>
      <c r="C334" s="278">
        <v>1</v>
      </c>
      <c r="D334" s="278">
        <v>2</v>
      </c>
      <c r="E334" s="278">
        <v>1</v>
      </c>
      <c r="F334" s="278">
        <v>1</v>
      </c>
      <c r="G334" s="279">
        <f t="shared" si="62"/>
        <v>7</v>
      </c>
      <c r="H334" s="284">
        <f>IF(B334=2,'BN_Regular Symbol'!D$53,IF(BN_PayCombo!B334=1,'BN_Regular Symbol'!D$38,IF(A334=0,'BN_Regular Symbol'!D$26,'BN_Regular Symbol'!D$66) ))</f>
        <v>1</v>
      </c>
      <c r="I334" s="284">
        <f>IF(C334=2,'BN_Regular Symbol'!E$53,IF(BN_PayCombo!C334=1,'BN_Regular Symbol'!E$38,IF(B334=0,'BN_Regular Symbol'!E$26,'BN_Regular Symbol'!E$66) ))</f>
        <v>0</v>
      </c>
      <c r="J334" s="284">
        <f>IF(D334=2,'BN_Regular Symbol'!F$53,IF(BN_PayCombo!D334=1,'BN_Regular Symbol'!F$38,IF(C334=0,'BN_Regular Symbol'!F$26,'BN_Regular Symbol'!F$66) ))</f>
        <v>31</v>
      </c>
      <c r="K334" s="284">
        <f>IF(E334=2,'BN_Regular Symbol'!G$53,IF(BN_PayCombo!E334=1,'BN_Regular Symbol'!G$38,IF(D334=0,'BN_Regular Symbol'!G$26,'BN_Regular Symbol'!G$66) ))</f>
        <v>0</v>
      </c>
      <c r="L334" s="284">
        <f>IF(F334=2,'BN_Regular Symbol'!H$53,IF(BN_PayCombo!F334=1,'BN_Regular Symbol'!H$38,IF(E334=0,'BN_Regular Symbol'!H$26,'BN_Regular Symbol'!H$66) ))</f>
        <v>0</v>
      </c>
      <c r="M334" s="270">
        <f t="shared" si="63"/>
        <v>0</v>
      </c>
      <c r="N334" s="271">
        <f t="shared" si="64"/>
        <v>0</v>
      </c>
      <c r="O334" s="285">
        <f>HLOOKUP(A334,OverView!$B$47:$L$57,7,FALSE)</f>
        <v>210</v>
      </c>
      <c r="P334" s="269">
        <f t="shared" si="68"/>
        <v>0</v>
      </c>
      <c r="Q334" s="272">
        <f t="shared" si="66"/>
        <v>0</v>
      </c>
      <c r="R334" s="269">
        <f t="shared" si="69"/>
        <v>0</v>
      </c>
      <c r="S334" s="237"/>
    </row>
    <row r="335" spans="1:19" ht="14" thickBot="1">
      <c r="A335" s="187">
        <f t="shared" si="61"/>
        <v>7</v>
      </c>
      <c r="B335" s="278">
        <v>2</v>
      </c>
      <c r="C335" s="278">
        <v>1</v>
      </c>
      <c r="D335" s="278">
        <v>2</v>
      </c>
      <c r="E335" s="278">
        <v>2</v>
      </c>
      <c r="F335" s="278">
        <v>0</v>
      </c>
      <c r="G335" s="279">
        <f t="shared" si="62"/>
        <v>7</v>
      </c>
      <c r="H335" s="284">
        <f>IF(B335=2,'BN_Regular Symbol'!D$53,IF(BN_PayCombo!B335=1,'BN_Regular Symbol'!D$38,IF(A335=0,'BN_Regular Symbol'!D$26,'BN_Regular Symbol'!D$66) ))</f>
        <v>1</v>
      </c>
      <c r="I335" s="284">
        <f>IF(C335=2,'BN_Regular Symbol'!E$53,IF(BN_PayCombo!C335=1,'BN_Regular Symbol'!E$38,IF(B335=0,'BN_Regular Symbol'!E$26,'BN_Regular Symbol'!E$66) ))</f>
        <v>0</v>
      </c>
      <c r="J335" s="284">
        <f>IF(D335=2,'BN_Regular Symbol'!F$53,IF(BN_PayCombo!D335=1,'BN_Regular Symbol'!F$38,IF(C335=0,'BN_Regular Symbol'!F$26,'BN_Regular Symbol'!F$66) ))</f>
        <v>31</v>
      </c>
      <c r="K335" s="284">
        <f>IF(E335=2,'BN_Regular Symbol'!G$53,IF(BN_PayCombo!E335=1,'BN_Regular Symbol'!G$38,IF(D335=0,'BN_Regular Symbol'!G$26,'BN_Regular Symbol'!G$66) ))</f>
        <v>23</v>
      </c>
      <c r="L335" s="284">
        <f>IF(F335=2,'BN_Regular Symbol'!H$53,IF(BN_PayCombo!F335=1,'BN_Regular Symbol'!H$38,IF(E335=0,'BN_Regular Symbol'!H$26,'BN_Regular Symbol'!H$66) ))</f>
        <v>102</v>
      </c>
      <c r="M335" s="270">
        <f t="shared" si="63"/>
        <v>0</v>
      </c>
      <c r="N335" s="271">
        <f t="shared" si="64"/>
        <v>0</v>
      </c>
      <c r="O335" s="285">
        <f>HLOOKUP(A335,OverView!$B$47:$L$57,7,FALSE)</f>
        <v>210</v>
      </c>
      <c r="P335" s="269">
        <f t="shared" si="68"/>
        <v>0</v>
      </c>
      <c r="Q335" s="272">
        <f t="shared" si="66"/>
        <v>0</v>
      </c>
      <c r="R335" s="269">
        <f t="shared" si="69"/>
        <v>0</v>
      </c>
      <c r="S335" s="237"/>
    </row>
    <row r="336" spans="1:19" ht="14" thickBot="1">
      <c r="A336" s="187">
        <f t="shared" si="61"/>
        <v>7</v>
      </c>
      <c r="B336" s="278">
        <v>2</v>
      </c>
      <c r="C336" s="278">
        <v>2</v>
      </c>
      <c r="D336" s="278">
        <v>1</v>
      </c>
      <c r="E336" s="278">
        <v>1</v>
      </c>
      <c r="F336" s="278">
        <v>1</v>
      </c>
      <c r="G336" s="279">
        <f t="shared" si="62"/>
        <v>7</v>
      </c>
      <c r="H336" s="284">
        <f>IF(B336=2,'BN_Regular Symbol'!D$53,IF(BN_PayCombo!B336=1,'BN_Regular Symbol'!D$38,IF(A336=0,'BN_Regular Symbol'!D$26,'BN_Regular Symbol'!D$66) ))</f>
        <v>1</v>
      </c>
      <c r="I336" s="284">
        <f>IF(C336=2,'BN_Regular Symbol'!E$53,IF(BN_PayCombo!C336=1,'BN_Regular Symbol'!E$38,IF(B336=0,'BN_Regular Symbol'!E$26,'BN_Regular Symbol'!E$66) ))</f>
        <v>21</v>
      </c>
      <c r="J336" s="284">
        <f>IF(D336=2,'BN_Regular Symbol'!F$53,IF(BN_PayCombo!D336=1,'BN_Regular Symbol'!F$38,IF(C336=0,'BN_Regular Symbol'!F$26,'BN_Regular Symbol'!F$66) ))</f>
        <v>0</v>
      </c>
      <c r="K336" s="284">
        <f>IF(E336=2,'BN_Regular Symbol'!G$53,IF(BN_PayCombo!E336=1,'BN_Regular Symbol'!G$38,IF(D336=0,'BN_Regular Symbol'!G$26,'BN_Regular Symbol'!G$66) ))</f>
        <v>0</v>
      </c>
      <c r="L336" s="284">
        <f>IF(F336=2,'BN_Regular Symbol'!H$53,IF(BN_PayCombo!F336=1,'BN_Regular Symbol'!H$38,IF(E336=0,'BN_Regular Symbol'!H$26,'BN_Regular Symbol'!H$66) ))</f>
        <v>0</v>
      </c>
      <c r="M336" s="270">
        <f t="shared" si="63"/>
        <v>0</v>
      </c>
      <c r="N336" s="271">
        <f t="shared" si="64"/>
        <v>0</v>
      </c>
      <c r="O336" s="285">
        <f>HLOOKUP(A336,OverView!$B$47:$L$57,7,FALSE)</f>
        <v>210</v>
      </c>
      <c r="P336" s="269">
        <f t="shared" si="68"/>
        <v>0</v>
      </c>
      <c r="Q336" s="272">
        <f t="shared" si="66"/>
        <v>0</v>
      </c>
      <c r="R336" s="269">
        <f t="shared" si="69"/>
        <v>0</v>
      </c>
      <c r="S336" s="237"/>
    </row>
    <row r="337" spans="1:19" ht="14" thickBot="1">
      <c r="A337" s="187">
        <f t="shared" si="61"/>
        <v>7</v>
      </c>
      <c r="B337" s="278">
        <v>2</v>
      </c>
      <c r="C337" s="278">
        <v>2</v>
      </c>
      <c r="D337" s="278">
        <v>1</v>
      </c>
      <c r="E337" s="278">
        <v>2</v>
      </c>
      <c r="F337" s="278">
        <v>0</v>
      </c>
      <c r="G337" s="279">
        <f t="shared" si="62"/>
        <v>7</v>
      </c>
      <c r="H337" s="284">
        <f>IF(B337=2,'BN_Regular Symbol'!D$53,IF(BN_PayCombo!B337=1,'BN_Regular Symbol'!D$38,IF(A337=0,'BN_Regular Symbol'!D$26,'BN_Regular Symbol'!D$66) ))</f>
        <v>1</v>
      </c>
      <c r="I337" s="284">
        <f>IF(C337=2,'BN_Regular Symbol'!E$53,IF(BN_PayCombo!C337=1,'BN_Regular Symbol'!E$38,IF(B337=0,'BN_Regular Symbol'!E$26,'BN_Regular Symbol'!E$66) ))</f>
        <v>21</v>
      </c>
      <c r="J337" s="284">
        <f>IF(D337=2,'BN_Regular Symbol'!F$53,IF(BN_PayCombo!D337=1,'BN_Regular Symbol'!F$38,IF(C337=0,'BN_Regular Symbol'!F$26,'BN_Regular Symbol'!F$66) ))</f>
        <v>0</v>
      </c>
      <c r="K337" s="284">
        <f>IF(E337=2,'BN_Regular Symbol'!G$53,IF(BN_PayCombo!E337=1,'BN_Regular Symbol'!G$38,IF(D337=0,'BN_Regular Symbol'!G$26,'BN_Regular Symbol'!G$66) ))</f>
        <v>23</v>
      </c>
      <c r="L337" s="284">
        <f>IF(F337=2,'BN_Regular Symbol'!H$53,IF(BN_PayCombo!F337=1,'BN_Regular Symbol'!H$38,IF(E337=0,'BN_Regular Symbol'!H$26,'BN_Regular Symbol'!H$66) ))</f>
        <v>102</v>
      </c>
      <c r="M337" s="270">
        <f t="shared" si="63"/>
        <v>0</v>
      </c>
      <c r="N337" s="271">
        <f t="shared" si="64"/>
        <v>0</v>
      </c>
      <c r="O337" s="285">
        <f>HLOOKUP(A337,OverView!$B$47:$L$57,7,FALSE)</f>
        <v>210</v>
      </c>
      <c r="P337" s="269">
        <f t="shared" si="68"/>
        <v>0</v>
      </c>
      <c r="Q337" s="272">
        <f t="shared" si="66"/>
        <v>0</v>
      </c>
      <c r="R337" s="269">
        <f t="shared" si="69"/>
        <v>0</v>
      </c>
      <c r="S337" s="237"/>
    </row>
    <row r="338" spans="1:19" ht="14" thickBot="1">
      <c r="A338" s="187">
        <f t="shared" si="61"/>
        <v>7</v>
      </c>
      <c r="B338" s="282">
        <v>2</v>
      </c>
      <c r="C338" s="282">
        <v>2</v>
      </c>
      <c r="D338" s="282">
        <v>2</v>
      </c>
      <c r="E338" s="282">
        <v>1</v>
      </c>
      <c r="F338" s="282">
        <v>0</v>
      </c>
      <c r="G338" s="283">
        <f t="shared" si="62"/>
        <v>7</v>
      </c>
      <c r="H338" s="284">
        <f>IF(B338=2,'BN_Regular Symbol'!D$53,IF(BN_PayCombo!B338=1,'BN_Regular Symbol'!D$38,IF(A338=0,'BN_Regular Symbol'!D$26,'BN_Regular Symbol'!D$66) ))</f>
        <v>1</v>
      </c>
      <c r="I338" s="284">
        <f>IF(C338=2,'BN_Regular Symbol'!E$53,IF(BN_PayCombo!C338=1,'BN_Regular Symbol'!E$38,IF(B338=0,'BN_Regular Symbol'!E$26,'BN_Regular Symbol'!E$66) ))</f>
        <v>21</v>
      </c>
      <c r="J338" s="284">
        <f>IF(D338=2,'BN_Regular Symbol'!F$53,IF(BN_PayCombo!D338=1,'BN_Regular Symbol'!F$38,IF(C338=0,'BN_Regular Symbol'!F$26,'BN_Regular Symbol'!F$66) ))</f>
        <v>31</v>
      </c>
      <c r="K338" s="284">
        <f>IF(E338=2,'BN_Regular Symbol'!G$53,IF(BN_PayCombo!E338=1,'BN_Regular Symbol'!G$38,IF(D338=0,'BN_Regular Symbol'!G$26,'BN_Regular Symbol'!G$66) ))</f>
        <v>0</v>
      </c>
      <c r="L338" s="284">
        <f>IF(F338=2,'BN_Regular Symbol'!H$53,IF(BN_PayCombo!F338=1,'BN_Regular Symbol'!H$38,IF(E338=0,'BN_Regular Symbol'!H$26,'BN_Regular Symbol'!H$66) ))</f>
        <v>102</v>
      </c>
      <c r="M338" s="270">
        <f t="shared" si="63"/>
        <v>0</v>
      </c>
      <c r="N338" s="271">
        <f t="shared" si="64"/>
        <v>0</v>
      </c>
      <c r="O338" s="285">
        <f>HLOOKUP(A338,OverView!$B$47:$L$57,7,FALSE)</f>
        <v>210</v>
      </c>
      <c r="P338" s="269">
        <f t="shared" si="68"/>
        <v>0</v>
      </c>
      <c r="Q338" s="272">
        <f t="shared" si="66"/>
        <v>0</v>
      </c>
      <c r="R338" s="269">
        <f t="shared" si="69"/>
        <v>0</v>
      </c>
      <c r="S338" s="289">
        <f>SUM(M325:M338)</f>
        <v>0</v>
      </c>
    </row>
    <row r="339" spans="1:19" ht="14" thickBot="1">
      <c r="A339" s="187">
        <f t="shared" si="61"/>
        <v>6</v>
      </c>
      <c r="B339" s="280">
        <v>1</v>
      </c>
      <c r="C339" s="280">
        <v>1</v>
      </c>
      <c r="D339" s="280">
        <v>1</v>
      </c>
      <c r="E339" s="280">
        <v>1</v>
      </c>
      <c r="F339" s="280">
        <v>2</v>
      </c>
      <c r="G339" s="281">
        <f t="shared" si="62"/>
        <v>6</v>
      </c>
      <c r="H339" s="284">
        <f>IF(B339=2,'BN_Regular Symbol'!D$53,IF(BN_PayCombo!B339=1,'BN_Regular Symbol'!D$38,IF(A339=0,'BN_Regular Symbol'!D$26,'BN_Regular Symbol'!D$66) ))</f>
        <v>0</v>
      </c>
      <c r="I339" s="284">
        <f>IF(C339=2,'BN_Regular Symbol'!E$53,IF(BN_PayCombo!C339=1,'BN_Regular Symbol'!E$38,IF(B339=0,'BN_Regular Symbol'!E$26,'BN_Regular Symbol'!E$66) ))</f>
        <v>0</v>
      </c>
      <c r="J339" s="284">
        <f>IF(D339=2,'BN_Regular Symbol'!F$53,IF(BN_PayCombo!D339=1,'BN_Regular Symbol'!F$38,IF(C339=0,'BN_Regular Symbol'!F$26,'BN_Regular Symbol'!F$66) ))</f>
        <v>0</v>
      </c>
      <c r="K339" s="284">
        <f>IF(E339=2,'BN_Regular Symbol'!G$53,IF(BN_PayCombo!E339=1,'BN_Regular Symbol'!G$38,IF(D339=0,'BN_Regular Symbol'!G$26,'BN_Regular Symbol'!G$66) ))</f>
        <v>0</v>
      </c>
      <c r="L339" s="284">
        <f>IF(F339=2,'BN_Regular Symbol'!H$53,IF(BN_PayCombo!F339=1,'BN_Regular Symbol'!H$38,IF(E339=0,'BN_Regular Symbol'!H$26,'BN_Regular Symbol'!H$66) ))</f>
        <v>18</v>
      </c>
      <c r="M339" s="270">
        <f t="shared" si="63"/>
        <v>0</v>
      </c>
      <c r="N339" s="271">
        <f t="shared" si="64"/>
        <v>0</v>
      </c>
      <c r="O339" s="285">
        <f>HLOOKUP(A339,OverView!$B$47:$L$57,7,FALSE)</f>
        <v>90</v>
      </c>
      <c r="P339" s="269">
        <f t="shared" si="68"/>
        <v>0</v>
      </c>
      <c r="Q339" s="272">
        <f t="shared" si="66"/>
        <v>0</v>
      </c>
      <c r="R339" s="269">
        <f t="shared" si="69"/>
        <v>0</v>
      </c>
      <c r="S339" s="237"/>
    </row>
    <row r="340" spans="1:19" ht="14" thickBot="1">
      <c r="A340" s="187">
        <f t="shared" ref="A340:A366" si="70">SUM(B340:F340)</f>
        <v>6</v>
      </c>
      <c r="B340" s="278">
        <v>1</v>
      </c>
      <c r="C340" s="278">
        <v>1</v>
      </c>
      <c r="D340" s="278">
        <v>1</v>
      </c>
      <c r="E340" s="278">
        <v>2</v>
      </c>
      <c r="F340" s="278">
        <v>1</v>
      </c>
      <c r="G340" s="279">
        <f t="shared" ref="G340:G366" si="71">SUM(B340:F340)</f>
        <v>6</v>
      </c>
      <c r="H340" s="284">
        <f>IF(B340=2,'BN_Regular Symbol'!D$53,IF(BN_PayCombo!B340=1,'BN_Regular Symbol'!D$38,IF(A340=0,'BN_Regular Symbol'!D$26,'BN_Regular Symbol'!D$66) ))</f>
        <v>0</v>
      </c>
      <c r="I340" s="284">
        <f>IF(C340=2,'BN_Regular Symbol'!E$53,IF(BN_PayCombo!C340=1,'BN_Regular Symbol'!E$38,IF(B340=0,'BN_Regular Symbol'!E$26,'BN_Regular Symbol'!E$66) ))</f>
        <v>0</v>
      </c>
      <c r="J340" s="284">
        <f>IF(D340=2,'BN_Regular Symbol'!F$53,IF(BN_PayCombo!D340=1,'BN_Regular Symbol'!F$38,IF(C340=0,'BN_Regular Symbol'!F$26,'BN_Regular Symbol'!F$66) ))</f>
        <v>0</v>
      </c>
      <c r="K340" s="284">
        <f>IF(E340=2,'BN_Regular Symbol'!G$53,IF(BN_PayCombo!E340=1,'BN_Regular Symbol'!G$38,IF(D340=0,'BN_Regular Symbol'!G$26,'BN_Regular Symbol'!G$66) ))</f>
        <v>23</v>
      </c>
      <c r="L340" s="284">
        <f>IF(F340=2,'BN_Regular Symbol'!H$53,IF(BN_PayCombo!F340=1,'BN_Regular Symbol'!H$38,IF(E340=0,'BN_Regular Symbol'!H$26,'BN_Regular Symbol'!H$66) ))</f>
        <v>0</v>
      </c>
      <c r="M340" s="270">
        <f t="shared" si="63"/>
        <v>0</v>
      </c>
      <c r="N340" s="271">
        <f t="shared" si="64"/>
        <v>0</v>
      </c>
      <c r="O340" s="285">
        <f>HLOOKUP(A340,OverView!$B$47:$L$57,7,FALSE)</f>
        <v>90</v>
      </c>
      <c r="P340" s="269">
        <f t="shared" si="68"/>
        <v>0</v>
      </c>
      <c r="Q340" s="272">
        <f t="shared" si="66"/>
        <v>0</v>
      </c>
      <c r="R340" s="269">
        <f t="shared" si="69"/>
        <v>0</v>
      </c>
      <c r="S340" s="237"/>
    </row>
    <row r="341" spans="1:19" ht="14" thickBot="1">
      <c r="A341" s="187">
        <f t="shared" si="70"/>
        <v>6</v>
      </c>
      <c r="B341" s="278">
        <v>1</v>
      </c>
      <c r="C341" s="278">
        <v>1</v>
      </c>
      <c r="D341" s="278">
        <v>2</v>
      </c>
      <c r="E341" s="278">
        <v>1</v>
      </c>
      <c r="F341" s="278">
        <v>1</v>
      </c>
      <c r="G341" s="279">
        <f t="shared" si="71"/>
        <v>6</v>
      </c>
      <c r="H341" s="284">
        <f>IF(B341=2,'BN_Regular Symbol'!D$53,IF(BN_PayCombo!B341=1,'BN_Regular Symbol'!D$38,IF(A341=0,'BN_Regular Symbol'!D$26,'BN_Regular Symbol'!D$66) ))</f>
        <v>0</v>
      </c>
      <c r="I341" s="284">
        <f>IF(C341=2,'BN_Regular Symbol'!E$53,IF(BN_PayCombo!C341=1,'BN_Regular Symbol'!E$38,IF(B341=0,'BN_Regular Symbol'!E$26,'BN_Regular Symbol'!E$66) ))</f>
        <v>0</v>
      </c>
      <c r="J341" s="284">
        <f>IF(D341=2,'BN_Regular Symbol'!F$53,IF(BN_PayCombo!D341=1,'BN_Regular Symbol'!F$38,IF(C341=0,'BN_Regular Symbol'!F$26,'BN_Regular Symbol'!F$66) ))</f>
        <v>31</v>
      </c>
      <c r="K341" s="284">
        <f>IF(E341=2,'BN_Regular Symbol'!G$53,IF(BN_PayCombo!E341=1,'BN_Regular Symbol'!G$38,IF(D341=0,'BN_Regular Symbol'!G$26,'BN_Regular Symbol'!G$66) ))</f>
        <v>0</v>
      </c>
      <c r="L341" s="284">
        <f>IF(F341=2,'BN_Regular Symbol'!H$53,IF(BN_PayCombo!F341=1,'BN_Regular Symbol'!H$38,IF(E341=0,'BN_Regular Symbol'!H$26,'BN_Regular Symbol'!H$66) ))</f>
        <v>0</v>
      </c>
      <c r="M341" s="270">
        <f t="shared" si="63"/>
        <v>0</v>
      </c>
      <c r="N341" s="271">
        <f t="shared" si="64"/>
        <v>0</v>
      </c>
      <c r="O341" s="285">
        <f>HLOOKUP(A341,OverView!$B$47:$L$57,7,FALSE)</f>
        <v>90</v>
      </c>
      <c r="P341" s="269">
        <f t="shared" si="68"/>
        <v>0</v>
      </c>
      <c r="Q341" s="272">
        <f t="shared" si="66"/>
        <v>0</v>
      </c>
      <c r="R341" s="269">
        <f t="shared" si="69"/>
        <v>0</v>
      </c>
      <c r="S341" s="237"/>
    </row>
    <row r="342" spans="1:19" ht="14" thickBot="1">
      <c r="A342" s="187">
        <f t="shared" si="70"/>
        <v>6</v>
      </c>
      <c r="B342" s="278">
        <v>1</v>
      </c>
      <c r="C342" s="278">
        <v>1</v>
      </c>
      <c r="D342" s="278">
        <v>2</v>
      </c>
      <c r="E342" s="278">
        <v>2</v>
      </c>
      <c r="F342" s="278">
        <v>0</v>
      </c>
      <c r="G342" s="279">
        <f t="shared" si="71"/>
        <v>6</v>
      </c>
      <c r="H342" s="284">
        <f>IF(B342=2,'BN_Regular Symbol'!D$53,IF(BN_PayCombo!B342=1,'BN_Regular Symbol'!D$38,IF(A342=0,'BN_Regular Symbol'!D$26,'BN_Regular Symbol'!D$66) ))</f>
        <v>0</v>
      </c>
      <c r="I342" s="284">
        <f>IF(C342=2,'BN_Regular Symbol'!E$53,IF(BN_PayCombo!C342=1,'BN_Regular Symbol'!E$38,IF(B342=0,'BN_Regular Symbol'!E$26,'BN_Regular Symbol'!E$66) ))</f>
        <v>0</v>
      </c>
      <c r="J342" s="284">
        <f>IF(D342=2,'BN_Regular Symbol'!F$53,IF(BN_PayCombo!D342=1,'BN_Regular Symbol'!F$38,IF(C342=0,'BN_Regular Symbol'!F$26,'BN_Regular Symbol'!F$66) ))</f>
        <v>31</v>
      </c>
      <c r="K342" s="284">
        <f>IF(E342=2,'BN_Regular Symbol'!G$53,IF(BN_PayCombo!E342=1,'BN_Regular Symbol'!G$38,IF(D342=0,'BN_Regular Symbol'!G$26,'BN_Regular Symbol'!G$66) ))</f>
        <v>23</v>
      </c>
      <c r="L342" s="284">
        <f>IF(F342=2,'BN_Regular Symbol'!H$53,IF(BN_PayCombo!F342=1,'BN_Regular Symbol'!H$38,IF(E342=0,'BN_Regular Symbol'!H$26,'BN_Regular Symbol'!H$66) ))</f>
        <v>102</v>
      </c>
      <c r="M342" s="270">
        <f t="shared" si="63"/>
        <v>0</v>
      </c>
      <c r="N342" s="271">
        <f t="shared" si="64"/>
        <v>0</v>
      </c>
      <c r="O342" s="285">
        <f>HLOOKUP(A342,OverView!$B$47:$L$57,7,FALSE)</f>
        <v>90</v>
      </c>
      <c r="P342" s="269">
        <f t="shared" si="68"/>
        <v>0</v>
      </c>
      <c r="Q342" s="272">
        <f t="shared" si="66"/>
        <v>0</v>
      </c>
      <c r="R342" s="269">
        <f t="shared" si="69"/>
        <v>0</v>
      </c>
      <c r="S342" s="237"/>
    </row>
    <row r="343" spans="1:19" ht="14" thickBot="1">
      <c r="A343" s="187">
        <f t="shared" si="70"/>
        <v>6</v>
      </c>
      <c r="B343" s="278">
        <v>1</v>
      </c>
      <c r="C343" s="278">
        <v>2</v>
      </c>
      <c r="D343" s="278">
        <v>1</v>
      </c>
      <c r="E343" s="278">
        <v>1</v>
      </c>
      <c r="F343" s="278">
        <v>1</v>
      </c>
      <c r="G343" s="279">
        <f t="shared" si="71"/>
        <v>6</v>
      </c>
      <c r="H343" s="284">
        <f>IF(B343=2,'BN_Regular Symbol'!D$53,IF(BN_PayCombo!B343=1,'BN_Regular Symbol'!D$38,IF(A343=0,'BN_Regular Symbol'!D$26,'BN_Regular Symbol'!D$66) ))</f>
        <v>0</v>
      </c>
      <c r="I343" s="284">
        <f>IF(C343=2,'BN_Regular Symbol'!E$53,IF(BN_PayCombo!C343=1,'BN_Regular Symbol'!E$38,IF(B343=0,'BN_Regular Symbol'!E$26,'BN_Regular Symbol'!E$66) ))</f>
        <v>21</v>
      </c>
      <c r="J343" s="284">
        <f>IF(D343=2,'BN_Regular Symbol'!F$53,IF(BN_PayCombo!D343=1,'BN_Regular Symbol'!F$38,IF(C343=0,'BN_Regular Symbol'!F$26,'BN_Regular Symbol'!F$66) ))</f>
        <v>0</v>
      </c>
      <c r="K343" s="284">
        <f>IF(E343=2,'BN_Regular Symbol'!G$53,IF(BN_PayCombo!E343=1,'BN_Regular Symbol'!G$38,IF(D343=0,'BN_Regular Symbol'!G$26,'BN_Regular Symbol'!G$66) ))</f>
        <v>0</v>
      </c>
      <c r="L343" s="284">
        <f>IF(F343=2,'BN_Regular Symbol'!H$53,IF(BN_PayCombo!F343=1,'BN_Regular Symbol'!H$38,IF(E343=0,'BN_Regular Symbol'!H$26,'BN_Regular Symbol'!H$66) ))</f>
        <v>0</v>
      </c>
      <c r="M343" s="270">
        <f t="shared" si="63"/>
        <v>0</v>
      </c>
      <c r="N343" s="271">
        <f t="shared" si="64"/>
        <v>0</v>
      </c>
      <c r="O343" s="285">
        <f>HLOOKUP(A343,OverView!$B$47:$L$57,7,FALSE)</f>
        <v>90</v>
      </c>
      <c r="P343" s="269">
        <f t="shared" si="68"/>
        <v>0</v>
      </c>
      <c r="Q343" s="272">
        <f t="shared" si="66"/>
        <v>0</v>
      </c>
      <c r="R343" s="269">
        <f t="shared" si="69"/>
        <v>0</v>
      </c>
      <c r="S343" s="237"/>
    </row>
    <row r="344" spans="1:19" ht="14" thickBot="1">
      <c r="A344" s="187">
        <f t="shared" si="70"/>
        <v>6</v>
      </c>
      <c r="B344" s="278">
        <v>1</v>
      </c>
      <c r="C344" s="278">
        <v>2</v>
      </c>
      <c r="D344" s="278">
        <v>1</v>
      </c>
      <c r="E344" s="278">
        <v>2</v>
      </c>
      <c r="F344" s="278">
        <v>0</v>
      </c>
      <c r="G344" s="279">
        <f t="shared" si="71"/>
        <v>6</v>
      </c>
      <c r="H344" s="284">
        <f>IF(B344=2,'BN_Regular Symbol'!D$53,IF(BN_PayCombo!B344=1,'BN_Regular Symbol'!D$38,IF(A344=0,'BN_Regular Symbol'!D$26,'BN_Regular Symbol'!D$66) ))</f>
        <v>0</v>
      </c>
      <c r="I344" s="284">
        <f>IF(C344=2,'BN_Regular Symbol'!E$53,IF(BN_PayCombo!C344=1,'BN_Regular Symbol'!E$38,IF(B344=0,'BN_Regular Symbol'!E$26,'BN_Regular Symbol'!E$66) ))</f>
        <v>21</v>
      </c>
      <c r="J344" s="284">
        <f>IF(D344=2,'BN_Regular Symbol'!F$53,IF(BN_PayCombo!D344=1,'BN_Regular Symbol'!F$38,IF(C344=0,'BN_Regular Symbol'!F$26,'BN_Regular Symbol'!F$66) ))</f>
        <v>0</v>
      </c>
      <c r="K344" s="284">
        <f>IF(E344=2,'BN_Regular Symbol'!G$53,IF(BN_PayCombo!E344=1,'BN_Regular Symbol'!G$38,IF(D344=0,'BN_Regular Symbol'!G$26,'BN_Regular Symbol'!G$66) ))</f>
        <v>23</v>
      </c>
      <c r="L344" s="284">
        <f>IF(F344=2,'BN_Regular Symbol'!H$53,IF(BN_PayCombo!F344=1,'BN_Regular Symbol'!H$38,IF(E344=0,'BN_Regular Symbol'!H$26,'BN_Regular Symbol'!H$66) ))</f>
        <v>102</v>
      </c>
      <c r="M344" s="270">
        <f t="shared" si="63"/>
        <v>0</v>
      </c>
      <c r="N344" s="271">
        <f t="shared" si="64"/>
        <v>0</v>
      </c>
      <c r="O344" s="285">
        <f>HLOOKUP(A344,OverView!$B$47:$L$57,7,FALSE)</f>
        <v>90</v>
      </c>
      <c r="P344" s="269">
        <f t="shared" si="68"/>
        <v>0</v>
      </c>
      <c r="Q344" s="272">
        <f t="shared" si="66"/>
        <v>0</v>
      </c>
      <c r="R344" s="269">
        <f t="shared" si="69"/>
        <v>0</v>
      </c>
      <c r="S344" s="237"/>
    </row>
    <row r="345" spans="1:19" ht="14" thickBot="1">
      <c r="A345" s="187">
        <f t="shared" si="70"/>
        <v>6</v>
      </c>
      <c r="B345" s="278">
        <v>1</v>
      </c>
      <c r="C345" s="278">
        <v>2</v>
      </c>
      <c r="D345" s="278">
        <v>2</v>
      </c>
      <c r="E345" s="278">
        <v>1</v>
      </c>
      <c r="F345" s="278">
        <v>0</v>
      </c>
      <c r="G345" s="279">
        <f t="shared" si="71"/>
        <v>6</v>
      </c>
      <c r="H345" s="284">
        <f>IF(B345=2,'BN_Regular Symbol'!D$53,IF(BN_PayCombo!B345=1,'BN_Regular Symbol'!D$38,IF(A345=0,'BN_Regular Symbol'!D$26,'BN_Regular Symbol'!D$66) ))</f>
        <v>0</v>
      </c>
      <c r="I345" s="284">
        <f>IF(C345=2,'BN_Regular Symbol'!E$53,IF(BN_PayCombo!C345=1,'BN_Regular Symbol'!E$38,IF(B345=0,'BN_Regular Symbol'!E$26,'BN_Regular Symbol'!E$66) ))</f>
        <v>21</v>
      </c>
      <c r="J345" s="284">
        <f>IF(D345=2,'BN_Regular Symbol'!F$53,IF(BN_PayCombo!D345=1,'BN_Regular Symbol'!F$38,IF(C345=0,'BN_Regular Symbol'!F$26,'BN_Regular Symbol'!F$66) ))</f>
        <v>31</v>
      </c>
      <c r="K345" s="284">
        <f>IF(E345=2,'BN_Regular Symbol'!G$53,IF(BN_PayCombo!E345=1,'BN_Regular Symbol'!G$38,IF(D345=0,'BN_Regular Symbol'!G$26,'BN_Regular Symbol'!G$66) ))</f>
        <v>0</v>
      </c>
      <c r="L345" s="284">
        <f>IF(F345=2,'BN_Regular Symbol'!H$53,IF(BN_PayCombo!F345=1,'BN_Regular Symbol'!H$38,IF(E345=0,'BN_Regular Symbol'!H$26,'BN_Regular Symbol'!H$66) ))</f>
        <v>102</v>
      </c>
      <c r="M345" s="270">
        <f t="shared" si="63"/>
        <v>0</v>
      </c>
      <c r="N345" s="271">
        <f t="shared" si="64"/>
        <v>0</v>
      </c>
      <c r="O345" s="285">
        <f>HLOOKUP(A345,OverView!$B$47:$L$57,7,FALSE)</f>
        <v>90</v>
      </c>
      <c r="P345" s="269">
        <f t="shared" si="68"/>
        <v>0</v>
      </c>
      <c r="Q345" s="272">
        <f t="shared" si="66"/>
        <v>0</v>
      </c>
      <c r="R345" s="269">
        <f t="shared" si="69"/>
        <v>0</v>
      </c>
      <c r="S345" s="237"/>
    </row>
    <row r="346" spans="1:19" ht="14" thickBot="1">
      <c r="A346" s="187">
        <f t="shared" si="70"/>
        <v>6</v>
      </c>
      <c r="B346" s="278">
        <v>2</v>
      </c>
      <c r="C346" s="278">
        <v>1</v>
      </c>
      <c r="D346" s="278">
        <v>1</v>
      </c>
      <c r="E346" s="278">
        <v>1</v>
      </c>
      <c r="F346" s="278">
        <v>1</v>
      </c>
      <c r="G346" s="279">
        <f t="shared" si="71"/>
        <v>6</v>
      </c>
      <c r="H346" s="284">
        <f>IF(B346=2,'BN_Regular Symbol'!D$53,IF(BN_PayCombo!B346=1,'BN_Regular Symbol'!D$38,IF(A346=0,'BN_Regular Symbol'!D$26,'BN_Regular Symbol'!D$66) ))</f>
        <v>1</v>
      </c>
      <c r="I346" s="284">
        <f>IF(C346=2,'BN_Regular Symbol'!E$53,IF(BN_PayCombo!C346=1,'BN_Regular Symbol'!E$38,IF(B346=0,'BN_Regular Symbol'!E$26,'BN_Regular Symbol'!E$66) ))</f>
        <v>0</v>
      </c>
      <c r="J346" s="284">
        <f>IF(D346=2,'BN_Regular Symbol'!F$53,IF(BN_PayCombo!D346=1,'BN_Regular Symbol'!F$38,IF(C346=0,'BN_Regular Symbol'!F$26,'BN_Regular Symbol'!F$66) ))</f>
        <v>0</v>
      </c>
      <c r="K346" s="284">
        <f>IF(E346=2,'BN_Regular Symbol'!G$53,IF(BN_PayCombo!E346=1,'BN_Regular Symbol'!G$38,IF(D346=0,'BN_Regular Symbol'!G$26,'BN_Regular Symbol'!G$66) ))</f>
        <v>0</v>
      </c>
      <c r="L346" s="284">
        <f>IF(F346=2,'BN_Regular Symbol'!H$53,IF(BN_PayCombo!F346=1,'BN_Regular Symbol'!H$38,IF(E346=0,'BN_Regular Symbol'!H$26,'BN_Regular Symbol'!H$66) ))</f>
        <v>0</v>
      </c>
      <c r="M346" s="270">
        <f t="shared" si="63"/>
        <v>0</v>
      </c>
      <c r="N346" s="271">
        <f t="shared" si="64"/>
        <v>0</v>
      </c>
      <c r="O346" s="285">
        <f>HLOOKUP(A346,OverView!$B$47:$L$57,7,FALSE)</f>
        <v>90</v>
      </c>
      <c r="P346" s="269">
        <f t="shared" si="68"/>
        <v>0</v>
      </c>
      <c r="Q346" s="272">
        <f t="shared" si="66"/>
        <v>0</v>
      </c>
      <c r="R346" s="269">
        <f t="shared" si="69"/>
        <v>0</v>
      </c>
      <c r="S346" s="237"/>
    </row>
    <row r="347" spans="1:19" ht="14" thickBot="1">
      <c r="A347" s="187">
        <f t="shared" si="70"/>
        <v>6</v>
      </c>
      <c r="B347" s="278">
        <v>2</v>
      </c>
      <c r="C347" s="278">
        <v>1</v>
      </c>
      <c r="D347" s="278">
        <v>1</v>
      </c>
      <c r="E347" s="278">
        <v>2</v>
      </c>
      <c r="F347" s="278">
        <v>0</v>
      </c>
      <c r="G347" s="279">
        <f t="shared" si="71"/>
        <v>6</v>
      </c>
      <c r="H347" s="284">
        <f>IF(B347=2,'BN_Regular Symbol'!D$53,IF(BN_PayCombo!B347=1,'BN_Regular Symbol'!D$38,IF(A347=0,'BN_Regular Symbol'!D$26,'BN_Regular Symbol'!D$66) ))</f>
        <v>1</v>
      </c>
      <c r="I347" s="284">
        <f>IF(C347=2,'BN_Regular Symbol'!E$53,IF(BN_PayCombo!C347=1,'BN_Regular Symbol'!E$38,IF(B347=0,'BN_Regular Symbol'!E$26,'BN_Regular Symbol'!E$66) ))</f>
        <v>0</v>
      </c>
      <c r="J347" s="284">
        <f>IF(D347=2,'BN_Regular Symbol'!F$53,IF(BN_PayCombo!D347=1,'BN_Regular Symbol'!F$38,IF(C347=0,'BN_Regular Symbol'!F$26,'BN_Regular Symbol'!F$66) ))</f>
        <v>0</v>
      </c>
      <c r="K347" s="284">
        <f>IF(E347=2,'BN_Regular Symbol'!G$53,IF(BN_PayCombo!E347=1,'BN_Regular Symbol'!G$38,IF(D347=0,'BN_Regular Symbol'!G$26,'BN_Regular Symbol'!G$66) ))</f>
        <v>23</v>
      </c>
      <c r="L347" s="284">
        <f>IF(F347=2,'BN_Regular Symbol'!H$53,IF(BN_PayCombo!F347=1,'BN_Regular Symbol'!H$38,IF(E347=0,'BN_Regular Symbol'!H$26,'BN_Regular Symbol'!H$66) ))</f>
        <v>102</v>
      </c>
      <c r="M347" s="270">
        <f t="shared" si="63"/>
        <v>0</v>
      </c>
      <c r="N347" s="271">
        <f t="shared" si="64"/>
        <v>0</v>
      </c>
      <c r="O347" s="285">
        <f>HLOOKUP(A347,OverView!$B$47:$L$57,7,FALSE)</f>
        <v>90</v>
      </c>
      <c r="P347" s="269">
        <f t="shared" si="68"/>
        <v>0</v>
      </c>
      <c r="Q347" s="272">
        <f t="shared" si="66"/>
        <v>0</v>
      </c>
      <c r="R347" s="269">
        <f t="shared" si="69"/>
        <v>0</v>
      </c>
      <c r="S347" s="237"/>
    </row>
    <row r="348" spans="1:19" ht="14" thickBot="1">
      <c r="A348" s="187">
        <f t="shared" si="70"/>
        <v>6</v>
      </c>
      <c r="B348" s="278">
        <v>2</v>
      </c>
      <c r="C348" s="278">
        <v>1</v>
      </c>
      <c r="D348" s="278">
        <v>2</v>
      </c>
      <c r="E348" s="278">
        <v>1</v>
      </c>
      <c r="F348" s="278">
        <v>0</v>
      </c>
      <c r="G348" s="279">
        <f t="shared" si="71"/>
        <v>6</v>
      </c>
      <c r="H348" s="284">
        <f>IF(B348=2,'BN_Regular Symbol'!D$53,IF(BN_PayCombo!B348=1,'BN_Regular Symbol'!D$38,IF(A348=0,'BN_Regular Symbol'!D$26,'BN_Regular Symbol'!D$66) ))</f>
        <v>1</v>
      </c>
      <c r="I348" s="284">
        <f>IF(C348=2,'BN_Regular Symbol'!E$53,IF(BN_PayCombo!C348=1,'BN_Regular Symbol'!E$38,IF(B348=0,'BN_Regular Symbol'!E$26,'BN_Regular Symbol'!E$66) ))</f>
        <v>0</v>
      </c>
      <c r="J348" s="284">
        <f>IF(D348=2,'BN_Regular Symbol'!F$53,IF(BN_PayCombo!D348=1,'BN_Regular Symbol'!F$38,IF(C348=0,'BN_Regular Symbol'!F$26,'BN_Regular Symbol'!F$66) ))</f>
        <v>31</v>
      </c>
      <c r="K348" s="284">
        <f>IF(E348=2,'BN_Regular Symbol'!G$53,IF(BN_PayCombo!E348=1,'BN_Regular Symbol'!G$38,IF(D348=0,'BN_Regular Symbol'!G$26,'BN_Regular Symbol'!G$66) ))</f>
        <v>0</v>
      </c>
      <c r="L348" s="284">
        <f>IF(F348=2,'BN_Regular Symbol'!H$53,IF(BN_PayCombo!F348=1,'BN_Regular Symbol'!H$38,IF(E348=0,'BN_Regular Symbol'!H$26,'BN_Regular Symbol'!H$66) ))</f>
        <v>102</v>
      </c>
      <c r="M348" s="270">
        <f t="shared" si="63"/>
        <v>0</v>
      </c>
      <c r="N348" s="271">
        <f t="shared" si="64"/>
        <v>0</v>
      </c>
      <c r="O348" s="285">
        <f>HLOOKUP(A348,OverView!$B$47:$L$57,7,FALSE)</f>
        <v>90</v>
      </c>
      <c r="P348" s="269">
        <f t="shared" si="68"/>
        <v>0</v>
      </c>
      <c r="Q348" s="272">
        <f t="shared" si="66"/>
        <v>0</v>
      </c>
      <c r="R348" s="269">
        <f t="shared" si="69"/>
        <v>0</v>
      </c>
      <c r="S348" s="237"/>
    </row>
    <row r="349" spans="1:19" ht="14" thickBot="1">
      <c r="A349" s="187">
        <f t="shared" si="70"/>
        <v>6</v>
      </c>
      <c r="B349" s="278">
        <v>2</v>
      </c>
      <c r="C349" s="278">
        <v>2</v>
      </c>
      <c r="D349" s="278">
        <v>1</v>
      </c>
      <c r="E349" s="278">
        <v>1</v>
      </c>
      <c r="F349" s="278">
        <v>0</v>
      </c>
      <c r="G349" s="279">
        <f t="shared" si="71"/>
        <v>6</v>
      </c>
      <c r="H349" s="284">
        <f>IF(B349=2,'BN_Regular Symbol'!D$53,IF(BN_PayCombo!B349=1,'BN_Regular Symbol'!D$38,IF(A349=0,'BN_Regular Symbol'!D$26,'BN_Regular Symbol'!D$66) ))</f>
        <v>1</v>
      </c>
      <c r="I349" s="284">
        <f>IF(C349=2,'BN_Regular Symbol'!E$53,IF(BN_PayCombo!C349=1,'BN_Regular Symbol'!E$38,IF(B349=0,'BN_Regular Symbol'!E$26,'BN_Regular Symbol'!E$66) ))</f>
        <v>21</v>
      </c>
      <c r="J349" s="284">
        <f>IF(D349=2,'BN_Regular Symbol'!F$53,IF(BN_PayCombo!D349=1,'BN_Regular Symbol'!F$38,IF(C349=0,'BN_Regular Symbol'!F$26,'BN_Regular Symbol'!F$66) ))</f>
        <v>0</v>
      </c>
      <c r="K349" s="284">
        <f>IF(E349=2,'BN_Regular Symbol'!G$53,IF(BN_PayCombo!E349=1,'BN_Regular Symbol'!G$38,IF(D349=0,'BN_Regular Symbol'!G$26,'BN_Regular Symbol'!G$66) ))</f>
        <v>0</v>
      </c>
      <c r="L349" s="284">
        <f>IF(F349=2,'BN_Regular Symbol'!H$53,IF(BN_PayCombo!F349=1,'BN_Regular Symbol'!H$38,IF(E349=0,'BN_Regular Symbol'!H$26,'BN_Regular Symbol'!H$66) ))</f>
        <v>102</v>
      </c>
      <c r="M349" s="270">
        <f t="shared" si="63"/>
        <v>0</v>
      </c>
      <c r="N349" s="271">
        <f t="shared" si="64"/>
        <v>0</v>
      </c>
      <c r="O349" s="285">
        <f>HLOOKUP(A349,OverView!$B$47:$L$57,7,FALSE)</f>
        <v>90</v>
      </c>
      <c r="P349" s="269">
        <f t="shared" si="68"/>
        <v>0</v>
      </c>
      <c r="Q349" s="272">
        <f t="shared" si="66"/>
        <v>0</v>
      </c>
      <c r="R349" s="269">
        <f t="shared" si="69"/>
        <v>0</v>
      </c>
      <c r="S349" s="237"/>
    </row>
    <row r="350" spans="1:19" ht="14" thickBot="1">
      <c r="A350" s="187">
        <f t="shared" si="70"/>
        <v>6</v>
      </c>
      <c r="B350" s="282">
        <v>2</v>
      </c>
      <c r="C350" s="282">
        <v>2</v>
      </c>
      <c r="D350" s="282">
        <v>2</v>
      </c>
      <c r="E350" s="282">
        <v>0</v>
      </c>
      <c r="F350" s="282">
        <v>0</v>
      </c>
      <c r="G350" s="283">
        <f t="shared" si="71"/>
        <v>6</v>
      </c>
      <c r="H350" s="284">
        <f>IF(B350=2,'BN_Regular Symbol'!D$53,IF(BN_PayCombo!B350=1,'BN_Regular Symbol'!D$38,IF(A350=0,'BN_Regular Symbol'!D$26,'BN_Regular Symbol'!D$66) ))</f>
        <v>1</v>
      </c>
      <c r="I350" s="284">
        <f>IF(C350=2,'BN_Regular Symbol'!E$53,IF(BN_PayCombo!C350=1,'BN_Regular Symbol'!E$38,IF(B350=0,'BN_Regular Symbol'!E$26,'BN_Regular Symbol'!E$66) ))</f>
        <v>21</v>
      </c>
      <c r="J350" s="284">
        <f>IF(D350=2,'BN_Regular Symbol'!F$53,IF(BN_PayCombo!D350=1,'BN_Regular Symbol'!F$38,IF(C350=0,'BN_Regular Symbol'!F$26,'BN_Regular Symbol'!F$66) ))</f>
        <v>31</v>
      </c>
      <c r="K350" s="284">
        <f>IF(E350=2,'BN_Regular Symbol'!G$53,IF(BN_PayCombo!E350=1,'BN_Regular Symbol'!G$38,IF(D350=0,'BN_Regular Symbol'!G$26,'BN_Regular Symbol'!G$66) ))</f>
        <v>97</v>
      </c>
      <c r="L350" s="284">
        <f>IF(F350=2,'BN_Regular Symbol'!H$53,IF(BN_PayCombo!F350=1,'BN_Regular Symbol'!H$38,IF(E350=0,'BN_Regular Symbol'!H$26,'BN_Regular Symbol'!H$66) ))</f>
        <v>120</v>
      </c>
      <c r="M350" s="270">
        <f t="shared" si="63"/>
        <v>7577640</v>
      </c>
      <c r="N350" s="271">
        <f t="shared" si="64"/>
        <v>3283.7664497125752</v>
      </c>
      <c r="O350" s="285">
        <f>HLOOKUP(A350,OverView!$B$47:$L$57,7,FALSE)</f>
        <v>90</v>
      </c>
      <c r="P350" s="269">
        <f t="shared" si="68"/>
        <v>2.7407552083333338E-2</v>
      </c>
      <c r="Q350" s="272">
        <f t="shared" si="66"/>
        <v>3.0452835648148152E-4</v>
      </c>
      <c r="R350" s="269">
        <f t="shared" si="69"/>
        <v>2.7407552083333338E-2</v>
      </c>
      <c r="S350" s="289">
        <f>SUM(M339:M350)</f>
        <v>7577640</v>
      </c>
    </row>
    <row r="351" spans="1:19" ht="14" thickBot="1">
      <c r="A351" s="187">
        <f t="shared" si="70"/>
        <v>5</v>
      </c>
      <c r="B351" s="280">
        <v>1</v>
      </c>
      <c r="C351" s="280">
        <v>1</v>
      </c>
      <c r="D351" s="280">
        <v>1</v>
      </c>
      <c r="E351" s="280">
        <v>1</v>
      </c>
      <c r="F351" s="280">
        <v>1</v>
      </c>
      <c r="G351" s="281">
        <f t="shared" si="71"/>
        <v>5</v>
      </c>
      <c r="H351" s="284">
        <f>IF(B351=2,'BN_Regular Symbol'!D$53,IF(BN_PayCombo!B351=1,'BN_Regular Symbol'!D$38,IF(A351=0,'BN_Regular Symbol'!D$26,'BN_Regular Symbol'!D$66) ))</f>
        <v>0</v>
      </c>
      <c r="I351" s="284">
        <f>IF(C351=2,'BN_Regular Symbol'!E$53,IF(BN_PayCombo!C351=1,'BN_Regular Symbol'!E$38,IF(B351=0,'BN_Regular Symbol'!E$26,'BN_Regular Symbol'!E$66) ))</f>
        <v>0</v>
      </c>
      <c r="J351" s="284">
        <f>IF(D351=2,'BN_Regular Symbol'!F$53,IF(BN_PayCombo!D351=1,'BN_Regular Symbol'!F$38,IF(C351=0,'BN_Regular Symbol'!F$26,'BN_Regular Symbol'!F$66) ))</f>
        <v>0</v>
      </c>
      <c r="K351" s="284">
        <f>IF(E351=2,'BN_Regular Symbol'!G$53,IF(BN_PayCombo!E351=1,'BN_Regular Symbol'!G$38,IF(D351=0,'BN_Regular Symbol'!G$26,'BN_Regular Symbol'!G$66) ))</f>
        <v>0</v>
      </c>
      <c r="L351" s="284">
        <f>IF(F351=2,'BN_Regular Symbol'!H$53,IF(BN_PayCombo!F351=1,'BN_Regular Symbol'!H$38,IF(E351=0,'BN_Regular Symbol'!H$26,'BN_Regular Symbol'!H$66) ))</f>
        <v>0</v>
      </c>
      <c r="M351" s="270">
        <f t="shared" si="63"/>
        <v>0</v>
      </c>
      <c r="N351" s="271">
        <f t="shared" si="64"/>
        <v>0</v>
      </c>
      <c r="O351" s="285">
        <f>HLOOKUP(A351,OverView!$B$47:$L$57,7,FALSE)</f>
        <v>30</v>
      </c>
      <c r="P351" s="269">
        <f t="shared" si="68"/>
        <v>0</v>
      </c>
      <c r="Q351" s="272">
        <f t="shared" si="66"/>
        <v>0</v>
      </c>
      <c r="R351" s="269">
        <f t="shared" si="69"/>
        <v>0</v>
      </c>
      <c r="S351" s="237"/>
    </row>
    <row r="352" spans="1:19" ht="14" thickBot="1">
      <c r="A352" s="187">
        <f t="shared" si="70"/>
        <v>5</v>
      </c>
      <c r="B352" s="278">
        <v>1</v>
      </c>
      <c r="C352" s="278">
        <v>1</v>
      </c>
      <c r="D352" s="278">
        <v>1</v>
      </c>
      <c r="E352" s="278">
        <v>2</v>
      </c>
      <c r="F352" s="278">
        <v>0</v>
      </c>
      <c r="G352" s="279">
        <f t="shared" si="71"/>
        <v>5</v>
      </c>
      <c r="H352" s="284">
        <f>IF(B352=2,'BN_Regular Symbol'!D$53,IF(BN_PayCombo!B352=1,'BN_Regular Symbol'!D$38,IF(A352=0,'BN_Regular Symbol'!D$26,'BN_Regular Symbol'!D$66) ))</f>
        <v>0</v>
      </c>
      <c r="I352" s="284">
        <f>IF(C352=2,'BN_Regular Symbol'!E$53,IF(BN_PayCombo!C352=1,'BN_Regular Symbol'!E$38,IF(B352=0,'BN_Regular Symbol'!E$26,'BN_Regular Symbol'!E$66) ))</f>
        <v>0</v>
      </c>
      <c r="J352" s="284">
        <f>IF(D352=2,'BN_Regular Symbol'!F$53,IF(BN_PayCombo!D352=1,'BN_Regular Symbol'!F$38,IF(C352=0,'BN_Regular Symbol'!F$26,'BN_Regular Symbol'!F$66) ))</f>
        <v>0</v>
      </c>
      <c r="K352" s="284">
        <f>IF(E352=2,'BN_Regular Symbol'!G$53,IF(BN_PayCombo!E352=1,'BN_Regular Symbol'!G$38,IF(D352=0,'BN_Regular Symbol'!G$26,'BN_Regular Symbol'!G$66) ))</f>
        <v>23</v>
      </c>
      <c r="L352" s="284">
        <f>IF(F352=2,'BN_Regular Symbol'!H$53,IF(BN_PayCombo!F352=1,'BN_Regular Symbol'!H$38,IF(E352=0,'BN_Regular Symbol'!H$26,'BN_Regular Symbol'!H$66) ))</f>
        <v>102</v>
      </c>
      <c r="M352" s="270">
        <f t="shared" si="63"/>
        <v>0</v>
      </c>
      <c r="N352" s="271">
        <f t="shared" si="64"/>
        <v>0</v>
      </c>
      <c r="O352" s="285">
        <f>HLOOKUP(A352,OverView!$B$47:$L$57,7,FALSE)</f>
        <v>30</v>
      </c>
      <c r="P352" s="269">
        <f t="shared" si="68"/>
        <v>0</v>
      </c>
      <c r="Q352" s="272">
        <f t="shared" si="66"/>
        <v>0</v>
      </c>
      <c r="R352" s="269">
        <f t="shared" si="69"/>
        <v>0</v>
      </c>
      <c r="S352" s="237"/>
    </row>
    <row r="353" spans="1:19" ht="14" thickBot="1">
      <c r="A353" s="187">
        <f t="shared" si="70"/>
        <v>5</v>
      </c>
      <c r="B353" s="278">
        <v>1</v>
      </c>
      <c r="C353" s="278">
        <v>1</v>
      </c>
      <c r="D353" s="278">
        <v>2</v>
      </c>
      <c r="E353" s="278">
        <v>1</v>
      </c>
      <c r="F353" s="278">
        <v>0</v>
      </c>
      <c r="G353" s="279">
        <f t="shared" si="71"/>
        <v>5</v>
      </c>
      <c r="H353" s="284">
        <f>IF(B353=2,'BN_Regular Symbol'!D$53,IF(BN_PayCombo!B353=1,'BN_Regular Symbol'!D$38,IF(A353=0,'BN_Regular Symbol'!D$26,'BN_Regular Symbol'!D$66) ))</f>
        <v>0</v>
      </c>
      <c r="I353" s="284">
        <f>IF(C353=2,'BN_Regular Symbol'!E$53,IF(BN_PayCombo!C353=1,'BN_Regular Symbol'!E$38,IF(B353=0,'BN_Regular Symbol'!E$26,'BN_Regular Symbol'!E$66) ))</f>
        <v>0</v>
      </c>
      <c r="J353" s="284">
        <f>IF(D353=2,'BN_Regular Symbol'!F$53,IF(BN_PayCombo!D353=1,'BN_Regular Symbol'!F$38,IF(C353=0,'BN_Regular Symbol'!F$26,'BN_Regular Symbol'!F$66) ))</f>
        <v>31</v>
      </c>
      <c r="K353" s="284">
        <f>IF(E353=2,'BN_Regular Symbol'!G$53,IF(BN_PayCombo!E353=1,'BN_Regular Symbol'!G$38,IF(D353=0,'BN_Regular Symbol'!G$26,'BN_Regular Symbol'!G$66) ))</f>
        <v>0</v>
      </c>
      <c r="L353" s="284">
        <f>IF(F353=2,'BN_Regular Symbol'!H$53,IF(BN_PayCombo!F353=1,'BN_Regular Symbol'!H$38,IF(E353=0,'BN_Regular Symbol'!H$26,'BN_Regular Symbol'!H$66) ))</f>
        <v>102</v>
      </c>
      <c r="M353" s="270">
        <f t="shared" si="63"/>
        <v>0</v>
      </c>
      <c r="N353" s="271">
        <f t="shared" si="64"/>
        <v>0</v>
      </c>
      <c r="O353" s="285">
        <f>HLOOKUP(A353,OverView!$B$47:$L$57,7,FALSE)</f>
        <v>30</v>
      </c>
      <c r="P353" s="269">
        <f t="shared" si="68"/>
        <v>0</v>
      </c>
      <c r="Q353" s="272">
        <f t="shared" si="66"/>
        <v>0</v>
      </c>
      <c r="R353" s="269">
        <f t="shared" si="69"/>
        <v>0</v>
      </c>
      <c r="S353" s="237"/>
    </row>
    <row r="354" spans="1:19" ht="14" thickBot="1">
      <c r="A354" s="187">
        <f t="shared" si="70"/>
        <v>5</v>
      </c>
      <c r="B354" s="278">
        <v>1</v>
      </c>
      <c r="C354" s="278">
        <v>2</v>
      </c>
      <c r="D354" s="278">
        <v>1</v>
      </c>
      <c r="E354" s="278">
        <v>1</v>
      </c>
      <c r="F354" s="278">
        <v>0</v>
      </c>
      <c r="G354" s="279">
        <f t="shared" si="71"/>
        <v>5</v>
      </c>
      <c r="H354" s="284">
        <f>IF(B354=2,'BN_Regular Symbol'!D$53,IF(BN_PayCombo!B354=1,'BN_Regular Symbol'!D$38,IF(A354=0,'BN_Regular Symbol'!D$26,'BN_Regular Symbol'!D$66) ))</f>
        <v>0</v>
      </c>
      <c r="I354" s="284">
        <f>IF(C354=2,'BN_Regular Symbol'!E$53,IF(BN_PayCombo!C354=1,'BN_Regular Symbol'!E$38,IF(B354=0,'BN_Regular Symbol'!E$26,'BN_Regular Symbol'!E$66) ))</f>
        <v>21</v>
      </c>
      <c r="J354" s="284">
        <f>IF(D354=2,'BN_Regular Symbol'!F$53,IF(BN_PayCombo!D354=1,'BN_Regular Symbol'!F$38,IF(C354=0,'BN_Regular Symbol'!F$26,'BN_Regular Symbol'!F$66) ))</f>
        <v>0</v>
      </c>
      <c r="K354" s="284">
        <f>IF(E354=2,'BN_Regular Symbol'!G$53,IF(BN_PayCombo!E354=1,'BN_Regular Symbol'!G$38,IF(D354=0,'BN_Regular Symbol'!G$26,'BN_Regular Symbol'!G$66) ))</f>
        <v>0</v>
      </c>
      <c r="L354" s="284">
        <f>IF(F354=2,'BN_Regular Symbol'!H$53,IF(BN_PayCombo!F354=1,'BN_Regular Symbol'!H$38,IF(E354=0,'BN_Regular Symbol'!H$26,'BN_Regular Symbol'!H$66) ))</f>
        <v>102</v>
      </c>
      <c r="M354" s="270">
        <f t="shared" si="63"/>
        <v>0</v>
      </c>
      <c r="N354" s="271">
        <f t="shared" si="64"/>
        <v>0</v>
      </c>
      <c r="O354" s="285">
        <f>HLOOKUP(A354,OverView!$B$47:$L$57,7,FALSE)</f>
        <v>30</v>
      </c>
      <c r="P354" s="269">
        <f t="shared" si="68"/>
        <v>0</v>
      </c>
      <c r="Q354" s="272">
        <f t="shared" si="66"/>
        <v>0</v>
      </c>
      <c r="R354" s="269">
        <f t="shared" si="69"/>
        <v>0</v>
      </c>
      <c r="S354" s="237"/>
    </row>
    <row r="355" spans="1:19" ht="14" thickBot="1">
      <c r="A355" s="187">
        <f t="shared" si="70"/>
        <v>5</v>
      </c>
      <c r="B355" s="278">
        <v>1</v>
      </c>
      <c r="C355" s="278">
        <v>2</v>
      </c>
      <c r="D355" s="278">
        <v>2</v>
      </c>
      <c r="E355" s="278">
        <v>0</v>
      </c>
      <c r="F355" s="278">
        <v>0</v>
      </c>
      <c r="G355" s="279">
        <f t="shared" si="71"/>
        <v>5</v>
      </c>
      <c r="H355" s="284">
        <f>IF(B355=2,'BN_Regular Symbol'!D$53,IF(BN_PayCombo!B355=1,'BN_Regular Symbol'!D$38,IF(A355=0,'BN_Regular Symbol'!D$26,'BN_Regular Symbol'!D$66) ))</f>
        <v>0</v>
      </c>
      <c r="I355" s="284">
        <f>IF(C355=2,'BN_Regular Symbol'!E$53,IF(BN_PayCombo!C355=1,'BN_Regular Symbol'!E$38,IF(B355=0,'BN_Regular Symbol'!E$26,'BN_Regular Symbol'!E$66) ))</f>
        <v>21</v>
      </c>
      <c r="J355" s="284">
        <f>IF(D355=2,'BN_Regular Symbol'!F$53,IF(BN_PayCombo!D355=1,'BN_Regular Symbol'!F$38,IF(C355=0,'BN_Regular Symbol'!F$26,'BN_Regular Symbol'!F$66) ))</f>
        <v>31</v>
      </c>
      <c r="K355" s="284">
        <f>IF(E355=2,'BN_Regular Symbol'!G$53,IF(BN_PayCombo!E355=1,'BN_Regular Symbol'!G$38,IF(D355=0,'BN_Regular Symbol'!G$26,'BN_Regular Symbol'!G$66) ))</f>
        <v>97</v>
      </c>
      <c r="L355" s="284">
        <f>IF(F355=2,'BN_Regular Symbol'!H$53,IF(BN_PayCombo!F355=1,'BN_Regular Symbol'!H$38,IF(E355=0,'BN_Regular Symbol'!H$26,'BN_Regular Symbol'!H$66) ))</f>
        <v>120</v>
      </c>
      <c r="M355" s="270">
        <f t="shared" si="63"/>
        <v>0</v>
      </c>
      <c r="N355" s="271">
        <f t="shared" si="64"/>
        <v>0</v>
      </c>
      <c r="O355" s="285">
        <f>HLOOKUP(A355,OverView!$B$47:$L$57,7,FALSE)</f>
        <v>30</v>
      </c>
      <c r="P355" s="269">
        <f t="shared" si="68"/>
        <v>0</v>
      </c>
      <c r="Q355" s="272">
        <f t="shared" si="66"/>
        <v>0</v>
      </c>
      <c r="R355" s="269">
        <f t="shared" si="69"/>
        <v>0</v>
      </c>
      <c r="S355" s="237"/>
    </row>
    <row r="356" spans="1:19" ht="14" thickBot="1">
      <c r="A356" s="187">
        <f t="shared" si="70"/>
        <v>5</v>
      </c>
      <c r="B356" s="278">
        <v>2</v>
      </c>
      <c r="C356" s="278">
        <v>1</v>
      </c>
      <c r="D356" s="278">
        <v>1</v>
      </c>
      <c r="E356" s="278">
        <v>1</v>
      </c>
      <c r="F356" s="278">
        <v>0</v>
      </c>
      <c r="G356" s="279">
        <f t="shared" si="71"/>
        <v>5</v>
      </c>
      <c r="H356" s="284">
        <f>IF(B356=2,'BN_Regular Symbol'!D$53,IF(BN_PayCombo!B356=1,'BN_Regular Symbol'!D$38,IF(A356=0,'BN_Regular Symbol'!D$26,'BN_Regular Symbol'!D$66) ))</f>
        <v>1</v>
      </c>
      <c r="I356" s="284">
        <f>IF(C356=2,'BN_Regular Symbol'!E$53,IF(BN_PayCombo!C356=1,'BN_Regular Symbol'!E$38,IF(B356=0,'BN_Regular Symbol'!E$26,'BN_Regular Symbol'!E$66) ))</f>
        <v>0</v>
      </c>
      <c r="J356" s="284">
        <f>IF(D356=2,'BN_Regular Symbol'!F$53,IF(BN_PayCombo!D356=1,'BN_Regular Symbol'!F$38,IF(C356=0,'BN_Regular Symbol'!F$26,'BN_Regular Symbol'!F$66) ))</f>
        <v>0</v>
      </c>
      <c r="K356" s="284">
        <f>IF(E356=2,'BN_Regular Symbol'!G$53,IF(BN_PayCombo!E356=1,'BN_Regular Symbol'!G$38,IF(D356=0,'BN_Regular Symbol'!G$26,'BN_Regular Symbol'!G$66) ))</f>
        <v>0</v>
      </c>
      <c r="L356" s="284">
        <f>IF(F356=2,'BN_Regular Symbol'!H$53,IF(BN_PayCombo!F356=1,'BN_Regular Symbol'!H$38,IF(E356=0,'BN_Regular Symbol'!H$26,'BN_Regular Symbol'!H$66) ))</f>
        <v>102</v>
      </c>
      <c r="M356" s="270">
        <f t="shared" si="63"/>
        <v>0</v>
      </c>
      <c r="N356" s="271">
        <f t="shared" si="64"/>
        <v>0</v>
      </c>
      <c r="O356" s="285">
        <f>HLOOKUP(A356,OverView!$B$47:$L$57,7,FALSE)</f>
        <v>30</v>
      </c>
      <c r="P356" s="269">
        <f t="shared" si="68"/>
        <v>0</v>
      </c>
      <c r="Q356" s="272">
        <f t="shared" si="66"/>
        <v>0</v>
      </c>
      <c r="R356" s="269">
        <f t="shared" si="69"/>
        <v>0</v>
      </c>
      <c r="S356" s="237"/>
    </row>
    <row r="357" spans="1:19" ht="14" thickBot="1">
      <c r="A357" s="187">
        <f t="shared" si="70"/>
        <v>5</v>
      </c>
      <c r="B357" s="278">
        <v>2</v>
      </c>
      <c r="C357" s="278">
        <v>1</v>
      </c>
      <c r="D357" s="278">
        <v>2</v>
      </c>
      <c r="E357" s="278">
        <v>0</v>
      </c>
      <c r="F357" s="278">
        <v>0</v>
      </c>
      <c r="G357" s="279">
        <f t="shared" si="71"/>
        <v>5</v>
      </c>
      <c r="H357" s="284">
        <f>IF(B357=2,'BN_Regular Symbol'!D$53,IF(BN_PayCombo!B357=1,'BN_Regular Symbol'!D$38,IF(A357=0,'BN_Regular Symbol'!D$26,'BN_Regular Symbol'!D$66) ))</f>
        <v>1</v>
      </c>
      <c r="I357" s="284">
        <f>IF(C357=2,'BN_Regular Symbol'!E$53,IF(BN_PayCombo!C357=1,'BN_Regular Symbol'!E$38,IF(B357=0,'BN_Regular Symbol'!E$26,'BN_Regular Symbol'!E$66) ))</f>
        <v>0</v>
      </c>
      <c r="J357" s="284">
        <f>IF(D357=2,'BN_Regular Symbol'!F$53,IF(BN_PayCombo!D357=1,'BN_Regular Symbol'!F$38,IF(C357=0,'BN_Regular Symbol'!F$26,'BN_Regular Symbol'!F$66) ))</f>
        <v>31</v>
      </c>
      <c r="K357" s="284">
        <f>IF(E357=2,'BN_Regular Symbol'!G$53,IF(BN_PayCombo!E357=1,'BN_Regular Symbol'!G$38,IF(D357=0,'BN_Regular Symbol'!G$26,'BN_Regular Symbol'!G$66) ))</f>
        <v>97</v>
      </c>
      <c r="L357" s="284">
        <f>IF(F357=2,'BN_Regular Symbol'!H$53,IF(BN_PayCombo!F357=1,'BN_Regular Symbol'!H$38,IF(E357=0,'BN_Regular Symbol'!H$26,'BN_Regular Symbol'!H$66) ))</f>
        <v>120</v>
      </c>
      <c r="M357" s="270">
        <f t="shared" si="63"/>
        <v>0</v>
      </c>
      <c r="N357" s="271">
        <f t="shared" si="64"/>
        <v>0</v>
      </c>
      <c r="O357" s="285">
        <f>HLOOKUP(A357,OverView!$B$47:$L$57,7,FALSE)</f>
        <v>30</v>
      </c>
      <c r="P357" s="269">
        <f t="shared" si="68"/>
        <v>0</v>
      </c>
      <c r="Q357" s="272">
        <f t="shared" si="66"/>
        <v>0</v>
      </c>
      <c r="R357" s="269">
        <f t="shared" si="69"/>
        <v>0</v>
      </c>
      <c r="S357" s="237"/>
    </row>
    <row r="358" spans="1:19" ht="14" thickBot="1">
      <c r="A358" s="187">
        <f t="shared" si="70"/>
        <v>5</v>
      </c>
      <c r="B358" s="282">
        <v>2</v>
      </c>
      <c r="C358" s="282">
        <v>2</v>
      </c>
      <c r="D358" s="282">
        <v>1</v>
      </c>
      <c r="E358" s="282">
        <v>0</v>
      </c>
      <c r="F358" s="282">
        <v>0</v>
      </c>
      <c r="G358" s="283">
        <f t="shared" si="71"/>
        <v>5</v>
      </c>
      <c r="H358" s="284">
        <f>IF(B358=2,'BN_Regular Symbol'!D$53,IF(BN_PayCombo!B358=1,'BN_Regular Symbol'!D$38,IF(A358=0,'BN_Regular Symbol'!D$26,'BN_Regular Symbol'!D$66) ))</f>
        <v>1</v>
      </c>
      <c r="I358" s="284">
        <f>IF(C358=2,'BN_Regular Symbol'!E$53,IF(BN_PayCombo!C358=1,'BN_Regular Symbol'!E$38,IF(B358=0,'BN_Regular Symbol'!E$26,'BN_Regular Symbol'!E$66) ))</f>
        <v>21</v>
      </c>
      <c r="J358" s="284">
        <f>IF(D358=2,'BN_Regular Symbol'!F$53,IF(BN_PayCombo!D358=1,'BN_Regular Symbol'!F$38,IF(C358=0,'BN_Regular Symbol'!F$26,'BN_Regular Symbol'!F$66) ))</f>
        <v>0</v>
      </c>
      <c r="K358" s="284">
        <f>IF(E358=2,'BN_Regular Symbol'!G$53,IF(BN_PayCombo!E358=1,'BN_Regular Symbol'!G$38,IF(D358=0,'BN_Regular Symbol'!G$26,'BN_Regular Symbol'!G$66) ))</f>
        <v>97</v>
      </c>
      <c r="L358" s="284">
        <f>IF(F358=2,'BN_Regular Symbol'!H$53,IF(BN_PayCombo!F358=1,'BN_Regular Symbol'!H$38,IF(E358=0,'BN_Regular Symbol'!H$26,'BN_Regular Symbol'!H$66) ))</f>
        <v>120</v>
      </c>
      <c r="M358" s="270">
        <f t="shared" si="63"/>
        <v>0</v>
      </c>
      <c r="N358" s="271">
        <f t="shared" si="64"/>
        <v>0</v>
      </c>
      <c r="O358" s="285">
        <f>HLOOKUP(A358,OverView!$B$47:$L$57,7,FALSE)</f>
        <v>30</v>
      </c>
      <c r="P358" s="269">
        <f t="shared" si="68"/>
        <v>0</v>
      </c>
      <c r="Q358" s="272">
        <f t="shared" si="66"/>
        <v>0</v>
      </c>
      <c r="R358" s="269">
        <f t="shared" si="69"/>
        <v>0</v>
      </c>
      <c r="S358" s="289">
        <f>SUM(M351:M358)</f>
        <v>0</v>
      </c>
    </row>
    <row r="359" spans="1:19" ht="14" thickBot="1">
      <c r="A359" s="187">
        <f t="shared" si="70"/>
        <v>4</v>
      </c>
      <c r="B359" s="280">
        <v>1</v>
      </c>
      <c r="C359" s="280">
        <v>1</v>
      </c>
      <c r="D359" s="280">
        <v>1</v>
      </c>
      <c r="E359" s="280">
        <v>1</v>
      </c>
      <c r="F359" s="280">
        <v>0</v>
      </c>
      <c r="G359" s="281">
        <f t="shared" si="71"/>
        <v>4</v>
      </c>
      <c r="H359" s="284">
        <f>IF(B359=2,'BN_Regular Symbol'!D$53,IF(BN_PayCombo!B359=1,'BN_Regular Symbol'!D$38,IF(A359=0,'BN_Regular Symbol'!D$26,'BN_Regular Symbol'!D$66) ))</f>
        <v>0</v>
      </c>
      <c r="I359" s="284">
        <f>IF(C359=2,'BN_Regular Symbol'!E$53,IF(BN_PayCombo!C359=1,'BN_Regular Symbol'!E$38,IF(B359=0,'BN_Regular Symbol'!E$26,'BN_Regular Symbol'!E$66) ))</f>
        <v>0</v>
      </c>
      <c r="J359" s="284">
        <f>IF(D359=2,'BN_Regular Symbol'!F$53,IF(BN_PayCombo!D359=1,'BN_Regular Symbol'!F$38,IF(C359=0,'BN_Regular Symbol'!F$26,'BN_Regular Symbol'!F$66) ))</f>
        <v>0</v>
      </c>
      <c r="K359" s="284">
        <f>IF(E359=2,'BN_Regular Symbol'!G$53,IF(BN_PayCombo!E359=1,'BN_Regular Symbol'!G$38,IF(D359=0,'BN_Regular Symbol'!G$26,'BN_Regular Symbol'!G$66) ))</f>
        <v>0</v>
      </c>
      <c r="L359" s="284">
        <f>IF(F359=2,'BN_Regular Symbol'!H$53,IF(BN_PayCombo!F359=1,'BN_Regular Symbol'!H$38,IF(E359=0,'BN_Regular Symbol'!H$26,'BN_Regular Symbol'!H$66) ))</f>
        <v>102</v>
      </c>
      <c r="M359" s="270">
        <f t="shared" si="63"/>
        <v>0</v>
      </c>
      <c r="N359" s="271">
        <f t="shared" si="64"/>
        <v>0</v>
      </c>
      <c r="O359" s="285">
        <f>HLOOKUP(A359,OverView!$B$47:$L$57,7,FALSE)</f>
        <v>10</v>
      </c>
      <c r="P359" s="269">
        <f t="shared" si="68"/>
        <v>0</v>
      </c>
      <c r="Q359" s="272">
        <f t="shared" si="66"/>
        <v>0</v>
      </c>
      <c r="R359" s="269">
        <f t="shared" si="69"/>
        <v>0</v>
      </c>
      <c r="S359" s="237"/>
    </row>
    <row r="360" spans="1:19" ht="14" thickBot="1">
      <c r="A360" s="187">
        <f t="shared" si="70"/>
        <v>4</v>
      </c>
      <c r="B360" s="278">
        <v>1</v>
      </c>
      <c r="C360" s="278">
        <v>1</v>
      </c>
      <c r="D360" s="278">
        <v>2</v>
      </c>
      <c r="E360" s="278">
        <v>0</v>
      </c>
      <c r="F360" s="278">
        <v>0</v>
      </c>
      <c r="G360" s="279">
        <f t="shared" si="71"/>
        <v>4</v>
      </c>
      <c r="H360" s="284">
        <f>IF(B360=2,'BN_Regular Symbol'!D$53,IF(BN_PayCombo!B360=1,'BN_Regular Symbol'!D$38,IF(A360=0,'BN_Regular Symbol'!D$26,'BN_Regular Symbol'!D$66) ))</f>
        <v>0</v>
      </c>
      <c r="I360" s="284">
        <f>IF(C360=2,'BN_Regular Symbol'!E$53,IF(BN_PayCombo!C360=1,'BN_Regular Symbol'!E$38,IF(B360=0,'BN_Regular Symbol'!E$26,'BN_Regular Symbol'!E$66) ))</f>
        <v>0</v>
      </c>
      <c r="J360" s="284">
        <f>IF(D360=2,'BN_Regular Symbol'!F$53,IF(BN_PayCombo!D360=1,'BN_Regular Symbol'!F$38,IF(C360=0,'BN_Regular Symbol'!F$26,'BN_Regular Symbol'!F$66) ))</f>
        <v>31</v>
      </c>
      <c r="K360" s="284">
        <f>IF(E360=2,'BN_Regular Symbol'!G$53,IF(BN_PayCombo!E360=1,'BN_Regular Symbol'!G$38,IF(D360=0,'BN_Regular Symbol'!G$26,'BN_Regular Symbol'!G$66) ))</f>
        <v>97</v>
      </c>
      <c r="L360" s="284">
        <f>IF(F360=2,'BN_Regular Symbol'!H$53,IF(BN_PayCombo!F360=1,'BN_Regular Symbol'!H$38,IF(E360=0,'BN_Regular Symbol'!H$26,'BN_Regular Symbol'!H$66) ))</f>
        <v>120</v>
      </c>
      <c r="M360" s="270">
        <f t="shared" si="63"/>
        <v>0</v>
      </c>
      <c r="N360" s="271">
        <f t="shared" si="64"/>
        <v>0</v>
      </c>
      <c r="O360" s="285">
        <f>HLOOKUP(A360,OverView!$B$47:$L$57,7,FALSE)</f>
        <v>10</v>
      </c>
      <c r="P360" s="269">
        <f t="shared" si="68"/>
        <v>0</v>
      </c>
      <c r="Q360" s="272">
        <f t="shared" si="66"/>
        <v>0</v>
      </c>
      <c r="R360" s="269">
        <f t="shared" si="69"/>
        <v>0</v>
      </c>
      <c r="S360" s="237"/>
    </row>
    <row r="361" spans="1:19" ht="14" thickBot="1">
      <c r="A361" s="187">
        <f t="shared" si="70"/>
        <v>4</v>
      </c>
      <c r="B361" s="278">
        <v>1</v>
      </c>
      <c r="C361" s="278">
        <v>2</v>
      </c>
      <c r="D361" s="278">
        <v>1</v>
      </c>
      <c r="E361" s="278">
        <v>0</v>
      </c>
      <c r="F361" s="278">
        <v>0</v>
      </c>
      <c r="G361" s="279">
        <f t="shared" si="71"/>
        <v>4</v>
      </c>
      <c r="H361" s="284">
        <f>IF(B361=2,'BN_Regular Symbol'!D$53,IF(BN_PayCombo!B361=1,'BN_Regular Symbol'!D$38,IF(A361=0,'BN_Regular Symbol'!D$26,'BN_Regular Symbol'!D$66) ))</f>
        <v>0</v>
      </c>
      <c r="I361" s="284">
        <f>IF(C361=2,'BN_Regular Symbol'!E$53,IF(BN_PayCombo!C361=1,'BN_Regular Symbol'!E$38,IF(B361=0,'BN_Regular Symbol'!E$26,'BN_Regular Symbol'!E$66) ))</f>
        <v>21</v>
      </c>
      <c r="J361" s="284">
        <f>IF(D361=2,'BN_Regular Symbol'!F$53,IF(BN_PayCombo!D361=1,'BN_Regular Symbol'!F$38,IF(C361=0,'BN_Regular Symbol'!F$26,'BN_Regular Symbol'!F$66) ))</f>
        <v>0</v>
      </c>
      <c r="K361" s="284">
        <f>IF(E361=2,'BN_Regular Symbol'!G$53,IF(BN_PayCombo!E361=1,'BN_Regular Symbol'!G$38,IF(D361=0,'BN_Regular Symbol'!G$26,'BN_Regular Symbol'!G$66) ))</f>
        <v>97</v>
      </c>
      <c r="L361" s="284">
        <f>IF(F361=2,'BN_Regular Symbol'!H$53,IF(BN_PayCombo!F361=1,'BN_Regular Symbol'!H$38,IF(E361=0,'BN_Regular Symbol'!H$26,'BN_Regular Symbol'!H$66) ))</f>
        <v>120</v>
      </c>
      <c r="M361" s="270">
        <f t="shared" si="63"/>
        <v>0</v>
      </c>
      <c r="N361" s="271">
        <f t="shared" si="64"/>
        <v>0</v>
      </c>
      <c r="O361" s="285">
        <f>HLOOKUP(A361,OverView!$B$47:$L$57,7,FALSE)</f>
        <v>10</v>
      </c>
      <c r="P361" s="269">
        <f t="shared" si="68"/>
        <v>0</v>
      </c>
      <c r="Q361" s="272">
        <f t="shared" si="66"/>
        <v>0</v>
      </c>
      <c r="R361" s="269">
        <f t="shared" si="69"/>
        <v>0</v>
      </c>
      <c r="S361" s="237"/>
    </row>
    <row r="362" spans="1:19" ht="14" thickBot="1">
      <c r="A362" s="187">
        <f t="shared" si="70"/>
        <v>4</v>
      </c>
      <c r="B362" s="278">
        <v>2</v>
      </c>
      <c r="C362" s="278">
        <v>1</v>
      </c>
      <c r="D362" s="278">
        <v>1</v>
      </c>
      <c r="E362" s="278">
        <v>0</v>
      </c>
      <c r="F362" s="278">
        <v>0</v>
      </c>
      <c r="G362" s="279">
        <f t="shared" si="71"/>
        <v>4</v>
      </c>
      <c r="H362" s="284">
        <f>IF(B362=2,'BN_Regular Symbol'!D$53,IF(BN_PayCombo!B362=1,'BN_Regular Symbol'!D$38,IF(A362=0,'BN_Regular Symbol'!D$26,'BN_Regular Symbol'!D$66) ))</f>
        <v>1</v>
      </c>
      <c r="I362" s="284">
        <f>IF(C362=2,'BN_Regular Symbol'!E$53,IF(BN_PayCombo!C362=1,'BN_Regular Symbol'!E$38,IF(B362=0,'BN_Regular Symbol'!E$26,'BN_Regular Symbol'!E$66) ))</f>
        <v>0</v>
      </c>
      <c r="J362" s="284">
        <f>IF(D362=2,'BN_Regular Symbol'!F$53,IF(BN_PayCombo!D362=1,'BN_Regular Symbol'!F$38,IF(C362=0,'BN_Regular Symbol'!F$26,'BN_Regular Symbol'!F$66) ))</f>
        <v>0</v>
      </c>
      <c r="K362" s="284">
        <f>IF(E362=2,'BN_Regular Symbol'!G$53,IF(BN_PayCombo!E362=1,'BN_Regular Symbol'!G$38,IF(D362=0,'BN_Regular Symbol'!G$26,'BN_Regular Symbol'!G$66) ))</f>
        <v>97</v>
      </c>
      <c r="L362" s="284">
        <f>IF(F362=2,'BN_Regular Symbol'!H$53,IF(BN_PayCombo!F362=1,'BN_Regular Symbol'!H$38,IF(E362=0,'BN_Regular Symbol'!H$26,'BN_Regular Symbol'!H$66) ))</f>
        <v>120</v>
      </c>
      <c r="M362" s="270">
        <f t="shared" si="63"/>
        <v>0</v>
      </c>
      <c r="N362" s="271">
        <f t="shared" si="64"/>
        <v>0</v>
      </c>
      <c r="O362" s="285">
        <f>HLOOKUP(A362,OverView!$B$47:$L$57,7,FALSE)</f>
        <v>10</v>
      </c>
      <c r="P362" s="269">
        <f t="shared" si="68"/>
        <v>0</v>
      </c>
      <c r="Q362" s="272">
        <f t="shared" si="66"/>
        <v>0</v>
      </c>
      <c r="R362" s="269">
        <f t="shared" si="69"/>
        <v>0</v>
      </c>
      <c r="S362" s="237"/>
    </row>
    <row r="363" spans="1:19" ht="14" thickBot="1">
      <c r="A363" s="187">
        <f t="shared" si="70"/>
        <v>4</v>
      </c>
      <c r="B363" s="282">
        <v>2</v>
      </c>
      <c r="C363" s="282">
        <v>2</v>
      </c>
      <c r="D363" s="282">
        <v>0</v>
      </c>
      <c r="E363" s="282">
        <v>0</v>
      </c>
      <c r="F363" s="282">
        <v>0</v>
      </c>
      <c r="G363" s="283">
        <f t="shared" si="71"/>
        <v>4</v>
      </c>
      <c r="H363" s="284">
        <f>IF(B363=2,'BN_Regular Symbol'!D$53,IF(BN_PayCombo!B363=1,'BN_Regular Symbol'!D$38,IF(A363=0,'BN_Regular Symbol'!D$26,'BN_Regular Symbol'!D$66) ))</f>
        <v>1</v>
      </c>
      <c r="I363" s="284">
        <f>IF(C363=2,'BN_Regular Symbol'!E$53,IF(BN_PayCombo!C363=1,'BN_Regular Symbol'!E$38,IF(B363=0,'BN_Regular Symbol'!E$26,'BN_Regular Symbol'!E$66) ))</f>
        <v>21</v>
      </c>
      <c r="J363" s="284">
        <f>IF(D363=2,'BN_Regular Symbol'!F$53,IF(BN_PayCombo!D363=1,'BN_Regular Symbol'!F$38,IF(C363=0,'BN_Regular Symbol'!F$26,'BN_Regular Symbol'!F$66) ))</f>
        <v>89</v>
      </c>
      <c r="K363" s="284">
        <f>IF(E363=2,'BN_Regular Symbol'!G$53,IF(BN_PayCombo!E363=1,'BN_Regular Symbol'!G$38,IF(D363=0,'BN_Regular Symbol'!G$26,'BN_Regular Symbol'!G$66) ))</f>
        <v>120</v>
      </c>
      <c r="L363" s="284">
        <f>IF(F363=2,'BN_Regular Symbol'!H$53,IF(BN_PayCombo!F363=1,'BN_Regular Symbol'!H$38,IF(E363=0,'BN_Regular Symbol'!H$26,'BN_Regular Symbol'!H$66) ))</f>
        <v>120</v>
      </c>
      <c r="M363" s="270">
        <f t="shared" si="63"/>
        <v>26913600</v>
      </c>
      <c r="N363" s="271">
        <f t="shared" si="64"/>
        <v>924.5585874799358</v>
      </c>
      <c r="O363" s="285">
        <f>HLOOKUP(A363,OverView!$B$47:$L$57,7,FALSE)</f>
        <v>10</v>
      </c>
      <c r="P363" s="269">
        <f t="shared" si="68"/>
        <v>1.0815972222222223E-2</v>
      </c>
      <c r="Q363" s="272">
        <f t="shared" si="66"/>
        <v>1.0815972222222223E-3</v>
      </c>
      <c r="R363" s="269">
        <f t="shared" si="69"/>
        <v>1.0815972222222223E-2</v>
      </c>
      <c r="S363" s="289">
        <f>SUM(M359:M363)</f>
        <v>26913600</v>
      </c>
    </row>
    <row r="364" spans="1:19" ht="14" thickBot="1">
      <c r="A364" s="187">
        <f t="shared" si="70"/>
        <v>3</v>
      </c>
      <c r="B364" s="280">
        <v>1</v>
      </c>
      <c r="C364" s="280">
        <v>1</v>
      </c>
      <c r="D364" s="280">
        <v>1</v>
      </c>
      <c r="E364" s="280">
        <v>0</v>
      </c>
      <c r="F364" s="280">
        <v>0</v>
      </c>
      <c r="G364" s="281">
        <f t="shared" si="71"/>
        <v>3</v>
      </c>
      <c r="H364" s="284">
        <f>IF(B364=2,'BN_Regular Symbol'!D$53,IF(BN_PayCombo!B364=1,'BN_Regular Symbol'!D$38,IF(A364=0,'BN_Regular Symbol'!D$26,'BN_Regular Symbol'!D$66) ))</f>
        <v>0</v>
      </c>
      <c r="I364" s="284">
        <f>IF(C364=2,'BN_Regular Symbol'!E$53,IF(BN_PayCombo!C364=1,'BN_Regular Symbol'!E$38,IF(B364=0,'BN_Regular Symbol'!E$26,'BN_Regular Symbol'!E$66) ))</f>
        <v>0</v>
      </c>
      <c r="J364" s="284">
        <f>IF(D364=2,'BN_Regular Symbol'!F$53,IF(BN_PayCombo!D364=1,'BN_Regular Symbol'!F$38,IF(C364=0,'BN_Regular Symbol'!F$26,'BN_Regular Symbol'!F$66) ))</f>
        <v>0</v>
      </c>
      <c r="K364" s="284">
        <f>IF(E364=2,'BN_Regular Symbol'!G$53,IF(BN_PayCombo!E364=1,'BN_Regular Symbol'!G$38,IF(D364=0,'BN_Regular Symbol'!G$26,'BN_Regular Symbol'!G$66) ))</f>
        <v>97</v>
      </c>
      <c r="L364" s="284">
        <f>IF(F364=2,'BN_Regular Symbol'!H$53,IF(BN_PayCombo!F364=1,'BN_Regular Symbol'!H$38,IF(E364=0,'BN_Regular Symbol'!H$26,'BN_Regular Symbol'!H$66) ))</f>
        <v>120</v>
      </c>
      <c r="M364" s="270">
        <f t="shared" si="63"/>
        <v>0</v>
      </c>
      <c r="N364" s="271">
        <f t="shared" si="64"/>
        <v>0</v>
      </c>
      <c r="O364" s="285">
        <f>HLOOKUP(A364,OverView!$B$47:$L$57,7,FALSE)</f>
        <v>5</v>
      </c>
      <c r="P364" s="269">
        <f t="shared" si="68"/>
        <v>0</v>
      </c>
      <c r="Q364" s="272">
        <f t="shared" si="66"/>
        <v>0</v>
      </c>
      <c r="R364" s="269">
        <f t="shared" si="69"/>
        <v>0</v>
      </c>
      <c r="S364" s="237"/>
    </row>
    <row r="365" spans="1:19" ht="14" thickBot="1">
      <c r="A365" s="187">
        <f t="shared" si="70"/>
        <v>3</v>
      </c>
      <c r="B365" s="278">
        <v>1</v>
      </c>
      <c r="C365" s="278">
        <v>2</v>
      </c>
      <c r="D365" s="278">
        <v>0</v>
      </c>
      <c r="E365" s="278">
        <v>0</v>
      </c>
      <c r="F365" s="278">
        <v>0</v>
      </c>
      <c r="G365" s="279">
        <f t="shared" si="71"/>
        <v>3</v>
      </c>
      <c r="H365" s="284">
        <f>IF(B365=2,'BN_Regular Symbol'!D$53,IF(BN_PayCombo!B365=1,'BN_Regular Symbol'!D$38,IF(A365=0,'BN_Regular Symbol'!D$26,'BN_Regular Symbol'!D$66) ))</f>
        <v>0</v>
      </c>
      <c r="I365" s="284">
        <f>IF(C365=2,'BN_Regular Symbol'!E$53,IF(BN_PayCombo!C365=1,'BN_Regular Symbol'!E$38,IF(B365=0,'BN_Regular Symbol'!E$26,'BN_Regular Symbol'!E$66) ))</f>
        <v>21</v>
      </c>
      <c r="J365" s="284">
        <f>IF(D365=2,'BN_Regular Symbol'!F$53,IF(BN_PayCombo!D365=1,'BN_Regular Symbol'!F$38,IF(C365=0,'BN_Regular Symbol'!F$26,'BN_Regular Symbol'!F$66) ))</f>
        <v>89</v>
      </c>
      <c r="K365" s="284">
        <f>IF(E365=2,'BN_Regular Symbol'!G$53,IF(BN_PayCombo!E365=1,'BN_Regular Symbol'!G$38,IF(D365=0,'BN_Regular Symbol'!G$26,'BN_Regular Symbol'!G$66) ))</f>
        <v>120</v>
      </c>
      <c r="L365" s="284">
        <f>IF(F365=2,'BN_Regular Symbol'!H$53,IF(BN_PayCombo!F365=1,'BN_Regular Symbol'!H$38,IF(E365=0,'BN_Regular Symbol'!H$26,'BN_Regular Symbol'!H$66) ))</f>
        <v>120</v>
      </c>
      <c r="M365" s="270">
        <f t="shared" si="63"/>
        <v>0</v>
      </c>
      <c r="N365" s="271">
        <f t="shared" si="64"/>
        <v>0</v>
      </c>
      <c r="O365" s="285">
        <f>HLOOKUP(A365,OverView!$B$47:$L$57,7,FALSE)</f>
        <v>5</v>
      </c>
      <c r="P365" s="269">
        <f t="shared" si="68"/>
        <v>0</v>
      </c>
      <c r="Q365" s="272">
        <f t="shared" si="66"/>
        <v>0</v>
      </c>
      <c r="R365" s="269">
        <f t="shared" si="69"/>
        <v>0</v>
      </c>
      <c r="S365" s="237"/>
    </row>
    <row r="366" spans="1:19" ht="14" thickBot="1">
      <c r="A366" s="187">
        <f t="shared" si="70"/>
        <v>3</v>
      </c>
      <c r="B366" s="282">
        <v>2</v>
      </c>
      <c r="C366" s="282">
        <v>1</v>
      </c>
      <c r="D366" s="282">
        <v>0</v>
      </c>
      <c r="E366" s="282">
        <v>0</v>
      </c>
      <c r="F366" s="282">
        <v>0</v>
      </c>
      <c r="G366" s="283">
        <f t="shared" si="71"/>
        <v>3</v>
      </c>
      <c r="H366" s="284">
        <f>IF(B366=2,'BN_Regular Symbol'!D$53,IF(BN_PayCombo!B366=1,'BN_Regular Symbol'!D$38,IF(A366=0,'BN_Regular Symbol'!D$26,'BN_Regular Symbol'!D$66) ))</f>
        <v>1</v>
      </c>
      <c r="I366" s="284">
        <f>IF(C366=2,'BN_Regular Symbol'!E$53,IF(BN_PayCombo!C366=1,'BN_Regular Symbol'!E$38,IF(B366=0,'BN_Regular Symbol'!E$26,'BN_Regular Symbol'!E$66) ))</f>
        <v>0</v>
      </c>
      <c r="J366" s="284">
        <f>IF(D366=2,'BN_Regular Symbol'!F$53,IF(BN_PayCombo!D366=1,'BN_Regular Symbol'!F$38,IF(C366=0,'BN_Regular Symbol'!F$26,'BN_Regular Symbol'!F$66) ))</f>
        <v>89</v>
      </c>
      <c r="K366" s="284">
        <f>IF(E366=2,'BN_Regular Symbol'!G$53,IF(BN_PayCombo!E366=1,'BN_Regular Symbol'!G$38,IF(D366=0,'BN_Regular Symbol'!G$26,'BN_Regular Symbol'!G$66) ))</f>
        <v>120</v>
      </c>
      <c r="L366" s="284">
        <f>IF(F366=2,'BN_Regular Symbol'!H$53,IF(BN_PayCombo!F366=1,'BN_Regular Symbol'!H$38,IF(E366=0,'BN_Regular Symbol'!H$26,'BN_Regular Symbol'!H$66) ))</f>
        <v>120</v>
      </c>
      <c r="M366" s="270">
        <f t="shared" si="63"/>
        <v>0</v>
      </c>
      <c r="N366" s="271">
        <f t="shared" si="64"/>
        <v>0</v>
      </c>
      <c r="O366" s="285">
        <f>HLOOKUP(A366,OverView!$B$47:$L$57,7,FALSE)</f>
        <v>5</v>
      </c>
      <c r="P366" s="269">
        <f t="shared" si="68"/>
        <v>0</v>
      </c>
      <c r="Q366" s="272">
        <f t="shared" si="66"/>
        <v>0</v>
      </c>
      <c r="R366" s="269">
        <f t="shared" si="69"/>
        <v>0</v>
      </c>
      <c r="S366" s="289">
        <f>SUM(M364:M366)</f>
        <v>0</v>
      </c>
    </row>
    <row r="367" spans="1:19">
      <c r="B367" s="346" t="s">
        <v>210</v>
      </c>
      <c r="C367" s="346"/>
      <c r="D367" s="346"/>
      <c r="E367" s="346"/>
      <c r="F367" s="347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</row>
    <row r="368" spans="1:19" ht="14" thickBot="1">
      <c r="A368" s="187">
        <f t="shared" ref="A368:A399" si="72">SUM(B368:F368)</f>
        <v>10</v>
      </c>
      <c r="B368" s="282">
        <v>2</v>
      </c>
      <c r="C368" s="282">
        <v>2</v>
      </c>
      <c r="D368" s="282">
        <v>2</v>
      </c>
      <c r="E368" s="282">
        <v>2</v>
      </c>
      <c r="F368" s="282">
        <v>2</v>
      </c>
      <c r="G368" s="283">
        <f t="shared" ref="G368:G399" si="73">SUM(B368:F368)</f>
        <v>10</v>
      </c>
      <c r="H368" s="284">
        <f>IF(B368=2,'BN_Regular Symbol'!D$54,IF(BN_PayCombo!B368=1,'BN_Regular Symbol'!D$39,IF(A368=0,'BN_Regular Symbol'!D$26,'BN_Regular Symbol'!D$67) ))</f>
        <v>30</v>
      </c>
      <c r="I368" s="284">
        <f>IF(C368=2,'BN_Regular Symbol'!E$54,IF(BN_PayCombo!C368=1,'BN_Regular Symbol'!E$39,IF(B368=0,'BN_Regular Symbol'!E$26,'BN_Regular Symbol'!E$67) ))</f>
        <v>2</v>
      </c>
      <c r="J368" s="284">
        <f>IF(D368=2,'BN_Regular Symbol'!F$54,IF(BN_PayCombo!D368=1,'BN_Regular Symbol'!F$39,IF(C368=0,'BN_Regular Symbol'!F$26,'BN_Regular Symbol'!F$67) ))</f>
        <v>14</v>
      </c>
      <c r="K368" s="284">
        <f>IF(E368=2,'BN_Regular Symbol'!G$54,IF(BN_PayCombo!E368=1,'BN_Regular Symbol'!G$39,IF(D368=0,'BN_Regular Symbol'!G$26,'BN_Regular Symbol'!G$67) ))</f>
        <v>17</v>
      </c>
      <c r="L368" s="284">
        <f>IF(F368=2,'BN_Regular Symbol'!H$54,IF(BN_PayCombo!F368=1,'BN_Regular Symbol'!H$39,IF(E368=0,'BN_Regular Symbol'!H$26,'BN_Regular Symbol'!H$67) ))</f>
        <v>11</v>
      </c>
      <c r="M368" s="270">
        <f t="shared" ref="M368:M426" si="74">PRODUCT(H368,I368,J368,K368,L368)</f>
        <v>157080</v>
      </c>
      <c r="N368" s="271">
        <f t="shared" ref="N368:N426" si="75">IF(M368=0,0,$H$5/M368)</f>
        <v>158411.00076394193</v>
      </c>
      <c r="O368" s="285">
        <f>HLOOKUP(A368,OverView!$B$47:$L$57,8,FALSE)</f>
        <v>900</v>
      </c>
      <c r="P368" s="269">
        <f t="shared" ref="P368:P391" si="76">R368/$H$3</f>
        <v>5.681423611111111E-3</v>
      </c>
      <c r="Q368" s="272">
        <f t="shared" ref="Q368:Q426" si="77">IF(N368=0,0,1/N368)</f>
        <v>6.3126929012345681E-6</v>
      </c>
      <c r="R368" s="269">
        <f t="shared" ref="R368:R391" si="78">O368*Q368</f>
        <v>5.681423611111111E-3</v>
      </c>
      <c r="S368" s="287">
        <f>SUM(M368)</f>
        <v>157080</v>
      </c>
    </row>
    <row r="369" spans="1:19" ht="14" thickBot="1">
      <c r="A369" s="187">
        <f t="shared" si="72"/>
        <v>9</v>
      </c>
      <c r="B369" s="280">
        <v>1</v>
      </c>
      <c r="C369" s="280">
        <v>2</v>
      </c>
      <c r="D369" s="280">
        <v>2</v>
      </c>
      <c r="E369" s="280">
        <v>2</v>
      </c>
      <c r="F369" s="280">
        <v>2</v>
      </c>
      <c r="G369" s="281">
        <f t="shared" si="73"/>
        <v>9</v>
      </c>
      <c r="H369" s="284">
        <f>IF(B369=2,'BN_Regular Symbol'!D$54,IF(BN_PayCombo!B369=1,'BN_Regular Symbol'!D$39,IF(A369=0,'BN_Regular Symbol'!D$26,'BN_Regular Symbol'!D$67) ))</f>
        <v>0</v>
      </c>
      <c r="I369" s="284">
        <f>IF(C369=2,'BN_Regular Symbol'!E$54,IF(BN_PayCombo!C369=1,'BN_Regular Symbol'!E$39,IF(B369=0,'BN_Regular Symbol'!E$26,'BN_Regular Symbol'!E$67) ))</f>
        <v>2</v>
      </c>
      <c r="J369" s="284">
        <f>IF(D369=2,'BN_Regular Symbol'!F$54,IF(BN_PayCombo!D369=1,'BN_Regular Symbol'!F$39,IF(C369=0,'BN_Regular Symbol'!F$26,'BN_Regular Symbol'!F$67) ))</f>
        <v>14</v>
      </c>
      <c r="K369" s="284">
        <f>IF(E369=2,'BN_Regular Symbol'!G$54,IF(BN_PayCombo!E369=1,'BN_Regular Symbol'!G$39,IF(D369=0,'BN_Regular Symbol'!G$26,'BN_Regular Symbol'!G$67) ))</f>
        <v>17</v>
      </c>
      <c r="L369" s="284">
        <f>IF(F369=2,'BN_Regular Symbol'!H$54,IF(BN_PayCombo!F369=1,'BN_Regular Symbol'!H$39,IF(E369=0,'BN_Regular Symbol'!H$26,'BN_Regular Symbol'!H$67) ))</f>
        <v>11</v>
      </c>
      <c r="M369" s="270">
        <f t="shared" si="74"/>
        <v>0</v>
      </c>
      <c r="N369" s="271">
        <f t="shared" si="75"/>
        <v>0</v>
      </c>
      <c r="O369" s="285">
        <f>HLOOKUP(A369,OverView!$B$47:$L$57,8,FALSE)</f>
        <v>360</v>
      </c>
      <c r="P369" s="269">
        <f t="shared" si="76"/>
        <v>0</v>
      </c>
      <c r="Q369" s="272">
        <f t="shared" si="77"/>
        <v>0</v>
      </c>
      <c r="R369" s="269">
        <f t="shared" si="78"/>
        <v>0</v>
      </c>
      <c r="S369" s="237"/>
    </row>
    <row r="370" spans="1:19" ht="14" thickBot="1">
      <c r="A370" s="187">
        <f t="shared" si="72"/>
        <v>9</v>
      </c>
      <c r="B370" s="278">
        <v>2</v>
      </c>
      <c r="C370" s="278">
        <v>1</v>
      </c>
      <c r="D370" s="278">
        <v>2</v>
      </c>
      <c r="E370" s="278">
        <v>2</v>
      </c>
      <c r="F370" s="278">
        <v>2</v>
      </c>
      <c r="G370" s="279">
        <f t="shared" si="73"/>
        <v>9</v>
      </c>
      <c r="H370" s="284">
        <f>IF(B370=2,'BN_Regular Symbol'!D$54,IF(BN_PayCombo!B370=1,'BN_Regular Symbol'!D$39,IF(A370=0,'BN_Regular Symbol'!D$26,'BN_Regular Symbol'!D$67) ))</f>
        <v>30</v>
      </c>
      <c r="I370" s="284">
        <f>IF(C370=2,'BN_Regular Symbol'!E$54,IF(BN_PayCombo!C370=1,'BN_Regular Symbol'!E$39,IF(B370=0,'BN_Regular Symbol'!E$26,'BN_Regular Symbol'!E$67) ))</f>
        <v>0</v>
      </c>
      <c r="J370" s="284">
        <f>IF(D370=2,'BN_Regular Symbol'!F$54,IF(BN_PayCombo!D370=1,'BN_Regular Symbol'!F$39,IF(C370=0,'BN_Regular Symbol'!F$26,'BN_Regular Symbol'!F$67) ))</f>
        <v>14</v>
      </c>
      <c r="K370" s="284">
        <f>IF(E370=2,'BN_Regular Symbol'!G$54,IF(BN_PayCombo!E370=1,'BN_Regular Symbol'!G$39,IF(D370=0,'BN_Regular Symbol'!G$26,'BN_Regular Symbol'!G$67) ))</f>
        <v>17</v>
      </c>
      <c r="L370" s="284">
        <f>IF(F370=2,'BN_Regular Symbol'!H$54,IF(BN_PayCombo!F370=1,'BN_Regular Symbol'!H$39,IF(E370=0,'BN_Regular Symbol'!H$26,'BN_Regular Symbol'!H$67) ))</f>
        <v>11</v>
      </c>
      <c r="M370" s="270">
        <f t="shared" si="74"/>
        <v>0</v>
      </c>
      <c r="N370" s="271">
        <f t="shared" si="75"/>
        <v>0</v>
      </c>
      <c r="O370" s="285">
        <f>HLOOKUP(A370,OverView!$B$47:$L$57,8,FALSE)</f>
        <v>360</v>
      </c>
      <c r="P370" s="269">
        <f t="shared" si="76"/>
        <v>0</v>
      </c>
      <c r="Q370" s="272">
        <f t="shared" si="77"/>
        <v>0</v>
      </c>
      <c r="R370" s="269">
        <f t="shared" si="78"/>
        <v>0</v>
      </c>
      <c r="S370" s="237"/>
    </row>
    <row r="371" spans="1:19" ht="14" thickBot="1">
      <c r="A371" s="187">
        <f t="shared" si="72"/>
        <v>9</v>
      </c>
      <c r="B371" s="278">
        <v>2</v>
      </c>
      <c r="C371" s="278">
        <v>2</v>
      </c>
      <c r="D371" s="278">
        <v>1</v>
      </c>
      <c r="E371" s="278">
        <v>2</v>
      </c>
      <c r="F371" s="278">
        <v>2</v>
      </c>
      <c r="G371" s="279">
        <f t="shared" si="73"/>
        <v>9</v>
      </c>
      <c r="H371" s="284">
        <f>IF(B371=2,'BN_Regular Symbol'!D$54,IF(BN_PayCombo!B371=1,'BN_Regular Symbol'!D$39,IF(A371=0,'BN_Regular Symbol'!D$26,'BN_Regular Symbol'!D$67) ))</f>
        <v>30</v>
      </c>
      <c r="I371" s="284">
        <f>IF(C371=2,'BN_Regular Symbol'!E$54,IF(BN_PayCombo!C371=1,'BN_Regular Symbol'!E$39,IF(B371=0,'BN_Regular Symbol'!E$26,'BN_Regular Symbol'!E$67) ))</f>
        <v>2</v>
      </c>
      <c r="J371" s="284">
        <f>IF(D371=2,'BN_Regular Symbol'!F$54,IF(BN_PayCombo!D371=1,'BN_Regular Symbol'!F$39,IF(C371=0,'BN_Regular Symbol'!F$26,'BN_Regular Symbol'!F$67) ))</f>
        <v>0</v>
      </c>
      <c r="K371" s="284">
        <f>IF(E371=2,'BN_Regular Symbol'!G$54,IF(BN_PayCombo!E371=1,'BN_Regular Symbol'!G$39,IF(D371=0,'BN_Regular Symbol'!G$26,'BN_Regular Symbol'!G$67) ))</f>
        <v>17</v>
      </c>
      <c r="L371" s="284">
        <f>IF(F371=2,'BN_Regular Symbol'!H$54,IF(BN_PayCombo!F371=1,'BN_Regular Symbol'!H$39,IF(E371=0,'BN_Regular Symbol'!H$26,'BN_Regular Symbol'!H$67) ))</f>
        <v>11</v>
      </c>
      <c r="M371" s="270">
        <f t="shared" si="74"/>
        <v>0</v>
      </c>
      <c r="N371" s="271">
        <f t="shared" si="75"/>
        <v>0</v>
      </c>
      <c r="O371" s="285">
        <f>HLOOKUP(A371,OverView!$B$47:$L$57,8,FALSE)</f>
        <v>360</v>
      </c>
      <c r="P371" s="269">
        <f t="shared" si="76"/>
        <v>0</v>
      </c>
      <c r="Q371" s="272">
        <f t="shared" si="77"/>
        <v>0</v>
      </c>
      <c r="R371" s="269">
        <f t="shared" si="78"/>
        <v>0</v>
      </c>
      <c r="S371" s="237"/>
    </row>
    <row r="372" spans="1:19" ht="14" thickBot="1">
      <c r="A372" s="187">
        <f t="shared" si="72"/>
        <v>9</v>
      </c>
      <c r="B372" s="278">
        <v>2</v>
      </c>
      <c r="C372" s="278">
        <v>2</v>
      </c>
      <c r="D372" s="278">
        <v>2</v>
      </c>
      <c r="E372" s="278">
        <v>1</v>
      </c>
      <c r="F372" s="278">
        <v>2</v>
      </c>
      <c r="G372" s="279">
        <f t="shared" si="73"/>
        <v>9</v>
      </c>
      <c r="H372" s="284">
        <f>IF(B372=2,'BN_Regular Symbol'!D$54,IF(BN_PayCombo!B372=1,'BN_Regular Symbol'!D$39,IF(A372=0,'BN_Regular Symbol'!D$26,'BN_Regular Symbol'!D$67) ))</f>
        <v>30</v>
      </c>
      <c r="I372" s="284">
        <f>IF(C372=2,'BN_Regular Symbol'!E$54,IF(BN_PayCombo!C372=1,'BN_Regular Symbol'!E$39,IF(B372=0,'BN_Regular Symbol'!E$26,'BN_Regular Symbol'!E$67) ))</f>
        <v>2</v>
      </c>
      <c r="J372" s="284">
        <f>IF(D372=2,'BN_Regular Symbol'!F$54,IF(BN_PayCombo!D372=1,'BN_Regular Symbol'!F$39,IF(C372=0,'BN_Regular Symbol'!F$26,'BN_Regular Symbol'!F$67) ))</f>
        <v>14</v>
      </c>
      <c r="K372" s="284">
        <f>IF(E372=2,'BN_Regular Symbol'!G$54,IF(BN_PayCombo!E372=1,'BN_Regular Symbol'!G$39,IF(D372=0,'BN_Regular Symbol'!G$26,'BN_Regular Symbol'!G$67) ))</f>
        <v>0</v>
      </c>
      <c r="L372" s="284">
        <f>IF(F372=2,'BN_Regular Symbol'!H$54,IF(BN_PayCombo!F372=1,'BN_Regular Symbol'!H$39,IF(E372=0,'BN_Regular Symbol'!H$26,'BN_Regular Symbol'!H$67) ))</f>
        <v>11</v>
      </c>
      <c r="M372" s="270">
        <f t="shared" si="74"/>
        <v>0</v>
      </c>
      <c r="N372" s="271">
        <f t="shared" si="75"/>
        <v>0</v>
      </c>
      <c r="O372" s="285">
        <f>HLOOKUP(A372,OverView!$B$47:$L$57,8,FALSE)</f>
        <v>360</v>
      </c>
      <c r="P372" s="269">
        <f t="shared" si="76"/>
        <v>0</v>
      </c>
      <c r="Q372" s="272">
        <f t="shared" si="77"/>
        <v>0</v>
      </c>
      <c r="R372" s="269">
        <f t="shared" si="78"/>
        <v>0</v>
      </c>
      <c r="S372" s="237"/>
    </row>
    <row r="373" spans="1:19" ht="14" thickBot="1">
      <c r="A373" s="187">
        <f t="shared" si="72"/>
        <v>9</v>
      </c>
      <c r="B373" s="282">
        <v>2</v>
      </c>
      <c r="C373" s="282">
        <v>2</v>
      </c>
      <c r="D373" s="282">
        <v>2</v>
      </c>
      <c r="E373" s="282">
        <v>2</v>
      </c>
      <c r="F373" s="282">
        <v>1</v>
      </c>
      <c r="G373" s="283">
        <f t="shared" si="73"/>
        <v>9</v>
      </c>
      <c r="H373" s="284">
        <f>IF(B373=2,'BN_Regular Symbol'!D$54,IF(BN_PayCombo!B373=1,'BN_Regular Symbol'!D$39,IF(A373=0,'BN_Regular Symbol'!D$26,'BN_Regular Symbol'!D$67) ))</f>
        <v>30</v>
      </c>
      <c r="I373" s="284">
        <f>IF(C373=2,'BN_Regular Symbol'!E$54,IF(BN_PayCombo!C373=1,'BN_Regular Symbol'!E$39,IF(B373=0,'BN_Regular Symbol'!E$26,'BN_Regular Symbol'!E$67) ))</f>
        <v>2</v>
      </c>
      <c r="J373" s="284">
        <f>IF(D373=2,'BN_Regular Symbol'!F$54,IF(BN_PayCombo!D373=1,'BN_Regular Symbol'!F$39,IF(C373=0,'BN_Regular Symbol'!F$26,'BN_Regular Symbol'!F$67) ))</f>
        <v>14</v>
      </c>
      <c r="K373" s="284">
        <f>IF(E373=2,'BN_Regular Symbol'!G$54,IF(BN_PayCombo!E373=1,'BN_Regular Symbol'!G$39,IF(D373=0,'BN_Regular Symbol'!G$26,'BN_Regular Symbol'!G$67) ))</f>
        <v>17</v>
      </c>
      <c r="L373" s="284">
        <f>IF(F373=2,'BN_Regular Symbol'!H$54,IF(BN_PayCombo!F373=1,'BN_Regular Symbol'!H$39,IF(E373=0,'BN_Regular Symbol'!H$26,'BN_Regular Symbol'!H$67) ))</f>
        <v>0</v>
      </c>
      <c r="M373" s="270">
        <f t="shared" si="74"/>
        <v>0</v>
      </c>
      <c r="N373" s="271">
        <f t="shared" si="75"/>
        <v>0</v>
      </c>
      <c r="O373" s="285">
        <f>HLOOKUP(A373,OverView!$B$47:$L$57,8,FALSE)</f>
        <v>360</v>
      </c>
      <c r="P373" s="269">
        <f t="shared" si="76"/>
        <v>0</v>
      </c>
      <c r="Q373" s="272">
        <f t="shared" si="77"/>
        <v>0</v>
      </c>
      <c r="R373" s="269">
        <f t="shared" si="78"/>
        <v>0</v>
      </c>
      <c r="S373" s="288">
        <f>SUM(M369:M373)</f>
        <v>0</v>
      </c>
    </row>
    <row r="374" spans="1:19" ht="14" thickBot="1">
      <c r="A374" s="187">
        <f t="shared" si="72"/>
        <v>8</v>
      </c>
      <c r="B374" s="280">
        <v>1</v>
      </c>
      <c r="C374" s="280">
        <v>1</v>
      </c>
      <c r="D374" s="280">
        <v>2</v>
      </c>
      <c r="E374" s="280">
        <v>2</v>
      </c>
      <c r="F374" s="280">
        <v>2</v>
      </c>
      <c r="G374" s="281">
        <f t="shared" si="73"/>
        <v>8</v>
      </c>
      <c r="H374" s="284">
        <f>IF(B374=2,'BN_Regular Symbol'!D$54,IF(BN_PayCombo!B374=1,'BN_Regular Symbol'!D$39,IF(A374=0,'BN_Regular Symbol'!D$26,'BN_Regular Symbol'!D$67) ))</f>
        <v>0</v>
      </c>
      <c r="I374" s="284">
        <f>IF(C374=2,'BN_Regular Symbol'!E$54,IF(BN_PayCombo!C374=1,'BN_Regular Symbol'!E$39,IF(B374=0,'BN_Regular Symbol'!E$26,'BN_Regular Symbol'!E$67) ))</f>
        <v>0</v>
      </c>
      <c r="J374" s="284">
        <f>IF(D374=2,'BN_Regular Symbol'!F$54,IF(BN_PayCombo!D374=1,'BN_Regular Symbol'!F$39,IF(C374=0,'BN_Regular Symbol'!F$26,'BN_Regular Symbol'!F$67) ))</f>
        <v>14</v>
      </c>
      <c r="K374" s="284">
        <f>IF(E374=2,'BN_Regular Symbol'!G$54,IF(BN_PayCombo!E374=1,'BN_Regular Symbol'!G$39,IF(D374=0,'BN_Regular Symbol'!G$26,'BN_Regular Symbol'!G$67) ))</f>
        <v>17</v>
      </c>
      <c r="L374" s="284">
        <f>IF(F374=2,'BN_Regular Symbol'!H$54,IF(BN_PayCombo!F374=1,'BN_Regular Symbol'!H$39,IF(E374=0,'BN_Regular Symbol'!H$26,'BN_Regular Symbol'!H$67) ))</f>
        <v>11</v>
      </c>
      <c r="M374" s="270">
        <f t="shared" si="74"/>
        <v>0</v>
      </c>
      <c r="N374" s="271">
        <f t="shared" si="75"/>
        <v>0</v>
      </c>
      <c r="O374" s="285">
        <f>HLOOKUP(A374,OverView!$B$47:$L$57,8,FALSE)</f>
        <v>240</v>
      </c>
      <c r="P374" s="269">
        <f t="shared" si="76"/>
        <v>0</v>
      </c>
      <c r="Q374" s="272">
        <f t="shared" si="77"/>
        <v>0</v>
      </c>
      <c r="R374" s="269">
        <f t="shared" si="78"/>
        <v>0</v>
      </c>
      <c r="S374" s="237"/>
    </row>
    <row r="375" spans="1:19" ht="14" thickBot="1">
      <c r="A375" s="187">
        <f t="shared" si="72"/>
        <v>8</v>
      </c>
      <c r="B375" s="278">
        <v>1</v>
      </c>
      <c r="C375" s="278">
        <v>2</v>
      </c>
      <c r="D375" s="278">
        <v>1</v>
      </c>
      <c r="E375" s="278">
        <v>2</v>
      </c>
      <c r="F375" s="278">
        <v>2</v>
      </c>
      <c r="G375" s="279">
        <f t="shared" si="73"/>
        <v>8</v>
      </c>
      <c r="H375" s="284">
        <f>IF(B375=2,'BN_Regular Symbol'!D$54,IF(BN_PayCombo!B375=1,'BN_Regular Symbol'!D$39,IF(A375=0,'BN_Regular Symbol'!D$26,'BN_Regular Symbol'!D$67) ))</f>
        <v>0</v>
      </c>
      <c r="I375" s="284">
        <f>IF(C375=2,'BN_Regular Symbol'!E$54,IF(BN_PayCombo!C375=1,'BN_Regular Symbol'!E$39,IF(B375=0,'BN_Regular Symbol'!E$26,'BN_Regular Symbol'!E$67) ))</f>
        <v>2</v>
      </c>
      <c r="J375" s="284">
        <f>IF(D375=2,'BN_Regular Symbol'!F$54,IF(BN_PayCombo!D375=1,'BN_Regular Symbol'!F$39,IF(C375=0,'BN_Regular Symbol'!F$26,'BN_Regular Symbol'!F$67) ))</f>
        <v>0</v>
      </c>
      <c r="K375" s="284">
        <f>IF(E375=2,'BN_Regular Symbol'!G$54,IF(BN_PayCombo!E375=1,'BN_Regular Symbol'!G$39,IF(D375=0,'BN_Regular Symbol'!G$26,'BN_Regular Symbol'!G$67) ))</f>
        <v>17</v>
      </c>
      <c r="L375" s="284">
        <f>IF(F375=2,'BN_Regular Symbol'!H$54,IF(BN_PayCombo!F375=1,'BN_Regular Symbol'!H$39,IF(E375=0,'BN_Regular Symbol'!H$26,'BN_Regular Symbol'!H$67) ))</f>
        <v>11</v>
      </c>
      <c r="M375" s="270">
        <f t="shared" si="74"/>
        <v>0</v>
      </c>
      <c r="N375" s="271">
        <f t="shared" si="75"/>
        <v>0</v>
      </c>
      <c r="O375" s="285">
        <f>HLOOKUP(A375,OverView!$B$47:$L$57,8,FALSE)</f>
        <v>240</v>
      </c>
      <c r="P375" s="269">
        <f t="shared" si="76"/>
        <v>0</v>
      </c>
      <c r="Q375" s="272">
        <f t="shared" si="77"/>
        <v>0</v>
      </c>
      <c r="R375" s="269">
        <f t="shared" si="78"/>
        <v>0</v>
      </c>
      <c r="S375" s="237"/>
    </row>
    <row r="376" spans="1:19" ht="14" thickBot="1">
      <c r="A376" s="187">
        <f t="shared" si="72"/>
        <v>8</v>
      </c>
      <c r="B376" s="278">
        <v>1</v>
      </c>
      <c r="C376" s="278">
        <v>2</v>
      </c>
      <c r="D376" s="278">
        <v>2</v>
      </c>
      <c r="E376" s="278">
        <v>1</v>
      </c>
      <c r="F376" s="278">
        <v>2</v>
      </c>
      <c r="G376" s="279">
        <f t="shared" si="73"/>
        <v>8</v>
      </c>
      <c r="H376" s="284">
        <f>IF(B376=2,'BN_Regular Symbol'!D$54,IF(BN_PayCombo!B376=1,'BN_Regular Symbol'!D$39,IF(A376=0,'BN_Regular Symbol'!D$26,'BN_Regular Symbol'!D$67) ))</f>
        <v>0</v>
      </c>
      <c r="I376" s="284">
        <f>IF(C376=2,'BN_Regular Symbol'!E$54,IF(BN_PayCombo!C376=1,'BN_Regular Symbol'!E$39,IF(B376=0,'BN_Regular Symbol'!E$26,'BN_Regular Symbol'!E$67) ))</f>
        <v>2</v>
      </c>
      <c r="J376" s="284">
        <f>IF(D376=2,'BN_Regular Symbol'!F$54,IF(BN_PayCombo!D376=1,'BN_Regular Symbol'!F$39,IF(C376=0,'BN_Regular Symbol'!F$26,'BN_Regular Symbol'!F$67) ))</f>
        <v>14</v>
      </c>
      <c r="K376" s="284">
        <f>IF(E376=2,'BN_Regular Symbol'!G$54,IF(BN_PayCombo!E376=1,'BN_Regular Symbol'!G$39,IF(D376=0,'BN_Regular Symbol'!G$26,'BN_Regular Symbol'!G$67) ))</f>
        <v>0</v>
      </c>
      <c r="L376" s="284">
        <f>IF(F376=2,'BN_Regular Symbol'!H$54,IF(BN_PayCombo!F376=1,'BN_Regular Symbol'!H$39,IF(E376=0,'BN_Regular Symbol'!H$26,'BN_Regular Symbol'!H$67) ))</f>
        <v>11</v>
      </c>
      <c r="M376" s="270">
        <f t="shared" si="74"/>
        <v>0</v>
      </c>
      <c r="N376" s="271">
        <f t="shared" si="75"/>
        <v>0</v>
      </c>
      <c r="O376" s="285">
        <f>HLOOKUP(A376,OverView!$B$47:$L$57,8,FALSE)</f>
        <v>240</v>
      </c>
      <c r="P376" s="269">
        <f t="shared" si="76"/>
        <v>0</v>
      </c>
      <c r="Q376" s="272">
        <f t="shared" si="77"/>
        <v>0</v>
      </c>
      <c r="R376" s="269">
        <f t="shared" si="78"/>
        <v>0</v>
      </c>
      <c r="S376" s="237"/>
    </row>
    <row r="377" spans="1:19" ht="14" thickBot="1">
      <c r="A377" s="187">
        <f t="shared" si="72"/>
        <v>8</v>
      </c>
      <c r="B377" s="278">
        <v>1</v>
      </c>
      <c r="C377" s="278">
        <v>2</v>
      </c>
      <c r="D377" s="278">
        <v>2</v>
      </c>
      <c r="E377" s="278">
        <v>2</v>
      </c>
      <c r="F377" s="278">
        <v>1</v>
      </c>
      <c r="G377" s="279">
        <f t="shared" si="73"/>
        <v>8</v>
      </c>
      <c r="H377" s="284">
        <f>IF(B377=2,'BN_Regular Symbol'!D$54,IF(BN_PayCombo!B377=1,'BN_Regular Symbol'!D$39,IF(A377=0,'BN_Regular Symbol'!D$26,'BN_Regular Symbol'!D$67) ))</f>
        <v>0</v>
      </c>
      <c r="I377" s="284">
        <f>IF(C377=2,'BN_Regular Symbol'!E$54,IF(BN_PayCombo!C377=1,'BN_Regular Symbol'!E$39,IF(B377=0,'BN_Regular Symbol'!E$26,'BN_Regular Symbol'!E$67) ))</f>
        <v>2</v>
      </c>
      <c r="J377" s="284">
        <f>IF(D377=2,'BN_Regular Symbol'!F$54,IF(BN_PayCombo!D377=1,'BN_Regular Symbol'!F$39,IF(C377=0,'BN_Regular Symbol'!F$26,'BN_Regular Symbol'!F$67) ))</f>
        <v>14</v>
      </c>
      <c r="K377" s="284">
        <f>IF(E377=2,'BN_Regular Symbol'!G$54,IF(BN_PayCombo!E377=1,'BN_Regular Symbol'!G$39,IF(D377=0,'BN_Regular Symbol'!G$26,'BN_Regular Symbol'!G$67) ))</f>
        <v>17</v>
      </c>
      <c r="L377" s="284">
        <f>IF(F377=2,'BN_Regular Symbol'!H$54,IF(BN_PayCombo!F377=1,'BN_Regular Symbol'!H$39,IF(E377=0,'BN_Regular Symbol'!H$26,'BN_Regular Symbol'!H$67) ))</f>
        <v>0</v>
      </c>
      <c r="M377" s="270">
        <f t="shared" si="74"/>
        <v>0</v>
      </c>
      <c r="N377" s="271">
        <f t="shared" si="75"/>
        <v>0</v>
      </c>
      <c r="O377" s="285">
        <f>HLOOKUP(A377,OverView!$B$47:$L$57,8,FALSE)</f>
        <v>240</v>
      </c>
      <c r="P377" s="269">
        <f t="shared" si="76"/>
        <v>0</v>
      </c>
      <c r="Q377" s="272">
        <f t="shared" si="77"/>
        <v>0</v>
      </c>
      <c r="R377" s="269">
        <f t="shared" si="78"/>
        <v>0</v>
      </c>
      <c r="S377" s="237"/>
    </row>
    <row r="378" spans="1:19" ht="14" thickBot="1">
      <c r="A378" s="187">
        <f t="shared" si="72"/>
        <v>8</v>
      </c>
      <c r="B378" s="278">
        <v>2</v>
      </c>
      <c r="C378" s="278">
        <v>1</v>
      </c>
      <c r="D378" s="278">
        <v>1</v>
      </c>
      <c r="E378" s="278">
        <v>2</v>
      </c>
      <c r="F378" s="278">
        <v>2</v>
      </c>
      <c r="G378" s="279">
        <f t="shared" si="73"/>
        <v>8</v>
      </c>
      <c r="H378" s="284">
        <f>IF(B378=2,'BN_Regular Symbol'!D$54,IF(BN_PayCombo!B378=1,'BN_Regular Symbol'!D$39,IF(A378=0,'BN_Regular Symbol'!D$26,'BN_Regular Symbol'!D$67) ))</f>
        <v>30</v>
      </c>
      <c r="I378" s="284">
        <f>IF(C378=2,'BN_Regular Symbol'!E$54,IF(BN_PayCombo!C378=1,'BN_Regular Symbol'!E$39,IF(B378=0,'BN_Regular Symbol'!E$26,'BN_Regular Symbol'!E$67) ))</f>
        <v>0</v>
      </c>
      <c r="J378" s="284">
        <f>IF(D378=2,'BN_Regular Symbol'!F$54,IF(BN_PayCombo!D378=1,'BN_Regular Symbol'!F$39,IF(C378=0,'BN_Regular Symbol'!F$26,'BN_Regular Symbol'!F$67) ))</f>
        <v>0</v>
      </c>
      <c r="K378" s="284">
        <f>IF(E378=2,'BN_Regular Symbol'!G$54,IF(BN_PayCombo!E378=1,'BN_Regular Symbol'!G$39,IF(D378=0,'BN_Regular Symbol'!G$26,'BN_Regular Symbol'!G$67) ))</f>
        <v>17</v>
      </c>
      <c r="L378" s="284">
        <f>IF(F378=2,'BN_Regular Symbol'!H$54,IF(BN_PayCombo!F378=1,'BN_Regular Symbol'!H$39,IF(E378=0,'BN_Regular Symbol'!H$26,'BN_Regular Symbol'!H$67) ))</f>
        <v>11</v>
      </c>
      <c r="M378" s="270">
        <f t="shared" si="74"/>
        <v>0</v>
      </c>
      <c r="N378" s="271">
        <f t="shared" si="75"/>
        <v>0</v>
      </c>
      <c r="O378" s="285">
        <f>HLOOKUP(A378,OverView!$B$47:$L$57,8,FALSE)</f>
        <v>240</v>
      </c>
      <c r="P378" s="269">
        <f t="shared" si="76"/>
        <v>0</v>
      </c>
      <c r="Q378" s="272">
        <f t="shared" si="77"/>
        <v>0</v>
      </c>
      <c r="R378" s="269">
        <f t="shared" si="78"/>
        <v>0</v>
      </c>
      <c r="S378" s="237"/>
    </row>
    <row r="379" spans="1:19" ht="14" thickBot="1">
      <c r="A379" s="187">
        <f t="shared" si="72"/>
        <v>8</v>
      </c>
      <c r="B379" s="278">
        <v>2</v>
      </c>
      <c r="C379" s="278">
        <v>1</v>
      </c>
      <c r="D379" s="278">
        <v>2</v>
      </c>
      <c r="E379" s="278">
        <v>1</v>
      </c>
      <c r="F379" s="278">
        <v>2</v>
      </c>
      <c r="G379" s="279">
        <f t="shared" si="73"/>
        <v>8</v>
      </c>
      <c r="H379" s="284">
        <f>IF(B379=2,'BN_Regular Symbol'!D$54,IF(BN_PayCombo!B379=1,'BN_Regular Symbol'!D$39,IF(A379=0,'BN_Regular Symbol'!D$26,'BN_Regular Symbol'!D$67) ))</f>
        <v>30</v>
      </c>
      <c r="I379" s="284">
        <f>IF(C379=2,'BN_Regular Symbol'!E$54,IF(BN_PayCombo!C379=1,'BN_Regular Symbol'!E$39,IF(B379=0,'BN_Regular Symbol'!E$26,'BN_Regular Symbol'!E$67) ))</f>
        <v>0</v>
      </c>
      <c r="J379" s="284">
        <f>IF(D379=2,'BN_Regular Symbol'!F$54,IF(BN_PayCombo!D379=1,'BN_Regular Symbol'!F$39,IF(C379=0,'BN_Regular Symbol'!F$26,'BN_Regular Symbol'!F$67) ))</f>
        <v>14</v>
      </c>
      <c r="K379" s="284">
        <f>IF(E379=2,'BN_Regular Symbol'!G$54,IF(BN_PayCombo!E379=1,'BN_Regular Symbol'!G$39,IF(D379=0,'BN_Regular Symbol'!G$26,'BN_Regular Symbol'!G$67) ))</f>
        <v>0</v>
      </c>
      <c r="L379" s="284">
        <f>IF(F379=2,'BN_Regular Symbol'!H$54,IF(BN_PayCombo!F379=1,'BN_Regular Symbol'!H$39,IF(E379=0,'BN_Regular Symbol'!H$26,'BN_Regular Symbol'!H$67) ))</f>
        <v>11</v>
      </c>
      <c r="M379" s="270">
        <f t="shared" si="74"/>
        <v>0</v>
      </c>
      <c r="N379" s="271">
        <f t="shared" si="75"/>
        <v>0</v>
      </c>
      <c r="O379" s="285">
        <f>HLOOKUP(A379,OverView!$B$47:$L$57,8,FALSE)</f>
        <v>240</v>
      </c>
      <c r="P379" s="269">
        <f t="shared" si="76"/>
        <v>0</v>
      </c>
      <c r="Q379" s="272">
        <f t="shared" si="77"/>
        <v>0</v>
      </c>
      <c r="R379" s="269">
        <f t="shared" si="78"/>
        <v>0</v>
      </c>
      <c r="S379" s="237"/>
    </row>
    <row r="380" spans="1:19" ht="14" thickBot="1">
      <c r="A380" s="187">
        <f t="shared" si="72"/>
        <v>8</v>
      </c>
      <c r="B380" s="278">
        <v>2</v>
      </c>
      <c r="C380" s="278">
        <v>1</v>
      </c>
      <c r="D380" s="278">
        <v>2</v>
      </c>
      <c r="E380" s="278">
        <v>2</v>
      </c>
      <c r="F380" s="278">
        <v>1</v>
      </c>
      <c r="G380" s="279">
        <f t="shared" si="73"/>
        <v>8</v>
      </c>
      <c r="H380" s="284">
        <f>IF(B380=2,'BN_Regular Symbol'!D$54,IF(BN_PayCombo!B380=1,'BN_Regular Symbol'!D$39,IF(A380=0,'BN_Regular Symbol'!D$26,'BN_Regular Symbol'!D$67) ))</f>
        <v>30</v>
      </c>
      <c r="I380" s="284">
        <f>IF(C380=2,'BN_Regular Symbol'!E$54,IF(BN_PayCombo!C380=1,'BN_Regular Symbol'!E$39,IF(B380=0,'BN_Regular Symbol'!E$26,'BN_Regular Symbol'!E$67) ))</f>
        <v>0</v>
      </c>
      <c r="J380" s="284">
        <f>IF(D380=2,'BN_Regular Symbol'!F$54,IF(BN_PayCombo!D380=1,'BN_Regular Symbol'!F$39,IF(C380=0,'BN_Regular Symbol'!F$26,'BN_Regular Symbol'!F$67) ))</f>
        <v>14</v>
      </c>
      <c r="K380" s="284">
        <f>IF(E380=2,'BN_Regular Symbol'!G$54,IF(BN_PayCombo!E380=1,'BN_Regular Symbol'!G$39,IF(D380=0,'BN_Regular Symbol'!G$26,'BN_Regular Symbol'!G$67) ))</f>
        <v>17</v>
      </c>
      <c r="L380" s="284">
        <f>IF(F380=2,'BN_Regular Symbol'!H$54,IF(BN_PayCombo!F380=1,'BN_Regular Symbol'!H$39,IF(E380=0,'BN_Regular Symbol'!H$26,'BN_Regular Symbol'!H$67) ))</f>
        <v>0</v>
      </c>
      <c r="M380" s="270">
        <f t="shared" si="74"/>
        <v>0</v>
      </c>
      <c r="N380" s="271">
        <f t="shared" si="75"/>
        <v>0</v>
      </c>
      <c r="O380" s="285">
        <f>HLOOKUP(A380,OverView!$B$47:$L$57,8,FALSE)</f>
        <v>240</v>
      </c>
      <c r="P380" s="269">
        <f t="shared" si="76"/>
        <v>0</v>
      </c>
      <c r="Q380" s="272">
        <f t="shared" si="77"/>
        <v>0</v>
      </c>
      <c r="R380" s="269">
        <f t="shared" si="78"/>
        <v>0</v>
      </c>
      <c r="S380" s="237"/>
    </row>
    <row r="381" spans="1:19" ht="14" thickBot="1">
      <c r="A381" s="187">
        <f t="shared" si="72"/>
        <v>8</v>
      </c>
      <c r="B381" s="278">
        <v>2</v>
      </c>
      <c r="C381" s="278">
        <v>2</v>
      </c>
      <c r="D381" s="278">
        <v>1</v>
      </c>
      <c r="E381" s="278">
        <v>1</v>
      </c>
      <c r="F381" s="278">
        <v>2</v>
      </c>
      <c r="G381" s="279">
        <f t="shared" si="73"/>
        <v>8</v>
      </c>
      <c r="H381" s="284">
        <f>IF(B381=2,'BN_Regular Symbol'!D$54,IF(BN_PayCombo!B381=1,'BN_Regular Symbol'!D$39,IF(A381=0,'BN_Regular Symbol'!D$26,'BN_Regular Symbol'!D$67) ))</f>
        <v>30</v>
      </c>
      <c r="I381" s="284">
        <f>IF(C381=2,'BN_Regular Symbol'!E$54,IF(BN_PayCombo!C381=1,'BN_Regular Symbol'!E$39,IF(B381=0,'BN_Regular Symbol'!E$26,'BN_Regular Symbol'!E$67) ))</f>
        <v>2</v>
      </c>
      <c r="J381" s="284">
        <f>IF(D381=2,'BN_Regular Symbol'!F$54,IF(BN_PayCombo!D381=1,'BN_Regular Symbol'!F$39,IF(C381=0,'BN_Regular Symbol'!F$26,'BN_Regular Symbol'!F$67) ))</f>
        <v>0</v>
      </c>
      <c r="K381" s="284">
        <f>IF(E381=2,'BN_Regular Symbol'!G$54,IF(BN_PayCombo!E381=1,'BN_Regular Symbol'!G$39,IF(D381=0,'BN_Regular Symbol'!G$26,'BN_Regular Symbol'!G$67) ))</f>
        <v>0</v>
      </c>
      <c r="L381" s="284">
        <f>IF(F381=2,'BN_Regular Symbol'!H$54,IF(BN_PayCombo!F381=1,'BN_Regular Symbol'!H$39,IF(E381=0,'BN_Regular Symbol'!H$26,'BN_Regular Symbol'!H$67) ))</f>
        <v>11</v>
      </c>
      <c r="M381" s="270">
        <f t="shared" si="74"/>
        <v>0</v>
      </c>
      <c r="N381" s="271">
        <f t="shared" si="75"/>
        <v>0</v>
      </c>
      <c r="O381" s="285">
        <f>HLOOKUP(A381,OverView!$B$47:$L$57,8,FALSE)</f>
        <v>240</v>
      </c>
      <c r="P381" s="269">
        <f t="shared" si="76"/>
        <v>0</v>
      </c>
      <c r="Q381" s="272">
        <f t="shared" si="77"/>
        <v>0</v>
      </c>
      <c r="R381" s="269">
        <f t="shared" si="78"/>
        <v>0</v>
      </c>
      <c r="S381" s="237"/>
    </row>
    <row r="382" spans="1:19" ht="14" thickBot="1">
      <c r="A382" s="187">
        <f t="shared" si="72"/>
        <v>8</v>
      </c>
      <c r="B382" s="278">
        <v>2</v>
      </c>
      <c r="C382" s="278">
        <v>2</v>
      </c>
      <c r="D382" s="278">
        <v>1</v>
      </c>
      <c r="E382" s="278">
        <v>2</v>
      </c>
      <c r="F382" s="278">
        <v>1</v>
      </c>
      <c r="G382" s="279">
        <f t="shared" si="73"/>
        <v>8</v>
      </c>
      <c r="H382" s="284">
        <f>IF(B382=2,'BN_Regular Symbol'!D$54,IF(BN_PayCombo!B382=1,'BN_Regular Symbol'!D$39,IF(A382=0,'BN_Regular Symbol'!D$26,'BN_Regular Symbol'!D$67) ))</f>
        <v>30</v>
      </c>
      <c r="I382" s="284">
        <f>IF(C382=2,'BN_Regular Symbol'!E$54,IF(BN_PayCombo!C382=1,'BN_Regular Symbol'!E$39,IF(B382=0,'BN_Regular Symbol'!E$26,'BN_Regular Symbol'!E$67) ))</f>
        <v>2</v>
      </c>
      <c r="J382" s="284">
        <f>IF(D382=2,'BN_Regular Symbol'!F$54,IF(BN_PayCombo!D382=1,'BN_Regular Symbol'!F$39,IF(C382=0,'BN_Regular Symbol'!F$26,'BN_Regular Symbol'!F$67) ))</f>
        <v>0</v>
      </c>
      <c r="K382" s="284">
        <f>IF(E382=2,'BN_Regular Symbol'!G$54,IF(BN_PayCombo!E382=1,'BN_Regular Symbol'!G$39,IF(D382=0,'BN_Regular Symbol'!G$26,'BN_Regular Symbol'!G$67) ))</f>
        <v>17</v>
      </c>
      <c r="L382" s="284">
        <f>IF(F382=2,'BN_Regular Symbol'!H$54,IF(BN_PayCombo!F382=1,'BN_Regular Symbol'!H$39,IF(E382=0,'BN_Regular Symbol'!H$26,'BN_Regular Symbol'!H$67) ))</f>
        <v>0</v>
      </c>
      <c r="M382" s="270">
        <f t="shared" si="74"/>
        <v>0</v>
      </c>
      <c r="N382" s="271">
        <f t="shared" si="75"/>
        <v>0</v>
      </c>
      <c r="O382" s="285">
        <f>HLOOKUP(A382,OverView!$B$47:$L$57,8,FALSE)</f>
        <v>240</v>
      </c>
      <c r="P382" s="269">
        <f t="shared" si="76"/>
        <v>0</v>
      </c>
      <c r="Q382" s="272">
        <f t="shared" si="77"/>
        <v>0</v>
      </c>
      <c r="R382" s="269">
        <f t="shared" si="78"/>
        <v>0</v>
      </c>
      <c r="S382" s="237"/>
    </row>
    <row r="383" spans="1:19" ht="14" thickBot="1">
      <c r="A383" s="187">
        <f t="shared" si="72"/>
        <v>8</v>
      </c>
      <c r="B383" s="278">
        <v>2</v>
      </c>
      <c r="C383" s="278">
        <v>2</v>
      </c>
      <c r="D383" s="278">
        <v>2</v>
      </c>
      <c r="E383" s="278">
        <v>1</v>
      </c>
      <c r="F383" s="278">
        <v>1</v>
      </c>
      <c r="G383" s="279">
        <f t="shared" si="73"/>
        <v>8</v>
      </c>
      <c r="H383" s="284">
        <f>IF(B383=2,'BN_Regular Symbol'!D$54,IF(BN_PayCombo!B383=1,'BN_Regular Symbol'!D$39,IF(A383=0,'BN_Regular Symbol'!D$26,'BN_Regular Symbol'!D$67) ))</f>
        <v>30</v>
      </c>
      <c r="I383" s="284">
        <f>IF(C383=2,'BN_Regular Symbol'!E$54,IF(BN_PayCombo!C383=1,'BN_Regular Symbol'!E$39,IF(B383=0,'BN_Regular Symbol'!E$26,'BN_Regular Symbol'!E$67) ))</f>
        <v>2</v>
      </c>
      <c r="J383" s="284">
        <f>IF(D383=2,'BN_Regular Symbol'!F$54,IF(BN_PayCombo!D383=1,'BN_Regular Symbol'!F$39,IF(C383=0,'BN_Regular Symbol'!F$26,'BN_Regular Symbol'!F$67) ))</f>
        <v>14</v>
      </c>
      <c r="K383" s="284">
        <f>IF(E383=2,'BN_Regular Symbol'!G$54,IF(BN_PayCombo!E383=1,'BN_Regular Symbol'!G$39,IF(D383=0,'BN_Regular Symbol'!G$26,'BN_Regular Symbol'!G$67) ))</f>
        <v>0</v>
      </c>
      <c r="L383" s="284">
        <f>IF(F383=2,'BN_Regular Symbol'!H$54,IF(BN_PayCombo!F383=1,'BN_Regular Symbol'!H$39,IF(E383=0,'BN_Regular Symbol'!H$26,'BN_Regular Symbol'!H$67) ))</f>
        <v>0</v>
      </c>
      <c r="M383" s="270">
        <f t="shared" si="74"/>
        <v>0</v>
      </c>
      <c r="N383" s="271">
        <f t="shared" si="75"/>
        <v>0</v>
      </c>
      <c r="O383" s="285">
        <f>HLOOKUP(A383,OverView!$B$47:$L$57,8,FALSE)</f>
        <v>240</v>
      </c>
      <c r="P383" s="269">
        <f t="shared" si="76"/>
        <v>0</v>
      </c>
      <c r="Q383" s="272">
        <f t="shared" si="77"/>
        <v>0</v>
      </c>
      <c r="R383" s="269">
        <f t="shared" si="78"/>
        <v>0</v>
      </c>
      <c r="S383" s="237"/>
    </row>
    <row r="384" spans="1:19" ht="14" thickBot="1">
      <c r="A384" s="187">
        <f t="shared" si="72"/>
        <v>8</v>
      </c>
      <c r="B384" s="282">
        <v>2</v>
      </c>
      <c r="C384" s="282">
        <v>2</v>
      </c>
      <c r="D384" s="282">
        <v>2</v>
      </c>
      <c r="E384" s="282">
        <v>2</v>
      </c>
      <c r="F384" s="282">
        <v>0</v>
      </c>
      <c r="G384" s="283">
        <f t="shared" si="73"/>
        <v>8</v>
      </c>
      <c r="H384" s="284">
        <f>IF(B384=2,'BN_Regular Symbol'!D$54,IF(BN_PayCombo!B384=1,'BN_Regular Symbol'!D$39,IF(A384=0,'BN_Regular Symbol'!D$26,'BN_Regular Symbol'!D$67) ))</f>
        <v>30</v>
      </c>
      <c r="I384" s="284">
        <f>IF(C384=2,'BN_Regular Symbol'!E$54,IF(BN_PayCombo!C384=1,'BN_Regular Symbol'!E$39,IF(B384=0,'BN_Regular Symbol'!E$26,'BN_Regular Symbol'!E$67) ))</f>
        <v>2</v>
      </c>
      <c r="J384" s="284">
        <f>IF(D384=2,'BN_Regular Symbol'!F$54,IF(BN_PayCombo!D384=1,'BN_Regular Symbol'!F$39,IF(C384=0,'BN_Regular Symbol'!F$26,'BN_Regular Symbol'!F$67) ))</f>
        <v>14</v>
      </c>
      <c r="K384" s="284">
        <f>IF(E384=2,'BN_Regular Symbol'!G$54,IF(BN_PayCombo!E384=1,'BN_Regular Symbol'!G$39,IF(D384=0,'BN_Regular Symbol'!G$26,'BN_Regular Symbol'!G$67) ))</f>
        <v>17</v>
      </c>
      <c r="L384" s="284">
        <f>IF(F384=2,'BN_Regular Symbol'!H$54,IF(BN_PayCombo!F384=1,'BN_Regular Symbol'!H$39,IF(E384=0,'BN_Regular Symbol'!H$26,'BN_Regular Symbol'!H$67) ))</f>
        <v>109</v>
      </c>
      <c r="M384" s="270">
        <f t="shared" si="74"/>
        <v>1556520</v>
      </c>
      <c r="N384" s="271">
        <f t="shared" si="75"/>
        <v>15986.431269755609</v>
      </c>
      <c r="O384" s="285">
        <f>HLOOKUP(A384,OverView!$B$47:$L$57,8,FALSE)</f>
        <v>240</v>
      </c>
      <c r="P384" s="269">
        <f t="shared" si="76"/>
        <v>1.5012731481481481E-2</v>
      </c>
      <c r="Q384" s="272">
        <f t="shared" si="77"/>
        <v>6.2553047839506169E-5</v>
      </c>
      <c r="R384" s="269">
        <f t="shared" si="78"/>
        <v>1.5012731481481481E-2</v>
      </c>
      <c r="S384" s="289">
        <f>SUM(M374:M384)</f>
        <v>1556520</v>
      </c>
    </row>
    <row r="385" spans="1:19" ht="14" thickBot="1">
      <c r="A385" s="187">
        <f t="shared" si="72"/>
        <v>7</v>
      </c>
      <c r="B385" s="280">
        <v>1</v>
      </c>
      <c r="C385" s="280">
        <v>1</v>
      </c>
      <c r="D385" s="280">
        <v>1</v>
      </c>
      <c r="E385" s="280">
        <v>2</v>
      </c>
      <c r="F385" s="280">
        <v>2</v>
      </c>
      <c r="G385" s="281">
        <f t="shared" si="73"/>
        <v>7</v>
      </c>
      <c r="H385" s="284">
        <f>IF(B385=2,'BN_Regular Symbol'!D$54,IF(BN_PayCombo!B385=1,'BN_Regular Symbol'!D$39,IF(A385=0,'BN_Regular Symbol'!D$26,'BN_Regular Symbol'!D$67) ))</f>
        <v>0</v>
      </c>
      <c r="I385" s="284">
        <f>IF(C385=2,'BN_Regular Symbol'!E$54,IF(BN_PayCombo!C385=1,'BN_Regular Symbol'!E$39,IF(B385=0,'BN_Regular Symbol'!E$26,'BN_Regular Symbol'!E$67) ))</f>
        <v>0</v>
      </c>
      <c r="J385" s="284">
        <f>IF(D385=2,'BN_Regular Symbol'!F$54,IF(BN_PayCombo!D385=1,'BN_Regular Symbol'!F$39,IF(C385=0,'BN_Regular Symbol'!F$26,'BN_Regular Symbol'!F$67) ))</f>
        <v>0</v>
      </c>
      <c r="K385" s="284">
        <f>IF(E385=2,'BN_Regular Symbol'!G$54,IF(BN_PayCombo!E385=1,'BN_Regular Symbol'!G$39,IF(D385=0,'BN_Regular Symbol'!G$26,'BN_Regular Symbol'!G$67) ))</f>
        <v>17</v>
      </c>
      <c r="L385" s="284">
        <f>IF(F385=2,'BN_Regular Symbol'!H$54,IF(BN_PayCombo!F385=1,'BN_Regular Symbol'!H$39,IF(E385=0,'BN_Regular Symbol'!H$26,'BN_Regular Symbol'!H$67) ))</f>
        <v>11</v>
      </c>
      <c r="M385" s="270">
        <f t="shared" si="74"/>
        <v>0</v>
      </c>
      <c r="N385" s="271">
        <f t="shared" si="75"/>
        <v>0</v>
      </c>
      <c r="O385" s="285">
        <f>HLOOKUP(A385,OverView!$B$47:$L$57,8,FALSE)</f>
        <v>150</v>
      </c>
      <c r="P385" s="269">
        <f t="shared" si="76"/>
        <v>0</v>
      </c>
      <c r="Q385" s="272">
        <f t="shared" si="77"/>
        <v>0</v>
      </c>
      <c r="R385" s="269">
        <f t="shared" si="78"/>
        <v>0</v>
      </c>
      <c r="S385" s="237"/>
    </row>
    <row r="386" spans="1:19" ht="14" thickBot="1">
      <c r="A386" s="187">
        <f t="shared" si="72"/>
        <v>7</v>
      </c>
      <c r="B386" s="278">
        <v>1</v>
      </c>
      <c r="C386" s="278">
        <v>1</v>
      </c>
      <c r="D386" s="278">
        <v>2</v>
      </c>
      <c r="E386" s="278">
        <v>1</v>
      </c>
      <c r="F386" s="278">
        <v>2</v>
      </c>
      <c r="G386" s="279">
        <f t="shared" si="73"/>
        <v>7</v>
      </c>
      <c r="H386" s="284">
        <f>IF(B386=2,'BN_Regular Symbol'!D$54,IF(BN_PayCombo!B386=1,'BN_Regular Symbol'!D$39,IF(A386=0,'BN_Regular Symbol'!D$26,'BN_Regular Symbol'!D$67) ))</f>
        <v>0</v>
      </c>
      <c r="I386" s="284">
        <f>IF(C386=2,'BN_Regular Symbol'!E$54,IF(BN_PayCombo!C386=1,'BN_Regular Symbol'!E$39,IF(B386=0,'BN_Regular Symbol'!E$26,'BN_Regular Symbol'!E$67) ))</f>
        <v>0</v>
      </c>
      <c r="J386" s="284">
        <f>IF(D386=2,'BN_Regular Symbol'!F$54,IF(BN_PayCombo!D386=1,'BN_Regular Symbol'!F$39,IF(C386=0,'BN_Regular Symbol'!F$26,'BN_Regular Symbol'!F$67) ))</f>
        <v>14</v>
      </c>
      <c r="K386" s="284">
        <f>IF(E386=2,'BN_Regular Symbol'!G$54,IF(BN_PayCombo!E386=1,'BN_Regular Symbol'!G$39,IF(D386=0,'BN_Regular Symbol'!G$26,'BN_Regular Symbol'!G$67) ))</f>
        <v>0</v>
      </c>
      <c r="L386" s="284">
        <f>IF(F386=2,'BN_Regular Symbol'!H$54,IF(BN_PayCombo!F386=1,'BN_Regular Symbol'!H$39,IF(E386=0,'BN_Regular Symbol'!H$26,'BN_Regular Symbol'!H$67) ))</f>
        <v>11</v>
      </c>
      <c r="M386" s="270">
        <f t="shared" si="74"/>
        <v>0</v>
      </c>
      <c r="N386" s="271">
        <f t="shared" si="75"/>
        <v>0</v>
      </c>
      <c r="O386" s="285">
        <f>HLOOKUP(A386,OverView!$B$47:$L$57,8,FALSE)</f>
        <v>150</v>
      </c>
      <c r="P386" s="269">
        <f t="shared" si="76"/>
        <v>0</v>
      </c>
      <c r="Q386" s="272">
        <f t="shared" si="77"/>
        <v>0</v>
      </c>
      <c r="R386" s="269">
        <f t="shared" si="78"/>
        <v>0</v>
      </c>
      <c r="S386" s="237"/>
    </row>
    <row r="387" spans="1:19" ht="14" thickBot="1">
      <c r="A387" s="187">
        <f t="shared" si="72"/>
        <v>7</v>
      </c>
      <c r="B387" s="278">
        <v>1</v>
      </c>
      <c r="C387" s="278">
        <v>1</v>
      </c>
      <c r="D387" s="278">
        <v>2</v>
      </c>
      <c r="E387" s="278">
        <v>2</v>
      </c>
      <c r="F387" s="278">
        <v>1</v>
      </c>
      <c r="G387" s="279">
        <f t="shared" si="73"/>
        <v>7</v>
      </c>
      <c r="H387" s="284">
        <f>IF(B387=2,'BN_Regular Symbol'!D$54,IF(BN_PayCombo!B387=1,'BN_Regular Symbol'!D$39,IF(A387=0,'BN_Regular Symbol'!D$26,'BN_Regular Symbol'!D$67) ))</f>
        <v>0</v>
      </c>
      <c r="I387" s="284">
        <f>IF(C387=2,'BN_Regular Symbol'!E$54,IF(BN_PayCombo!C387=1,'BN_Regular Symbol'!E$39,IF(B387=0,'BN_Regular Symbol'!E$26,'BN_Regular Symbol'!E$67) ))</f>
        <v>0</v>
      </c>
      <c r="J387" s="284">
        <f>IF(D387=2,'BN_Regular Symbol'!F$54,IF(BN_PayCombo!D387=1,'BN_Regular Symbol'!F$39,IF(C387=0,'BN_Regular Symbol'!F$26,'BN_Regular Symbol'!F$67) ))</f>
        <v>14</v>
      </c>
      <c r="K387" s="284">
        <f>IF(E387=2,'BN_Regular Symbol'!G$54,IF(BN_PayCombo!E387=1,'BN_Regular Symbol'!G$39,IF(D387=0,'BN_Regular Symbol'!G$26,'BN_Regular Symbol'!G$67) ))</f>
        <v>17</v>
      </c>
      <c r="L387" s="284">
        <f>IF(F387=2,'BN_Regular Symbol'!H$54,IF(BN_PayCombo!F387=1,'BN_Regular Symbol'!H$39,IF(E387=0,'BN_Regular Symbol'!H$26,'BN_Regular Symbol'!H$67) ))</f>
        <v>0</v>
      </c>
      <c r="M387" s="270">
        <f t="shared" si="74"/>
        <v>0</v>
      </c>
      <c r="N387" s="271">
        <f t="shared" si="75"/>
        <v>0</v>
      </c>
      <c r="O387" s="285">
        <f>HLOOKUP(A387,OverView!$B$47:$L$57,8,FALSE)</f>
        <v>150</v>
      </c>
      <c r="P387" s="269">
        <f t="shared" si="76"/>
        <v>0</v>
      </c>
      <c r="Q387" s="272">
        <f t="shared" si="77"/>
        <v>0</v>
      </c>
      <c r="R387" s="269">
        <f t="shared" si="78"/>
        <v>0</v>
      </c>
      <c r="S387" s="237"/>
    </row>
    <row r="388" spans="1:19" ht="14" thickBot="1">
      <c r="A388" s="187">
        <f t="shared" si="72"/>
        <v>7</v>
      </c>
      <c r="B388" s="278">
        <v>1</v>
      </c>
      <c r="C388" s="278">
        <v>2</v>
      </c>
      <c r="D388" s="278">
        <v>1</v>
      </c>
      <c r="E388" s="278">
        <v>1</v>
      </c>
      <c r="F388" s="278">
        <v>2</v>
      </c>
      <c r="G388" s="279">
        <f t="shared" si="73"/>
        <v>7</v>
      </c>
      <c r="H388" s="284">
        <f>IF(B388=2,'BN_Regular Symbol'!D$54,IF(BN_PayCombo!B388=1,'BN_Regular Symbol'!D$39,IF(A388=0,'BN_Regular Symbol'!D$26,'BN_Regular Symbol'!D$67) ))</f>
        <v>0</v>
      </c>
      <c r="I388" s="284">
        <f>IF(C388=2,'BN_Regular Symbol'!E$54,IF(BN_PayCombo!C388=1,'BN_Regular Symbol'!E$39,IF(B388=0,'BN_Regular Symbol'!E$26,'BN_Regular Symbol'!E$67) ))</f>
        <v>2</v>
      </c>
      <c r="J388" s="284">
        <f>IF(D388=2,'BN_Regular Symbol'!F$54,IF(BN_PayCombo!D388=1,'BN_Regular Symbol'!F$39,IF(C388=0,'BN_Regular Symbol'!F$26,'BN_Regular Symbol'!F$67) ))</f>
        <v>0</v>
      </c>
      <c r="K388" s="284">
        <f>IF(E388=2,'BN_Regular Symbol'!G$54,IF(BN_PayCombo!E388=1,'BN_Regular Symbol'!G$39,IF(D388=0,'BN_Regular Symbol'!G$26,'BN_Regular Symbol'!G$67) ))</f>
        <v>0</v>
      </c>
      <c r="L388" s="284">
        <f>IF(F388=2,'BN_Regular Symbol'!H$54,IF(BN_PayCombo!F388=1,'BN_Regular Symbol'!H$39,IF(E388=0,'BN_Regular Symbol'!H$26,'BN_Regular Symbol'!H$67) ))</f>
        <v>11</v>
      </c>
      <c r="M388" s="270">
        <f t="shared" si="74"/>
        <v>0</v>
      </c>
      <c r="N388" s="271">
        <f t="shared" si="75"/>
        <v>0</v>
      </c>
      <c r="O388" s="285">
        <f>HLOOKUP(A388,OverView!$B$47:$L$57,8,FALSE)</f>
        <v>150</v>
      </c>
      <c r="P388" s="269">
        <f t="shared" si="76"/>
        <v>0</v>
      </c>
      <c r="Q388" s="272">
        <f t="shared" si="77"/>
        <v>0</v>
      </c>
      <c r="R388" s="269">
        <f t="shared" si="78"/>
        <v>0</v>
      </c>
      <c r="S388" s="237"/>
    </row>
    <row r="389" spans="1:19" ht="14" thickBot="1">
      <c r="A389" s="187">
        <f t="shared" si="72"/>
        <v>7</v>
      </c>
      <c r="B389" s="278">
        <v>1</v>
      </c>
      <c r="C389" s="278">
        <v>2</v>
      </c>
      <c r="D389" s="278">
        <v>1</v>
      </c>
      <c r="E389" s="278">
        <v>2</v>
      </c>
      <c r="F389" s="278">
        <v>1</v>
      </c>
      <c r="G389" s="279">
        <f t="shared" si="73"/>
        <v>7</v>
      </c>
      <c r="H389" s="284">
        <f>IF(B389=2,'BN_Regular Symbol'!D$54,IF(BN_PayCombo!B389=1,'BN_Regular Symbol'!D$39,IF(A389=0,'BN_Regular Symbol'!D$26,'BN_Regular Symbol'!D$67) ))</f>
        <v>0</v>
      </c>
      <c r="I389" s="284">
        <f>IF(C389=2,'BN_Regular Symbol'!E$54,IF(BN_PayCombo!C389=1,'BN_Regular Symbol'!E$39,IF(B389=0,'BN_Regular Symbol'!E$26,'BN_Regular Symbol'!E$67) ))</f>
        <v>2</v>
      </c>
      <c r="J389" s="284">
        <f>IF(D389=2,'BN_Regular Symbol'!F$54,IF(BN_PayCombo!D389=1,'BN_Regular Symbol'!F$39,IF(C389=0,'BN_Regular Symbol'!F$26,'BN_Regular Symbol'!F$67) ))</f>
        <v>0</v>
      </c>
      <c r="K389" s="284">
        <f>IF(E389=2,'BN_Regular Symbol'!G$54,IF(BN_PayCombo!E389=1,'BN_Regular Symbol'!G$39,IF(D389=0,'BN_Regular Symbol'!G$26,'BN_Regular Symbol'!G$67) ))</f>
        <v>17</v>
      </c>
      <c r="L389" s="284">
        <f>IF(F389=2,'BN_Regular Symbol'!H$54,IF(BN_PayCombo!F389=1,'BN_Regular Symbol'!H$39,IF(E389=0,'BN_Regular Symbol'!H$26,'BN_Regular Symbol'!H$67) ))</f>
        <v>0</v>
      </c>
      <c r="M389" s="270">
        <f t="shared" si="74"/>
        <v>0</v>
      </c>
      <c r="N389" s="271">
        <f t="shared" si="75"/>
        <v>0</v>
      </c>
      <c r="O389" s="285">
        <f>HLOOKUP(A389,OverView!$B$47:$L$57,8,FALSE)</f>
        <v>150</v>
      </c>
      <c r="P389" s="269">
        <f t="shared" si="76"/>
        <v>0</v>
      </c>
      <c r="Q389" s="272">
        <f t="shared" si="77"/>
        <v>0</v>
      </c>
      <c r="R389" s="269">
        <f t="shared" si="78"/>
        <v>0</v>
      </c>
      <c r="S389" s="237"/>
    </row>
    <row r="390" spans="1:19" ht="14" thickBot="1">
      <c r="A390" s="187">
        <f t="shared" si="72"/>
        <v>7</v>
      </c>
      <c r="B390" s="278">
        <v>1</v>
      </c>
      <c r="C390" s="278">
        <v>2</v>
      </c>
      <c r="D390" s="278">
        <v>2</v>
      </c>
      <c r="E390" s="278">
        <v>1</v>
      </c>
      <c r="F390" s="278">
        <v>1</v>
      </c>
      <c r="G390" s="279">
        <f t="shared" si="73"/>
        <v>7</v>
      </c>
      <c r="H390" s="284">
        <f>IF(B390=2,'BN_Regular Symbol'!D$54,IF(BN_PayCombo!B390=1,'BN_Regular Symbol'!D$39,IF(A390=0,'BN_Regular Symbol'!D$26,'BN_Regular Symbol'!D$67) ))</f>
        <v>0</v>
      </c>
      <c r="I390" s="284">
        <f>IF(C390=2,'BN_Regular Symbol'!E$54,IF(BN_PayCombo!C390=1,'BN_Regular Symbol'!E$39,IF(B390=0,'BN_Regular Symbol'!E$26,'BN_Regular Symbol'!E$67) ))</f>
        <v>2</v>
      </c>
      <c r="J390" s="284">
        <f>IF(D390=2,'BN_Regular Symbol'!F$54,IF(BN_PayCombo!D390=1,'BN_Regular Symbol'!F$39,IF(C390=0,'BN_Regular Symbol'!F$26,'BN_Regular Symbol'!F$67) ))</f>
        <v>14</v>
      </c>
      <c r="K390" s="284">
        <f>IF(E390=2,'BN_Regular Symbol'!G$54,IF(BN_PayCombo!E390=1,'BN_Regular Symbol'!G$39,IF(D390=0,'BN_Regular Symbol'!G$26,'BN_Regular Symbol'!G$67) ))</f>
        <v>0</v>
      </c>
      <c r="L390" s="284">
        <f>IF(F390=2,'BN_Regular Symbol'!H$54,IF(BN_PayCombo!F390=1,'BN_Regular Symbol'!H$39,IF(E390=0,'BN_Regular Symbol'!H$26,'BN_Regular Symbol'!H$67) ))</f>
        <v>0</v>
      </c>
      <c r="M390" s="270">
        <f t="shared" si="74"/>
        <v>0</v>
      </c>
      <c r="N390" s="271">
        <f t="shared" si="75"/>
        <v>0</v>
      </c>
      <c r="O390" s="285">
        <f>HLOOKUP(A390,OverView!$B$47:$L$57,8,FALSE)</f>
        <v>150</v>
      </c>
      <c r="P390" s="269">
        <f t="shared" si="76"/>
        <v>0</v>
      </c>
      <c r="Q390" s="272">
        <f t="shared" si="77"/>
        <v>0</v>
      </c>
      <c r="R390" s="269">
        <f t="shared" si="78"/>
        <v>0</v>
      </c>
      <c r="S390" s="237"/>
    </row>
    <row r="391" spans="1:19" ht="14" thickBot="1">
      <c r="A391" s="187">
        <f t="shared" si="72"/>
        <v>7</v>
      </c>
      <c r="B391" s="278">
        <v>1</v>
      </c>
      <c r="C391" s="278">
        <v>2</v>
      </c>
      <c r="D391" s="278">
        <v>2</v>
      </c>
      <c r="E391" s="278">
        <v>2</v>
      </c>
      <c r="F391" s="278">
        <v>0</v>
      </c>
      <c r="G391" s="279">
        <f t="shared" si="73"/>
        <v>7</v>
      </c>
      <c r="H391" s="284">
        <f>IF(B391=2,'BN_Regular Symbol'!D$54,IF(BN_PayCombo!B391=1,'BN_Regular Symbol'!D$39,IF(A391=0,'BN_Regular Symbol'!D$26,'BN_Regular Symbol'!D$67) ))</f>
        <v>0</v>
      </c>
      <c r="I391" s="284">
        <f>IF(C391=2,'BN_Regular Symbol'!E$54,IF(BN_PayCombo!C391=1,'BN_Regular Symbol'!E$39,IF(B391=0,'BN_Regular Symbol'!E$26,'BN_Regular Symbol'!E$67) ))</f>
        <v>2</v>
      </c>
      <c r="J391" s="284">
        <f>IF(D391=2,'BN_Regular Symbol'!F$54,IF(BN_PayCombo!D391=1,'BN_Regular Symbol'!F$39,IF(C391=0,'BN_Regular Symbol'!F$26,'BN_Regular Symbol'!F$67) ))</f>
        <v>14</v>
      </c>
      <c r="K391" s="284">
        <f>IF(E391=2,'BN_Regular Symbol'!G$54,IF(BN_PayCombo!E391=1,'BN_Regular Symbol'!G$39,IF(D391=0,'BN_Regular Symbol'!G$26,'BN_Regular Symbol'!G$67) ))</f>
        <v>17</v>
      </c>
      <c r="L391" s="284">
        <f>IF(F391=2,'BN_Regular Symbol'!H$54,IF(BN_PayCombo!F391=1,'BN_Regular Symbol'!H$39,IF(E391=0,'BN_Regular Symbol'!H$26,'BN_Regular Symbol'!H$67) ))</f>
        <v>109</v>
      </c>
      <c r="M391" s="270">
        <f t="shared" si="74"/>
        <v>0</v>
      </c>
      <c r="N391" s="271">
        <f t="shared" si="75"/>
        <v>0</v>
      </c>
      <c r="O391" s="285">
        <f>HLOOKUP(A391,OverView!$B$47:$L$57,8,FALSE)</f>
        <v>150</v>
      </c>
      <c r="P391" s="269">
        <f t="shared" si="76"/>
        <v>0</v>
      </c>
      <c r="Q391" s="272">
        <f t="shared" si="77"/>
        <v>0</v>
      </c>
      <c r="R391" s="269">
        <f t="shared" si="78"/>
        <v>0</v>
      </c>
      <c r="S391" s="237"/>
    </row>
    <row r="392" spans="1:19" ht="14" thickBot="1">
      <c r="A392" s="187">
        <f t="shared" si="72"/>
        <v>7</v>
      </c>
      <c r="B392" s="278">
        <v>2</v>
      </c>
      <c r="C392" s="278">
        <v>1</v>
      </c>
      <c r="D392" s="278">
        <v>1</v>
      </c>
      <c r="E392" s="278">
        <v>1</v>
      </c>
      <c r="F392" s="278">
        <v>2</v>
      </c>
      <c r="G392" s="279">
        <f t="shared" si="73"/>
        <v>7</v>
      </c>
      <c r="H392" s="284">
        <f>IF(B392=2,'BN_Regular Symbol'!D$54,IF(BN_PayCombo!B392=1,'BN_Regular Symbol'!D$39,IF(A392=0,'BN_Regular Symbol'!D$26,'BN_Regular Symbol'!D$67) ))</f>
        <v>30</v>
      </c>
      <c r="I392" s="284">
        <f>IF(C392=2,'BN_Regular Symbol'!E$54,IF(BN_PayCombo!C392=1,'BN_Regular Symbol'!E$39,IF(B392=0,'BN_Regular Symbol'!E$26,'BN_Regular Symbol'!E$67) ))</f>
        <v>0</v>
      </c>
      <c r="J392" s="284">
        <f>IF(D392=2,'BN_Regular Symbol'!F$54,IF(BN_PayCombo!D392=1,'BN_Regular Symbol'!F$39,IF(C392=0,'BN_Regular Symbol'!F$26,'BN_Regular Symbol'!F$67) ))</f>
        <v>0</v>
      </c>
      <c r="K392" s="284">
        <f>IF(E392=2,'BN_Regular Symbol'!G$54,IF(BN_PayCombo!E392=1,'BN_Regular Symbol'!G$39,IF(D392=0,'BN_Regular Symbol'!G$26,'BN_Regular Symbol'!G$67) ))</f>
        <v>0</v>
      </c>
      <c r="L392" s="284">
        <f>IF(F392=2,'BN_Regular Symbol'!H$54,IF(BN_PayCombo!F392=1,'BN_Regular Symbol'!H$39,IF(E392=0,'BN_Regular Symbol'!H$26,'BN_Regular Symbol'!H$67) ))</f>
        <v>11</v>
      </c>
      <c r="M392" s="270">
        <f t="shared" si="74"/>
        <v>0</v>
      </c>
      <c r="N392" s="271">
        <f t="shared" si="75"/>
        <v>0</v>
      </c>
      <c r="O392" s="285">
        <f>HLOOKUP(A392,OverView!$B$47:$L$57,8,FALSE)</f>
        <v>150</v>
      </c>
      <c r="P392" s="269">
        <f t="shared" ref="P392:P426" si="79">R392/$H$3</f>
        <v>0</v>
      </c>
      <c r="Q392" s="272">
        <f t="shared" si="77"/>
        <v>0</v>
      </c>
      <c r="R392" s="269">
        <f t="shared" ref="R392:R426" si="80">O392*Q392</f>
        <v>0</v>
      </c>
      <c r="S392" s="237"/>
    </row>
    <row r="393" spans="1:19" ht="14" thickBot="1">
      <c r="A393" s="187">
        <f t="shared" si="72"/>
        <v>7</v>
      </c>
      <c r="B393" s="278">
        <v>2</v>
      </c>
      <c r="C393" s="278">
        <v>1</v>
      </c>
      <c r="D393" s="278">
        <v>1</v>
      </c>
      <c r="E393" s="278">
        <v>2</v>
      </c>
      <c r="F393" s="278">
        <v>1</v>
      </c>
      <c r="G393" s="279">
        <f t="shared" si="73"/>
        <v>7</v>
      </c>
      <c r="H393" s="284">
        <f>IF(B393=2,'BN_Regular Symbol'!D$54,IF(BN_PayCombo!B393=1,'BN_Regular Symbol'!D$39,IF(A393=0,'BN_Regular Symbol'!D$26,'BN_Regular Symbol'!D$67) ))</f>
        <v>30</v>
      </c>
      <c r="I393" s="284">
        <f>IF(C393=2,'BN_Regular Symbol'!E$54,IF(BN_PayCombo!C393=1,'BN_Regular Symbol'!E$39,IF(B393=0,'BN_Regular Symbol'!E$26,'BN_Regular Symbol'!E$67) ))</f>
        <v>0</v>
      </c>
      <c r="J393" s="284">
        <f>IF(D393=2,'BN_Regular Symbol'!F$54,IF(BN_PayCombo!D393=1,'BN_Regular Symbol'!F$39,IF(C393=0,'BN_Regular Symbol'!F$26,'BN_Regular Symbol'!F$67) ))</f>
        <v>0</v>
      </c>
      <c r="K393" s="284">
        <f>IF(E393=2,'BN_Regular Symbol'!G$54,IF(BN_PayCombo!E393=1,'BN_Regular Symbol'!G$39,IF(D393=0,'BN_Regular Symbol'!G$26,'BN_Regular Symbol'!G$67) ))</f>
        <v>17</v>
      </c>
      <c r="L393" s="284">
        <f>IF(F393=2,'BN_Regular Symbol'!H$54,IF(BN_PayCombo!F393=1,'BN_Regular Symbol'!H$39,IF(E393=0,'BN_Regular Symbol'!H$26,'BN_Regular Symbol'!H$67) ))</f>
        <v>0</v>
      </c>
      <c r="M393" s="270">
        <f t="shared" si="74"/>
        <v>0</v>
      </c>
      <c r="N393" s="271">
        <f t="shared" si="75"/>
        <v>0</v>
      </c>
      <c r="O393" s="285">
        <f>HLOOKUP(A393,OverView!$B$47:$L$57,8,FALSE)</f>
        <v>150</v>
      </c>
      <c r="P393" s="269">
        <f t="shared" si="79"/>
        <v>0</v>
      </c>
      <c r="Q393" s="272">
        <f t="shared" si="77"/>
        <v>0</v>
      </c>
      <c r="R393" s="269">
        <f t="shared" si="80"/>
        <v>0</v>
      </c>
      <c r="S393" s="237"/>
    </row>
    <row r="394" spans="1:19" ht="14" thickBot="1">
      <c r="A394" s="187">
        <f t="shared" si="72"/>
        <v>7</v>
      </c>
      <c r="B394" s="278">
        <v>2</v>
      </c>
      <c r="C394" s="278">
        <v>1</v>
      </c>
      <c r="D394" s="278">
        <v>2</v>
      </c>
      <c r="E394" s="278">
        <v>1</v>
      </c>
      <c r="F394" s="278">
        <v>1</v>
      </c>
      <c r="G394" s="279">
        <f t="shared" si="73"/>
        <v>7</v>
      </c>
      <c r="H394" s="284">
        <f>IF(B394=2,'BN_Regular Symbol'!D$54,IF(BN_PayCombo!B394=1,'BN_Regular Symbol'!D$39,IF(A394=0,'BN_Regular Symbol'!D$26,'BN_Regular Symbol'!D$67) ))</f>
        <v>30</v>
      </c>
      <c r="I394" s="284">
        <f>IF(C394=2,'BN_Regular Symbol'!E$54,IF(BN_PayCombo!C394=1,'BN_Regular Symbol'!E$39,IF(B394=0,'BN_Regular Symbol'!E$26,'BN_Regular Symbol'!E$67) ))</f>
        <v>0</v>
      </c>
      <c r="J394" s="284">
        <f>IF(D394=2,'BN_Regular Symbol'!F$54,IF(BN_PayCombo!D394=1,'BN_Regular Symbol'!F$39,IF(C394=0,'BN_Regular Symbol'!F$26,'BN_Regular Symbol'!F$67) ))</f>
        <v>14</v>
      </c>
      <c r="K394" s="284">
        <f>IF(E394=2,'BN_Regular Symbol'!G$54,IF(BN_PayCombo!E394=1,'BN_Regular Symbol'!G$39,IF(D394=0,'BN_Regular Symbol'!G$26,'BN_Regular Symbol'!G$67) ))</f>
        <v>0</v>
      </c>
      <c r="L394" s="284">
        <f>IF(F394=2,'BN_Regular Symbol'!H$54,IF(BN_PayCombo!F394=1,'BN_Regular Symbol'!H$39,IF(E394=0,'BN_Regular Symbol'!H$26,'BN_Regular Symbol'!H$67) ))</f>
        <v>0</v>
      </c>
      <c r="M394" s="270">
        <f t="shared" si="74"/>
        <v>0</v>
      </c>
      <c r="N394" s="271">
        <f t="shared" si="75"/>
        <v>0</v>
      </c>
      <c r="O394" s="285">
        <f>HLOOKUP(A394,OverView!$B$47:$L$57,8,FALSE)</f>
        <v>150</v>
      </c>
      <c r="P394" s="269">
        <f t="shared" si="79"/>
        <v>0</v>
      </c>
      <c r="Q394" s="272">
        <f t="shared" si="77"/>
        <v>0</v>
      </c>
      <c r="R394" s="269">
        <f t="shared" si="80"/>
        <v>0</v>
      </c>
      <c r="S394" s="237"/>
    </row>
    <row r="395" spans="1:19" ht="14" thickBot="1">
      <c r="A395" s="187">
        <f t="shared" si="72"/>
        <v>7</v>
      </c>
      <c r="B395" s="278">
        <v>2</v>
      </c>
      <c r="C395" s="278">
        <v>1</v>
      </c>
      <c r="D395" s="278">
        <v>2</v>
      </c>
      <c r="E395" s="278">
        <v>2</v>
      </c>
      <c r="F395" s="278">
        <v>0</v>
      </c>
      <c r="G395" s="279">
        <f t="shared" si="73"/>
        <v>7</v>
      </c>
      <c r="H395" s="284">
        <f>IF(B395=2,'BN_Regular Symbol'!D$54,IF(BN_PayCombo!B395=1,'BN_Regular Symbol'!D$39,IF(A395=0,'BN_Regular Symbol'!D$26,'BN_Regular Symbol'!D$67) ))</f>
        <v>30</v>
      </c>
      <c r="I395" s="284">
        <f>IF(C395=2,'BN_Regular Symbol'!E$54,IF(BN_PayCombo!C395=1,'BN_Regular Symbol'!E$39,IF(B395=0,'BN_Regular Symbol'!E$26,'BN_Regular Symbol'!E$67) ))</f>
        <v>0</v>
      </c>
      <c r="J395" s="284">
        <f>IF(D395=2,'BN_Regular Symbol'!F$54,IF(BN_PayCombo!D395=1,'BN_Regular Symbol'!F$39,IF(C395=0,'BN_Regular Symbol'!F$26,'BN_Regular Symbol'!F$67) ))</f>
        <v>14</v>
      </c>
      <c r="K395" s="284">
        <f>IF(E395=2,'BN_Regular Symbol'!G$54,IF(BN_PayCombo!E395=1,'BN_Regular Symbol'!G$39,IF(D395=0,'BN_Regular Symbol'!G$26,'BN_Regular Symbol'!G$67) ))</f>
        <v>17</v>
      </c>
      <c r="L395" s="284">
        <f>IF(F395=2,'BN_Regular Symbol'!H$54,IF(BN_PayCombo!F395=1,'BN_Regular Symbol'!H$39,IF(E395=0,'BN_Regular Symbol'!H$26,'BN_Regular Symbol'!H$67) ))</f>
        <v>109</v>
      </c>
      <c r="M395" s="270">
        <f t="shared" si="74"/>
        <v>0</v>
      </c>
      <c r="N395" s="271">
        <f t="shared" si="75"/>
        <v>0</v>
      </c>
      <c r="O395" s="285">
        <f>HLOOKUP(A395,OverView!$B$47:$L$57,8,FALSE)</f>
        <v>150</v>
      </c>
      <c r="P395" s="269">
        <f t="shared" si="79"/>
        <v>0</v>
      </c>
      <c r="Q395" s="272">
        <f t="shared" si="77"/>
        <v>0</v>
      </c>
      <c r="R395" s="269">
        <f t="shared" si="80"/>
        <v>0</v>
      </c>
      <c r="S395" s="237"/>
    </row>
    <row r="396" spans="1:19" ht="14" thickBot="1">
      <c r="A396" s="187">
        <f t="shared" si="72"/>
        <v>7</v>
      </c>
      <c r="B396" s="278">
        <v>2</v>
      </c>
      <c r="C396" s="278">
        <v>2</v>
      </c>
      <c r="D396" s="278">
        <v>1</v>
      </c>
      <c r="E396" s="278">
        <v>1</v>
      </c>
      <c r="F396" s="278">
        <v>1</v>
      </c>
      <c r="G396" s="279">
        <f t="shared" si="73"/>
        <v>7</v>
      </c>
      <c r="H396" s="284">
        <f>IF(B396=2,'BN_Regular Symbol'!D$54,IF(BN_PayCombo!B396=1,'BN_Regular Symbol'!D$39,IF(A396=0,'BN_Regular Symbol'!D$26,'BN_Regular Symbol'!D$67) ))</f>
        <v>30</v>
      </c>
      <c r="I396" s="284">
        <f>IF(C396=2,'BN_Regular Symbol'!E$54,IF(BN_PayCombo!C396=1,'BN_Regular Symbol'!E$39,IF(B396=0,'BN_Regular Symbol'!E$26,'BN_Regular Symbol'!E$67) ))</f>
        <v>2</v>
      </c>
      <c r="J396" s="284">
        <f>IF(D396=2,'BN_Regular Symbol'!F$54,IF(BN_PayCombo!D396=1,'BN_Regular Symbol'!F$39,IF(C396=0,'BN_Regular Symbol'!F$26,'BN_Regular Symbol'!F$67) ))</f>
        <v>0</v>
      </c>
      <c r="K396" s="284">
        <f>IF(E396=2,'BN_Regular Symbol'!G$54,IF(BN_PayCombo!E396=1,'BN_Regular Symbol'!G$39,IF(D396=0,'BN_Regular Symbol'!G$26,'BN_Regular Symbol'!G$67) ))</f>
        <v>0</v>
      </c>
      <c r="L396" s="284">
        <f>IF(F396=2,'BN_Regular Symbol'!H$54,IF(BN_PayCombo!F396=1,'BN_Regular Symbol'!H$39,IF(E396=0,'BN_Regular Symbol'!H$26,'BN_Regular Symbol'!H$67) ))</f>
        <v>0</v>
      </c>
      <c r="M396" s="270">
        <f t="shared" si="74"/>
        <v>0</v>
      </c>
      <c r="N396" s="271">
        <f t="shared" si="75"/>
        <v>0</v>
      </c>
      <c r="O396" s="285">
        <f>HLOOKUP(A396,OverView!$B$47:$L$57,8,FALSE)</f>
        <v>150</v>
      </c>
      <c r="P396" s="269">
        <f t="shared" si="79"/>
        <v>0</v>
      </c>
      <c r="Q396" s="272">
        <f t="shared" si="77"/>
        <v>0</v>
      </c>
      <c r="R396" s="269">
        <f t="shared" si="80"/>
        <v>0</v>
      </c>
      <c r="S396" s="237"/>
    </row>
    <row r="397" spans="1:19" ht="14" thickBot="1">
      <c r="A397" s="187">
        <f t="shared" si="72"/>
        <v>7</v>
      </c>
      <c r="B397" s="278">
        <v>2</v>
      </c>
      <c r="C397" s="278">
        <v>2</v>
      </c>
      <c r="D397" s="278">
        <v>1</v>
      </c>
      <c r="E397" s="278">
        <v>2</v>
      </c>
      <c r="F397" s="278">
        <v>0</v>
      </c>
      <c r="G397" s="279">
        <f t="shared" si="73"/>
        <v>7</v>
      </c>
      <c r="H397" s="284">
        <f>IF(B397=2,'BN_Regular Symbol'!D$54,IF(BN_PayCombo!B397=1,'BN_Regular Symbol'!D$39,IF(A397=0,'BN_Regular Symbol'!D$26,'BN_Regular Symbol'!D$67) ))</f>
        <v>30</v>
      </c>
      <c r="I397" s="284">
        <f>IF(C397=2,'BN_Regular Symbol'!E$54,IF(BN_PayCombo!C397=1,'BN_Regular Symbol'!E$39,IF(B397=0,'BN_Regular Symbol'!E$26,'BN_Regular Symbol'!E$67) ))</f>
        <v>2</v>
      </c>
      <c r="J397" s="284">
        <f>IF(D397=2,'BN_Regular Symbol'!F$54,IF(BN_PayCombo!D397=1,'BN_Regular Symbol'!F$39,IF(C397=0,'BN_Regular Symbol'!F$26,'BN_Regular Symbol'!F$67) ))</f>
        <v>0</v>
      </c>
      <c r="K397" s="284">
        <f>IF(E397=2,'BN_Regular Symbol'!G$54,IF(BN_PayCombo!E397=1,'BN_Regular Symbol'!G$39,IF(D397=0,'BN_Regular Symbol'!G$26,'BN_Regular Symbol'!G$67) ))</f>
        <v>17</v>
      </c>
      <c r="L397" s="284">
        <f>IF(F397=2,'BN_Regular Symbol'!H$54,IF(BN_PayCombo!F397=1,'BN_Regular Symbol'!H$39,IF(E397=0,'BN_Regular Symbol'!H$26,'BN_Regular Symbol'!H$67) ))</f>
        <v>109</v>
      </c>
      <c r="M397" s="270">
        <f t="shared" si="74"/>
        <v>0</v>
      </c>
      <c r="N397" s="271">
        <f t="shared" si="75"/>
        <v>0</v>
      </c>
      <c r="O397" s="285">
        <f>HLOOKUP(A397,OverView!$B$47:$L$57,8,FALSE)</f>
        <v>150</v>
      </c>
      <c r="P397" s="269">
        <f t="shared" si="79"/>
        <v>0</v>
      </c>
      <c r="Q397" s="272">
        <f t="shared" si="77"/>
        <v>0</v>
      </c>
      <c r="R397" s="269">
        <f t="shared" si="80"/>
        <v>0</v>
      </c>
      <c r="S397" s="237"/>
    </row>
    <row r="398" spans="1:19" ht="14" thickBot="1">
      <c r="A398" s="187">
        <f t="shared" si="72"/>
        <v>7</v>
      </c>
      <c r="B398" s="282">
        <v>2</v>
      </c>
      <c r="C398" s="282">
        <v>2</v>
      </c>
      <c r="D398" s="282">
        <v>2</v>
      </c>
      <c r="E398" s="282">
        <v>1</v>
      </c>
      <c r="F398" s="282">
        <v>0</v>
      </c>
      <c r="G398" s="283">
        <f t="shared" si="73"/>
        <v>7</v>
      </c>
      <c r="H398" s="284">
        <f>IF(B398=2,'BN_Regular Symbol'!D$54,IF(BN_PayCombo!B398=1,'BN_Regular Symbol'!D$39,IF(A398=0,'BN_Regular Symbol'!D$26,'BN_Regular Symbol'!D$67) ))</f>
        <v>30</v>
      </c>
      <c r="I398" s="284">
        <f>IF(C398=2,'BN_Regular Symbol'!E$54,IF(BN_PayCombo!C398=1,'BN_Regular Symbol'!E$39,IF(B398=0,'BN_Regular Symbol'!E$26,'BN_Regular Symbol'!E$67) ))</f>
        <v>2</v>
      </c>
      <c r="J398" s="284">
        <f>IF(D398=2,'BN_Regular Symbol'!F$54,IF(BN_PayCombo!D398=1,'BN_Regular Symbol'!F$39,IF(C398=0,'BN_Regular Symbol'!F$26,'BN_Regular Symbol'!F$67) ))</f>
        <v>14</v>
      </c>
      <c r="K398" s="284">
        <f>IF(E398=2,'BN_Regular Symbol'!G$54,IF(BN_PayCombo!E398=1,'BN_Regular Symbol'!G$39,IF(D398=0,'BN_Regular Symbol'!G$26,'BN_Regular Symbol'!G$67) ))</f>
        <v>0</v>
      </c>
      <c r="L398" s="284">
        <f>IF(F398=2,'BN_Regular Symbol'!H$54,IF(BN_PayCombo!F398=1,'BN_Regular Symbol'!H$39,IF(E398=0,'BN_Regular Symbol'!H$26,'BN_Regular Symbol'!H$67) ))</f>
        <v>109</v>
      </c>
      <c r="M398" s="270">
        <f t="shared" si="74"/>
        <v>0</v>
      </c>
      <c r="N398" s="271">
        <f t="shared" si="75"/>
        <v>0</v>
      </c>
      <c r="O398" s="285">
        <f>HLOOKUP(A398,OverView!$B$47:$L$57,8,FALSE)</f>
        <v>150</v>
      </c>
      <c r="P398" s="269">
        <f t="shared" si="79"/>
        <v>0</v>
      </c>
      <c r="Q398" s="272">
        <f t="shared" si="77"/>
        <v>0</v>
      </c>
      <c r="R398" s="269">
        <f t="shared" si="80"/>
        <v>0</v>
      </c>
      <c r="S398" s="289">
        <f>SUM(M385:M398)</f>
        <v>0</v>
      </c>
    </row>
    <row r="399" spans="1:19" ht="14" thickBot="1">
      <c r="A399" s="187">
        <f t="shared" si="72"/>
        <v>6</v>
      </c>
      <c r="B399" s="280">
        <v>1</v>
      </c>
      <c r="C399" s="280">
        <v>1</v>
      </c>
      <c r="D399" s="280">
        <v>1</v>
      </c>
      <c r="E399" s="280">
        <v>1</v>
      </c>
      <c r="F399" s="280">
        <v>2</v>
      </c>
      <c r="G399" s="281">
        <f t="shared" si="73"/>
        <v>6</v>
      </c>
      <c r="H399" s="284">
        <f>IF(B399=2,'BN_Regular Symbol'!D$54,IF(BN_PayCombo!B399=1,'BN_Regular Symbol'!D$39,IF(A399=0,'BN_Regular Symbol'!D$26,'BN_Regular Symbol'!D$67) ))</f>
        <v>0</v>
      </c>
      <c r="I399" s="284">
        <f>IF(C399=2,'BN_Regular Symbol'!E$54,IF(BN_PayCombo!C399=1,'BN_Regular Symbol'!E$39,IF(B399=0,'BN_Regular Symbol'!E$26,'BN_Regular Symbol'!E$67) ))</f>
        <v>0</v>
      </c>
      <c r="J399" s="284">
        <f>IF(D399=2,'BN_Regular Symbol'!F$54,IF(BN_PayCombo!D399=1,'BN_Regular Symbol'!F$39,IF(C399=0,'BN_Regular Symbol'!F$26,'BN_Regular Symbol'!F$67) ))</f>
        <v>0</v>
      </c>
      <c r="K399" s="284">
        <f>IF(E399=2,'BN_Regular Symbol'!G$54,IF(BN_PayCombo!E399=1,'BN_Regular Symbol'!G$39,IF(D399=0,'BN_Regular Symbol'!G$26,'BN_Regular Symbol'!G$67) ))</f>
        <v>0</v>
      </c>
      <c r="L399" s="284">
        <f>IF(F399=2,'BN_Regular Symbol'!H$54,IF(BN_PayCombo!F399=1,'BN_Regular Symbol'!H$39,IF(E399=0,'BN_Regular Symbol'!H$26,'BN_Regular Symbol'!H$67) ))</f>
        <v>11</v>
      </c>
      <c r="M399" s="270">
        <f t="shared" si="74"/>
        <v>0</v>
      </c>
      <c r="N399" s="271">
        <f t="shared" si="75"/>
        <v>0</v>
      </c>
      <c r="O399" s="285">
        <f>HLOOKUP(A399,OverView!$B$47:$L$57,8,FALSE)</f>
        <v>60</v>
      </c>
      <c r="P399" s="269">
        <f t="shared" si="79"/>
        <v>0</v>
      </c>
      <c r="Q399" s="272">
        <f t="shared" si="77"/>
        <v>0</v>
      </c>
      <c r="R399" s="269">
        <f t="shared" si="80"/>
        <v>0</v>
      </c>
      <c r="S399" s="237"/>
    </row>
    <row r="400" spans="1:19" ht="14" thickBot="1">
      <c r="A400" s="187">
        <f t="shared" ref="A400:A426" si="81">SUM(B400:F400)</f>
        <v>6</v>
      </c>
      <c r="B400" s="278">
        <v>1</v>
      </c>
      <c r="C400" s="278">
        <v>1</v>
      </c>
      <c r="D400" s="278">
        <v>1</v>
      </c>
      <c r="E400" s="278">
        <v>2</v>
      </c>
      <c r="F400" s="278">
        <v>1</v>
      </c>
      <c r="G400" s="279">
        <f t="shared" ref="G400:G426" si="82">SUM(B400:F400)</f>
        <v>6</v>
      </c>
      <c r="H400" s="284">
        <f>IF(B400=2,'BN_Regular Symbol'!D$54,IF(BN_PayCombo!B400=1,'BN_Regular Symbol'!D$39,IF(A400=0,'BN_Regular Symbol'!D$26,'BN_Regular Symbol'!D$67) ))</f>
        <v>0</v>
      </c>
      <c r="I400" s="284">
        <f>IF(C400=2,'BN_Regular Symbol'!E$54,IF(BN_PayCombo!C400=1,'BN_Regular Symbol'!E$39,IF(B400=0,'BN_Regular Symbol'!E$26,'BN_Regular Symbol'!E$67) ))</f>
        <v>0</v>
      </c>
      <c r="J400" s="284">
        <f>IF(D400=2,'BN_Regular Symbol'!F$54,IF(BN_PayCombo!D400=1,'BN_Regular Symbol'!F$39,IF(C400=0,'BN_Regular Symbol'!F$26,'BN_Regular Symbol'!F$67) ))</f>
        <v>0</v>
      </c>
      <c r="K400" s="284">
        <f>IF(E400=2,'BN_Regular Symbol'!G$54,IF(BN_PayCombo!E400=1,'BN_Regular Symbol'!G$39,IF(D400=0,'BN_Regular Symbol'!G$26,'BN_Regular Symbol'!G$67) ))</f>
        <v>17</v>
      </c>
      <c r="L400" s="284">
        <f>IF(F400=2,'BN_Regular Symbol'!H$54,IF(BN_PayCombo!F400=1,'BN_Regular Symbol'!H$39,IF(E400=0,'BN_Regular Symbol'!H$26,'BN_Regular Symbol'!H$67) ))</f>
        <v>0</v>
      </c>
      <c r="M400" s="270">
        <f t="shared" si="74"/>
        <v>0</v>
      </c>
      <c r="N400" s="271">
        <f t="shared" si="75"/>
        <v>0</v>
      </c>
      <c r="O400" s="285">
        <f>HLOOKUP(A400,OverView!$B$47:$L$57,8,FALSE)</f>
        <v>60</v>
      </c>
      <c r="P400" s="269">
        <f t="shared" si="79"/>
        <v>0</v>
      </c>
      <c r="Q400" s="272">
        <f t="shared" si="77"/>
        <v>0</v>
      </c>
      <c r="R400" s="269">
        <f t="shared" si="80"/>
        <v>0</v>
      </c>
      <c r="S400" s="237"/>
    </row>
    <row r="401" spans="1:19" ht="14" thickBot="1">
      <c r="A401" s="187">
        <f t="shared" si="81"/>
        <v>6</v>
      </c>
      <c r="B401" s="278">
        <v>1</v>
      </c>
      <c r="C401" s="278">
        <v>1</v>
      </c>
      <c r="D401" s="278">
        <v>2</v>
      </c>
      <c r="E401" s="278">
        <v>1</v>
      </c>
      <c r="F401" s="278">
        <v>1</v>
      </c>
      <c r="G401" s="279">
        <f t="shared" si="82"/>
        <v>6</v>
      </c>
      <c r="H401" s="284">
        <f>IF(B401=2,'BN_Regular Symbol'!D$54,IF(BN_PayCombo!B401=1,'BN_Regular Symbol'!D$39,IF(A401=0,'BN_Regular Symbol'!D$26,'BN_Regular Symbol'!D$67) ))</f>
        <v>0</v>
      </c>
      <c r="I401" s="284">
        <f>IF(C401=2,'BN_Regular Symbol'!E$54,IF(BN_PayCombo!C401=1,'BN_Regular Symbol'!E$39,IF(B401=0,'BN_Regular Symbol'!E$26,'BN_Regular Symbol'!E$67) ))</f>
        <v>0</v>
      </c>
      <c r="J401" s="284">
        <f>IF(D401=2,'BN_Regular Symbol'!F$54,IF(BN_PayCombo!D401=1,'BN_Regular Symbol'!F$39,IF(C401=0,'BN_Regular Symbol'!F$26,'BN_Regular Symbol'!F$67) ))</f>
        <v>14</v>
      </c>
      <c r="K401" s="284">
        <f>IF(E401=2,'BN_Regular Symbol'!G$54,IF(BN_PayCombo!E401=1,'BN_Regular Symbol'!G$39,IF(D401=0,'BN_Regular Symbol'!G$26,'BN_Regular Symbol'!G$67) ))</f>
        <v>0</v>
      </c>
      <c r="L401" s="284">
        <f>IF(F401=2,'BN_Regular Symbol'!H$54,IF(BN_PayCombo!F401=1,'BN_Regular Symbol'!H$39,IF(E401=0,'BN_Regular Symbol'!H$26,'BN_Regular Symbol'!H$67) ))</f>
        <v>0</v>
      </c>
      <c r="M401" s="270">
        <f t="shared" si="74"/>
        <v>0</v>
      </c>
      <c r="N401" s="271">
        <f t="shared" si="75"/>
        <v>0</v>
      </c>
      <c r="O401" s="285">
        <f>HLOOKUP(A401,OverView!$B$47:$L$57,8,FALSE)</f>
        <v>60</v>
      </c>
      <c r="P401" s="269">
        <f t="shared" si="79"/>
        <v>0</v>
      </c>
      <c r="Q401" s="272">
        <f t="shared" si="77"/>
        <v>0</v>
      </c>
      <c r="R401" s="269">
        <f t="shared" si="80"/>
        <v>0</v>
      </c>
      <c r="S401" s="237"/>
    </row>
    <row r="402" spans="1:19" ht="14" thickBot="1">
      <c r="A402" s="187">
        <f t="shared" si="81"/>
        <v>6</v>
      </c>
      <c r="B402" s="278">
        <v>1</v>
      </c>
      <c r="C402" s="278">
        <v>1</v>
      </c>
      <c r="D402" s="278">
        <v>2</v>
      </c>
      <c r="E402" s="278">
        <v>2</v>
      </c>
      <c r="F402" s="278">
        <v>0</v>
      </c>
      <c r="G402" s="279">
        <f t="shared" si="82"/>
        <v>6</v>
      </c>
      <c r="H402" s="284">
        <f>IF(B402=2,'BN_Regular Symbol'!D$54,IF(BN_PayCombo!B402=1,'BN_Regular Symbol'!D$39,IF(A402=0,'BN_Regular Symbol'!D$26,'BN_Regular Symbol'!D$67) ))</f>
        <v>0</v>
      </c>
      <c r="I402" s="284">
        <f>IF(C402=2,'BN_Regular Symbol'!E$54,IF(BN_PayCombo!C402=1,'BN_Regular Symbol'!E$39,IF(B402=0,'BN_Regular Symbol'!E$26,'BN_Regular Symbol'!E$67) ))</f>
        <v>0</v>
      </c>
      <c r="J402" s="284">
        <f>IF(D402=2,'BN_Regular Symbol'!F$54,IF(BN_PayCombo!D402=1,'BN_Regular Symbol'!F$39,IF(C402=0,'BN_Regular Symbol'!F$26,'BN_Regular Symbol'!F$67) ))</f>
        <v>14</v>
      </c>
      <c r="K402" s="284">
        <f>IF(E402=2,'BN_Regular Symbol'!G$54,IF(BN_PayCombo!E402=1,'BN_Regular Symbol'!G$39,IF(D402=0,'BN_Regular Symbol'!G$26,'BN_Regular Symbol'!G$67) ))</f>
        <v>17</v>
      </c>
      <c r="L402" s="284">
        <f>IF(F402=2,'BN_Regular Symbol'!H$54,IF(BN_PayCombo!F402=1,'BN_Regular Symbol'!H$39,IF(E402=0,'BN_Regular Symbol'!H$26,'BN_Regular Symbol'!H$67) ))</f>
        <v>109</v>
      </c>
      <c r="M402" s="270">
        <f t="shared" si="74"/>
        <v>0</v>
      </c>
      <c r="N402" s="271">
        <f t="shared" si="75"/>
        <v>0</v>
      </c>
      <c r="O402" s="285">
        <f>HLOOKUP(A402,OverView!$B$47:$L$57,8,FALSE)</f>
        <v>60</v>
      </c>
      <c r="P402" s="269">
        <f t="shared" si="79"/>
        <v>0</v>
      </c>
      <c r="Q402" s="272">
        <f t="shared" si="77"/>
        <v>0</v>
      </c>
      <c r="R402" s="269">
        <f t="shared" si="80"/>
        <v>0</v>
      </c>
      <c r="S402" s="237"/>
    </row>
    <row r="403" spans="1:19" ht="14" thickBot="1">
      <c r="A403" s="187">
        <f t="shared" si="81"/>
        <v>6</v>
      </c>
      <c r="B403" s="278">
        <v>1</v>
      </c>
      <c r="C403" s="278">
        <v>2</v>
      </c>
      <c r="D403" s="278">
        <v>1</v>
      </c>
      <c r="E403" s="278">
        <v>1</v>
      </c>
      <c r="F403" s="278">
        <v>1</v>
      </c>
      <c r="G403" s="279">
        <f t="shared" si="82"/>
        <v>6</v>
      </c>
      <c r="H403" s="284">
        <f>IF(B403=2,'BN_Regular Symbol'!D$54,IF(BN_PayCombo!B403=1,'BN_Regular Symbol'!D$39,IF(A403=0,'BN_Regular Symbol'!D$26,'BN_Regular Symbol'!D$67) ))</f>
        <v>0</v>
      </c>
      <c r="I403" s="284">
        <f>IF(C403=2,'BN_Regular Symbol'!E$54,IF(BN_PayCombo!C403=1,'BN_Regular Symbol'!E$39,IF(B403=0,'BN_Regular Symbol'!E$26,'BN_Regular Symbol'!E$67) ))</f>
        <v>2</v>
      </c>
      <c r="J403" s="284">
        <f>IF(D403=2,'BN_Regular Symbol'!F$54,IF(BN_PayCombo!D403=1,'BN_Regular Symbol'!F$39,IF(C403=0,'BN_Regular Symbol'!F$26,'BN_Regular Symbol'!F$67) ))</f>
        <v>0</v>
      </c>
      <c r="K403" s="284">
        <f>IF(E403=2,'BN_Regular Symbol'!G$54,IF(BN_PayCombo!E403=1,'BN_Regular Symbol'!G$39,IF(D403=0,'BN_Regular Symbol'!G$26,'BN_Regular Symbol'!G$67) ))</f>
        <v>0</v>
      </c>
      <c r="L403" s="284">
        <f>IF(F403=2,'BN_Regular Symbol'!H$54,IF(BN_PayCombo!F403=1,'BN_Regular Symbol'!H$39,IF(E403=0,'BN_Regular Symbol'!H$26,'BN_Regular Symbol'!H$67) ))</f>
        <v>0</v>
      </c>
      <c r="M403" s="270">
        <f t="shared" si="74"/>
        <v>0</v>
      </c>
      <c r="N403" s="271">
        <f t="shared" si="75"/>
        <v>0</v>
      </c>
      <c r="O403" s="285">
        <f>HLOOKUP(A403,OverView!$B$47:$L$57,8,FALSE)</f>
        <v>60</v>
      </c>
      <c r="P403" s="269">
        <f t="shared" si="79"/>
        <v>0</v>
      </c>
      <c r="Q403" s="272">
        <f t="shared" si="77"/>
        <v>0</v>
      </c>
      <c r="R403" s="269">
        <f t="shared" si="80"/>
        <v>0</v>
      </c>
      <c r="S403" s="237"/>
    </row>
    <row r="404" spans="1:19" ht="14" thickBot="1">
      <c r="A404" s="187">
        <f t="shared" si="81"/>
        <v>6</v>
      </c>
      <c r="B404" s="278">
        <v>1</v>
      </c>
      <c r="C404" s="278">
        <v>2</v>
      </c>
      <c r="D404" s="278">
        <v>1</v>
      </c>
      <c r="E404" s="278">
        <v>2</v>
      </c>
      <c r="F404" s="278">
        <v>0</v>
      </c>
      <c r="G404" s="279">
        <f t="shared" si="82"/>
        <v>6</v>
      </c>
      <c r="H404" s="284">
        <f>IF(B404=2,'BN_Regular Symbol'!D$54,IF(BN_PayCombo!B404=1,'BN_Regular Symbol'!D$39,IF(A404=0,'BN_Regular Symbol'!D$26,'BN_Regular Symbol'!D$67) ))</f>
        <v>0</v>
      </c>
      <c r="I404" s="284">
        <f>IF(C404=2,'BN_Regular Symbol'!E$54,IF(BN_PayCombo!C404=1,'BN_Regular Symbol'!E$39,IF(B404=0,'BN_Regular Symbol'!E$26,'BN_Regular Symbol'!E$67) ))</f>
        <v>2</v>
      </c>
      <c r="J404" s="284">
        <f>IF(D404=2,'BN_Regular Symbol'!F$54,IF(BN_PayCombo!D404=1,'BN_Regular Symbol'!F$39,IF(C404=0,'BN_Regular Symbol'!F$26,'BN_Regular Symbol'!F$67) ))</f>
        <v>0</v>
      </c>
      <c r="K404" s="284">
        <f>IF(E404=2,'BN_Regular Symbol'!G$54,IF(BN_PayCombo!E404=1,'BN_Regular Symbol'!G$39,IF(D404=0,'BN_Regular Symbol'!G$26,'BN_Regular Symbol'!G$67) ))</f>
        <v>17</v>
      </c>
      <c r="L404" s="284">
        <f>IF(F404=2,'BN_Regular Symbol'!H$54,IF(BN_PayCombo!F404=1,'BN_Regular Symbol'!H$39,IF(E404=0,'BN_Regular Symbol'!H$26,'BN_Regular Symbol'!H$67) ))</f>
        <v>109</v>
      </c>
      <c r="M404" s="270">
        <f t="shared" si="74"/>
        <v>0</v>
      </c>
      <c r="N404" s="271">
        <f t="shared" si="75"/>
        <v>0</v>
      </c>
      <c r="O404" s="285">
        <f>HLOOKUP(A404,OverView!$B$47:$L$57,8,FALSE)</f>
        <v>60</v>
      </c>
      <c r="P404" s="269">
        <f t="shared" si="79"/>
        <v>0</v>
      </c>
      <c r="Q404" s="272">
        <f t="shared" si="77"/>
        <v>0</v>
      </c>
      <c r="R404" s="269">
        <f t="shared" si="80"/>
        <v>0</v>
      </c>
      <c r="S404" s="237"/>
    </row>
    <row r="405" spans="1:19" ht="14" thickBot="1">
      <c r="A405" s="187">
        <f t="shared" si="81"/>
        <v>6</v>
      </c>
      <c r="B405" s="278">
        <v>1</v>
      </c>
      <c r="C405" s="278">
        <v>2</v>
      </c>
      <c r="D405" s="278">
        <v>2</v>
      </c>
      <c r="E405" s="278">
        <v>1</v>
      </c>
      <c r="F405" s="278">
        <v>0</v>
      </c>
      <c r="G405" s="279">
        <f t="shared" si="82"/>
        <v>6</v>
      </c>
      <c r="H405" s="284">
        <f>IF(B405=2,'BN_Regular Symbol'!D$54,IF(BN_PayCombo!B405=1,'BN_Regular Symbol'!D$39,IF(A405=0,'BN_Regular Symbol'!D$26,'BN_Regular Symbol'!D$67) ))</f>
        <v>0</v>
      </c>
      <c r="I405" s="284">
        <f>IF(C405=2,'BN_Regular Symbol'!E$54,IF(BN_PayCombo!C405=1,'BN_Regular Symbol'!E$39,IF(B405=0,'BN_Regular Symbol'!E$26,'BN_Regular Symbol'!E$67) ))</f>
        <v>2</v>
      </c>
      <c r="J405" s="284">
        <f>IF(D405=2,'BN_Regular Symbol'!F$54,IF(BN_PayCombo!D405=1,'BN_Regular Symbol'!F$39,IF(C405=0,'BN_Regular Symbol'!F$26,'BN_Regular Symbol'!F$67) ))</f>
        <v>14</v>
      </c>
      <c r="K405" s="284">
        <f>IF(E405=2,'BN_Regular Symbol'!G$54,IF(BN_PayCombo!E405=1,'BN_Regular Symbol'!G$39,IF(D405=0,'BN_Regular Symbol'!G$26,'BN_Regular Symbol'!G$67) ))</f>
        <v>0</v>
      </c>
      <c r="L405" s="284">
        <f>IF(F405=2,'BN_Regular Symbol'!H$54,IF(BN_PayCombo!F405=1,'BN_Regular Symbol'!H$39,IF(E405=0,'BN_Regular Symbol'!H$26,'BN_Regular Symbol'!H$67) ))</f>
        <v>109</v>
      </c>
      <c r="M405" s="270">
        <f t="shared" si="74"/>
        <v>0</v>
      </c>
      <c r="N405" s="271">
        <f t="shared" si="75"/>
        <v>0</v>
      </c>
      <c r="O405" s="285">
        <f>HLOOKUP(A405,OverView!$B$47:$L$57,8,FALSE)</f>
        <v>60</v>
      </c>
      <c r="P405" s="269">
        <f t="shared" si="79"/>
        <v>0</v>
      </c>
      <c r="Q405" s="272">
        <f t="shared" si="77"/>
        <v>0</v>
      </c>
      <c r="R405" s="269">
        <f t="shared" si="80"/>
        <v>0</v>
      </c>
      <c r="S405" s="237"/>
    </row>
    <row r="406" spans="1:19" ht="14" thickBot="1">
      <c r="A406" s="187">
        <f t="shared" si="81"/>
        <v>6</v>
      </c>
      <c r="B406" s="278">
        <v>2</v>
      </c>
      <c r="C406" s="278">
        <v>1</v>
      </c>
      <c r="D406" s="278">
        <v>1</v>
      </c>
      <c r="E406" s="278">
        <v>1</v>
      </c>
      <c r="F406" s="278">
        <v>1</v>
      </c>
      <c r="G406" s="279">
        <f t="shared" si="82"/>
        <v>6</v>
      </c>
      <c r="H406" s="284">
        <f>IF(B406=2,'BN_Regular Symbol'!D$54,IF(BN_PayCombo!B406=1,'BN_Regular Symbol'!D$39,IF(A406=0,'BN_Regular Symbol'!D$26,'BN_Regular Symbol'!D$67) ))</f>
        <v>30</v>
      </c>
      <c r="I406" s="284">
        <f>IF(C406=2,'BN_Regular Symbol'!E$54,IF(BN_PayCombo!C406=1,'BN_Regular Symbol'!E$39,IF(B406=0,'BN_Regular Symbol'!E$26,'BN_Regular Symbol'!E$67) ))</f>
        <v>0</v>
      </c>
      <c r="J406" s="284">
        <f>IF(D406=2,'BN_Regular Symbol'!F$54,IF(BN_PayCombo!D406=1,'BN_Regular Symbol'!F$39,IF(C406=0,'BN_Regular Symbol'!F$26,'BN_Regular Symbol'!F$67) ))</f>
        <v>0</v>
      </c>
      <c r="K406" s="284">
        <f>IF(E406=2,'BN_Regular Symbol'!G$54,IF(BN_PayCombo!E406=1,'BN_Regular Symbol'!G$39,IF(D406=0,'BN_Regular Symbol'!G$26,'BN_Regular Symbol'!G$67) ))</f>
        <v>0</v>
      </c>
      <c r="L406" s="284">
        <f>IF(F406=2,'BN_Regular Symbol'!H$54,IF(BN_PayCombo!F406=1,'BN_Regular Symbol'!H$39,IF(E406=0,'BN_Regular Symbol'!H$26,'BN_Regular Symbol'!H$67) ))</f>
        <v>0</v>
      </c>
      <c r="M406" s="270">
        <f t="shared" si="74"/>
        <v>0</v>
      </c>
      <c r="N406" s="271">
        <f t="shared" si="75"/>
        <v>0</v>
      </c>
      <c r="O406" s="285">
        <f>HLOOKUP(A406,OverView!$B$47:$L$57,8,FALSE)</f>
        <v>60</v>
      </c>
      <c r="P406" s="269">
        <f t="shared" si="79"/>
        <v>0</v>
      </c>
      <c r="Q406" s="272">
        <f t="shared" si="77"/>
        <v>0</v>
      </c>
      <c r="R406" s="269">
        <f t="shared" si="80"/>
        <v>0</v>
      </c>
      <c r="S406" s="237"/>
    </row>
    <row r="407" spans="1:19" ht="14" thickBot="1">
      <c r="A407" s="187">
        <f t="shared" si="81"/>
        <v>6</v>
      </c>
      <c r="B407" s="278">
        <v>2</v>
      </c>
      <c r="C407" s="278">
        <v>1</v>
      </c>
      <c r="D407" s="278">
        <v>1</v>
      </c>
      <c r="E407" s="278">
        <v>2</v>
      </c>
      <c r="F407" s="278">
        <v>0</v>
      </c>
      <c r="G407" s="279">
        <f t="shared" si="82"/>
        <v>6</v>
      </c>
      <c r="H407" s="284">
        <f>IF(B407=2,'BN_Regular Symbol'!D$54,IF(BN_PayCombo!B407=1,'BN_Regular Symbol'!D$39,IF(A407=0,'BN_Regular Symbol'!D$26,'BN_Regular Symbol'!D$67) ))</f>
        <v>30</v>
      </c>
      <c r="I407" s="284">
        <f>IF(C407=2,'BN_Regular Symbol'!E$54,IF(BN_PayCombo!C407=1,'BN_Regular Symbol'!E$39,IF(B407=0,'BN_Regular Symbol'!E$26,'BN_Regular Symbol'!E$67) ))</f>
        <v>0</v>
      </c>
      <c r="J407" s="284">
        <f>IF(D407=2,'BN_Regular Symbol'!F$54,IF(BN_PayCombo!D407=1,'BN_Regular Symbol'!F$39,IF(C407=0,'BN_Regular Symbol'!F$26,'BN_Regular Symbol'!F$67) ))</f>
        <v>0</v>
      </c>
      <c r="K407" s="284">
        <f>IF(E407=2,'BN_Regular Symbol'!G$54,IF(BN_PayCombo!E407=1,'BN_Regular Symbol'!G$39,IF(D407=0,'BN_Regular Symbol'!G$26,'BN_Regular Symbol'!G$67) ))</f>
        <v>17</v>
      </c>
      <c r="L407" s="284">
        <f>IF(F407=2,'BN_Regular Symbol'!H$54,IF(BN_PayCombo!F407=1,'BN_Regular Symbol'!H$39,IF(E407=0,'BN_Regular Symbol'!H$26,'BN_Regular Symbol'!H$67) ))</f>
        <v>109</v>
      </c>
      <c r="M407" s="270">
        <f t="shared" si="74"/>
        <v>0</v>
      </c>
      <c r="N407" s="271">
        <f t="shared" si="75"/>
        <v>0</v>
      </c>
      <c r="O407" s="285">
        <f>HLOOKUP(A407,OverView!$B$47:$L$57,8,FALSE)</f>
        <v>60</v>
      </c>
      <c r="P407" s="269">
        <f t="shared" si="79"/>
        <v>0</v>
      </c>
      <c r="Q407" s="272">
        <f t="shared" si="77"/>
        <v>0</v>
      </c>
      <c r="R407" s="269">
        <f t="shared" si="80"/>
        <v>0</v>
      </c>
      <c r="S407" s="237"/>
    </row>
    <row r="408" spans="1:19" ht="14" thickBot="1">
      <c r="A408" s="187">
        <f t="shared" si="81"/>
        <v>6</v>
      </c>
      <c r="B408" s="278">
        <v>2</v>
      </c>
      <c r="C408" s="278">
        <v>1</v>
      </c>
      <c r="D408" s="278">
        <v>2</v>
      </c>
      <c r="E408" s="278">
        <v>1</v>
      </c>
      <c r="F408" s="278">
        <v>0</v>
      </c>
      <c r="G408" s="279">
        <f t="shared" si="82"/>
        <v>6</v>
      </c>
      <c r="H408" s="284">
        <f>IF(B408=2,'BN_Regular Symbol'!D$54,IF(BN_PayCombo!B408=1,'BN_Regular Symbol'!D$39,IF(A408=0,'BN_Regular Symbol'!D$26,'BN_Regular Symbol'!D$67) ))</f>
        <v>30</v>
      </c>
      <c r="I408" s="284">
        <f>IF(C408=2,'BN_Regular Symbol'!E$54,IF(BN_PayCombo!C408=1,'BN_Regular Symbol'!E$39,IF(B408=0,'BN_Regular Symbol'!E$26,'BN_Regular Symbol'!E$67) ))</f>
        <v>0</v>
      </c>
      <c r="J408" s="284">
        <f>IF(D408=2,'BN_Regular Symbol'!F$54,IF(BN_PayCombo!D408=1,'BN_Regular Symbol'!F$39,IF(C408=0,'BN_Regular Symbol'!F$26,'BN_Regular Symbol'!F$67) ))</f>
        <v>14</v>
      </c>
      <c r="K408" s="284">
        <f>IF(E408=2,'BN_Regular Symbol'!G$54,IF(BN_PayCombo!E408=1,'BN_Regular Symbol'!G$39,IF(D408=0,'BN_Regular Symbol'!G$26,'BN_Regular Symbol'!G$67) ))</f>
        <v>0</v>
      </c>
      <c r="L408" s="284">
        <f>IF(F408=2,'BN_Regular Symbol'!H$54,IF(BN_PayCombo!F408=1,'BN_Regular Symbol'!H$39,IF(E408=0,'BN_Regular Symbol'!H$26,'BN_Regular Symbol'!H$67) ))</f>
        <v>109</v>
      </c>
      <c r="M408" s="270">
        <f t="shared" si="74"/>
        <v>0</v>
      </c>
      <c r="N408" s="271">
        <f t="shared" si="75"/>
        <v>0</v>
      </c>
      <c r="O408" s="285">
        <f>HLOOKUP(A408,OverView!$B$47:$L$57,8,FALSE)</f>
        <v>60</v>
      </c>
      <c r="P408" s="269">
        <f t="shared" si="79"/>
        <v>0</v>
      </c>
      <c r="Q408" s="272">
        <f t="shared" si="77"/>
        <v>0</v>
      </c>
      <c r="R408" s="269">
        <f t="shared" si="80"/>
        <v>0</v>
      </c>
      <c r="S408" s="237"/>
    </row>
    <row r="409" spans="1:19" ht="14" thickBot="1">
      <c r="A409" s="187">
        <f t="shared" si="81"/>
        <v>6</v>
      </c>
      <c r="B409" s="278">
        <v>2</v>
      </c>
      <c r="C409" s="278">
        <v>2</v>
      </c>
      <c r="D409" s="278">
        <v>1</v>
      </c>
      <c r="E409" s="278">
        <v>1</v>
      </c>
      <c r="F409" s="278">
        <v>0</v>
      </c>
      <c r="G409" s="279">
        <f t="shared" si="82"/>
        <v>6</v>
      </c>
      <c r="H409" s="284">
        <f>IF(B409=2,'BN_Regular Symbol'!D$54,IF(BN_PayCombo!B409=1,'BN_Regular Symbol'!D$39,IF(A409=0,'BN_Regular Symbol'!D$26,'BN_Regular Symbol'!D$67) ))</f>
        <v>30</v>
      </c>
      <c r="I409" s="284">
        <f>IF(C409=2,'BN_Regular Symbol'!E$54,IF(BN_PayCombo!C409=1,'BN_Regular Symbol'!E$39,IF(B409=0,'BN_Regular Symbol'!E$26,'BN_Regular Symbol'!E$67) ))</f>
        <v>2</v>
      </c>
      <c r="J409" s="284">
        <f>IF(D409=2,'BN_Regular Symbol'!F$54,IF(BN_PayCombo!D409=1,'BN_Regular Symbol'!F$39,IF(C409=0,'BN_Regular Symbol'!F$26,'BN_Regular Symbol'!F$67) ))</f>
        <v>0</v>
      </c>
      <c r="K409" s="284">
        <f>IF(E409=2,'BN_Regular Symbol'!G$54,IF(BN_PayCombo!E409=1,'BN_Regular Symbol'!G$39,IF(D409=0,'BN_Regular Symbol'!G$26,'BN_Regular Symbol'!G$67) ))</f>
        <v>0</v>
      </c>
      <c r="L409" s="284">
        <f>IF(F409=2,'BN_Regular Symbol'!H$54,IF(BN_PayCombo!F409=1,'BN_Regular Symbol'!H$39,IF(E409=0,'BN_Regular Symbol'!H$26,'BN_Regular Symbol'!H$67) ))</f>
        <v>109</v>
      </c>
      <c r="M409" s="270">
        <f t="shared" si="74"/>
        <v>0</v>
      </c>
      <c r="N409" s="271">
        <f t="shared" si="75"/>
        <v>0</v>
      </c>
      <c r="O409" s="285">
        <f>HLOOKUP(A409,OverView!$B$47:$L$57,8,FALSE)</f>
        <v>60</v>
      </c>
      <c r="P409" s="269">
        <f t="shared" si="79"/>
        <v>0</v>
      </c>
      <c r="Q409" s="272">
        <f t="shared" si="77"/>
        <v>0</v>
      </c>
      <c r="R409" s="269">
        <f t="shared" si="80"/>
        <v>0</v>
      </c>
      <c r="S409" s="237"/>
    </row>
    <row r="410" spans="1:19" ht="14" thickBot="1">
      <c r="A410" s="187">
        <f t="shared" si="81"/>
        <v>6</v>
      </c>
      <c r="B410" s="282">
        <v>2</v>
      </c>
      <c r="C410" s="282">
        <v>2</v>
      </c>
      <c r="D410" s="282">
        <v>2</v>
      </c>
      <c r="E410" s="282">
        <v>0</v>
      </c>
      <c r="F410" s="282">
        <v>0</v>
      </c>
      <c r="G410" s="283">
        <f t="shared" si="82"/>
        <v>6</v>
      </c>
      <c r="H410" s="284">
        <f>IF(B410=2,'BN_Regular Symbol'!D$54,IF(BN_PayCombo!B410=1,'BN_Regular Symbol'!D$39,IF(A410=0,'BN_Regular Symbol'!D$26,'BN_Regular Symbol'!D$67) ))</f>
        <v>30</v>
      </c>
      <c r="I410" s="284">
        <f>IF(C410=2,'BN_Regular Symbol'!E$54,IF(BN_PayCombo!C410=1,'BN_Regular Symbol'!E$39,IF(B410=0,'BN_Regular Symbol'!E$26,'BN_Regular Symbol'!E$67) ))</f>
        <v>2</v>
      </c>
      <c r="J410" s="284">
        <f>IF(D410=2,'BN_Regular Symbol'!F$54,IF(BN_PayCombo!D410=1,'BN_Regular Symbol'!F$39,IF(C410=0,'BN_Regular Symbol'!F$26,'BN_Regular Symbol'!F$67) ))</f>
        <v>14</v>
      </c>
      <c r="K410" s="284">
        <f>IF(E410=2,'BN_Regular Symbol'!G$54,IF(BN_PayCombo!E410=1,'BN_Regular Symbol'!G$39,IF(D410=0,'BN_Regular Symbol'!G$26,'BN_Regular Symbol'!G$67) ))</f>
        <v>103</v>
      </c>
      <c r="L410" s="284">
        <f>IF(F410=2,'BN_Regular Symbol'!H$54,IF(BN_PayCombo!F410=1,'BN_Regular Symbol'!H$39,IF(E410=0,'BN_Regular Symbol'!H$26,'BN_Regular Symbol'!H$67) ))</f>
        <v>120</v>
      </c>
      <c r="M410" s="270">
        <f t="shared" si="74"/>
        <v>10382400</v>
      </c>
      <c r="N410" s="271">
        <f t="shared" si="75"/>
        <v>2396.6712898751734</v>
      </c>
      <c r="O410" s="285">
        <f>HLOOKUP(A410,OverView!$B$47:$L$57,8,FALSE)</f>
        <v>60</v>
      </c>
      <c r="P410" s="269">
        <f t="shared" si="79"/>
        <v>2.5034722222222222E-2</v>
      </c>
      <c r="Q410" s="272">
        <f t="shared" si="77"/>
        <v>4.1724537037037034E-4</v>
      </c>
      <c r="R410" s="269">
        <f t="shared" si="80"/>
        <v>2.5034722222222222E-2</v>
      </c>
      <c r="S410" s="289">
        <f>SUM(M399:M410)</f>
        <v>10382400</v>
      </c>
    </row>
    <row r="411" spans="1:19" ht="14" thickBot="1">
      <c r="A411" s="187">
        <f t="shared" si="81"/>
        <v>5</v>
      </c>
      <c r="B411" s="280">
        <v>1</v>
      </c>
      <c r="C411" s="280">
        <v>1</v>
      </c>
      <c r="D411" s="280">
        <v>1</v>
      </c>
      <c r="E411" s="280">
        <v>1</v>
      </c>
      <c r="F411" s="280">
        <v>1</v>
      </c>
      <c r="G411" s="281">
        <f t="shared" si="82"/>
        <v>5</v>
      </c>
      <c r="H411" s="284">
        <f>IF(B411=2,'BN_Regular Symbol'!D$54,IF(BN_PayCombo!B411=1,'BN_Regular Symbol'!D$39,IF(A411=0,'BN_Regular Symbol'!D$26,'BN_Regular Symbol'!D$67) ))</f>
        <v>0</v>
      </c>
      <c r="I411" s="284">
        <f>IF(C411=2,'BN_Regular Symbol'!E$54,IF(BN_PayCombo!C411=1,'BN_Regular Symbol'!E$39,IF(B411=0,'BN_Regular Symbol'!E$26,'BN_Regular Symbol'!E$67) ))</f>
        <v>0</v>
      </c>
      <c r="J411" s="284">
        <f>IF(D411=2,'BN_Regular Symbol'!F$54,IF(BN_PayCombo!D411=1,'BN_Regular Symbol'!F$39,IF(C411=0,'BN_Regular Symbol'!F$26,'BN_Regular Symbol'!F$67) ))</f>
        <v>0</v>
      </c>
      <c r="K411" s="284">
        <f>IF(E411=2,'BN_Regular Symbol'!G$54,IF(BN_PayCombo!E411=1,'BN_Regular Symbol'!G$39,IF(D411=0,'BN_Regular Symbol'!G$26,'BN_Regular Symbol'!G$67) ))</f>
        <v>0</v>
      </c>
      <c r="L411" s="284">
        <f>IF(F411=2,'BN_Regular Symbol'!H$54,IF(BN_PayCombo!F411=1,'BN_Regular Symbol'!H$39,IF(E411=0,'BN_Regular Symbol'!H$26,'BN_Regular Symbol'!H$67) ))</f>
        <v>0</v>
      </c>
      <c r="M411" s="270">
        <f t="shared" si="74"/>
        <v>0</v>
      </c>
      <c r="N411" s="271">
        <f t="shared" si="75"/>
        <v>0</v>
      </c>
      <c r="O411" s="285">
        <f>HLOOKUP(A411,OverView!$B$47:$L$57,8,FALSE)</f>
        <v>15</v>
      </c>
      <c r="P411" s="269">
        <f t="shared" si="79"/>
        <v>0</v>
      </c>
      <c r="Q411" s="272">
        <f t="shared" si="77"/>
        <v>0</v>
      </c>
      <c r="R411" s="269">
        <f t="shared" si="80"/>
        <v>0</v>
      </c>
      <c r="S411" s="237"/>
    </row>
    <row r="412" spans="1:19" ht="14" thickBot="1">
      <c r="A412" s="187">
        <f t="shared" si="81"/>
        <v>5</v>
      </c>
      <c r="B412" s="278">
        <v>1</v>
      </c>
      <c r="C412" s="278">
        <v>1</v>
      </c>
      <c r="D412" s="278">
        <v>1</v>
      </c>
      <c r="E412" s="278">
        <v>2</v>
      </c>
      <c r="F412" s="278">
        <v>0</v>
      </c>
      <c r="G412" s="279">
        <f t="shared" si="82"/>
        <v>5</v>
      </c>
      <c r="H412" s="284">
        <f>IF(B412=2,'BN_Regular Symbol'!D$54,IF(BN_PayCombo!B412=1,'BN_Regular Symbol'!D$39,IF(A412=0,'BN_Regular Symbol'!D$26,'BN_Regular Symbol'!D$67) ))</f>
        <v>0</v>
      </c>
      <c r="I412" s="284">
        <f>IF(C412=2,'BN_Regular Symbol'!E$54,IF(BN_PayCombo!C412=1,'BN_Regular Symbol'!E$39,IF(B412=0,'BN_Regular Symbol'!E$26,'BN_Regular Symbol'!E$67) ))</f>
        <v>0</v>
      </c>
      <c r="J412" s="284">
        <f>IF(D412=2,'BN_Regular Symbol'!F$54,IF(BN_PayCombo!D412=1,'BN_Regular Symbol'!F$39,IF(C412=0,'BN_Regular Symbol'!F$26,'BN_Regular Symbol'!F$67) ))</f>
        <v>0</v>
      </c>
      <c r="K412" s="284">
        <f>IF(E412=2,'BN_Regular Symbol'!G$54,IF(BN_PayCombo!E412=1,'BN_Regular Symbol'!G$39,IF(D412=0,'BN_Regular Symbol'!G$26,'BN_Regular Symbol'!G$67) ))</f>
        <v>17</v>
      </c>
      <c r="L412" s="284">
        <f>IF(F412=2,'BN_Regular Symbol'!H$54,IF(BN_PayCombo!F412=1,'BN_Regular Symbol'!H$39,IF(E412=0,'BN_Regular Symbol'!H$26,'BN_Regular Symbol'!H$67) ))</f>
        <v>109</v>
      </c>
      <c r="M412" s="270">
        <f t="shared" si="74"/>
        <v>0</v>
      </c>
      <c r="N412" s="271">
        <f t="shared" si="75"/>
        <v>0</v>
      </c>
      <c r="O412" s="285">
        <f>HLOOKUP(A412,OverView!$B$47:$L$57,8,FALSE)</f>
        <v>15</v>
      </c>
      <c r="P412" s="269">
        <f t="shared" si="79"/>
        <v>0</v>
      </c>
      <c r="Q412" s="272">
        <f t="shared" si="77"/>
        <v>0</v>
      </c>
      <c r="R412" s="269">
        <f t="shared" si="80"/>
        <v>0</v>
      </c>
      <c r="S412" s="237"/>
    </row>
    <row r="413" spans="1:19" ht="14" thickBot="1">
      <c r="A413" s="187">
        <f t="shared" si="81"/>
        <v>5</v>
      </c>
      <c r="B413" s="278">
        <v>1</v>
      </c>
      <c r="C413" s="278">
        <v>1</v>
      </c>
      <c r="D413" s="278">
        <v>2</v>
      </c>
      <c r="E413" s="278">
        <v>1</v>
      </c>
      <c r="F413" s="278">
        <v>0</v>
      </c>
      <c r="G413" s="279">
        <f t="shared" si="82"/>
        <v>5</v>
      </c>
      <c r="H413" s="284">
        <f>IF(B413=2,'BN_Regular Symbol'!D$54,IF(BN_PayCombo!B413=1,'BN_Regular Symbol'!D$39,IF(A413=0,'BN_Regular Symbol'!D$26,'BN_Regular Symbol'!D$67) ))</f>
        <v>0</v>
      </c>
      <c r="I413" s="284">
        <f>IF(C413=2,'BN_Regular Symbol'!E$54,IF(BN_PayCombo!C413=1,'BN_Regular Symbol'!E$39,IF(B413=0,'BN_Regular Symbol'!E$26,'BN_Regular Symbol'!E$67) ))</f>
        <v>0</v>
      </c>
      <c r="J413" s="284">
        <f>IF(D413=2,'BN_Regular Symbol'!F$54,IF(BN_PayCombo!D413=1,'BN_Regular Symbol'!F$39,IF(C413=0,'BN_Regular Symbol'!F$26,'BN_Regular Symbol'!F$67) ))</f>
        <v>14</v>
      </c>
      <c r="K413" s="284">
        <f>IF(E413=2,'BN_Regular Symbol'!G$54,IF(BN_PayCombo!E413=1,'BN_Regular Symbol'!G$39,IF(D413=0,'BN_Regular Symbol'!G$26,'BN_Regular Symbol'!G$67) ))</f>
        <v>0</v>
      </c>
      <c r="L413" s="284">
        <f>IF(F413=2,'BN_Regular Symbol'!H$54,IF(BN_PayCombo!F413=1,'BN_Regular Symbol'!H$39,IF(E413=0,'BN_Regular Symbol'!H$26,'BN_Regular Symbol'!H$67) ))</f>
        <v>109</v>
      </c>
      <c r="M413" s="270">
        <f t="shared" si="74"/>
        <v>0</v>
      </c>
      <c r="N413" s="271">
        <f t="shared" si="75"/>
        <v>0</v>
      </c>
      <c r="O413" s="285">
        <f>HLOOKUP(A413,OverView!$B$47:$L$57,8,FALSE)</f>
        <v>15</v>
      </c>
      <c r="P413" s="269">
        <f t="shared" si="79"/>
        <v>0</v>
      </c>
      <c r="Q413" s="272">
        <f t="shared" si="77"/>
        <v>0</v>
      </c>
      <c r="R413" s="269">
        <f t="shared" si="80"/>
        <v>0</v>
      </c>
      <c r="S413" s="237"/>
    </row>
    <row r="414" spans="1:19" ht="14" thickBot="1">
      <c r="A414" s="187">
        <f t="shared" si="81"/>
        <v>5</v>
      </c>
      <c r="B414" s="278">
        <v>1</v>
      </c>
      <c r="C414" s="278">
        <v>2</v>
      </c>
      <c r="D414" s="278">
        <v>1</v>
      </c>
      <c r="E414" s="278">
        <v>1</v>
      </c>
      <c r="F414" s="278">
        <v>0</v>
      </c>
      <c r="G414" s="279">
        <f t="shared" si="82"/>
        <v>5</v>
      </c>
      <c r="H414" s="284">
        <f>IF(B414=2,'BN_Regular Symbol'!D$54,IF(BN_PayCombo!B414=1,'BN_Regular Symbol'!D$39,IF(A414=0,'BN_Regular Symbol'!D$26,'BN_Regular Symbol'!D$67) ))</f>
        <v>0</v>
      </c>
      <c r="I414" s="284">
        <f>IF(C414=2,'BN_Regular Symbol'!E$54,IF(BN_PayCombo!C414=1,'BN_Regular Symbol'!E$39,IF(B414=0,'BN_Regular Symbol'!E$26,'BN_Regular Symbol'!E$67) ))</f>
        <v>2</v>
      </c>
      <c r="J414" s="284">
        <f>IF(D414=2,'BN_Regular Symbol'!F$54,IF(BN_PayCombo!D414=1,'BN_Regular Symbol'!F$39,IF(C414=0,'BN_Regular Symbol'!F$26,'BN_Regular Symbol'!F$67) ))</f>
        <v>0</v>
      </c>
      <c r="K414" s="284">
        <f>IF(E414=2,'BN_Regular Symbol'!G$54,IF(BN_PayCombo!E414=1,'BN_Regular Symbol'!G$39,IF(D414=0,'BN_Regular Symbol'!G$26,'BN_Regular Symbol'!G$67) ))</f>
        <v>0</v>
      </c>
      <c r="L414" s="284">
        <f>IF(F414=2,'BN_Regular Symbol'!H$54,IF(BN_PayCombo!F414=1,'BN_Regular Symbol'!H$39,IF(E414=0,'BN_Regular Symbol'!H$26,'BN_Regular Symbol'!H$67) ))</f>
        <v>109</v>
      </c>
      <c r="M414" s="270">
        <f t="shared" si="74"/>
        <v>0</v>
      </c>
      <c r="N414" s="271">
        <f t="shared" si="75"/>
        <v>0</v>
      </c>
      <c r="O414" s="285">
        <f>HLOOKUP(A414,OverView!$B$47:$L$57,8,FALSE)</f>
        <v>15</v>
      </c>
      <c r="P414" s="269">
        <f t="shared" si="79"/>
        <v>0</v>
      </c>
      <c r="Q414" s="272">
        <f t="shared" si="77"/>
        <v>0</v>
      </c>
      <c r="R414" s="269">
        <f t="shared" si="80"/>
        <v>0</v>
      </c>
      <c r="S414" s="237"/>
    </row>
    <row r="415" spans="1:19" ht="14" thickBot="1">
      <c r="A415" s="187">
        <f t="shared" si="81"/>
        <v>5</v>
      </c>
      <c r="B415" s="278">
        <v>1</v>
      </c>
      <c r="C415" s="278">
        <v>2</v>
      </c>
      <c r="D415" s="278">
        <v>2</v>
      </c>
      <c r="E415" s="278">
        <v>0</v>
      </c>
      <c r="F415" s="278">
        <v>0</v>
      </c>
      <c r="G415" s="279">
        <f t="shared" si="82"/>
        <v>5</v>
      </c>
      <c r="H415" s="284">
        <f>IF(B415=2,'BN_Regular Symbol'!D$54,IF(BN_PayCombo!B415=1,'BN_Regular Symbol'!D$39,IF(A415=0,'BN_Regular Symbol'!D$26,'BN_Regular Symbol'!D$67) ))</f>
        <v>0</v>
      </c>
      <c r="I415" s="284">
        <f>IF(C415=2,'BN_Regular Symbol'!E$54,IF(BN_PayCombo!C415=1,'BN_Regular Symbol'!E$39,IF(B415=0,'BN_Regular Symbol'!E$26,'BN_Regular Symbol'!E$67) ))</f>
        <v>2</v>
      </c>
      <c r="J415" s="284">
        <f>IF(D415=2,'BN_Regular Symbol'!F$54,IF(BN_PayCombo!D415=1,'BN_Regular Symbol'!F$39,IF(C415=0,'BN_Regular Symbol'!F$26,'BN_Regular Symbol'!F$67) ))</f>
        <v>14</v>
      </c>
      <c r="K415" s="284">
        <f>IF(E415=2,'BN_Regular Symbol'!G$54,IF(BN_PayCombo!E415=1,'BN_Regular Symbol'!G$39,IF(D415=0,'BN_Regular Symbol'!G$26,'BN_Regular Symbol'!G$67) ))</f>
        <v>103</v>
      </c>
      <c r="L415" s="284">
        <f>IF(F415=2,'BN_Regular Symbol'!H$54,IF(BN_PayCombo!F415=1,'BN_Regular Symbol'!H$39,IF(E415=0,'BN_Regular Symbol'!H$26,'BN_Regular Symbol'!H$67) ))</f>
        <v>120</v>
      </c>
      <c r="M415" s="270">
        <f t="shared" si="74"/>
        <v>0</v>
      </c>
      <c r="N415" s="271">
        <f t="shared" si="75"/>
        <v>0</v>
      </c>
      <c r="O415" s="285">
        <f>HLOOKUP(A415,OverView!$B$47:$L$57,8,FALSE)</f>
        <v>15</v>
      </c>
      <c r="P415" s="269">
        <f t="shared" si="79"/>
        <v>0</v>
      </c>
      <c r="Q415" s="272">
        <f t="shared" si="77"/>
        <v>0</v>
      </c>
      <c r="R415" s="269">
        <f t="shared" si="80"/>
        <v>0</v>
      </c>
      <c r="S415" s="237"/>
    </row>
    <row r="416" spans="1:19" ht="14" thickBot="1">
      <c r="A416" s="187">
        <f t="shared" si="81"/>
        <v>5</v>
      </c>
      <c r="B416" s="278">
        <v>2</v>
      </c>
      <c r="C416" s="278">
        <v>1</v>
      </c>
      <c r="D416" s="278">
        <v>1</v>
      </c>
      <c r="E416" s="278">
        <v>1</v>
      </c>
      <c r="F416" s="278">
        <v>0</v>
      </c>
      <c r="G416" s="279">
        <f t="shared" si="82"/>
        <v>5</v>
      </c>
      <c r="H416" s="284">
        <f>IF(B416=2,'BN_Regular Symbol'!D$54,IF(BN_PayCombo!B416=1,'BN_Regular Symbol'!D$39,IF(A416=0,'BN_Regular Symbol'!D$26,'BN_Regular Symbol'!D$67) ))</f>
        <v>30</v>
      </c>
      <c r="I416" s="284">
        <f>IF(C416=2,'BN_Regular Symbol'!E$54,IF(BN_PayCombo!C416=1,'BN_Regular Symbol'!E$39,IF(B416=0,'BN_Regular Symbol'!E$26,'BN_Regular Symbol'!E$67) ))</f>
        <v>0</v>
      </c>
      <c r="J416" s="284">
        <f>IF(D416=2,'BN_Regular Symbol'!F$54,IF(BN_PayCombo!D416=1,'BN_Regular Symbol'!F$39,IF(C416=0,'BN_Regular Symbol'!F$26,'BN_Regular Symbol'!F$67) ))</f>
        <v>0</v>
      </c>
      <c r="K416" s="284">
        <f>IF(E416=2,'BN_Regular Symbol'!G$54,IF(BN_PayCombo!E416=1,'BN_Regular Symbol'!G$39,IF(D416=0,'BN_Regular Symbol'!G$26,'BN_Regular Symbol'!G$67) ))</f>
        <v>0</v>
      </c>
      <c r="L416" s="284">
        <f>IF(F416=2,'BN_Regular Symbol'!H$54,IF(BN_PayCombo!F416=1,'BN_Regular Symbol'!H$39,IF(E416=0,'BN_Regular Symbol'!H$26,'BN_Regular Symbol'!H$67) ))</f>
        <v>109</v>
      </c>
      <c r="M416" s="270">
        <f t="shared" si="74"/>
        <v>0</v>
      </c>
      <c r="N416" s="271">
        <f t="shared" si="75"/>
        <v>0</v>
      </c>
      <c r="O416" s="285">
        <f>HLOOKUP(A416,OverView!$B$47:$L$57,8,FALSE)</f>
        <v>15</v>
      </c>
      <c r="P416" s="269">
        <f t="shared" si="79"/>
        <v>0</v>
      </c>
      <c r="Q416" s="272">
        <f t="shared" si="77"/>
        <v>0</v>
      </c>
      <c r="R416" s="269">
        <f t="shared" si="80"/>
        <v>0</v>
      </c>
      <c r="S416" s="237"/>
    </row>
    <row r="417" spans="1:19" ht="14" thickBot="1">
      <c r="A417" s="187">
        <f t="shared" si="81"/>
        <v>5</v>
      </c>
      <c r="B417" s="278">
        <v>2</v>
      </c>
      <c r="C417" s="278">
        <v>1</v>
      </c>
      <c r="D417" s="278">
        <v>2</v>
      </c>
      <c r="E417" s="278">
        <v>0</v>
      </c>
      <c r="F417" s="278">
        <v>0</v>
      </c>
      <c r="G417" s="279">
        <f t="shared" si="82"/>
        <v>5</v>
      </c>
      <c r="H417" s="284">
        <f>IF(B417=2,'BN_Regular Symbol'!D$54,IF(BN_PayCombo!B417=1,'BN_Regular Symbol'!D$39,IF(A417=0,'BN_Regular Symbol'!D$26,'BN_Regular Symbol'!D$67) ))</f>
        <v>30</v>
      </c>
      <c r="I417" s="284">
        <f>IF(C417=2,'BN_Regular Symbol'!E$54,IF(BN_PayCombo!C417=1,'BN_Regular Symbol'!E$39,IF(B417=0,'BN_Regular Symbol'!E$26,'BN_Regular Symbol'!E$67) ))</f>
        <v>0</v>
      </c>
      <c r="J417" s="284">
        <f>IF(D417=2,'BN_Regular Symbol'!F$54,IF(BN_PayCombo!D417=1,'BN_Regular Symbol'!F$39,IF(C417=0,'BN_Regular Symbol'!F$26,'BN_Regular Symbol'!F$67) ))</f>
        <v>14</v>
      </c>
      <c r="K417" s="284">
        <f>IF(E417=2,'BN_Regular Symbol'!G$54,IF(BN_PayCombo!E417=1,'BN_Regular Symbol'!G$39,IF(D417=0,'BN_Regular Symbol'!G$26,'BN_Regular Symbol'!G$67) ))</f>
        <v>103</v>
      </c>
      <c r="L417" s="284">
        <f>IF(F417=2,'BN_Regular Symbol'!H$54,IF(BN_PayCombo!F417=1,'BN_Regular Symbol'!H$39,IF(E417=0,'BN_Regular Symbol'!H$26,'BN_Regular Symbol'!H$67) ))</f>
        <v>120</v>
      </c>
      <c r="M417" s="270">
        <f t="shared" si="74"/>
        <v>0</v>
      </c>
      <c r="N417" s="271">
        <f t="shared" si="75"/>
        <v>0</v>
      </c>
      <c r="O417" s="285">
        <f>HLOOKUP(A417,OverView!$B$47:$L$57,8,FALSE)</f>
        <v>15</v>
      </c>
      <c r="P417" s="269">
        <f t="shared" si="79"/>
        <v>0</v>
      </c>
      <c r="Q417" s="272">
        <f t="shared" si="77"/>
        <v>0</v>
      </c>
      <c r="R417" s="269">
        <f t="shared" si="80"/>
        <v>0</v>
      </c>
      <c r="S417" s="237"/>
    </row>
    <row r="418" spans="1:19" ht="14" thickBot="1">
      <c r="A418" s="187">
        <f t="shared" si="81"/>
        <v>5</v>
      </c>
      <c r="B418" s="282">
        <v>2</v>
      </c>
      <c r="C418" s="282">
        <v>2</v>
      </c>
      <c r="D418" s="282">
        <v>1</v>
      </c>
      <c r="E418" s="282">
        <v>0</v>
      </c>
      <c r="F418" s="282">
        <v>0</v>
      </c>
      <c r="G418" s="283">
        <f t="shared" si="82"/>
        <v>5</v>
      </c>
      <c r="H418" s="284">
        <f>IF(B418=2,'BN_Regular Symbol'!D$54,IF(BN_PayCombo!B418=1,'BN_Regular Symbol'!D$39,IF(A418=0,'BN_Regular Symbol'!D$26,'BN_Regular Symbol'!D$67) ))</f>
        <v>30</v>
      </c>
      <c r="I418" s="284">
        <f>IF(C418=2,'BN_Regular Symbol'!E$54,IF(BN_PayCombo!C418=1,'BN_Regular Symbol'!E$39,IF(B418=0,'BN_Regular Symbol'!E$26,'BN_Regular Symbol'!E$67) ))</f>
        <v>2</v>
      </c>
      <c r="J418" s="284">
        <f>IF(D418=2,'BN_Regular Symbol'!F$54,IF(BN_PayCombo!D418=1,'BN_Regular Symbol'!F$39,IF(C418=0,'BN_Regular Symbol'!F$26,'BN_Regular Symbol'!F$67) ))</f>
        <v>0</v>
      </c>
      <c r="K418" s="284">
        <f>IF(E418=2,'BN_Regular Symbol'!G$54,IF(BN_PayCombo!E418=1,'BN_Regular Symbol'!G$39,IF(D418=0,'BN_Regular Symbol'!G$26,'BN_Regular Symbol'!G$67) ))</f>
        <v>103</v>
      </c>
      <c r="L418" s="284">
        <f>IF(F418=2,'BN_Regular Symbol'!H$54,IF(BN_PayCombo!F418=1,'BN_Regular Symbol'!H$39,IF(E418=0,'BN_Regular Symbol'!H$26,'BN_Regular Symbol'!H$67) ))</f>
        <v>120</v>
      </c>
      <c r="M418" s="270">
        <f t="shared" si="74"/>
        <v>0</v>
      </c>
      <c r="N418" s="271">
        <f t="shared" si="75"/>
        <v>0</v>
      </c>
      <c r="O418" s="285">
        <f>HLOOKUP(A418,OverView!$B$47:$L$57,8,FALSE)</f>
        <v>15</v>
      </c>
      <c r="P418" s="269">
        <f t="shared" si="79"/>
        <v>0</v>
      </c>
      <c r="Q418" s="272">
        <f t="shared" si="77"/>
        <v>0</v>
      </c>
      <c r="R418" s="269">
        <f t="shared" si="80"/>
        <v>0</v>
      </c>
      <c r="S418" s="289">
        <f>SUM(M411:M418)</f>
        <v>0</v>
      </c>
    </row>
    <row r="419" spans="1:19" ht="14" thickBot="1">
      <c r="A419" s="187">
        <f t="shared" si="81"/>
        <v>4</v>
      </c>
      <c r="B419" s="280">
        <v>1</v>
      </c>
      <c r="C419" s="280">
        <v>1</v>
      </c>
      <c r="D419" s="280">
        <v>1</v>
      </c>
      <c r="E419" s="280">
        <v>1</v>
      </c>
      <c r="F419" s="280">
        <v>0</v>
      </c>
      <c r="G419" s="281">
        <f t="shared" si="82"/>
        <v>4</v>
      </c>
      <c r="H419" s="284">
        <f>IF(B419=2,'BN_Regular Symbol'!D$54,IF(BN_PayCombo!B419=1,'BN_Regular Symbol'!D$39,IF(A419=0,'BN_Regular Symbol'!D$26,'BN_Regular Symbol'!D$67) ))</f>
        <v>0</v>
      </c>
      <c r="I419" s="284">
        <f>IF(C419=2,'BN_Regular Symbol'!E$54,IF(BN_PayCombo!C419=1,'BN_Regular Symbol'!E$39,IF(B419=0,'BN_Regular Symbol'!E$26,'BN_Regular Symbol'!E$67) ))</f>
        <v>0</v>
      </c>
      <c r="J419" s="284">
        <f>IF(D419=2,'BN_Regular Symbol'!F$54,IF(BN_PayCombo!D419=1,'BN_Regular Symbol'!F$39,IF(C419=0,'BN_Regular Symbol'!F$26,'BN_Regular Symbol'!F$67) ))</f>
        <v>0</v>
      </c>
      <c r="K419" s="284">
        <f>IF(E419=2,'BN_Regular Symbol'!G$54,IF(BN_PayCombo!E419=1,'BN_Regular Symbol'!G$39,IF(D419=0,'BN_Regular Symbol'!G$26,'BN_Regular Symbol'!G$67) ))</f>
        <v>0</v>
      </c>
      <c r="L419" s="284">
        <f>IF(F419=2,'BN_Regular Symbol'!H$54,IF(BN_PayCombo!F419=1,'BN_Regular Symbol'!H$39,IF(E419=0,'BN_Regular Symbol'!H$26,'BN_Regular Symbol'!H$67) ))</f>
        <v>109</v>
      </c>
      <c r="M419" s="270">
        <f t="shared" si="74"/>
        <v>0</v>
      </c>
      <c r="N419" s="271">
        <f t="shared" si="75"/>
        <v>0</v>
      </c>
      <c r="O419" s="285">
        <f>HLOOKUP(A419,OverView!$B$47:$L$57,8,FALSE)</f>
        <v>8</v>
      </c>
      <c r="P419" s="269">
        <f t="shared" si="79"/>
        <v>0</v>
      </c>
      <c r="Q419" s="272">
        <f t="shared" si="77"/>
        <v>0</v>
      </c>
      <c r="R419" s="269">
        <f t="shared" si="80"/>
        <v>0</v>
      </c>
      <c r="S419" s="237"/>
    </row>
    <row r="420" spans="1:19" ht="14" thickBot="1">
      <c r="A420" s="187">
        <f t="shared" si="81"/>
        <v>4</v>
      </c>
      <c r="B420" s="278">
        <v>1</v>
      </c>
      <c r="C420" s="278">
        <v>1</v>
      </c>
      <c r="D420" s="278">
        <v>2</v>
      </c>
      <c r="E420" s="278">
        <v>0</v>
      </c>
      <c r="F420" s="278">
        <v>0</v>
      </c>
      <c r="G420" s="279">
        <f t="shared" si="82"/>
        <v>4</v>
      </c>
      <c r="H420" s="284">
        <f>IF(B420=2,'BN_Regular Symbol'!D$54,IF(BN_PayCombo!B420=1,'BN_Regular Symbol'!D$39,IF(A420=0,'BN_Regular Symbol'!D$26,'BN_Regular Symbol'!D$67) ))</f>
        <v>0</v>
      </c>
      <c r="I420" s="284">
        <f>IF(C420=2,'BN_Regular Symbol'!E$54,IF(BN_PayCombo!C420=1,'BN_Regular Symbol'!E$39,IF(B420=0,'BN_Regular Symbol'!E$26,'BN_Regular Symbol'!E$67) ))</f>
        <v>0</v>
      </c>
      <c r="J420" s="284">
        <f>IF(D420=2,'BN_Regular Symbol'!F$54,IF(BN_PayCombo!D420=1,'BN_Regular Symbol'!F$39,IF(C420=0,'BN_Regular Symbol'!F$26,'BN_Regular Symbol'!F$67) ))</f>
        <v>14</v>
      </c>
      <c r="K420" s="284">
        <f>IF(E420=2,'BN_Regular Symbol'!G$54,IF(BN_PayCombo!E420=1,'BN_Regular Symbol'!G$39,IF(D420=0,'BN_Regular Symbol'!G$26,'BN_Regular Symbol'!G$67) ))</f>
        <v>103</v>
      </c>
      <c r="L420" s="284">
        <f>IF(F420=2,'BN_Regular Symbol'!H$54,IF(BN_PayCombo!F420=1,'BN_Regular Symbol'!H$39,IF(E420=0,'BN_Regular Symbol'!H$26,'BN_Regular Symbol'!H$67) ))</f>
        <v>120</v>
      </c>
      <c r="M420" s="270">
        <f t="shared" si="74"/>
        <v>0</v>
      </c>
      <c r="N420" s="271">
        <f t="shared" si="75"/>
        <v>0</v>
      </c>
      <c r="O420" s="285">
        <f>HLOOKUP(A420,OverView!$B$47:$L$57,8,FALSE)</f>
        <v>8</v>
      </c>
      <c r="P420" s="269">
        <f t="shared" si="79"/>
        <v>0</v>
      </c>
      <c r="Q420" s="272">
        <f t="shared" si="77"/>
        <v>0</v>
      </c>
      <c r="R420" s="269">
        <f t="shared" si="80"/>
        <v>0</v>
      </c>
      <c r="S420" s="237"/>
    </row>
    <row r="421" spans="1:19" ht="14" thickBot="1">
      <c r="A421" s="187">
        <f t="shared" si="81"/>
        <v>4</v>
      </c>
      <c r="B421" s="278">
        <v>1</v>
      </c>
      <c r="C421" s="278">
        <v>2</v>
      </c>
      <c r="D421" s="278">
        <v>1</v>
      </c>
      <c r="E421" s="278">
        <v>0</v>
      </c>
      <c r="F421" s="278">
        <v>0</v>
      </c>
      <c r="G421" s="279">
        <f t="shared" si="82"/>
        <v>4</v>
      </c>
      <c r="H421" s="284">
        <f>IF(B421=2,'BN_Regular Symbol'!D$54,IF(BN_PayCombo!B421=1,'BN_Regular Symbol'!D$39,IF(A421=0,'BN_Regular Symbol'!D$26,'BN_Regular Symbol'!D$67) ))</f>
        <v>0</v>
      </c>
      <c r="I421" s="284">
        <f>IF(C421=2,'BN_Regular Symbol'!E$54,IF(BN_PayCombo!C421=1,'BN_Regular Symbol'!E$39,IF(B421=0,'BN_Regular Symbol'!E$26,'BN_Regular Symbol'!E$67) ))</f>
        <v>2</v>
      </c>
      <c r="J421" s="284">
        <f>IF(D421=2,'BN_Regular Symbol'!F$54,IF(BN_PayCombo!D421=1,'BN_Regular Symbol'!F$39,IF(C421=0,'BN_Regular Symbol'!F$26,'BN_Regular Symbol'!F$67) ))</f>
        <v>0</v>
      </c>
      <c r="K421" s="284">
        <f>IF(E421=2,'BN_Regular Symbol'!G$54,IF(BN_PayCombo!E421=1,'BN_Regular Symbol'!G$39,IF(D421=0,'BN_Regular Symbol'!G$26,'BN_Regular Symbol'!G$67) ))</f>
        <v>103</v>
      </c>
      <c r="L421" s="284">
        <f>IF(F421=2,'BN_Regular Symbol'!H$54,IF(BN_PayCombo!F421=1,'BN_Regular Symbol'!H$39,IF(E421=0,'BN_Regular Symbol'!H$26,'BN_Regular Symbol'!H$67) ))</f>
        <v>120</v>
      </c>
      <c r="M421" s="270">
        <f t="shared" si="74"/>
        <v>0</v>
      </c>
      <c r="N421" s="271">
        <f t="shared" si="75"/>
        <v>0</v>
      </c>
      <c r="O421" s="285">
        <f>HLOOKUP(A421,OverView!$B$47:$L$57,8,FALSE)</f>
        <v>8</v>
      </c>
      <c r="P421" s="269">
        <f t="shared" si="79"/>
        <v>0</v>
      </c>
      <c r="Q421" s="272">
        <f t="shared" si="77"/>
        <v>0</v>
      </c>
      <c r="R421" s="269">
        <f t="shared" si="80"/>
        <v>0</v>
      </c>
      <c r="S421" s="237"/>
    </row>
    <row r="422" spans="1:19" ht="14" thickBot="1">
      <c r="A422" s="187">
        <f t="shared" si="81"/>
        <v>4</v>
      </c>
      <c r="B422" s="278">
        <v>2</v>
      </c>
      <c r="C422" s="278">
        <v>1</v>
      </c>
      <c r="D422" s="278">
        <v>1</v>
      </c>
      <c r="E422" s="278">
        <v>0</v>
      </c>
      <c r="F422" s="278">
        <v>0</v>
      </c>
      <c r="G422" s="279">
        <f t="shared" si="82"/>
        <v>4</v>
      </c>
      <c r="H422" s="284">
        <f>IF(B422=2,'BN_Regular Symbol'!D$54,IF(BN_PayCombo!B422=1,'BN_Regular Symbol'!D$39,IF(A422=0,'BN_Regular Symbol'!D$26,'BN_Regular Symbol'!D$67) ))</f>
        <v>30</v>
      </c>
      <c r="I422" s="284">
        <f>IF(C422=2,'BN_Regular Symbol'!E$54,IF(BN_PayCombo!C422=1,'BN_Regular Symbol'!E$39,IF(B422=0,'BN_Regular Symbol'!E$26,'BN_Regular Symbol'!E$67) ))</f>
        <v>0</v>
      </c>
      <c r="J422" s="284">
        <f>IF(D422=2,'BN_Regular Symbol'!F$54,IF(BN_PayCombo!D422=1,'BN_Regular Symbol'!F$39,IF(C422=0,'BN_Regular Symbol'!F$26,'BN_Regular Symbol'!F$67) ))</f>
        <v>0</v>
      </c>
      <c r="K422" s="284">
        <f>IF(E422=2,'BN_Regular Symbol'!G$54,IF(BN_PayCombo!E422=1,'BN_Regular Symbol'!G$39,IF(D422=0,'BN_Regular Symbol'!G$26,'BN_Regular Symbol'!G$67) ))</f>
        <v>103</v>
      </c>
      <c r="L422" s="284">
        <f>IF(F422=2,'BN_Regular Symbol'!H$54,IF(BN_PayCombo!F422=1,'BN_Regular Symbol'!H$39,IF(E422=0,'BN_Regular Symbol'!H$26,'BN_Regular Symbol'!H$67) ))</f>
        <v>120</v>
      </c>
      <c r="M422" s="270">
        <f t="shared" si="74"/>
        <v>0</v>
      </c>
      <c r="N422" s="271">
        <f t="shared" si="75"/>
        <v>0</v>
      </c>
      <c r="O422" s="285">
        <f>HLOOKUP(A422,OverView!$B$47:$L$57,8,FALSE)</f>
        <v>8</v>
      </c>
      <c r="P422" s="269">
        <f t="shared" si="79"/>
        <v>0</v>
      </c>
      <c r="Q422" s="272">
        <f t="shared" si="77"/>
        <v>0</v>
      </c>
      <c r="R422" s="269">
        <f t="shared" si="80"/>
        <v>0</v>
      </c>
      <c r="S422" s="237"/>
    </row>
    <row r="423" spans="1:19" ht="14" thickBot="1">
      <c r="A423" s="187">
        <f t="shared" si="81"/>
        <v>4</v>
      </c>
      <c r="B423" s="282">
        <v>2</v>
      </c>
      <c r="C423" s="282">
        <v>2</v>
      </c>
      <c r="D423" s="282">
        <v>0</v>
      </c>
      <c r="E423" s="282">
        <v>0</v>
      </c>
      <c r="F423" s="282">
        <v>0</v>
      </c>
      <c r="G423" s="283">
        <f t="shared" si="82"/>
        <v>4</v>
      </c>
      <c r="H423" s="284">
        <f>IF(B423=2,'BN_Regular Symbol'!D$54,IF(BN_PayCombo!B423=1,'BN_Regular Symbol'!D$39,IF(A423=0,'BN_Regular Symbol'!D$26,'BN_Regular Symbol'!D$67) ))</f>
        <v>30</v>
      </c>
      <c r="I423" s="284">
        <f>IF(C423=2,'BN_Regular Symbol'!E$54,IF(BN_PayCombo!C423=1,'BN_Regular Symbol'!E$39,IF(B423=0,'BN_Regular Symbol'!E$26,'BN_Regular Symbol'!E$67) ))</f>
        <v>2</v>
      </c>
      <c r="J423" s="284">
        <f>IF(D423=2,'BN_Regular Symbol'!F$54,IF(BN_PayCombo!D423=1,'BN_Regular Symbol'!F$39,IF(C423=0,'BN_Regular Symbol'!F$26,'BN_Regular Symbol'!F$67) ))</f>
        <v>106</v>
      </c>
      <c r="K423" s="284">
        <f>IF(E423=2,'BN_Regular Symbol'!G$54,IF(BN_PayCombo!E423=1,'BN_Regular Symbol'!G$39,IF(D423=0,'BN_Regular Symbol'!G$26,'BN_Regular Symbol'!G$67) ))</f>
        <v>120</v>
      </c>
      <c r="L423" s="284">
        <f>IF(F423=2,'BN_Regular Symbol'!H$54,IF(BN_PayCombo!F423=1,'BN_Regular Symbol'!H$39,IF(E423=0,'BN_Regular Symbol'!H$26,'BN_Regular Symbol'!H$67) ))</f>
        <v>120</v>
      </c>
      <c r="M423" s="270">
        <f t="shared" si="74"/>
        <v>91584000</v>
      </c>
      <c r="N423" s="271">
        <f t="shared" si="75"/>
        <v>271.69811320754718</v>
      </c>
      <c r="O423" s="285">
        <f>HLOOKUP(A423,OverView!$B$47:$L$57,8,FALSE)</f>
        <v>8</v>
      </c>
      <c r="P423" s="269">
        <f t="shared" si="79"/>
        <v>2.9444444444444443E-2</v>
      </c>
      <c r="Q423" s="272">
        <f t="shared" si="77"/>
        <v>3.6805555555555554E-3</v>
      </c>
      <c r="R423" s="269">
        <f t="shared" si="80"/>
        <v>2.9444444444444443E-2</v>
      </c>
      <c r="S423" s="289">
        <f>SUM(M419:M423)</f>
        <v>91584000</v>
      </c>
    </row>
    <row r="424" spans="1:19" ht="14" thickBot="1">
      <c r="A424" s="187">
        <f t="shared" si="81"/>
        <v>3</v>
      </c>
      <c r="B424" s="280">
        <v>1</v>
      </c>
      <c r="C424" s="280">
        <v>1</v>
      </c>
      <c r="D424" s="280">
        <v>1</v>
      </c>
      <c r="E424" s="280">
        <v>0</v>
      </c>
      <c r="F424" s="280">
        <v>0</v>
      </c>
      <c r="G424" s="281">
        <f t="shared" si="82"/>
        <v>3</v>
      </c>
      <c r="H424" s="284">
        <f>IF(B424=2,'BN_Regular Symbol'!D$54,IF(BN_PayCombo!B424=1,'BN_Regular Symbol'!D$39,IF(A424=0,'BN_Regular Symbol'!D$26,'BN_Regular Symbol'!D$67) ))</f>
        <v>0</v>
      </c>
      <c r="I424" s="284">
        <f>IF(C424=2,'BN_Regular Symbol'!E$54,IF(BN_PayCombo!C424=1,'BN_Regular Symbol'!E$39,IF(B424=0,'BN_Regular Symbol'!E$26,'BN_Regular Symbol'!E$67) ))</f>
        <v>0</v>
      </c>
      <c r="J424" s="284">
        <f>IF(D424=2,'BN_Regular Symbol'!F$54,IF(BN_PayCombo!D424=1,'BN_Regular Symbol'!F$39,IF(C424=0,'BN_Regular Symbol'!F$26,'BN_Regular Symbol'!F$67) ))</f>
        <v>0</v>
      </c>
      <c r="K424" s="284">
        <f>IF(E424=2,'BN_Regular Symbol'!G$54,IF(BN_PayCombo!E424=1,'BN_Regular Symbol'!G$39,IF(D424=0,'BN_Regular Symbol'!G$26,'BN_Regular Symbol'!G$67) ))</f>
        <v>103</v>
      </c>
      <c r="L424" s="284">
        <f>IF(F424=2,'BN_Regular Symbol'!H$54,IF(BN_PayCombo!F424=1,'BN_Regular Symbol'!H$39,IF(E424=0,'BN_Regular Symbol'!H$26,'BN_Regular Symbol'!H$67) ))</f>
        <v>120</v>
      </c>
      <c r="M424" s="270">
        <f t="shared" si="74"/>
        <v>0</v>
      </c>
      <c r="N424" s="271">
        <f t="shared" si="75"/>
        <v>0</v>
      </c>
      <c r="O424" s="285">
        <f>HLOOKUP(A424,OverView!$B$47:$L$57,8,FALSE)</f>
        <v>5</v>
      </c>
      <c r="P424" s="269">
        <f t="shared" si="79"/>
        <v>0</v>
      </c>
      <c r="Q424" s="272">
        <f t="shared" si="77"/>
        <v>0</v>
      </c>
      <c r="R424" s="269">
        <f t="shared" si="80"/>
        <v>0</v>
      </c>
      <c r="S424" s="237"/>
    </row>
    <row r="425" spans="1:19" ht="14" thickBot="1">
      <c r="A425" s="187">
        <f t="shared" si="81"/>
        <v>3</v>
      </c>
      <c r="B425" s="278">
        <v>1</v>
      </c>
      <c r="C425" s="278">
        <v>2</v>
      </c>
      <c r="D425" s="278">
        <v>0</v>
      </c>
      <c r="E425" s="278">
        <v>0</v>
      </c>
      <c r="F425" s="278">
        <v>0</v>
      </c>
      <c r="G425" s="279">
        <f t="shared" si="82"/>
        <v>3</v>
      </c>
      <c r="H425" s="284">
        <f>IF(B425=2,'BN_Regular Symbol'!D$54,IF(BN_PayCombo!B425=1,'BN_Regular Symbol'!D$39,IF(A425=0,'BN_Regular Symbol'!D$26,'BN_Regular Symbol'!D$67) ))</f>
        <v>0</v>
      </c>
      <c r="I425" s="284">
        <f>IF(C425=2,'BN_Regular Symbol'!E$54,IF(BN_PayCombo!C425=1,'BN_Regular Symbol'!E$39,IF(B425=0,'BN_Regular Symbol'!E$26,'BN_Regular Symbol'!E$67) ))</f>
        <v>2</v>
      </c>
      <c r="J425" s="284">
        <f>IF(D425=2,'BN_Regular Symbol'!F$54,IF(BN_PayCombo!D425=1,'BN_Regular Symbol'!F$39,IF(C425=0,'BN_Regular Symbol'!F$26,'BN_Regular Symbol'!F$67) ))</f>
        <v>106</v>
      </c>
      <c r="K425" s="284">
        <f>IF(E425=2,'BN_Regular Symbol'!G$54,IF(BN_PayCombo!E425=1,'BN_Regular Symbol'!G$39,IF(D425=0,'BN_Regular Symbol'!G$26,'BN_Regular Symbol'!G$67) ))</f>
        <v>120</v>
      </c>
      <c r="L425" s="284">
        <f>IF(F425=2,'BN_Regular Symbol'!H$54,IF(BN_PayCombo!F425=1,'BN_Regular Symbol'!H$39,IF(E425=0,'BN_Regular Symbol'!H$26,'BN_Regular Symbol'!H$67) ))</f>
        <v>120</v>
      </c>
      <c r="M425" s="270">
        <f t="shared" si="74"/>
        <v>0</v>
      </c>
      <c r="N425" s="271">
        <f t="shared" si="75"/>
        <v>0</v>
      </c>
      <c r="O425" s="285">
        <f>HLOOKUP(A425,OverView!$B$47:$L$57,8,FALSE)</f>
        <v>5</v>
      </c>
      <c r="P425" s="269">
        <f t="shared" si="79"/>
        <v>0</v>
      </c>
      <c r="Q425" s="272">
        <f t="shared" si="77"/>
        <v>0</v>
      </c>
      <c r="R425" s="269">
        <f t="shared" si="80"/>
        <v>0</v>
      </c>
      <c r="S425" s="237"/>
    </row>
    <row r="426" spans="1:19" ht="14" thickBot="1">
      <c r="A426" s="187">
        <f t="shared" si="81"/>
        <v>3</v>
      </c>
      <c r="B426" s="282">
        <v>2</v>
      </c>
      <c r="C426" s="282">
        <v>1</v>
      </c>
      <c r="D426" s="282">
        <v>0</v>
      </c>
      <c r="E426" s="282">
        <v>0</v>
      </c>
      <c r="F426" s="282">
        <v>0</v>
      </c>
      <c r="G426" s="283">
        <f t="shared" si="82"/>
        <v>3</v>
      </c>
      <c r="H426" s="284">
        <f>IF(B426=2,'BN_Regular Symbol'!D$54,IF(BN_PayCombo!B426=1,'BN_Regular Symbol'!D$39,IF(A426=0,'BN_Regular Symbol'!D$26,'BN_Regular Symbol'!D$67) ))</f>
        <v>30</v>
      </c>
      <c r="I426" s="284">
        <f>IF(C426=2,'BN_Regular Symbol'!E$54,IF(BN_PayCombo!C426=1,'BN_Regular Symbol'!E$39,IF(B426=0,'BN_Regular Symbol'!E$26,'BN_Regular Symbol'!E$67) ))</f>
        <v>0</v>
      </c>
      <c r="J426" s="284">
        <f>IF(D426=2,'BN_Regular Symbol'!F$54,IF(BN_PayCombo!D426=1,'BN_Regular Symbol'!F$39,IF(C426=0,'BN_Regular Symbol'!F$26,'BN_Regular Symbol'!F$67) ))</f>
        <v>106</v>
      </c>
      <c r="K426" s="284">
        <f>IF(E426=2,'BN_Regular Symbol'!G$54,IF(BN_PayCombo!E426=1,'BN_Regular Symbol'!G$39,IF(D426=0,'BN_Regular Symbol'!G$26,'BN_Regular Symbol'!G$67) ))</f>
        <v>120</v>
      </c>
      <c r="L426" s="284">
        <f>IF(F426=2,'BN_Regular Symbol'!H$54,IF(BN_PayCombo!F426=1,'BN_Regular Symbol'!H$39,IF(E426=0,'BN_Regular Symbol'!H$26,'BN_Regular Symbol'!H$67) ))</f>
        <v>120</v>
      </c>
      <c r="M426" s="270">
        <f t="shared" si="74"/>
        <v>0</v>
      </c>
      <c r="N426" s="271">
        <f t="shared" si="75"/>
        <v>0</v>
      </c>
      <c r="O426" s="285">
        <f>HLOOKUP(A426,OverView!$B$47:$L$57,8,FALSE)</f>
        <v>5</v>
      </c>
      <c r="P426" s="269">
        <f t="shared" si="79"/>
        <v>0</v>
      </c>
      <c r="Q426" s="272">
        <f t="shared" si="77"/>
        <v>0</v>
      </c>
      <c r="R426" s="269">
        <f t="shared" si="80"/>
        <v>0</v>
      </c>
      <c r="S426" s="289">
        <f>SUM(M424:M426)</f>
        <v>0</v>
      </c>
    </row>
    <row r="427" spans="1:19">
      <c r="B427" s="346" t="s">
        <v>211</v>
      </c>
      <c r="C427" s="346"/>
      <c r="D427" s="346"/>
      <c r="E427" s="346"/>
      <c r="F427" s="347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</row>
    <row r="428" spans="1:19" ht="14" thickBot="1">
      <c r="A428" s="187">
        <f t="shared" ref="A428:A459" si="83">SUM(B428:F428)</f>
        <v>10</v>
      </c>
      <c r="B428" s="282">
        <v>2</v>
      </c>
      <c r="C428" s="282">
        <v>2</v>
      </c>
      <c r="D428" s="282">
        <v>2</v>
      </c>
      <c r="E428" s="282">
        <v>2</v>
      </c>
      <c r="F428" s="282">
        <v>2</v>
      </c>
      <c r="G428" s="283">
        <f t="shared" ref="G428:G459" si="84">SUM(B428:F428)</f>
        <v>10</v>
      </c>
      <c r="H428" s="284">
        <f>IF(B428=2,'BN_Regular Symbol'!D$55,IF(BN_PayCombo!B428=1,'BN_Regular Symbol'!D$40,IF(A428=0,'BN_Regular Symbol'!D$26,'BN_Regular Symbol'!D$68) ))</f>
        <v>1</v>
      </c>
      <c r="I428" s="284">
        <f>IF(C428=2,'BN_Regular Symbol'!E$55,IF(BN_PayCombo!C428=1,'BN_Regular Symbol'!E$40,IF(B428=0,'BN_Regular Symbol'!E$26,'BN_Regular Symbol'!E$68) ))</f>
        <v>17</v>
      </c>
      <c r="J428" s="284">
        <f>IF(D428=2,'BN_Regular Symbol'!F$55,IF(BN_PayCombo!D428=1,'BN_Regular Symbol'!F$40,IF(C428=0,'BN_Regular Symbol'!F$26,'BN_Regular Symbol'!F$68) ))</f>
        <v>26</v>
      </c>
      <c r="K428" s="284">
        <f>IF(E428=2,'BN_Regular Symbol'!G$55,IF(BN_PayCombo!E428=1,'BN_Regular Symbol'!G$40,IF(D428=0,'BN_Regular Symbol'!G$26,'BN_Regular Symbol'!G$68) ))</f>
        <v>33</v>
      </c>
      <c r="L428" s="284">
        <f>IF(F428=2,'BN_Regular Symbol'!H$55,IF(BN_PayCombo!F428=1,'BN_Regular Symbol'!H$40,IF(E428=0,'BN_Regular Symbol'!H$26,'BN_Regular Symbol'!H$68) ))</f>
        <v>22</v>
      </c>
      <c r="M428" s="270">
        <f t="shared" ref="M428:M486" si="85">PRODUCT(H428,I428,J428,K428,L428)</f>
        <v>320892</v>
      </c>
      <c r="N428" s="271">
        <f t="shared" ref="N428:N486" si="86">IF(M428=0,0,$H$5/M428)</f>
        <v>77543.846527803747</v>
      </c>
      <c r="O428" s="285">
        <f>HLOOKUP(A428,OverView!$B$47:$L$57,9,FALSE)</f>
        <v>900</v>
      </c>
      <c r="P428" s="269">
        <f t="shared" ref="P428:P455" si="87">R428/$H$3</f>
        <v>1.1606336805555555E-2</v>
      </c>
      <c r="Q428" s="272">
        <f t="shared" ref="Q428:Q486" si="88">IF(N428=0,0,1/N428)</f>
        <v>1.2895929783950616E-5</v>
      </c>
      <c r="R428" s="269">
        <f t="shared" ref="R428:R455" si="89">O428*Q428</f>
        <v>1.1606336805555555E-2</v>
      </c>
      <c r="S428" s="287">
        <f>SUM(M428)</f>
        <v>320892</v>
      </c>
    </row>
    <row r="429" spans="1:19" ht="14" thickBot="1">
      <c r="A429" s="187">
        <f t="shared" si="83"/>
        <v>9</v>
      </c>
      <c r="B429" s="280">
        <v>1</v>
      </c>
      <c r="C429" s="280">
        <v>2</v>
      </c>
      <c r="D429" s="280">
        <v>2</v>
      </c>
      <c r="E429" s="280">
        <v>2</v>
      </c>
      <c r="F429" s="280">
        <v>2</v>
      </c>
      <c r="G429" s="281">
        <f t="shared" si="84"/>
        <v>9</v>
      </c>
      <c r="H429" s="284">
        <f>IF(B429=2,'BN_Regular Symbol'!D$55,IF(BN_PayCombo!B429=1,'BN_Regular Symbol'!D$40,IF(A429=0,'BN_Regular Symbol'!D$26,'BN_Regular Symbol'!D$68) ))</f>
        <v>0</v>
      </c>
      <c r="I429" s="284">
        <f>IF(C429=2,'BN_Regular Symbol'!E$55,IF(BN_PayCombo!C429=1,'BN_Regular Symbol'!E$40,IF(B429=0,'BN_Regular Symbol'!E$26,'BN_Regular Symbol'!E$68) ))</f>
        <v>17</v>
      </c>
      <c r="J429" s="284">
        <f>IF(D429=2,'BN_Regular Symbol'!F$55,IF(BN_PayCombo!D429=1,'BN_Regular Symbol'!F$40,IF(C429=0,'BN_Regular Symbol'!F$26,'BN_Regular Symbol'!F$68) ))</f>
        <v>26</v>
      </c>
      <c r="K429" s="284">
        <f>IF(E429=2,'BN_Regular Symbol'!G$55,IF(BN_PayCombo!E429=1,'BN_Regular Symbol'!G$40,IF(D429=0,'BN_Regular Symbol'!G$26,'BN_Regular Symbol'!G$68) ))</f>
        <v>33</v>
      </c>
      <c r="L429" s="284">
        <f>IF(F429=2,'BN_Regular Symbol'!H$55,IF(BN_PayCombo!F429=1,'BN_Regular Symbol'!H$40,IF(E429=0,'BN_Regular Symbol'!H$26,'BN_Regular Symbol'!H$68) ))</f>
        <v>22</v>
      </c>
      <c r="M429" s="270">
        <f t="shared" si="85"/>
        <v>0</v>
      </c>
      <c r="N429" s="271">
        <f t="shared" si="86"/>
        <v>0</v>
      </c>
      <c r="O429" s="285">
        <f>HLOOKUP(A429,OverView!$B$47:$L$57,9,FALSE)</f>
        <v>360</v>
      </c>
      <c r="P429" s="269">
        <f t="shared" si="87"/>
        <v>0</v>
      </c>
      <c r="Q429" s="272">
        <f t="shared" si="88"/>
        <v>0</v>
      </c>
      <c r="R429" s="269">
        <f t="shared" si="89"/>
        <v>0</v>
      </c>
      <c r="S429" s="237"/>
    </row>
    <row r="430" spans="1:19" ht="14" thickBot="1">
      <c r="A430" s="187">
        <f t="shared" si="83"/>
        <v>9</v>
      </c>
      <c r="B430" s="278">
        <v>2</v>
      </c>
      <c r="C430" s="278">
        <v>1</v>
      </c>
      <c r="D430" s="278">
        <v>2</v>
      </c>
      <c r="E430" s="278">
        <v>2</v>
      </c>
      <c r="F430" s="278">
        <v>2</v>
      </c>
      <c r="G430" s="279">
        <f t="shared" si="84"/>
        <v>9</v>
      </c>
      <c r="H430" s="284">
        <f>IF(B430=2,'BN_Regular Symbol'!D$55,IF(BN_PayCombo!B430=1,'BN_Regular Symbol'!D$40,IF(A430=0,'BN_Regular Symbol'!D$26,'BN_Regular Symbol'!D$68) ))</f>
        <v>1</v>
      </c>
      <c r="I430" s="284">
        <f>IF(C430=2,'BN_Regular Symbol'!E$55,IF(BN_PayCombo!C430=1,'BN_Regular Symbol'!E$40,IF(B430=0,'BN_Regular Symbol'!E$26,'BN_Regular Symbol'!E$68) ))</f>
        <v>0</v>
      </c>
      <c r="J430" s="284">
        <f>IF(D430=2,'BN_Regular Symbol'!F$55,IF(BN_PayCombo!D430=1,'BN_Regular Symbol'!F$40,IF(C430=0,'BN_Regular Symbol'!F$26,'BN_Regular Symbol'!F$68) ))</f>
        <v>26</v>
      </c>
      <c r="K430" s="284">
        <f>IF(E430=2,'BN_Regular Symbol'!G$55,IF(BN_PayCombo!E430=1,'BN_Regular Symbol'!G$40,IF(D430=0,'BN_Regular Symbol'!G$26,'BN_Regular Symbol'!G$68) ))</f>
        <v>33</v>
      </c>
      <c r="L430" s="284">
        <f>IF(F430=2,'BN_Regular Symbol'!H$55,IF(BN_PayCombo!F430=1,'BN_Regular Symbol'!H$40,IF(E430=0,'BN_Regular Symbol'!H$26,'BN_Regular Symbol'!H$68) ))</f>
        <v>22</v>
      </c>
      <c r="M430" s="270">
        <f t="shared" si="85"/>
        <v>0</v>
      </c>
      <c r="N430" s="271">
        <f t="shared" si="86"/>
        <v>0</v>
      </c>
      <c r="O430" s="285">
        <f>HLOOKUP(A430,OverView!$B$47:$L$57,9,FALSE)</f>
        <v>360</v>
      </c>
      <c r="P430" s="269">
        <f t="shared" si="87"/>
        <v>0</v>
      </c>
      <c r="Q430" s="272">
        <f t="shared" si="88"/>
        <v>0</v>
      </c>
      <c r="R430" s="269">
        <f t="shared" si="89"/>
        <v>0</v>
      </c>
      <c r="S430" s="237"/>
    </row>
    <row r="431" spans="1:19" ht="14" thickBot="1">
      <c r="A431" s="187">
        <f t="shared" si="83"/>
        <v>9</v>
      </c>
      <c r="B431" s="278">
        <v>2</v>
      </c>
      <c r="C431" s="278">
        <v>2</v>
      </c>
      <c r="D431" s="278">
        <v>1</v>
      </c>
      <c r="E431" s="278">
        <v>2</v>
      </c>
      <c r="F431" s="278">
        <v>2</v>
      </c>
      <c r="G431" s="279">
        <f t="shared" si="84"/>
        <v>9</v>
      </c>
      <c r="H431" s="284">
        <f>IF(B431=2,'BN_Regular Symbol'!D$55,IF(BN_PayCombo!B431=1,'BN_Regular Symbol'!D$40,IF(A431=0,'BN_Regular Symbol'!D$26,'BN_Regular Symbol'!D$68) ))</f>
        <v>1</v>
      </c>
      <c r="I431" s="284">
        <f>IF(C431=2,'BN_Regular Symbol'!E$55,IF(BN_PayCombo!C431=1,'BN_Regular Symbol'!E$40,IF(B431=0,'BN_Regular Symbol'!E$26,'BN_Regular Symbol'!E$68) ))</f>
        <v>17</v>
      </c>
      <c r="J431" s="284">
        <f>IF(D431=2,'BN_Regular Symbol'!F$55,IF(BN_PayCombo!D431=1,'BN_Regular Symbol'!F$40,IF(C431=0,'BN_Regular Symbol'!F$26,'BN_Regular Symbol'!F$68) ))</f>
        <v>0</v>
      </c>
      <c r="K431" s="284">
        <f>IF(E431=2,'BN_Regular Symbol'!G$55,IF(BN_PayCombo!E431=1,'BN_Regular Symbol'!G$40,IF(D431=0,'BN_Regular Symbol'!G$26,'BN_Regular Symbol'!G$68) ))</f>
        <v>33</v>
      </c>
      <c r="L431" s="284">
        <f>IF(F431=2,'BN_Regular Symbol'!H$55,IF(BN_PayCombo!F431=1,'BN_Regular Symbol'!H$40,IF(E431=0,'BN_Regular Symbol'!H$26,'BN_Regular Symbol'!H$68) ))</f>
        <v>22</v>
      </c>
      <c r="M431" s="270">
        <f t="shared" si="85"/>
        <v>0</v>
      </c>
      <c r="N431" s="271">
        <f t="shared" si="86"/>
        <v>0</v>
      </c>
      <c r="O431" s="285">
        <f>HLOOKUP(A431,OverView!$B$47:$L$57,9,FALSE)</f>
        <v>360</v>
      </c>
      <c r="P431" s="269">
        <f t="shared" si="87"/>
        <v>0</v>
      </c>
      <c r="Q431" s="272">
        <f t="shared" si="88"/>
        <v>0</v>
      </c>
      <c r="R431" s="269">
        <f t="shared" si="89"/>
        <v>0</v>
      </c>
      <c r="S431" s="237"/>
    </row>
    <row r="432" spans="1:19" ht="14" thickBot="1">
      <c r="A432" s="187">
        <f t="shared" si="83"/>
        <v>9</v>
      </c>
      <c r="B432" s="278">
        <v>2</v>
      </c>
      <c r="C432" s="278">
        <v>2</v>
      </c>
      <c r="D432" s="278">
        <v>2</v>
      </c>
      <c r="E432" s="278">
        <v>1</v>
      </c>
      <c r="F432" s="278">
        <v>2</v>
      </c>
      <c r="G432" s="279">
        <f t="shared" si="84"/>
        <v>9</v>
      </c>
      <c r="H432" s="284">
        <f>IF(B432=2,'BN_Regular Symbol'!D$55,IF(BN_PayCombo!B432=1,'BN_Regular Symbol'!D$40,IF(A432=0,'BN_Regular Symbol'!D$26,'BN_Regular Symbol'!D$68) ))</f>
        <v>1</v>
      </c>
      <c r="I432" s="284">
        <f>IF(C432=2,'BN_Regular Symbol'!E$55,IF(BN_PayCombo!C432=1,'BN_Regular Symbol'!E$40,IF(B432=0,'BN_Regular Symbol'!E$26,'BN_Regular Symbol'!E$68) ))</f>
        <v>17</v>
      </c>
      <c r="J432" s="284">
        <f>IF(D432=2,'BN_Regular Symbol'!F$55,IF(BN_PayCombo!D432=1,'BN_Regular Symbol'!F$40,IF(C432=0,'BN_Regular Symbol'!F$26,'BN_Regular Symbol'!F$68) ))</f>
        <v>26</v>
      </c>
      <c r="K432" s="284">
        <f>IF(E432=2,'BN_Regular Symbol'!G$55,IF(BN_PayCombo!E432=1,'BN_Regular Symbol'!G$40,IF(D432=0,'BN_Regular Symbol'!G$26,'BN_Regular Symbol'!G$68) ))</f>
        <v>0</v>
      </c>
      <c r="L432" s="284">
        <f>IF(F432=2,'BN_Regular Symbol'!H$55,IF(BN_PayCombo!F432=1,'BN_Regular Symbol'!H$40,IF(E432=0,'BN_Regular Symbol'!H$26,'BN_Regular Symbol'!H$68) ))</f>
        <v>22</v>
      </c>
      <c r="M432" s="270">
        <f t="shared" si="85"/>
        <v>0</v>
      </c>
      <c r="N432" s="271">
        <f t="shared" si="86"/>
        <v>0</v>
      </c>
      <c r="O432" s="285">
        <f>HLOOKUP(A432,OverView!$B$47:$L$57,9,FALSE)</f>
        <v>360</v>
      </c>
      <c r="P432" s="269">
        <f t="shared" si="87"/>
        <v>0</v>
      </c>
      <c r="Q432" s="272">
        <f t="shared" si="88"/>
        <v>0</v>
      </c>
      <c r="R432" s="269">
        <f t="shared" si="89"/>
        <v>0</v>
      </c>
      <c r="S432" s="237"/>
    </row>
    <row r="433" spans="1:19" ht="14" thickBot="1">
      <c r="A433" s="187">
        <f t="shared" si="83"/>
        <v>9</v>
      </c>
      <c r="B433" s="282">
        <v>2</v>
      </c>
      <c r="C433" s="282">
        <v>2</v>
      </c>
      <c r="D433" s="282">
        <v>2</v>
      </c>
      <c r="E433" s="282">
        <v>2</v>
      </c>
      <c r="F433" s="282">
        <v>1</v>
      </c>
      <c r="G433" s="283">
        <f t="shared" si="84"/>
        <v>9</v>
      </c>
      <c r="H433" s="284">
        <f>IF(B433=2,'BN_Regular Symbol'!D$55,IF(BN_PayCombo!B433=1,'BN_Regular Symbol'!D$40,IF(A433=0,'BN_Regular Symbol'!D$26,'BN_Regular Symbol'!D$68) ))</f>
        <v>1</v>
      </c>
      <c r="I433" s="284">
        <f>IF(C433=2,'BN_Regular Symbol'!E$55,IF(BN_PayCombo!C433=1,'BN_Regular Symbol'!E$40,IF(B433=0,'BN_Regular Symbol'!E$26,'BN_Regular Symbol'!E$68) ))</f>
        <v>17</v>
      </c>
      <c r="J433" s="284">
        <f>IF(D433=2,'BN_Regular Symbol'!F$55,IF(BN_PayCombo!D433=1,'BN_Regular Symbol'!F$40,IF(C433=0,'BN_Regular Symbol'!F$26,'BN_Regular Symbol'!F$68) ))</f>
        <v>26</v>
      </c>
      <c r="K433" s="284">
        <f>IF(E433=2,'BN_Regular Symbol'!G$55,IF(BN_PayCombo!E433=1,'BN_Regular Symbol'!G$40,IF(D433=0,'BN_Regular Symbol'!G$26,'BN_Regular Symbol'!G$68) ))</f>
        <v>33</v>
      </c>
      <c r="L433" s="284">
        <f>IF(F433=2,'BN_Regular Symbol'!H$55,IF(BN_PayCombo!F433=1,'BN_Regular Symbol'!H$40,IF(E433=0,'BN_Regular Symbol'!H$26,'BN_Regular Symbol'!H$68) ))</f>
        <v>0</v>
      </c>
      <c r="M433" s="270">
        <f t="shared" si="85"/>
        <v>0</v>
      </c>
      <c r="N433" s="271">
        <f t="shared" si="86"/>
        <v>0</v>
      </c>
      <c r="O433" s="285">
        <f>HLOOKUP(A433,OverView!$B$47:$L$57,9,FALSE)</f>
        <v>360</v>
      </c>
      <c r="P433" s="269">
        <f t="shared" si="87"/>
        <v>0</v>
      </c>
      <c r="Q433" s="272">
        <f t="shared" si="88"/>
        <v>0</v>
      </c>
      <c r="R433" s="269">
        <f t="shared" si="89"/>
        <v>0</v>
      </c>
      <c r="S433" s="288">
        <f>SUM(M429:M433)</f>
        <v>0</v>
      </c>
    </row>
    <row r="434" spans="1:19" ht="14" thickBot="1">
      <c r="A434" s="187">
        <f t="shared" si="83"/>
        <v>8</v>
      </c>
      <c r="B434" s="280">
        <v>1</v>
      </c>
      <c r="C434" s="280">
        <v>1</v>
      </c>
      <c r="D434" s="280">
        <v>2</v>
      </c>
      <c r="E434" s="280">
        <v>2</v>
      </c>
      <c r="F434" s="280">
        <v>2</v>
      </c>
      <c r="G434" s="281">
        <f t="shared" si="84"/>
        <v>8</v>
      </c>
      <c r="H434" s="284">
        <f>IF(B434=2,'BN_Regular Symbol'!D$55,IF(BN_PayCombo!B434=1,'BN_Regular Symbol'!D$40,IF(A434=0,'BN_Regular Symbol'!D$26,'BN_Regular Symbol'!D$68) ))</f>
        <v>0</v>
      </c>
      <c r="I434" s="284">
        <f>IF(C434=2,'BN_Regular Symbol'!E$55,IF(BN_PayCombo!C434=1,'BN_Regular Symbol'!E$40,IF(B434=0,'BN_Regular Symbol'!E$26,'BN_Regular Symbol'!E$68) ))</f>
        <v>0</v>
      </c>
      <c r="J434" s="284">
        <f>IF(D434=2,'BN_Regular Symbol'!F$55,IF(BN_PayCombo!D434=1,'BN_Regular Symbol'!F$40,IF(C434=0,'BN_Regular Symbol'!F$26,'BN_Regular Symbol'!F$68) ))</f>
        <v>26</v>
      </c>
      <c r="K434" s="284">
        <f>IF(E434=2,'BN_Regular Symbol'!G$55,IF(BN_PayCombo!E434=1,'BN_Regular Symbol'!G$40,IF(D434=0,'BN_Regular Symbol'!G$26,'BN_Regular Symbol'!G$68) ))</f>
        <v>33</v>
      </c>
      <c r="L434" s="284">
        <f>IF(F434=2,'BN_Regular Symbol'!H$55,IF(BN_PayCombo!F434=1,'BN_Regular Symbol'!H$40,IF(E434=0,'BN_Regular Symbol'!H$26,'BN_Regular Symbol'!H$68) ))</f>
        <v>22</v>
      </c>
      <c r="M434" s="270">
        <f t="shared" si="85"/>
        <v>0</v>
      </c>
      <c r="N434" s="271">
        <f t="shared" si="86"/>
        <v>0</v>
      </c>
      <c r="O434" s="285">
        <f>HLOOKUP(A434,OverView!$B$47:$L$57,9,FALSE)</f>
        <v>240</v>
      </c>
      <c r="P434" s="269">
        <f t="shared" si="87"/>
        <v>0</v>
      </c>
      <c r="Q434" s="272">
        <f t="shared" si="88"/>
        <v>0</v>
      </c>
      <c r="R434" s="269">
        <f t="shared" si="89"/>
        <v>0</v>
      </c>
      <c r="S434" s="237"/>
    </row>
    <row r="435" spans="1:19" ht="14" thickBot="1">
      <c r="A435" s="187">
        <f t="shared" si="83"/>
        <v>8</v>
      </c>
      <c r="B435" s="278">
        <v>1</v>
      </c>
      <c r="C435" s="278">
        <v>2</v>
      </c>
      <c r="D435" s="278">
        <v>1</v>
      </c>
      <c r="E435" s="278">
        <v>2</v>
      </c>
      <c r="F435" s="278">
        <v>2</v>
      </c>
      <c r="G435" s="279">
        <f t="shared" si="84"/>
        <v>8</v>
      </c>
      <c r="H435" s="284">
        <f>IF(B435=2,'BN_Regular Symbol'!D$55,IF(BN_PayCombo!B435=1,'BN_Regular Symbol'!D$40,IF(A435=0,'BN_Regular Symbol'!D$26,'BN_Regular Symbol'!D$68) ))</f>
        <v>0</v>
      </c>
      <c r="I435" s="284">
        <f>IF(C435=2,'BN_Regular Symbol'!E$55,IF(BN_PayCombo!C435=1,'BN_Regular Symbol'!E$40,IF(B435=0,'BN_Regular Symbol'!E$26,'BN_Regular Symbol'!E$68) ))</f>
        <v>17</v>
      </c>
      <c r="J435" s="284">
        <f>IF(D435=2,'BN_Regular Symbol'!F$55,IF(BN_PayCombo!D435=1,'BN_Regular Symbol'!F$40,IF(C435=0,'BN_Regular Symbol'!F$26,'BN_Regular Symbol'!F$68) ))</f>
        <v>0</v>
      </c>
      <c r="K435" s="284">
        <f>IF(E435=2,'BN_Regular Symbol'!G$55,IF(BN_PayCombo!E435=1,'BN_Regular Symbol'!G$40,IF(D435=0,'BN_Regular Symbol'!G$26,'BN_Regular Symbol'!G$68) ))</f>
        <v>33</v>
      </c>
      <c r="L435" s="284">
        <f>IF(F435=2,'BN_Regular Symbol'!H$55,IF(BN_PayCombo!F435=1,'BN_Regular Symbol'!H$40,IF(E435=0,'BN_Regular Symbol'!H$26,'BN_Regular Symbol'!H$68) ))</f>
        <v>22</v>
      </c>
      <c r="M435" s="270">
        <f t="shared" si="85"/>
        <v>0</v>
      </c>
      <c r="N435" s="271">
        <f t="shared" si="86"/>
        <v>0</v>
      </c>
      <c r="O435" s="285">
        <f>HLOOKUP(A435,OverView!$B$47:$L$57,9,FALSE)</f>
        <v>240</v>
      </c>
      <c r="P435" s="269">
        <f t="shared" si="87"/>
        <v>0</v>
      </c>
      <c r="Q435" s="272">
        <f t="shared" si="88"/>
        <v>0</v>
      </c>
      <c r="R435" s="269">
        <f t="shared" si="89"/>
        <v>0</v>
      </c>
      <c r="S435" s="237"/>
    </row>
    <row r="436" spans="1:19" ht="14" thickBot="1">
      <c r="A436" s="187">
        <f t="shared" si="83"/>
        <v>8</v>
      </c>
      <c r="B436" s="278">
        <v>1</v>
      </c>
      <c r="C436" s="278">
        <v>2</v>
      </c>
      <c r="D436" s="278">
        <v>2</v>
      </c>
      <c r="E436" s="278">
        <v>1</v>
      </c>
      <c r="F436" s="278">
        <v>2</v>
      </c>
      <c r="G436" s="279">
        <f t="shared" si="84"/>
        <v>8</v>
      </c>
      <c r="H436" s="284">
        <f>IF(B436=2,'BN_Regular Symbol'!D$55,IF(BN_PayCombo!B436=1,'BN_Regular Symbol'!D$40,IF(A436=0,'BN_Regular Symbol'!D$26,'BN_Regular Symbol'!D$68) ))</f>
        <v>0</v>
      </c>
      <c r="I436" s="284">
        <f>IF(C436=2,'BN_Regular Symbol'!E$55,IF(BN_PayCombo!C436=1,'BN_Regular Symbol'!E$40,IF(B436=0,'BN_Regular Symbol'!E$26,'BN_Regular Symbol'!E$68) ))</f>
        <v>17</v>
      </c>
      <c r="J436" s="284">
        <f>IF(D436=2,'BN_Regular Symbol'!F$55,IF(BN_PayCombo!D436=1,'BN_Regular Symbol'!F$40,IF(C436=0,'BN_Regular Symbol'!F$26,'BN_Regular Symbol'!F$68) ))</f>
        <v>26</v>
      </c>
      <c r="K436" s="284">
        <f>IF(E436=2,'BN_Regular Symbol'!G$55,IF(BN_PayCombo!E436=1,'BN_Regular Symbol'!G$40,IF(D436=0,'BN_Regular Symbol'!G$26,'BN_Regular Symbol'!G$68) ))</f>
        <v>0</v>
      </c>
      <c r="L436" s="284">
        <f>IF(F436=2,'BN_Regular Symbol'!H$55,IF(BN_PayCombo!F436=1,'BN_Regular Symbol'!H$40,IF(E436=0,'BN_Regular Symbol'!H$26,'BN_Regular Symbol'!H$68) ))</f>
        <v>22</v>
      </c>
      <c r="M436" s="270">
        <f t="shared" si="85"/>
        <v>0</v>
      </c>
      <c r="N436" s="271">
        <f t="shared" si="86"/>
        <v>0</v>
      </c>
      <c r="O436" s="285">
        <f>HLOOKUP(A436,OverView!$B$47:$L$57,9,FALSE)</f>
        <v>240</v>
      </c>
      <c r="P436" s="269">
        <f t="shared" si="87"/>
        <v>0</v>
      </c>
      <c r="Q436" s="272">
        <f t="shared" si="88"/>
        <v>0</v>
      </c>
      <c r="R436" s="269">
        <f t="shared" si="89"/>
        <v>0</v>
      </c>
      <c r="S436" s="237"/>
    </row>
    <row r="437" spans="1:19" ht="14" thickBot="1">
      <c r="A437" s="187">
        <f t="shared" si="83"/>
        <v>8</v>
      </c>
      <c r="B437" s="278">
        <v>1</v>
      </c>
      <c r="C437" s="278">
        <v>2</v>
      </c>
      <c r="D437" s="278">
        <v>2</v>
      </c>
      <c r="E437" s="278">
        <v>2</v>
      </c>
      <c r="F437" s="278">
        <v>1</v>
      </c>
      <c r="G437" s="279">
        <f t="shared" si="84"/>
        <v>8</v>
      </c>
      <c r="H437" s="284">
        <f>IF(B437=2,'BN_Regular Symbol'!D$55,IF(BN_PayCombo!B437=1,'BN_Regular Symbol'!D$40,IF(A437=0,'BN_Regular Symbol'!D$26,'BN_Regular Symbol'!D$68) ))</f>
        <v>0</v>
      </c>
      <c r="I437" s="284">
        <f>IF(C437=2,'BN_Regular Symbol'!E$55,IF(BN_PayCombo!C437=1,'BN_Regular Symbol'!E$40,IF(B437=0,'BN_Regular Symbol'!E$26,'BN_Regular Symbol'!E$68) ))</f>
        <v>17</v>
      </c>
      <c r="J437" s="284">
        <f>IF(D437=2,'BN_Regular Symbol'!F$55,IF(BN_PayCombo!D437=1,'BN_Regular Symbol'!F$40,IF(C437=0,'BN_Regular Symbol'!F$26,'BN_Regular Symbol'!F$68) ))</f>
        <v>26</v>
      </c>
      <c r="K437" s="284">
        <f>IF(E437=2,'BN_Regular Symbol'!G$55,IF(BN_PayCombo!E437=1,'BN_Regular Symbol'!G$40,IF(D437=0,'BN_Regular Symbol'!G$26,'BN_Regular Symbol'!G$68) ))</f>
        <v>33</v>
      </c>
      <c r="L437" s="284">
        <f>IF(F437=2,'BN_Regular Symbol'!H$55,IF(BN_PayCombo!F437=1,'BN_Regular Symbol'!H$40,IF(E437=0,'BN_Regular Symbol'!H$26,'BN_Regular Symbol'!H$68) ))</f>
        <v>0</v>
      </c>
      <c r="M437" s="270">
        <f t="shared" si="85"/>
        <v>0</v>
      </c>
      <c r="N437" s="271">
        <f t="shared" si="86"/>
        <v>0</v>
      </c>
      <c r="O437" s="285">
        <f>HLOOKUP(A437,OverView!$B$47:$L$57,9,FALSE)</f>
        <v>240</v>
      </c>
      <c r="P437" s="269">
        <f t="shared" si="87"/>
        <v>0</v>
      </c>
      <c r="Q437" s="272">
        <f t="shared" si="88"/>
        <v>0</v>
      </c>
      <c r="R437" s="269">
        <f t="shared" si="89"/>
        <v>0</v>
      </c>
      <c r="S437" s="237"/>
    </row>
    <row r="438" spans="1:19" ht="14" thickBot="1">
      <c r="A438" s="187">
        <f t="shared" si="83"/>
        <v>8</v>
      </c>
      <c r="B438" s="278">
        <v>2</v>
      </c>
      <c r="C438" s="278">
        <v>1</v>
      </c>
      <c r="D438" s="278">
        <v>1</v>
      </c>
      <c r="E438" s="278">
        <v>2</v>
      </c>
      <c r="F438" s="278">
        <v>2</v>
      </c>
      <c r="G438" s="279">
        <f t="shared" si="84"/>
        <v>8</v>
      </c>
      <c r="H438" s="284">
        <f>IF(B438=2,'BN_Regular Symbol'!D$55,IF(BN_PayCombo!B438=1,'BN_Regular Symbol'!D$40,IF(A438=0,'BN_Regular Symbol'!D$26,'BN_Regular Symbol'!D$68) ))</f>
        <v>1</v>
      </c>
      <c r="I438" s="284">
        <f>IF(C438=2,'BN_Regular Symbol'!E$55,IF(BN_PayCombo!C438=1,'BN_Regular Symbol'!E$40,IF(B438=0,'BN_Regular Symbol'!E$26,'BN_Regular Symbol'!E$68) ))</f>
        <v>0</v>
      </c>
      <c r="J438" s="284">
        <f>IF(D438=2,'BN_Regular Symbol'!F$55,IF(BN_PayCombo!D438=1,'BN_Regular Symbol'!F$40,IF(C438=0,'BN_Regular Symbol'!F$26,'BN_Regular Symbol'!F$68) ))</f>
        <v>0</v>
      </c>
      <c r="K438" s="284">
        <f>IF(E438=2,'BN_Regular Symbol'!G$55,IF(BN_PayCombo!E438=1,'BN_Regular Symbol'!G$40,IF(D438=0,'BN_Regular Symbol'!G$26,'BN_Regular Symbol'!G$68) ))</f>
        <v>33</v>
      </c>
      <c r="L438" s="284">
        <f>IF(F438=2,'BN_Regular Symbol'!H$55,IF(BN_PayCombo!F438=1,'BN_Regular Symbol'!H$40,IF(E438=0,'BN_Regular Symbol'!H$26,'BN_Regular Symbol'!H$68) ))</f>
        <v>22</v>
      </c>
      <c r="M438" s="270">
        <f t="shared" si="85"/>
        <v>0</v>
      </c>
      <c r="N438" s="271">
        <f t="shared" si="86"/>
        <v>0</v>
      </c>
      <c r="O438" s="285">
        <f>HLOOKUP(A438,OverView!$B$47:$L$57,9,FALSE)</f>
        <v>240</v>
      </c>
      <c r="P438" s="269">
        <f t="shared" si="87"/>
        <v>0</v>
      </c>
      <c r="Q438" s="272">
        <f t="shared" si="88"/>
        <v>0</v>
      </c>
      <c r="R438" s="269">
        <f t="shared" si="89"/>
        <v>0</v>
      </c>
      <c r="S438" s="237"/>
    </row>
    <row r="439" spans="1:19" ht="14" thickBot="1">
      <c r="A439" s="187">
        <f t="shared" si="83"/>
        <v>8</v>
      </c>
      <c r="B439" s="278">
        <v>2</v>
      </c>
      <c r="C439" s="278">
        <v>1</v>
      </c>
      <c r="D439" s="278">
        <v>2</v>
      </c>
      <c r="E439" s="278">
        <v>1</v>
      </c>
      <c r="F439" s="278">
        <v>2</v>
      </c>
      <c r="G439" s="279">
        <f t="shared" si="84"/>
        <v>8</v>
      </c>
      <c r="H439" s="284">
        <f>IF(B439=2,'BN_Regular Symbol'!D$55,IF(BN_PayCombo!B439=1,'BN_Regular Symbol'!D$40,IF(A439=0,'BN_Regular Symbol'!D$26,'BN_Regular Symbol'!D$68) ))</f>
        <v>1</v>
      </c>
      <c r="I439" s="284">
        <f>IF(C439=2,'BN_Regular Symbol'!E$55,IF(BN_PayCombo!C439=1,'BN_Regular Symbol'!E$40,IF(B439=0,'BN_Regular Symbol'!E$26,'BN_Regular Symbol'!E$68) ))</f>
        <v>0</v>
      </c>
      <c r="J439" s="284">
        <f>IF(D439=2,'BN_Regular Symbol'!F$55,IF(BN_PayCombo!D439=1,'BN_Regular Symbol'!F$40,IF(C439=0,'BN_Regular Symbol'!F$26,'BN_Regular Symbol'!F$68) ))</f>
        <v>26</v>
      </c>
      <c r="K439" s="284">
        <f>IF(E439=2,'BN_Regular Symbol'!G$55,IF(BN_PayCombo!E439=1,'BN_Regular Symbol'!G$40,IF(D439=0,'BN_Regular Symbol'!G$26,'BN_Regular Symbol'!G$68) ))</f>
        <v>0</v>
      </c>
      <c r="L439" s="284">
        <f>IF(F439=2,'BN_Regular Symbol'!H$55,IF(BN_PayCombo!F439=1,'BN_Regular Symbol'!H$40,IF(E439=0,'BN_Regular Symbol'!H$26,'BN_Regular Symbol'!H$68) ))</f>
        <v>22</v>
      </c>
      <c r="M439" s="270">
        <f t="shared" si="85"/>
        <v>0</v>
      </c>
      <c r="N439" s="271">
        <f t="shared" si="86"/>
        <v>0</v>
      </c>
      <c r="O439" s="285">
        <f>HLOOKUP(A439,OverView!$B$47:$L$57,9,FALSE)</f>
        <v>240</v>
      </c>
      <c r="P439" s="269">
        <f t="shared" si="87"/>
        <v>0</v>
      </c>
      <c r="Q439" s="272">
        <f t="shared" si="88"/>
        <v>0</v>
      </c>
      <c r="R439" s="269">
        <f t="shared" si="89"/>
        <v>0</v>
      </c>
      <c r="S439" s="237"/>
    </row>
    <row r="440" spans="1:19" ht="14" thickBot="1">
      <c r="A440" s="187">
        <f t="shared" si="83"/>
        <v>8</v>
      </c>
      <c r="B440" s="278">
        <v>2</v>
      </c>
      <c r="C440" s="278">
        <v>1</v>
      </c>
      <c r="D440" s="278">
        <v>2</v>
      </c>
      <c r="E440" s="278">
        <v>2</v>
      </c>
      <c r="F440" s="278">
        <v>1</v>
      </c>
      <c r="G440" s="279">
        <f t="shared" si="84"/>
        <v>8</v>
      </c>
      <c r="H440" s="284">
        <f>IF(B440=2,'BN_Regular Symbol'!D$55,IF(BN_PayCombo!B440=1,'BN_Regular Symbol'!D$40,IF(A440=0,'BN_Regular Symbol'!D$26,'BN_Regular Symbol'!D$68) ))</f>
        <v>1</v>
      </c>
      <c r="I440" s="284">
        <f>IF(C440=2,'BN_Regular Symbol'!E$55,IF(BN_PayCombo!C440=1,'BN_Regular Symbol'!E$40,IF(B440=0,'BN_Regular Symbol'!E$26,'BN_Regular Symbol'!E$68) ))</f>
        <v>0</v>
      </c>
      <c r="J440" s="284">
        <f>IF(D440=2,'BN_Regular Symbol'!F$55,IF(BN_PayCombo!D440=1,'BN_Regular Symbol'!F$40,IF(C440=0,'BN_Regular Symbol'!F$26,'BN_Regular Symbol'!F$68) ))</f>
        <v>26</v>
      </c>
      <c r="K440" s="284">
        <f>IF(E440=2,'BN_Regular Symbol'!G$55,IF(BN_PayCombo!E440=1,'BN_Regular Symbol'!G$40,IF(D440=0,'BN_Regular Symbol'!G$26,'BN_Regular Symbol'!G$68) ))</f>
        <v>33</v>
      </c>
      <c r="L440" s="284">
        <f>IF(F440=2,'BN_Regular Symbol'!H$55,IF(BN_PayCombo!F440=1,'BN_Regular Symbol'!H$40,IF(E440=0,'BN_Regular Symbol'!H$26,'BN_Regular Symbol'!H$68) ))</f>
        <v>0</v>
      </c>
      <c r="M440" s="270">
        <f t="shared" si="85"/>
        <v>0</v>
      </c>
      <c r="N440" s="271">
        <f t="shared" si="86"/>
        <v>0</v>
      </c>
      <c r="O440" s="285">
        <f>HLOOKUP(A440,OverView!$B$47:$L$57,9,FALSE)</f>
        <v>240</v>
      </c>
      <c r="P440" s="269">
        <f t="shared" si="87"/>
        <v>0</v>
      </c>
      <c r="Q440" s="272">
        <f t="shared" si="88"/>
        <v>0</v>
      </c>
      <c r="R440" s="269">
        <f t="shared" si="89"/>
        <v>0</v>
      </c>
      <c r="S440" s="237"/>
    </row>
    <row r="441" spans="1:19" ht="14" thickBot="1">
      <c r="A441" s="187">
        <f t="shared" si="83"/>
        <v>8</v>
      </c>
      <c r="B441" s="278">
        <v>2</v>
      </c>
      <c r="C441" s="278">
        <v>2</v>
      </c>
      <c r="D441" s="278">
        <v>1</v>
      </c>
      <c r="E441" s="278">
        <v>1</v>
      </c>
      <c r="F441" s="278">
        <v>2</v>
      </c>
      <c r="G441" s="279">
        <f t="shared" si="84"/>
        <v>8</v>
      </c>
      <c r="H441" s="284">
        <f>IF(B441=2,'BN_Regular Symbol'!D$55,IF(BN_PayCombo!B441=1,'BN_Regular Symbol'!D$40,IF(A441=0,'BN_Regular Symbol'!D$26,'BN_Regular Symbol'!D$68) ))</f>
        <v>1</v>
      </c>
      <c r="I441" s="284">
        <f>IF(C441=2,'BN_Regular Symbol'!E$55,IF(BN_PayCombo!C441=1,'BN_Regular Symbol'!E$40,IF(B441=0,'BN_Regular Symbol'!E$26,'BN_Regular Symbol'!E$68) ))</f>
        <v>17</v>
      </c>
      <c r="J441" s="284">
        <f>IF(D441=2,'BN_Regular Symbol'!F$55,IF(BN_PayCombo!D441=1,'BN_Regular Symbol'!F$40,IF(C441=0,'BN_Regular Symbol'!F$26,'BN_Regular Symbol'!F$68) ))</f>
        <v>0</v>
      </c>
      <c r="K441" s="284">
        <f>IF(E441=2,'BN_Regular Symbol'!G$55,IF(BN_PayCombo!E441=1,'BN_Regular Symbol'!G$40,IF(D441=0,'BN_Regular Symbol'!G$26,'BN_Regular Symbol'!G$68) ))</f>
        <v>0</v>
      </c>
      <c r="L441" s="284">
        <f>IF(F441=2,'BN_Regular Symbol'!H$55,IF(BN_PayCombo!F441=1,'BN_Regular Symbol'!H$40,IF(E441=0,'BN_Regular Symbol'!H$26,'BN_Regular Symbol'!H$68) ))</f>
        <v>22</v>
      </c>
      <c r="M441" s="270">
        <f t="shared" si="85"/>
        <v>0</v>
      </c>
      <c r="N441" s="271">
        <f t="shared" si="86"/>
        <v>0</v>
      </c>
      <c r="O441" s="285">
        <f>HLOOKUP(A441,OverView!$B$47:$L$57,9,FALSE)</f>
        <v>240</v>
      </c>
      <c r="P441" s="269">
        <f t="shared" si="87"/>
        <v>0</v>
      </c>
      <c r="Q441" s="272">
        <f t="shared" si="88"/>
        <v>0</v>
      </c>
      <c r="R441" s="269">
        <f t="shared" si="89"/>
        <v>0</v>
      </c>
      <c r="S441" s="237"/>
    </row>
    <row r="442" spans="1:19" ht="14" thickBot="1">
      <c r="A442" s="187">
        <f t="shared" si="83"/>
        <v>8</v>
      </c>
      <c r="B442" s="278">
        <v>2</v>
      </c>
      <c r="C442" s="278">
        <v>2</v>
      </c>
      <c r="D442" s="278">
        <v>1</v>
      </c>
      <c r="E442" s="278">
        <v>2</v>
      </c>
      <c r="F442" s="278">
        <v>1</v>
      </c>
      <c r="G442" s="279">
        <f t="shared" si="84"/>
        <v>8</v>
      </c>
      <c r="H442" s="284">
        <f>IF(B442=2,'BN_Regular Symbol'!D$55,IF(BN_PayCombo!B442=1,'BN_Regular Symbol'!D$40,IF(A442=0,'BN_Regular Symbol'!D$26,'BN_Regular Symbol'!D$68) ))</f>
        <v>1</v>
      </c>
      <c r="I442" s="284">
        <f>IF(C442=2,'BN_Regular Symbol'!E$55,IF(BN_PayCombo!C442=1,'BN_Regular Symbol'!E$40,IF(B442=0,'BN_Regular Symbol'!E$26,'BN_Regular Symbol'!E$68) ))</f>
        <v>17</v>
      </c>
      <c r="J442" s="284">
        <f>IF(D442=2,'BN_Regular Symbol'!F$55,IF(BN_PayCombo!D442=1,'BN_Regular Symbol'!F$40,IF(C442=0,'BN_Regular Symbol'!F$26,'BN_Regular Symbol'!F$68) ))</f>
        <v>0</v>
      </c>
      <c r="K442" s="284">
        <f>IF(E442=2,'BN_Regular Symbol'!G$55,IF(BN_PayCombo!E442=1,'BN_Regular Symbol'!G$40,IF(D442=0,'BN_Regular Symbol'!G$26,'BN_Regular Symbol'!G$68) ))</f>
        <v>33</v>
      </c>
      <c r="L442" s="284">
        <f>IF(F442=2,'BN_Regular Symbol'!H$55,IF(BN_PayCombo!F442=1,'BN_Regular Symbol'!H$40,IF(E442=0,'BN_Regular Symbol'!H$26,'BN_Regular Symbol'!H$68) ))</f>
        <v>0</v>
      </c>
      <c r="M442" s="270">
        <f t="shared" si="85"/>
        <v>0</v>
      </c>
      <c r="N442" s="271">
        <f t="shared" si="86"/>
        <v>0</v>
      </c>
      <c r="O442" s="285">
        <f>HLOOKUP(A442,OverView!$B$47:$L$57,9,FALSE)</f>
        <v>240</v>
      </c>
      <c r="P442" s="269">
        <f t="shared" si="87"/>
        <v>0</v>
      </c>
      <c r="Q442" s="272">
        <f t="shared" si="88"/>
        <v>0</v>
      </c>
      <c r="R442" s="269">
        <f t="shared" si="89"/>
        <v>0</v>
      </c>
      <c r="S442" s="237"/>
    </row>
    <row r="443" spans="1:19" ht="14" thickBot="1">
      <c r="A443" s="187">
        <f t="shared" si="83"/>
        <v>8</v>
      </c>
      <c r="B443" s="278">
        <v>2</v>
      </c>
      <c r="C443" s="278">
        <v>2</v>
      </c>
      <c r="D443" s="278">
        <v>2</v>
      </c>
      <c r="E443" s="278">
        <v>1</v>
      </c>
      <c r="F443" s="278">
        <v>1</v>
      </c>
      <c r="G443" s="279">
        <f t="shared" si="84"/>
        <v>8</v>
      </c>
      <c r="H443" s="284">
        <f>IF(B443=2,'BN_Regular Symbol'!D$55,IF(BN_PayCombo!B443=1,'BN_Regular Symbol'!D$40,IF(A443=0,'BN_Regular Symbol'!D$26,'BN_Regular Symbol'!D$68) ))</f>
        <v>1</v>
      </c>
      <c r="I443" s="284">
        <f>IF(C443=2,'BN_Regular Symbol'!E$55,IF(BN_PayCombo!C443=1,'BN_Regular Symbol'!E$40,IF(B443=0,'BN_Regular Symbol'!E$26,'BN_Regular Symbol'!E$68) ))</f>
        <v>17</v>
      </c>
      <c r="J443" s="284">
        <f>IF(D443=2,'BN_Regular Symbol'!F$55,IF(BN_PayCombo!D443=1,'BN_Regular Symbol'!F$40,IF(C443=0,'BN_Regular Symbol'!F$26,'BN_Regular Symbol'!F$68) ))</f>
        <v>26</v>
      </c>
      <c r="K443" s="284">
        <f>IF(E443=2,'BN_Regular Symbol'!G$55,IF(BN_PayCombo!E443=1,'BN_Regular Symbol'!G$40,IF(D443=0,'BN_Regular Symbol'!G$26,'BN_Regular Symbol'!G$68) ))</f>
        <v>0</v>
      </c>
      <c r="L443" s="284">
        <f>IF(F443=2,'BN_Regular Symbol'!H$55,IF(BN_PayCombo!F443=1,'BN_Regular Symbol'!H$40,IF(E443=0,'BN_Regular Symbol'!H$26,'BN_Regular Symbol'!H$68) ))</f>
        <v>0</v>
      </c>
      <c r="M443" s="270">
        <f t="shared" si="85"/>
        <v>0</v>
      </c>
      <c r="N443" s="271">
        <f t="shared" si="86"/>
        <v>0</v>
      </c>
      <c r="O443" s="285">
        <f>HLOOKUP(A443,OverView!$B$47:$L$57,9,FALSE)</f>
        <v>240</v>
      </c>
      <c r="P443" s="269">
        <f t="shared" si="87"/>
        <v>0</v>
      </c>
      <c r="Q443" s="272">
        <f t="shared" si="88"/>
        <v>0</v>
      </c>
      <c r="R443" s="269">
        <f t="shared" si="89"/>
        <v>0</v>
      </c>
      <c r="S443" s="237"/>
    </row>
    <row r="444" spans="1:19" ht="14" thickBot="1">
      <c r="A444" s="187">
        <f t="shared" si="83"/>
        <v>8</v>
      </c>
      <c r="B444" s="282">
        <v>2</v>
      </c>
      <c r="C444" s="282">
        <v>2</v>
      </c>
      <c r="D444" s="282">
        <v>2</v>
      </c>
      <c r="E444" s="282">
        <v>2</v>
      </c>
      <c r="F444" s="282">
        <v>0</v>
      </c>
      <c r="G444" s="283">
        <f t="shared" si="84"/>
        <v>8</v>
      </c>
      <c r="H444" s="284">
        <f>IF(B444=2,'BN_Regular Symbol'!D$55,IF(BN_PayCombo!B444=1,'BN_Regular Symbol'!D$40,IF(A444=0,'BN_Regular Symbol'!D$26,'BN_Regular Symbol'!D$68) ))</f>
        <v>1</v>
      </c>
      <c r="I444" s="284">
        <f>IF(C444=2,'BN_Regular Symbol'!E$55,IF(BN_PayCombo!C444=1,'BN_Regular Symbol'!E$40,IF(B444=0,'BN_Regular Symbol'!E$26,'BN_Regular Symbol'!E$68) ))</f>
        <v>17</v>
      </c>
      <c r="J444" s="284">
        <f>IF(D444=2,'BN_Regular Symbol'!F$55,IF(BN_PayCombo!D444=1,'BN_Regular Symbol'!F$40,IF(C444=0,'BN_Regular Symbol'!F$26,'BN_Regular Symbol'!F$68) ))</f>
        <v>26</v>
      </c>
      <c r="K444" s="284">
        <f>IF(E444=2,'BN_Regular Symbol'!G$55,IF(BN_PayCombo!E444=1,'BN_Regular Symbol'!G$40,IF(D444=0,'BN_Regular Symbol'!G$26,'BN_Regular Symbol'!G$68) ))</f>
        <v>33</v>
      </c>
      <c r="L444" s="284">
        <f>IF(F444=2,'BN_Regular Symbol'!H$55,IF(BN_PayCombo!F444=1,'BN_Regular Symbol'!H$40,IF(E444=0,'BN_Regular Symbol'!H$26,'BN_Regular Symbol'!H$68) ))</f>
        <v>98</v>
      </c>
      <c r="M444" s="270">
        <f t="shared" si="85"/>
        <v>1429428</v>
      </c>
      <c r="N444" s="271">
        <f t="shared" si="86"/>
        <v>17407.802281751861</v>
      </c>
      <c r="O444" s="285">
        <f>HLOOKUP(A444,OverView!$B$47:$L$57,9,FALSE)</f>
        <v>240</v>
      </c>
      <c r="P444" s="269">
        <f t="shared" si="87"/>
        <v>1.3786921296296297E-2</v>
      </c>
      <c r="Q444" s="272">
        <f t="shared" si="88"/>
        <v>5.7445505401234572E-5</v>
      </c>
      <c r="R444" s="269">
        <f t="shared" si="89"/>
        <v>1.3786921296296297E-2</v>
      </c>
      <c r="S444" s="289">
        <f>SUM(M434:M444)</f>
        <v>1429428</v>
      </c>
    </row>
    <row r="445" spans="1:19" ht="14" thickBot="1">
      <c r="A445" s="187">
        <f t="shared" si="83"/>
        <v>7</v>
      </c>
      <c r="B445" s="280">
        <v>1</v>
      </c>
      <c r="C445" s="280">
        <v>1</v>
      </c>
      <c r="D445" s="280">
        <v>1</v>
      </c>
      <c r="E445" s="280">
        <v>2</v>
      </c>
      <c r="F445" s="280">
        <v>2</v>
      </c>
      <c r="G445" s="281">
        <f t="shared" si="84"/>
        <v>7</v>
      </c>
      <c r="H445" s="284">
        <f>IF(B445=2,'BN_Regular Symbol'!D$55,IF(BN_PayCombo!B445=1,'BN_Regular Symbol'!D$40,IF(A445=0,'BN_Regular Symbol'!D$26,'BN_Regular Symbol'!D$68) ))</f>
        <v>0</v>
      </c>
      <c r="I445" s="284">
        <f>IF(C445=2,'BN_Regular Symbol'!E$55,IF(BN_PayCombo!C445=1,'BN_Regular Symbol'!E$40,IF(B445=0,'BN_Regular Symbol'!E$26,'BN_Regular Symbol'!E$68) ))</f>
        <v>0</v>
      </c>
      <c r="J445" s="284">
        <f>IF(D445=2,'BN_Regular Symbol'!F$55,IF(BN_PayCombo!D445=1,'BN_Regular Symbol'!F$40,IF(C445=0,'BN_Regular Symbol'!F$26,'BN_Regular Symbol'!F$68) ))</f>
        <v>0</v>
      </c>
      <c r="K445" s="284">
        <f>IF(E445=2,'BN_Regular Symbol'!G$55,IF(BN_PayCombo!E445=1,'BN_Regular Symbol'!G$40,IF(D445=0,'BN_Regular Symbol'!G$26,'BN_Regular Symbol'!G$68) ))</f>
        <v>33</v>
      </c>
      <c r="L445" s="284">
        <f>IF(F445=2,'BN_Regular Symbol'!H$55,IF(BN_PayCombo!F445=1,'BN_Regular Symbol'!H$40,IF(E445=0,'BN_Regular Symbol'!H$26,'BN_Regular Symbol'!H$68) ))</f>
        <v>22</v>
      </c>
      <c r="M445" s="270">
        <f t="shared" si="85"/>
        <v>0</v>
      </c>
      <c r="N445" s="271">
        <f t="shared" si="86"/>
        <v>0</v>
      </c>
      <c r="O445" s="285">
        <f>HLOOKUP(A445,OverView!$B$47:$L$57,9,FALSE)</f>
        <v>150</v>
      </c>
      <c r="P445" s="269">
        <f t="shared" si="87"/>
        <v>0</v>
      </c>
      <c r="Q445" s="272">
        <f t="shared" si="88"/>
        <v>0</v>
      </c>
      <c r="R445" s="269">
        <f t="shared" si="89"/>
        <v>0</v>
      </c>
      <c r="S445" s="237"/>
    </row>
    <row r="446" spans="1:19" ht="14" thickBot="1">
      <c r="A446" s="187">
        <f t="shared" si="83"/>
        <v>7</v>
      </c>
      <c r="B446" s="278">
        <v>1</v>
      </c>
      <c r="C446" s="278">
        <v>1</v>
      </c>
      <c r="D446" s="278">
        <v>2</v>
      </c>
      <c r="E446" s="278">
        <v>1</v>
      </c>
      <c r="F446" s="278">
        <v>2</v>
      </c>
      <c r="G446" s="279">
        <f t="shared" si="84"/>
        <v>7</v>
      </c>
      <c r="H446" s="284">
        <f>IF(B446=2,'BN_Regular Symbol'!D$55,IF(BN_PayCombo!B446=1,'BN_Regular Symbol'!D$40,IF(A446=0,'BN_Regular Symbol'!D$26,'BN_Regular Symbol'!D$68) ))</f>
        <v>0</v>
      </c>
      <c r="I446" s="284">
        <f>IF(C446=2,'BN_Regular Symbol'!E$55,IF(BN_PayCombo!C446=1,'BN_Regular Symbol'!E$40,IF(B446=0,'BN_Regular Symbol'!E$26,'BN_Regular Symbol'!E$68) ))</f>
        <v>0</v>
      </c>
      <c r="J446" s="284">
        <f>IF(D446=2,'BN_Regular Symbol'!F$55,IF(BN_PayCombo!D446=1,'BN_Regular Symbol'!F$40,IF(C446=0,'BN_Regular Symbol'!F$26,'BN_Regular Symbol'!F$68) ))</f>
        <v>26</v>
      </c>
      <c r="K446" s="284">
        <f>IF(E446=2,'BN_Regular Symbol'!G$55,IF(BN_PayCombo!E446=1,'BN_Regular Symbol'!G$40,IF(D446=0,'BN_Regular Symbol'!G$26,'BN_Regular Symbol'!G$68) ))</f>
        <v>0</v>
      </c>
      <c r="L446" s="284">
        <f>IF(F446=2,'BN_Regular Symbol'!H$55,IF(BN_PayCombo!F446=1,'BN_Regular Symbol'!H$40,IF(E446=0,'BN_Regular Symbol'!H$26,'BN_Regular Symbol'!H$68) ))</f>
        <v>22</v>
      </c>
      <c r="M446" s="270">
        <f t="shared" si="85"/>
        <v>0</v>
      </c>
      <c r="N446" s="271">
        <f t="shared" si="86"/>
        <v>0</v>
      </c>
      <c r="O446" s="285">
        <f>HLOOKUP(A446,OverView!$B$47:$L$57,9,FALSE)</f>
        <v>150</v>
      </c>
      <c r="P446" s="269">
        <f t="shared" si="87"/>
        <v>0</v>
      </c>
      <c r="Q446" s="272">
        <f t="shared" si="88"/>
        <v>0</v>
      </c>
      <c r="R446" s="269">
        <f t="shared" si="89"/>
        <v>0</v>
      </c>
      <c r="S446" s="237"/>
    </row>
    <row r="447" spans="1:19" ht="14" thickBot="1">
      <c r="A447" s="187">
        <f t="shared" si="83"/>
        <v>7</v>
      </c>
      <c r="B447" s="278">
        <v>1</v>
      </c>
      <c r="C447" s="278">
        <v>1</v>
      </c>
      <c r="D447" s="278">
        <v>2</v>
      </c>
      <c r="E447" s="278">
        <v>2</v>
      </c>
      <c r="F447" s="278">
        <v>1</v>
      </c>
      <c r="G447" s="279">
        <f t="shared" si="84"/>
        <v>7</v>
      </c>
      <c r="H447" s="284">
        <f>IF(B447=2,'BN_Regular Symbol'!D$55,IF(BN_PayCombo!B447=1,'BN_Regular Symbol'!D$40,IF(A447=0,'BN_Regular Symbol'!D$26,'BN_Regular Symbol'!D$68) ))</f>
        <v>0</v>
      </c>
      <c r="I447" s="284">
        <f>IF(C447=2,'BN_Regular Symbol'!E$55,IF(BN_PayCombo!C447=1,'BN_Regular Symbol'!E$40,IF(B447=0,'BN_Regular Symbol'!E$26,'BN_Regular Symbol'!E$68) ))</f>
        <v>0</v>
      </c>
      <c r="J447" s="284">
        <f>IF(D447=2,'BN_Regular Symbol'!F$55,IF(BN_PayCombo!D447=1,'BN_Regular Symbol'!F$40,IF(C447=0,'BN_Regular Symbol'!F$26,'BN_Regular Symbol'!F$68) ))</f>
        <v>26</v>
      </c>
      <c r="K447" s="284">
        <f>IF(E447=2,'BN_Regular Symbol'!G$55,IF(BN_PayCombo!E447=1,'BN_Regular Symbol'!G$40,IF(D447=0,'BN_Regular Symbol'!G$26,'BN_Regular Symbol'!G$68) ))</f>
        <v>33</v>
      </c>
      <c r="L447" s="284">
        <f>IF(F447=2,'BN_Regular Symbol'!H$55,IF(BN_PayCombo!F447=1,'BN_Regular Symbol'!H$40,IF(E447=0,'BN_Regular Symbol'!H$26,'BN_Regular Symbol'!H$68) ))</f>
        <v>0</v>
      </c>
      <c r="M447" s="270">
        <f t="shared" si="85"/>
        <v>0</v>
      </c>
      <c r="N447" s="271">
        <f t="shared" si="86"/>
        <v>0</v>
      </c>
      <c r="O447" s="285">
        <f>HLOOKUP(A447,OverView!$B$47:$L$57,9,FALSE)</f>
        <v>150</v>
      </c>
      <c r="P447" s="269">
        <f t="shared" si="87"/>
        <v>0</v>
      </c>
      <c r="Q447" s="272">
        <f t="shared" si="88"/>
        <v>0</v>
      </c>
      <c r="R447" s="269">
        <f t="shared" si="89"/>
        <v>0</v>
      </c>
      <c r="S447" s="237"/>
    </row>
    <row r="448" spans="1:19" ht="14" thickBot="1">
      <c r="A448" s="187">
        <f t="shared" si="83"/>
        <v>7</v>
      </c>
      <c r="B448" s="278">
        <v>1</v>
      </c>
      <c r="C448" s="278">
        <v>2</v>
      </c>
      <c r="D448" s="278">
        <v>1</v>
      </c>
      <c r="E448" s="278">
        <v>1</v>
      </c>
      <c r="F448" s="278">
        <v>2</v>
      </c>
      <c r="G448" s="279">
        <f t="shared" si="84"/>
        <v>7</v>
      </c>
      <c r="H448" s="284">
        <f>IF(B448=2,'BN_Regular Symbol'!D$55,IF(BN_PayCombo!B448=1,'BN_Regular Symbol'!D$40,IF(A448=0,'BN_Regular Symbol'!D$26,'BN_Regular Symbol'!D$68) ))</f>
        <v>0</v>
      </c>
      <c r="I448" s="284">
        <f>IF(C448=2,'BN_Regular Symbol'!E$55,IF(BN_PayCombo!C448=1,'BN_Regular Symbol'!E$40,IF(B448=0,'BN_Regular Symbol'!E$26,'BN_Regular Symbol'!E$68) ))</f>
        <v>17</v>
      </c>
      <c r="J448" s="284">
        <f>IF(D448=2,'BN_Regular Symbol'!F$55,IF(BN_PayCombo!D448=1,'BN_Regular Symbol'!F$40,IF(C448=0,'BN_Regular Symbol'!F$26,'BN_Regular Symbol'!F$68) ))</f>
        <v>0</v>
      </c>
      <c r="K448" s="284">
        <f>IF(E448=2,'BN_Regular Symbol'!G$55,IF(BN_PayCombo!E448=1,'BN_Regular Symbol'!G$40,IF(D448=0,'BN_Regular Symbol'!G$26,'BN_Regular Symbol'!G$68) ))</f>
        <v>0</v>
      </c>
      <c r="L448" s="284">
        <f>IF(F448=2,'BN_Regular Symbol'!H$55,IF(BN_PayCombo!F448=1,'BN_Regular Symbol'!H$40,IF(E448=0,'BN_Regular Symbol'!H$26,'BN_Regular Symbol'!H$68) ))</f>
        <v>22</v>
      </c>
      <c r="M448" s="270">
        <f t="shared" si="85"/>
        <v>0</v>
      </c>
      <c r="N448" s="271">
        <f t="shared" si="86"/>
        <v>0</v>
      </c>
      <c r="O448" s="285">
        <f>HLOOKUP(A448,OverView!$B$47:$L$57,9,FALSE)</f>
        <v>150</v>
      </c>
      <c r="P448" s="269">
        <f t="shared" si="87"/>
        <v>0</v>
      </c>
      <c r="Q448" s="272">
        <f t="shared" si="88"/>
        <v>0</v>
      </c>
      <c r="R448" s="269">
        <f t="shared" si="89"/>
        <v>0</v>
      </c>
      <c r="S448" s="237"/>
    </row>
    <row r="449" spans="1:19" ht="14" thickBot="1">
      <c r="A449" s="187">
        <f t="shared" si="83"/>
        <v>7</v>
      </c>
      <c r="B449" s="278">
        <v>1</v>
      </c>
      <c r="C449" s="278">
        <v>2</v>
      </c>
      <c r="D449" s="278">
        <v>1</v>
      </c>
      <c r="E449" s="278">
        <v>2</v>
      </c>
      <c r="F449" s="278">
        <v>1</v>
      </c>
      <c r="G449" s="279">
        <f t="shared" si="84"/>
        <v>7</v>
      </c>
      <c r="H449" s="284">
        <f>IF(B449=2,'BN_Regular Symbol'!D$55,IF(BN_PayCombo!B449=1,'BN_Regular Symbol'!D$40,IF(A449=0,'BN_Regular Symbol'!D$26,'BN_Regular Symbol'!D$68) ))</f>
        <v>0</v>
      </c>
      <c r="I449" s="284">
        <f>IF(C449=2,'BN_Regular Symbol'!E$55,IF(BN_PayCombo!C449=1,'BN_Regular Symbol'!E$40,IF(B449=0,'BN_Regular Symbol'!E$26,'BN_Regular Symbol'!E$68) ))</f>
        <v>17</v>
      </c>
      <c r="J449" s="284">
        <f>IF(D449=2,'BN_Regular Symbol'!F$55,IF(BN_PayCombo!D449=1,'BN_Regular Symbol'!F$40,IF(C449=0,'BN_Regular Symbol'!F$26,'BN_Regular Symbol'!F$68) ))</f>
        <v>0</v>
      </c>
      <c r="K449" s="284">
        <f>IF(E449=2,'BN_Regular Symbol'!G$55,IF(BN_PayCombo!E449=1,'BN_Regular Symbol'!G$40,IF(D449=0,'BN_Regular Symbol'!G$26,'BN_Regular Symbol'!G$68) ))</f>
        <v>33</v>
      </c>
      <c r="L449" s="284">
        <f>IF(F449=2,'BN_Regular Symbol'!H$55,IF(BN_PayCombo!F449=1,'BN_Regular Symbol'!H$40,IF(E449=0,'BN_Regular Symbol'!H$26,'BN_Regular Symbol'!H$68) ))</f>
        <v>0</v>
      </c>
      <c r="M449" s="270">
        <f t="shared" si="85"/>
        <v>0</v>
      </c>
      <c r="N449" s="271">
        <f t="shared" si="86"/>
        <v>0</v>
      </c>
      <c r="O449" s="285">
        <f>HLOOKUP(A449,OverView!$B$47:$L$57,9,FALSE)</f>
        <v>150</v>
      </c>
      <c r="P449" s="269">
        <f t="shared" si="87"/>
        <v>0</v>
      </c>
      <c r="Q449" s="272">
        <f t="shared" si="88"/>
        <v>0</v>
      </c>
      <c r="R449" s="269">
        <f t="shared" si="89"/>
        <v>0</v>
      </c>
      <c r="S449" s="237"/>
    </row>
    <row r="450" spans="1:19" ht="14" thickBot="1">
      <c r="A450" s="187">
        <f t="shared" si="83"/>
        <v>7</v>
      </c>
      <c r="B450" s="278">
        <v>1</v>
      </c>
      <c r="C450" s="278">
        <v>2</v>
      </c>
      <c r="D450" s="278">
        <v>2</v>
      </c>
      <c r="E450" s="278">
        <v>1</v>
      </c>
      <c r="F450" s="278">
        <v>1</v>
      </c>
      <c r="G450" s="279">
        <f t="shared" si="84"/>
        <v>7</v>
      </c>
      <c r="H450" s="284">
        <f>IF(B450=2,'BN_Regular Symbol'!D$55,IF(BN_PayCombo!B450=1,'BN_Regular Symbol'!D$40,IF(A450=0,'BN_Regular Symbol'!D$26,'BN_Regular Symbol'!D$68) ))</f>
        <v>0</v>
      </c>
      <c r="I450" s="284">
        <f>IF(C450=2,'BN_Regular Symbol'!E$55,IF(BN_PayCombo!C450=1,'BN_Regular Symbol'!E$40,IF(B450=0,'BN_Regular Symbol'!E$26,'BN_Regular Symbol'!E$68) ))</f>
        <v>17</v>
      </c>
      <c r="J450" s="284">
        <f>IF(D450=2,'BN_Regular Symbol'!F$55,IF(BN_PayCombo!D450=1,'BN_Regular Symbol'!F$40,IF(C450=0,'BN_Regular Symbol'!F$26,'BN_Regular Symbol'!F$68) ))</f>
        <v>26</v>
      </c>
      <c r="K450" s="284">
        <f>IF(E450=2,'BN_Regular Symbol'!G$55,IF(BN_PayCombo!E450=1,'BN_Regular Symbol'!G$40,IF(D450=0,'BN_Regular Symbol'!G$26,'BN_Regular Symbol'!G$68) ))</f>
        <v>0</v>
      </c>
      <c r="L450" s="284">
        <f>IF(F450=2,'BN_Regular Symbol'!H$55,IF(BN_PayCombo!F450=1,'BN_Regular Symbol'!H$40,IF(E450=0,'BN_Regular Symbol'!H$26,'BN_Regular Symbol'!H$68) ))</f>
        <v>0</v>
      </c>
      <c r="M450" s="270">
        <f t="shared" si="85"/>
        <v>0</v>
      </c>
      <c r="N450" s="271">
        <f t="shared" si="86"/>
        <v>0</v>
      </c>
      <c r="O450" s="285">
        <f>HLOOKUP(A450,OverView!$B$47:$L$57,9,FALSE)</f>
        <v>150</v>
      </c>
      <c r="P450" s="269">
        <f t="shared" si="87"/>
        <v>0</v>
      </c>
      <c r="Q450" s="272">
        <f t="shared" si="88"/>
        <v>0</v>
      </c>
      <c r="R450" s="269">
        <f t="shared" si="89"/>
        <v>0</v>
      </c>
      <c r="S450" s="237"/>
    </row>
    <row r="451" spans="1:19" ht="14" thickBot="1">
      <c r="A451" s="187">
        <f t="shared" si="83"/>
        <v>7</v>
      </c>
      <c r="B451" s="278">
        <v>1</v>
      </c>
      <c r="C451" s="278">
        <v>2</v>
      </c>
      <c r="D451" s="278">
        <v>2</v>
      </c>
      <c r="E451" s="278">
        <v>2</v>
      </c>
      <c r="F451" s="278">
        <v>0</v>
      </c>
      <c r="G451" s="279">
        <f t="shared" si="84"/>
        <v>7</v>
      </c>
      <c r="H451" s="284">
        <f>IF(B451=2,'BN_Regular Symbol'!D$55,IF(BN_PayCombo!B451=1,'BN_Regular Symbol'!D$40,IF(A451=0,'BN_Regular Symbol'!D$26,'BN_Regular Symbol'!D$68) ))</f>
        <v>0</v>
      </c>
      <c r="I451" s="284">
        <f>IF(C451=2,'BN_Regular Symbol'!E$55,IF(BN_PayCombo!C451=1,'BN_Regular Symbol'!E$40,IF(B451=0,'BN_Regular Symbol'!E$26,'BN_Regular Symbol'!E$68) ))</f>
        <v>17</v>
      </c>
      <c r="J451" s="284">
        <f>IF(D451=2,'BN_Regular Symbol'!F$55,IF(BN_PayCombo!D451=1,'BN_Regular Symbol'!F$40,IF(C451=0,'BN_Regular Symbol'!F$26,'BN_Regular Symbol'!F$68) ))</f>
        <v>26</v>
      </c>
      <c r="K451" s="284">
        <f>IF(E451=2,'BN_Regular Symbol'!G$55,IF(BN_PayCombo!E451=1,'BN_Regular Symbol'!G$40,IF(D451=0,'BN_Regular Symbol'!G$26,'BN_Regular Symbol'!G$68) ))</f>
        <v>33</v>
      </c>
      <c r="L451" s="284">
        <f>IF(F451=2,'BN_Regular Symbol'!H$55,IF(BN_PayCombo!F451=1,'BN_Regular Symbol'!H$40,IF(E451=0,'BN_Regular Symbol'!H$26,'BN_Regular Symbol'!H$68) ))</f>
        <v>98</v>
      </c>
      <c r="M451" s="270">
        <f t="shared" si="85"/>
        <v>0</v>
      </c>
      <c r="N451" s="271">
        <f t="shared" si="86"/>
        <v>0</v>
      </c>
      <c r="O451" s="285">
        <f>HLOOKUP(A451,OverView!$B$47:$L$57,9,FALSE)</f>
        <v>150</v>
      </c>
      <c r="P451" s="269">
        <f t="shared" si="87"/>
        <v>0</v>
      </c>
      <c r="Q451" s="272">
        <f t="shared" si="88"/>
        <v>0</v>
      </c>
      <c r="R451" s="269">
        <f t="shared" si="89"/>
        <v>0</v>
      </c>
      <c r="S451" s="237"/>
    </row>
    <row r="452" spans="1:19" ht="14" thickBot="1">
      <c r="A452" s="187">
        <f t="shared" si="83"/>
        <v>7</v>
      </c>
      <c r="B452" s="278">
        <v>2</v>
      </c>
      <c r="C452" s="278">
        <v>1</v>
      </c>
      <c r="D452" s="278">
        <v>1</v>
      </c>
      <c r="E452" s="278">
        <v>1</v>
      </c>
      <c r="F452" s="278">
        <v>2</v>
      </c>
      <c r="G452" s="279">
        <f t="shared" si="84"/>
        <v>7</v>
      </c>
      <c r="H452" s="284">
        <f>IF(B452=2,'BN_Regular Symbol'!D$55,IF(BN_PayCombo!B452=1,'BN_Regular Symbol'!D$40,IF(A452=0,'BN_Regular Symbol'!D$26,'BN_Regular Symbol'!D$68) ))</f>
        <v>1</v>
      </c>
      <c r="I452" s="284">
        <f>IF(C452=2,'BN_Regular Symbol'!E$55,IF(BN_PayCombo!C452=1,'BN_Regular Symbol'!E$40,IF(B452=0,'BN_Regular Symbol'!E$26,'BN_Regular Symbol'!E$68) ))</f>
        <v>0</v>
      </c>
      <c r="J452" s="284">
        <f>IF(D452=2,'BN_Regular Symbol'!F$55,IF(BN_PayCombo!D452=1,'BN_Regular Symbol'!F$40,IF(C452=0,'BN_Regular Symbol'!F$26,'BN_Regular Symbol'!F$68) ))</f>
        <v>0</v>
      </c>
      <c r="K452" s="284">
        <f>IF(E452=2,'BN_Regular Symbol'!G$55,IF(BN_PayCombo!E452=1,'BN_Regular Symbol'!G$40,IF(D452=0,'BN_Regular Symbol'!G$26,'BN_Regular Symbol'!G$68) ))</f>
        <v>0</v>
      </c>
      <c r="L452" s="284">
        <f>IF(F452=2,'BN_Regular Symbol'!H$55,IF(BN_PayCombo!F452=1,'BN_Regular Symbol'!H$40,IF(E452=0,'BN_Regular Symbol'!H$26,'BN_Regular Symbol'!H$68) ))</f>
        <v>22</v>
      </c>
      <c r="M452" s="270">
        <f t="shared" si="85"/>
        <v>0</v>
      </c>
      <c r="N452" s="271">
        <f t="shared" si="86"/>
        <v>0</v>
      </c>
      <c r="O452" s="285">
        <f>HLOOKUP(A452,OverView!$B$47:$L$57,9,FALSE)</f>
        <v>150</v>
      </c>
      <c r="P452" s="269">
        <f t="shared" si="87"/>
        <v>0</v>
      </c>
      <c r="Q452" s="272">
        <f t="shared" si="88"/>
        <v>0</v>
      </c>
      <c r="R452" s="269">
        <f t="shared" si="89"/>
        <v>0</v>
      </c>
      <c r="S452" s="237"/>
    </row>
    <row r="453" spans="1:19" ht="14" thickBot="1">
      <c r="A453" s="187">
        <f t="shared" si="83"/>
        <v>7</v>
      </c>
      <c r="B453" s="278">
        <v>2</v>
      </c>
      <c r="C453" s="278">
        <v>1</v>
      </c>
      <c r="D453" s="278">
        <v>1</v>
      </c>
      <c r="E453" s="278">
        <v>2</v>
      </c>
      <c r="F453" s="278">
        <v>1</v>
      </c>
      <c r="G453" s="279">
        <f t="shared" si="84"/>
        <v>7</v>
      </c>
      <c r="H453" s="284">
        <f>IF(B453=2,'BN_Regular Symbol'!D$55,IF(BN_PayCombo!B453=1,'BN_Regular Symbol'!D$40,IF(A453=0,'BN_Regular Symbol'!D$26,'BN_Regular Symbol'!D$68) ))</f>
        <v>1</v>
      </c>
      <c r="I453" s="284">
        <f>IF(C453=2,'BN_Regular Symbol'!E$55,IF(BN_PayCombo!C453=1,'BN_Regular Symbol'!E$40,IF(B453=0,'BN_Regular Symbol'!E$26,'BN_Regular Symbol'!E$68) ))</f>
        <v>0</v>
      </c>
      <c r="J453" s="284">
        <f>IF(D453=2,'BN_Regular Symbol'!F$55,IF(BN_PayCombo!D453=1,'BN_Regular Symbol'!F$40,IF(C453=0,'BN_Regular Symbol'!F$26,'BN_Regular Symbol'!F$68) ))</f>
        <v>0</v>
      </c>
      <c r="K453" s="284">
        <f>IF(E453=2,'BN_Regular Symbol'!G$55,IF(BN_PayCombo!E453=1,'BN_Regular Symbol'!G$40,IF(D453=0,'BN_Regular Symbol'!G$26,'BN_Regular Symbol'!G$68) ))</f>
        <v>33</v>
      </c>
      <c r="L453" s="284">
        <f>IF(F453=2,'BN_Regular Symbol'!H$55,IF(BN_PayCombo!F453=1,'BN_Regular Symbol'!H$40,IF(E453=0,'BN_Regular Symbol'!H$26,'BN_Regular Symbol'!H$68) ))</f>
        <v>0</v>
      </c>
      <c r="M453" s="270">
        <f t="shared" si="85"/>
        <v>0</v>
      </c>
      <c r="N453" s="271">
        <f t="shared" si="86"/>
        <v>0</v>
      </c>
      <c r="O453" s="285">
        <f>HLOOKUP(A453,OverView!$B$47:$L$57,9,FALSE)</f>
        <v>150</v>
      </c>
      <c r="P453" s="269">
        <f t="shared" si="87"/>
        <v>0</v>
      </c>
      <c r="Q453" s="272">
        <f t="shared" si="88"/>
        <v>0</v>
      </c>
      <c r="R453" s="269">
        <f t="shared" si="89"/>
        <v>0</v>
      </c>
      <c r="S453" s="237"/>
    </row>
    <row r="454" spans="1:19" ht="14" thickBot="1">
      <c r="A454" s="187">
        <f t="shared" si="83"/>
        <v>7</v>
      </c>
      <c r="B454" s="278">
        <v>2</v>
      </c>
      <c r="C454" s="278">
        <v>1</v>
      </c>
      <c r="D454" s="278">
        <v>2</v>
      </c>
      <c r="E454" s="278">
        <v>1</v>
      </c>
      <c r="F454" s="278">
        <v>1</v>
      </c>
      <c r="G454" s="279">
        <f t="shared" si="84"/>
        <v>7</v>
      </c>
      <c r="H454" s="284">
        <f>IF(B454=2,'BN_Regular Symbol'!D$55,IF(BN_PayCombo!B454=1,'BN_Regular Symbol'!D$40,IF(A454=0,'BN_Regular Symbol'!D$26,'BN_Regular Symbol'!D$68) ))</f>
        <v>1</v>
      </c>
      <c r="I454" s="284">
        <f>IF(C454=2,'BN_Regular Symbol'!E$55,IF(BN_PayCombo!C454=1,'BN_Regular Symbol'!E$40,IF(B454=0,'BN_Regular Symbol'!E$26,'BN_Regular Symbol'!E$68) ))</f>
        <v>0</v>
      </c>
      <c r="J454" s="284">
        <f>IF(D454=2,'BN_Regular Symbol'!F$55,IF(BN_PayCombo!D454=1,'BN_Regular Symbol'!F$40,IF(C454=0,'BN_Regular Symbol'!F$26,'BN_Regular Symbol'!F$68) ))</f>
        <v>26</v>
      </c>
      <c r="K454" s="284">
        <f>IF(E454=2,'BN_Regular Symbol'!G$55,IF(BN_PayCombo!E454=1,'BN_Regular Symbol'!G$40,IF(D454=0,'BN_Regular Symbol'!G$26,'BN_Regular Symbol'!G$68) ))</f>
        <v>0</v>
      </c>
      <c r="L454" s="284">
        <f>IF(F454=2,'BN_Regular Symbol'!H$55,IF(BN_PayCombo!F454=1,'BN_Regular Symbol'!H$40,IF(E454=0,'BN_Regular Symbol'!H$26,'BN_Regular Symbol'!H$68) ))</f>
        <v>0</v>
      </c>
      <c r="M454" s="270">
        <f t="shared" si="85"/>
        <v>0</v>
      </c>
      <c r="N454" s="271">
        <f t="shared" si="86"/>
        <v>0</v>
      </c>
      <c r="O454" s="285">
        <f>HLOOKUP(A454,OverView!$B$47:$L$57,9,FALSE)</f>
        <v>150</v>
      </c>
      <c r="P454" s="269">
        <f t="shared" si="87"/>
        <v>0</v>
      </c>
      <c r="Q454" s="272">
        <f t="shared" si="88"/>
        <v>0</v>
      </c>
      <c r="R454" s="269">
        <f t="shared" si="89"/>
        <v>0</v>
      </c>
      <c r="S454" s="237"/>
    </row>
    <row r="455" spans="1:19" ht="14" thickBot="1">
      <c r="A455" s="187">
        <f t="shared" si="83"/>
        <v>7</v>
      </c>
      <c r="B455" s="278">
        <v>2</v>
      </c>
      <c r="C455" s="278">
        <v>1</v>
      </c>
      <c r="D455" s="278">
        <v>2</v>
      </c>
      <c r="E455" s="278">
        <v>2</v>
      </c>
      <c r="F455" s="278">
        <v>0</v>
      </c>
      <c r="G455" s="279">
        <f t="shared" si="84"/>
        <v>7</v>
      </c>
      <c r="H455" s="284">
        <f>IF(B455=2,'BN_Regular Symbol'!D$55,IF(BN_PayCombo!B455=1,'BN_Regular Symbol'!D$40,IF(A455=0,'BN_Regular Symbol'!D$26,'BN_Regular Symbol'!D$68) ))</f>
        <v>1</v>
      </c>
      <c r="I455" s="284">
        <f>IF(C455=2,'BN_Regular Symbol'!E$55,IF(BN_PayCombo!C455=1,'BN_Regular Symbol'!E$40,IF(B455=0,'BN_Regular Symbol'!E$26,'BN_Regular Symbol'!E$68) ))</f>
        <v>0</v>
      </c>
      <c r="J455" s="284">
        <f>IF(D455=2,'BN_Regular Symbol'!F$55,IF(BN_PayCombo!D455=1,'BN_Regular Symbol'!F$40,IF(C455=0,'BN_Regular Symbol'!F$26,'BN_Regular Symbol'!F$68) ))</f>
        <v>26</v>
      </c>
      <c r="K455" s="284">
        <f>IF(E455=2,'BN_Regular Symbol'!G$55,IF(BN_PayCombo!E455=1,'BN_Regular Symbol'!G$40,IF(D455=0,'BN_Regular Symbol'!G$26,'BN_Regular Symbol'!G$68) ))</f>
        <v>33</v>
      </c>
      <c r="L455" s="284">
        <f>IF(F455=2,'BN_Regular Symbol'!H$55,IF(BN_PayCombo!F455=1,'BN_Regular Symbol'!H$40,IF(E455=0,'BN_Regular Symbol'!H$26,'BN_Regular Symbol'!H$68) ))</f>
        <v>98</v>
      </c>
      <c r="M455" s="270">
        <f t="shared" si="85"/>
        <v>0</v>
      </c>
      <c r="N455" s="271">
        <f t="shared" si="86"/>
        <v>0</v>
      </c>
      <c r="O455" s="285">
        <f>HLOOKUP(A455,OverView!$B$47:$L$57,9,FALSE)</f>
        <v>150</v>
      </c>
      <c r="P455" s="269">
        <f t="shared" si="87"/>
        <v>0</v>
      </c>
      <c r="Q455" s="272">
        <f t="shared" si="88"/>
        <v>0</v>
      </c>
      <c r="R455" s="269">
        <f t="shared" si="89"/>
        <v>0</v>
      </c>
      <c r="S455" s="237"/>
    </row>
    <row r="456" spans="1:19" ht="14" thickBot="1">
      <c r="A456" s="187">
        <f t="shared" si="83"/>
        <v>7</v>
      </c>
      <c r="B456" s="278">
        <v>2</v>
      </c>
      <c r="C456" s="278">
        <v>2</v>
      </c>
      <c r="D456" s="278">
        <v>1</v>
      </c>
      <c r="E456" s="278">
        <v>1</v>
      </c>
      <c r="F456" s="278">
        <v>1</v>
      </c>
      <c r="G456" s="279">
        <f t="shared" si="84"/>
        <v>7</v>
      </c>
      <c r="H456" s="284">
        <f>IF(B456=2,'BN_Regular Symbol'!D$55,IF(BN_PayCombo!B456=1,'BN_Regular Symbol'!D$40,IF(A456=0,'BN_Regular Symbol'!D$26,'BN_Regular Symbol'!D$68) ))</f>
        <v>1</v>
      </c>
      <c r="I456" s="284">
        <f>IF(C456=2,'BN_Regular Symbol'!E$55,IF(BN_PayCombo!C456=1,'BN_Regular Symbol'!E$40,IF(B456=0,'BN_Regular Symbol'!E$26,'BN_Regular Symbol'!E$68) ))</f>
        <v>17</v>
      </c>
      <c r="J456" s="284">
        <f>IF(D456=2,'BN_Regular Symbol'!F$55,IF(BN_PayCombo!D456=1,'BN_Regular Symbol'!F$40,IF(C456=0,'BN_Regular Symbol'!F$26,'BN_Regular Symbol'!F$68) ))</f>
        <v>0</v>
      </c>
      <c r="K456" s="284">
        <f>IF(E456=2,'BN_Regular Symbol'!G$55,IF(BN_PayCombo!E456=1,'BN_Regular Symbol'!G$40,IF(D456=0,'BN_Regular Symbol'!G$26,'BN_Regular Symbol'!G$68) ))</f>
        <v>0</v>
      </c>
      <c r="L456" s="284">
        <f>IF(F456=2,'BN_Regular Symbol'!H$55,IF(BN_PayCombo!F456=1,'BN_Regular Symbol'!H$40,IF(E456=0,'BN_Regular Symbol'!H$26,'BN_Regular Symbol'!H$68) ))</f>
        <v>0</v>
      </c>
      <c r="M456" s="270">
        <f t="shared" si="85"/>
        <v>0</v>
      </c>
      <c r="N456" s="271">
        <f t="shared" si="86"/>
        <v>0</v>
      </c>
      <c r="O456" s="285">
        <f>HLOOKUP(A456,OverView!$B$47:$L$57,9,FALSE)</f>
        <v>150</v>
      </c>
      <c r="P456" s="269">
        <f t="shared" ref="P456:P486" si="90">R456/$H$3</f>
        <v>0</v>
      </c>
      <c r="Q456" s="272">
        <f t="shared" si="88"/>
        <v>0</v>
      </c>
      <c r="R456" s="269">
        <f t="shared" ref="R456:R486" si="91">O456*Q456</f>
        <v>0</v>
      </c>
      <c r="S456" s="237"/>
    </row>
    <row r="457" spans="1:19" ht="14" thickBot="1">
      <c r="A457" s="187">
        <f t="shared" si="83"/>
        <v>7</v>
      </c>
      <c r="B457" s="278">
        <v>2</v>
      </c>
      <c r="C457" s="278">
        <v>2</v>
      </c>
      <c r="D457" s="278">
        <v>1</v>
      </c>
      <c r="E457" s="278">
        <v>2</v>
      </c>
      <c r="F457" s="278">
        <v>0</v>
      </c>
      <c r="G457" s="279">
        <f t="shared" si="84"/>
        <v>7</v>
      </c>
      <c r="H457" s="284">
        <f>IF(B457=2,'BN_Regular Symbol'!D$55,IF(BN_PayCombo!B457=1,'BN_Regular Symbol'!D$40,IF(A457=0,'BN_Regular Symbol'!D$26,'BN_Regular Symbol'!D$68) ))</f>
        <v>1</v>
      </c>
      <c r="I457" s="284">
        <f>IF(C457=2,'BN_Regular Symbol'!E$55,IF(BN_PayCombo!C457=1,'BN_Regular Symbol'!E$40,IF(B457=0,'BN_Regular Symbol'!E$26,'BN_Regular Symbol'!E$68) ))</f>
        <v>17</v>
      </c>
      <c r="J457" s="284">
        <f>IF(D457=2,'BN_Regular Symbol'!F$55,IF(BN_PayCombo!D457=1,'BN_Regular Symbol'!F$40,IF(C457=0,'BN_Regular Symbol'!F$26,'BN_Regular Symbol'!F$68) ))</f>
        <v>0</v>
      </c>
      <c r="K457" s="284">
        <f>IF(E457=2,'BN_Regular Symbol'!G$55,IF(BN_PayCombo!E457=1,'BN_Regular Symbol'!G$40,IF(D457=0,'BN_Regular Symbol'!G$26,'BN_Regular Symbol'!G$68) ))</f>
        <v>33</v>
      </c>
      <c r="L457" s="284">
        <f>IF(F457=2,'BN_Regular Symbol'!H$55,IF(BN_PayCombo!F457=1,'BN_Regular Symbol'!H$40,IF(E457=0,'BN_Regular Symbol'!H$26,'BN_Regular Symbol'!H$68) ))</f>
        <v>98</v>
      </c>
      <c r="M457" s="270">
        <f t="shared" si="85"/>
        <v>0</v>
      </c>
      <c r="N457" s="271">
        <f t="shared" si="86"/>
        <v>0</v>
      </c>
      <c r="O457" s="285">
        <f>HLOOKUP(A457,OverView!$B$47:$L$57,9,FALSE)</f>
        <v>150</v>
      </c>
      <c r="P457" s="269">
        <f t="shared" si="90"/>
        <v>0</v>
      </c>
      <c r="Q457" s="272">
        <f t="shared" si="88"/>
        <v>0</v>
      </c>
      <c r="R457" s="269">
        <f t="shared" si="91"/>
        <v>0</v>
      </c>
      <c r="S457" s="237"/>
    </row>
    <row r="458" spans="1:19" ht="14" thickBot="1">
      <c r="A458" s="187">
        <f t="shared" si="83"/>
        <v>7</v>
      </c>
      <c r="B458" s="282">
        <v>2</v>
      </c>
      <c r="C458" s="282">
        <v>2</v>
      </c>
      <c r="D458" s="282">
        <v>2</v>
      </c>
      <c r="E458" s="282">
        <v>1</v>
      </c>
      <c r="F458" s="282">
        <v>0</v>
      </c>
      <c r="G458" s="283">
        <f t="shared" si="84"/>
        <v>7</v>
      </c>
      <c r="H458" s="284">
        <f>IF(B458=2,'BN_Regular Symbol'!D$55,IF(BN_PayCombo!B458=1,'BN_Regular Symbol'!D$40,IF(A458=0,'BN_Regular Symbol'!D$26,'BN_Regular Symbol'!D$68) ))</f>
        <v>1</v>
      </c>
      <c r="I458" s="284">
        <f>IF(C458=2,'BN_Regular Symbol'!E$55,IF(BN_PayCombo!C458=1,'BN_Regular Symbol'!E$40,IF(B458=0,'BN_Regular Symbol'!E$26,'BN_Regular Symbol'!E$68) ))</f>
        <v>17</v>
      </c>
      <c r="J458" s="284">
        <f>IF(D458=2,'BN_Regular Symbol'!F$55,IF(BN_PayCombo!D458=1,'BN_Regular Symbol'!F$40,IF(C458=0,'BN_Regular Symbol'!F$26,'BN_Regular Symbol'!F$68) ))</f>
        <v>26</v>
      </c>
      <c r="K458" s="284">
        <f>IF(E458=2,'BN_Regular Symbol'!G$55,IF(BN_PayCombo!E458=1,'BN_Regular Symbol'!G$40,IF(D458=0,'BN_Regular Symbol'!G$26,'BN_Regular Symbol'!G$68) ))</f>
        <v>0</v>
      </c>
      <c r="L458" s="284">
        <f>IF(F458=2,'BN_Regular Symbol'!H$55,IF(BN_PayCombo!F458=1,'BN_Regular Symbol'!H$40,IF(E458=0,'BN_Regular Symbol'!H$26,'BN_Regular Symbol'!H$68) ))</f>
        <v>98</v>
      </c>
      <c r="M458" s="270">
        <f t="shared" si="85"/>
        <v>0</v>
      </c>
      <c r="N458" s="271">
        <f t="shared" si="86"/>
        <v>0</v>
      </c>
      <c r="O458" s="285">
        <f>HLOOKUP(A458,OverView!$B$47:$L$57,9,FALSE)</f>
        <v>150</v>
      </c>
      <c r="P458" s="269">
        <f t="shared" si="90"/>
        <v>0</v>
      </c>
      <c r="Q458" s="272">
        <f t="shared" si="88"/>
        <v>0</v>
      </c>
      <c r="R458" s="269">
        <f t="shared" si="91"/>
        <v>0</v>
      </c>
      <c r="S458" s="289">
        <f>SUM(M445:M458)</f>
        <v>0</v>
      </c>
    </row>
    <row r="459" spans="1:19" ht="14" thickBot="1">
      <c r="A459" s="187">
        <f t="shared" si="83"/>
        <v>6</v>
      </c>
      <c r="B459" s="280">
        <v>1</v>
      </c>
      <c r="C459" s="280">
        <v>1</v>
      </c>
      <c r="D459" s="280">
        <v>1</v>
      </c>
      <c r="E459" s="280">
        <v>1</v>
      </c>
      <c r="F459" s="280">
        <v>2</v>
      </c>
      <c r="G459" s="281">
        <f t="shared" si="84"/>
        <v>6</v>
      </c>
      <c r="H459" s="284">
        <f>IF(B459=2,'BN_Regular Symbol'!D$55,IF(BN_PayCombo!B459=1,'BN_Regular Symbol'!D$40,IF(A459=0,'BN_Regular Symbol'!D$26,'BN_Regular Symbol'!D$68) ))</f>
        <v>0</v>
      </c>
      <c r="I459" s="284">
        <f>IF(C459=2,'BN_Regular Symbol'!E$55,IF(BN_PayCombo!C459=1,'BN_Regular Symbol'!E$40,IF(B459=0,'BN_Regular Symbol'!E$26,'BN_Regular Symbol'!E$68) ))</f>
        <v>0</v>
      </c>
      <c r="J459" s="284">
        <f>IF(D459=2,'BN_Regular Symbol'!F$55,IF(BN_PayCombo!D459=1,'BN_Regular Symbol'!F$40,IF(C459=0,'BN_Regular Symbol'!F$26,'BN_Regular Symbol'!F$68) ))</f>
        <v>0</v>
      </c>
      <c r="K459" s="284">
        <f>IF(E459=2,'BN_Regular Symbol'!G$55,IF(BN_PayCombo!E459=1,'BN_Regular Symbol'!G$40,IF(D459=0,'BN_Regular Symbol'!G$26,'BN_Regular Symbol'!G$68) ))</f>
        <v>0</v>
      </c>
      <c r="L459" s="284">
        <f>IF(F459=2,'BN_Regular Symbol'!H$55,IF(BN_PayCombo!F459=1,'BN_Regular Symbol'!H$40,IF(E459=0,'BN_Regular Symbol'!H$26,'BN_Regular Symbol'!H$68) ))</f>
        <v>22</v>
      </c>
      <c r="M459" s="270">
        <f t="shared" si="85"/>
        <v>0</v>
      </c>
      <c r="N459" s="271">
        <f t="shared" si="86"/>
        <v>0</v>
      </c>
      <c r="O459" s="285">
        <f>HLOOKUP(A459,OverView!$B$47:$L$57,9,FALSE)</f>
        <v>60</v>
      </c>
      <c r="P459" s="269">
        <f t="shared" si="90"/>
        <v>0</v>
      </c>
      <c r="Q459" s="272">
        <f t="shared" si="88"/>
        <v>0</v>
      </c>
      <c r="R459" s="269">
        <f t="shared" si="91"/>
        <v>0</v>
      </c>
      <c r="S459" s="237"/>
    </row>
    <row r="460" spans="1:19" ht="14" thickBot="1">
      <c r="A460" s="187">
        <f t="shared" ref="A460:A486" si="92">SUM(B460:F460)</f>
        <v>6</v>
      </c>
      <c r="B460" s="278">
        <v>1</v>
      </c>
      <c r="C460" s="278">
        <v>1</v>
      </c>
      <c r="D460" s="278">
        <v>1</v>
      </c>
      <c r="E460" s="278">
        <v>2</v>
      </c>
      <c r="F460" s="278">
        <v>1</v>
      </c>
      <c r="G460" s="279">
        <f t="shared" ref="G460:G486" si="93">SUM(B460:F460)</f>
        <v>6</v>
      </c>
      <c r="H460" s="284">
        <f>IF(B460=2,'BN_Regular Symbol'!D$55,IF(BN_PayCombo!B460=1,'BN_Regular Symbol'!D$40,IF(A460=0,'BN_Regular Symbol'!D$26,'BN_Regular Symbol'!D$68) ))</f>
        <v>0</v>
      </c>
      <c r="I460" s="284">
        <f>IF(C460=2,'BN_Regular Symbol'!E$55,IF(BN_PayCombo!C460=1,'BN_Regular Symbol'!E$40,IF(B460=0,'BN_Regular Symbol'!E$26,'BN_Regular Symbol'!E$68) ))</f>
        <v>0</v>
      </c>
      <c r="J460" s="284">
        <f>IF(D460=2,'BN_Regular Symbol'!F$55,IF(BN_PayCombo!D460=1,'BN_Regular Symbol'!F$40,IF(C460=0,'BN_Regular Symbol'!F$26,'BN_Regular Symbol'!F$68) ))</f>
        <v>0</v>
      </c>
      <c r="K460" s="284">
        <f>IF(E460=2,'BN_Regular Symbol'!G$55,IF(BN_PayCombo!E460=1,'BN_Regular Symbol'!G$40,IF(D460=0,'BN_Regular Symbol'!G$26,'BN_Regular Symbol'!G$68) ))</f>
        <v>33</v>
      </c>
      <c r="L460" s="284">
        <f>IF(F460=2,'BN_Regular Symbol'!H$55,IF(BN_PayCombo!F460=1,'BN_Regular Symbol'!H$40,IF(E460=0,'BN_Regular Symbol'!H$26,'BN_Regular Symbol'!H$68) ))</f>
        <v>0</v>
      </c>
      <c r="M460" s="270">
        <f t="shared" si="85"/>
        <v>0</v>
      </c>
      <c r="N460" s="271">
        <f t="shared" si="86"/>
        <v>0</v>
      </c>
      <c r="O460" s="285">
        <f>HLOOKUP(A460,OverView!$B$47:$L$57,9,FALSE)</f>
        <v>60</v>
      </c>
      <c r="P460" s="269">
        <f t="shared" si="90"/>
        <v>0</v>
      </c>
      <c r="Q460" s="272">
        <f t="shared" si="88"/>
        <v>0</v>
      </c>
      <c r="R460" s="269">
        <f t="shared" si="91"/>
        <v>0</v>
      </c>
      <c r="S460" s="237"/>
    </row>
    <row r="461" spans="1:19" ht="14" thickBot="1">
      <c r="A461" s="187">
        <f t="shared" si="92"/>
        <v>6</v>
      </c>
      <c r="B461" s="278">
        <v>1</v>
      </c>
      <c r="C461" s="278">
        <v>1</v>
      </c>
      <c r="D461" s="278">
        <v>2</v>
      </c>
      <c r="E461" s="278">
        <v>1</v>
      </c>
      <c r="F461" s="278">
        <v>1</v>
      </c>
      <c r="G461" s="279">
        <f t="shared" si="93"/>
        <v>6</v>
      </c>
      <c r="H461" s="284">
        <f>IF(B461=2,'BN_Regular Symbol'!D$55,IF(BN_PayCombo!B461=1,'BN_Regular Symbol'!D$40,IF(A461=0,'BN_Regular Symbol'!D$26,'BN_Regular Symbol'!D$68) ))</f>
        <v>0</v>
      </c>
      <c r="I461" s="284">
        <f>IF(C461=2,'BN_Regular Symbol'!E$55,IF(BN_PayCombo!C461=1,'BN_Regular Symbol'!E$40,IF(B461=0,'BN_Regular Symbol'!E$26,'BN_Regular Symbol'!E$68) ))</f>
        <v>0</v>
      </c>
      <c r="J461" s="284">
        <f>IF(D461=2,'BN_Regular Symbol'!F$55,IF(BN_PayCombo!D461=1,'BN_Regular Symbol'!F$40,IF(C461=0,'BN_Regular Symbol'!F$26,'BN_Regular Symbol'!F$68) ))</f>
        <v>26</v>
      </c>
      <c r="K461" s="284">
        <f>IF(E461=2,'BN_Regular Symbol'!G$55,IF(BN_PayCombo!E461=1,'BN_Regular Symbol'!G$40,IF(D461=0,'BN_Regular Symbol'!G$26,'BN_Regular Symbol'!G$68) ))</f>
        <v>0</v>
      </c>
      <c r="L461" s="284">
        <f>IF(F461=2,'BN_Regular Symbol'!H$55,IF(BN_PayCombo!F461=1,'BN_Regular Symbol'!H$40,IF(E461=0,'BN_Regular Symbol'!H$26,'BN_Regular Symbol'!H$68) ))</f>
        <v>0</v>
      </c>
      <c r="M461" s="270">
        <f t="shared" si="85"/>
        <v>0</v>
      </c>
      <c r="N461" s="271">
        <f t="shared" si="86"/>
        <v>0</v>
      </c>
      <c r="O461" s="285">
        <f>HLOOKUP(A461,OverView!$B$47:$L$57,9,FALSE)</f>
        <v>60</v>
      </c>
      <c r="P461" s="269">
        <f t="shared" si="90"/>
        <v>0</v>
      </c>
      <c r="Q461" s="272">
        <f t="shared" si="88"/>
        <v>0</v>
      </c>
      <c r="R461" s="269">
        <f t="shared" si="91"/>
        <v>0</v>
      </c>
      <c r="S461" s="237"/>
    </row>
    <row r="462" spans="1:19" ht="14" thickBot="1">
      <c r="A462" s="187">
        <f t="shared" si="92"/>
        <v>6</v>
      </c>
      <c r="B462" s="278">
        <v>1</v>
      </c>
      <c r="C462" s="278">
        <v>1</v>
      </c>
      <c r="D462" s="278">
        <v>2</v>
      </c>
      <c r="E462" s="278">
        <v>2</v>
      </c>
      <c r="F462" s="278">
        <v>0</v>
      </c>
      <c r="G462" s="279">
        <f t="shared" si="93"/>
        <v>6</v>
      </c>
      <c r="H462" s="284">
        <f>IF(B462=2,'BN_Regular Symbol'!D$55,IF(BN_PayCombo!B462=1,'BN_Regular Symbol'!D$40,IF(A462=0,'BN_Regular Symbol'!D$26,'BN_Regular Symbol'!D$68) ))</f>
        <v>0</v>
      </c>
      <c r="I462" s="284">
        <f>IF(C462=2,'BN_Regular Symbol'!E$55,IF(BN_PayCombo!C462=1,'BN_Regular Symbol'!E$40,IF(B462=0,'BN_Regular Symbol'!E$26,'BN_Regular Symbol'!E$68) ))</f>
        <v>0</v>
      </c>
      <c r="J462" s="284">
        <f>IF(D462=2,'BN_Regular Symbol'!F$55,IF(BN_PayCombo!D462=1,'BN_Regular Symbol'!F$40,IF(C462=0,'BN_Regular Symbol'!F$26,'BN_Regular Symbol'!F$68) ))</f>
        <v>26</v>
      </c>
      <c r="K462" s="284">
        <f>IF(E462=2,'BN_Regular Symbol'!G$55,IF(BN_PayCombo!E462=1,'BN_Regular Symbol'!G$40,IF(D462=0,'BN_Regular Symbol'!G$26,'BN_Regular Symbol'!G$68) ))</f>
        <v>33</v>
      </c>
      <c r="L462" s="284">
        <f>IF(F462=2,'BN_Regular Symbol'!H$55,IF(BN_PayCombo!F462=1,'BN_Regular Symbol'!H$40,IF(E462=0,'BN_Regular Symbol'!H$26,'BN_Regular Symbol'!H$68) ))</f>
        <v>98</v>
      </c>
      <c r="M462" s="270">
        <f t="shared" si="85"/>
        <v>0</v>
      </c>
      <c r="N462" s="271">
        <f t="shared" si="86"/>
        <v>0</v>
      </c>
      <c r="O462" s="285">
        <f>HLOOKUP(A462,OverView!$B$47:$L$57,9,FALSE)</f>
        <v>60</v>
      </c>
      <c r="P462" s="269">
        <f t="shared" si="90"/>
        <v>0</v>
      </c>
      <c r="Q462" s="272">
        <f t="shared" si="88"/>
        <v>0</v>
      </c>
      <c r="R462" s="269">
        <f t="shared" si="91"/>
        <v>0</v>
      </c>
      <c r="S462" s="237"/>
    </row>
    <row r="463" spans="1:19" ht="14" thickBot="1">
      <c r="A463" s="187">
        <f t="shared" si="92"/>
        <v>6</v>
      </c>
      <c r="B463" s="278">
        <v>1</v>
      </c>
      <c r="C463" s="278">
        <v>2</v>
      </c>
      <c r="D463" s="278">
        <v>1</v>
      </c>
      <c r="E463" s="278">
        <v>1</v>
      </c>
      <c r="F463" s="278">
        <v>1</v>
      </c>
      <c r="G463" s="279">
        <f t="shared" si="93"/>
        <v>6</v>
      </c>
      <c r="H463" s="284">
        <f>IF(B463=2,'BN_Regular Symbol'!D$55,IF(BN_PayCombo!B463=1,'BN_Regular Symbol'!D$40,IF(A463=0,'BN_Regular Symbol'!D$26,'BN_Regular Symbol'!D$68) ))</f>
        <v>0</v>
      </c>
      <c r="I463" s="284">
        <f>IF(C463=2,'BN_Regular Symbol'!E$55,IF(BN_PayCombo!C463=1,'BN_Regular Symbol'!E$40,IF(B463=0,'BN_Regular Symbol'!E$26,'BN_Regular Symbol'!E$68) ))</f>
        <v>17</v>
      </c>
      <c r="J463" s="284">
        <f>IF(D463=2,'BN_Regular Symbol'!F$55,IF(BN_PayCombo!D463=1,'BN_Regular Symbol'!F$40,IF(C463=0,'BN_Regular Symbol'!F$26,'BN_Regular Symbol'!F$68) ))</f>
        <v>0</v>
      </c>
      <c r="K463" s="284">
        <f>IF(E463=2,'BN_Regular Symbol'!G$55,IF(BN_PayCombo!E463=1,'BN_Regular Symbol'!G$40,IF(D463=0,'BN_Regular Symbol'!G$26,'BN_Regular Symbol'!G$68) ))</f>
        <v>0</v>
      </c>
      <c r="L463" s="284">
        <f>IF(F463=2,'BN_Regular Symbol'!H$55,IF(BN_PayCombo!F463=1,'BN_Regular Symbol'!H$40,IF(E463=0,'BN_Regular Symbol'!H$26,'BN_Regular Symbol'!H$68) ))</f>
        <v>0</v>
      </c>
      <c r="M463" s="270">
        <f t="shared" si="85"/>
        <v>0</v>
      </c>
      <c r="N463" s="271">
        <f t="shared" si="86"/>
        <v>0</v>
      </c>
      <c r="O463" s="285">
        <f>HLOOKUP(A463,OverView!$B$47:$L$57,9,FALSE)</f>
        <v>60</v>
      </c>
      <c r="P463" s="269">
        <f t="shared" si="90"/>
        <v>0</v>
      </c>
      <c r="Q463" s="272">
        <f t="shared" si="88"/>
        <v>0</v>
      </c>
      <c r="R463" s="269">
        <f t="shared" si="91"/>
        <v>0</v>
      </c>
      <c r="S463" s="237"/>
    </row>
    <row r="464" spans="1:19" ht="14" thickBot="1">
      <c r="A464" s="187">
        <f t="shared" si="92"/>
        <v>6</v>
      </c>
      <c r="B464" s="278">
        <v>1</v>
      </c>
      <c r="C464" s="278">
        <v>2</v>
      </c>
      <c r="D464" s="278">
        <v>1</v>
      </c>
      <c r="E464" s="278">
        <v>2</v>
      </c>
      <c r="F464" s="278">
        <v>0</v>
      </c>
      <c r="G464" s="279">
        <f t="shared" si="93"/>
        <v>6</v>
      </c>
      <c r="H464" s="284">
        <f>IF(B464=2,'BN_Regular Symbol'!D$55,IF(BN_PayCombo!B464=1,'BN_Regular Symbol'!D$40,IF(A464=0,'BN_Regular Symbol'!D$26,'BN_Regular Symbol'!D$68) ))</f>
        <v>0</v>
      </c>
      <c r="I464" s="284">
        <f>IF(C464=2,'BN_Regular Symbol'!E$55,IF(BN_PayCombo!C464=1,'BN_Regular Symbol'!E$40,IF(B464=0,'BN_Regular Symbol'!E$26,'BN_Regular Symbol'!E$68) ))</f>
        <v>17</v>
      </c>
      <c r="J464" s="284">
        <f>IF(D464=2,'BN_Regular Symbol'!F$55,IF(BN_PayCombo!D464=1,'BN_Regular Symbol'!F$40,IF(C464=0,'BN_Regular Symbol'!F$26,'BN_Regular Symbol'!F$68) ))</f>
        <v>0</v>
      </c>
      <c r="K464" s="284">
        <f>IF(E464=2,'BN_Regular Symbol'!G$55,IF(BN_PayCombo!E464=1,'BN_Regular Symbol'!G$40,IF(D464=0,'BN_Regular Symbol'!G$26,'BN_Regular Symbol'!G$68) ))</f>
        <v>33</v>
      </c>
      <c r="L464" s="284">
        <f>IF(F464=2,'BN_Regular Symbol'!H$55,IF(BN_PayCombo!F464=1,'BN_Regular Symbol'!H$40,IF(E464=0,'BN_Regular Symbol'!H$26,'BN_Regular Symbol'!H$68) ))</f>
        <v>98</v>
      </c>
      <c r="M464" s="270">
        <f t="shared" si="85"/>
        <v>0</v>
      </c>
      <c r="N464" s="271">
        <f t="shared" si="86"/>
        <v>0</v>
      </c>
      <c r="O464" s="285">
        <f>HLOOKUP(A464,OverView!$B$47:$L$57,9,FALSE)</f>
        <v>60</v>
      </c>
      <c r="P464" s="269">
        <f t="shared" si="90"/>
        <v>0</v>
      </c>
      <c r="Q464" s="272">
        <f t="shared" si="88"/>
        <v>0</v>
      </c>
      <c r="R464" s="269">
        <f t="shared" si="91"/>
        <v>0</v>
      </c>
      <c r="S464" s="237"/>
    </row>
    <row r="465" spans="1:19" ht="14" thickBot="1">
      <c r="A465" s="187">
        <f t="shared" si="92"/>
        <v>6</v>
      </c>
      <c r="B465" s="278">
        <v>1</v>
      </c>
      <c r="C465" s="278">
        <v>2</v>
      </c>
      <c r="D465" s="278">
        <v>2</v>
      </c>
      <c r="E465" s="278">
        <v>1</v>
      </c>
      <c r="F465" s="278">
        <v>0</v>
      </c>
      <c r="G465" s="279">
        <f t="shared" si="93"/>
        <v>6</v>
      </c>
      <c r="H465" s="284">
        <f>IF(B465=2,'BN_Regular Symbol'!D$55,IF(BN_PayCombo!B465=1,'BN_Regular Symbol'!D$40,IF(A465=0,'BN_Regular Symbol'!D$26,'BN_Regular Symbol'!D$68) ))</f>
        <v>0</v>
      </c>
      <c r="I465" s="284">
        <f>IF(C465=2,'BN_Regular Symbol'!E$55,IF(BN_PayCombo!C465=1,'BN_Regular Symbol'!E$40,IF(B465=0,'BN_Regular Symbol'!E$26,'BN_Regular Symbol'!E$68) ))</f>
        <v>17</v>
      </c>
      <c r="J465" s="284">
        <f>IF(D465=2,'BN_Regular Symbol'!F$55,IF(BN_PayCombo!D465=1,'BN_Regular Symbol'!F$40,IF(C465=0,'BN_Regular Symbol'!F$26,'BN_Regular Symbol'!F$68) ))</f>
        <v>26</v>
      </c>
      <c r="K465" s="284">
        <f>IF(E465=2,'BN_Regular Symbol'!G$55,IF(BN_PayCombo!E465=1,'BN_Regular Symbol'!G$40,IF(D465=0,'BN_Regular Symbol'!G$26,'BN_Regular Symbol'!G$68) ))</f>
        <v>0</v>
      </c>
      <c r="L465" s="284">
        <f>IF(F465=2,'BN_Regular Symbol'!H$55,IF(BN_PayCombo!F465=1,'BN_Regular Symbol'!H$40,IF(E465=0,'BN_Regular Symbol'!H$26,'BN_Regular Symbol'!H$68) ))</f>
        <v>98</v>
      </c>
      <c r="M465" s="270">
        <f t="shared" si="85"/>
        <v>0</v>
      </c>
      <c r="N465" s="271">
        <f t="shared" si="86"/>
        <v>0</v>
      </c>
      <c r="O465" s="285">
        <f>HLOOKUP(A465,OverView!$B$47:$L$57,9,FALSE)</f>
        <v>60</v>
      </c>
      <c r="P465" s="269">
        <f t="shared" si="90"/>
        <v>0</v>
      </c>
      <c r="Q465" s="272">
        <f t="shared" si="88"/>
        <v>0</v>
      </c>
      <c r="R465" s="269">
        <f t="shared" si="91"/>
        <v>0</v>
      </c>
      <c r="S465" s="237"/>
    </row>
    <row r="466" spans="1:19" ht="14" thickBot="1">
      <c r="A466" s="187">
        <f t="shared" si="92"/>
        <v>6</v>
      </c>
      <c r="B466" s="278">
        <v>2</v>
      </c>
      <c r="C466" s="278">
        <v>1</v>
      </c>
      <c r="D466" s="278">
        <v>1</v>
      </c>
      <c r="E466" s="278">
        <v>1</v>
      </c>
      <c r="F466" s="278">
        <v>1</v>
      </c>
      <c r="G466" s="279">
        <f t="shared" si="93"/>
        <v>6</v>
      </c>
      <c r="H466" s="284">
        <f>IF(B466=2,'BN_Regular Symbol'!D$55,IF(BN_PayCombo!B466=1,'BN_Regular Symbol'!D$40,IF(A466=0,'BN_Regular Symbol'!D$26,'BN_Regular Symbol'!D$68) ))</f>
        <v>1</v>
      </c>
      <c r="I466" s="284">
        <f>IF(C466=2,'BN_Regular Symbol'!E$55,IF(BN_PayCombo!C466=1,'BN_Regular Symbol'!E$40,IF(B466=0,'BN_Regular Symbol'!E$26,'BN_Regular Symbol'!E$68) ))</f>
        <v>0</v>
      </c>
      <c r="J466" s="284">
        <f>IF(D466=2,'BN_Regular Symbol'!F$55,IF(BN_PayCombo!D466=1,'BN_Regular Symbol'!F$40,IF(C466=0,'BN_Regular Symbol'!F$26,'BN_Regular Symbol'!F$68) ))</f>
        <v>0</v>
      </c>
      <c r="K466" s="284">
        <f>IF(E466=2,'BN_Regular Symbol'!G$55,IF(BN_PayCombo!E466=1,'BN_Regular Symbol'!G$40,IF(D466=0,'BN_Regular Symbol'!G$26,'BN_Regular Symbol'!G$68) ))</f>
        <v>0</v>
      </c>
      <c r="L466" s="284">
        <f>IF(F466=2,'BN_Regular Symbol'!H$55,IF(BN_PayCombo!F466=1,'BN_Regular Symbol'!H$40,IF(E466=0,'BN_Regular Symbol'!H$26,'BN_Regular Symbol'!H$68) ))</f>
        <v>0</v>
      </c>
      <c r="M466" s="270">
        <f t="shared" si="85"/>
        <v>0</v>
      </c>
      <c r="N466" s="271">
        <f t="shared" si="86"/>
        <v>0</v>
      </c>
      <c r="O466" s="285">
        <f>HLOOKUP(A466,OverView!$B$47:$L$57,9,FALSE)</f>
        <v>60</v>
      </c>
      <c r="P466" s="269">
        <f t="shared" si="90"/>
        <v>0</v>
      </c>
      <c r="Q466" s="272">
        <f t="shared" si="88"/>
        <v>0</v>
      </c>
      <c r="R466" s="269">
        <f t="shared" si="91"/>
        <v>0</v>
      </c>
      <c r="S466" s="237"/>
    </row>
    <row r="467" spans="1:19" ht="14" thickBot="1">
      <c r="A467" s="187">
        <f t="shared" si="92"/>
        <v>6</v>
      </c>
      <c r="B467" s="278">
        <v>2</v>
      </c>
      <c r="C467" s="278">
        <v>1</v>
      </c>
      <c r="D467" s="278">
        <v>1</v>
      </c>
      <c r="E467" s="278">
        <v>2</v>
      </c>
      <c r="F467" s="278">
        <v>0</v>
      </c>
      <c r="G467" s="279">
        <f t="shared" si="93"/>
        <v>6</v>
      </c>
      <c r="H467" s="284">
        <f>IF(B467=2,'BN_Regular Symbol'!D$55,IF(BN_PayCombo!B467=1,'BN_Regular Symbol'!D$40,IF(A467=0,'BN_Regular Symbol'!D$26,'BN_Regular Symbol'!D$68) ))</f>
        <v>1</v>
      </c>
      <c r="I467" s="284">
        <f>IF(C467=2,'BN_Regular Symbol'!E$55,IF(BN_PayCombo!C467=1,'BN_Regular Symbol'!E$40,IF(B467=0,'BN_Regular Symbol'!E$26,'BN_Regular Symbol'!E$68) ))</f>
        <v>0</v>
      </c>
      <c r="J467" s="284">
        <f>IF(D467=2,'BN_Regular Symbol'!F$55,IF(BN_PayCombo!D467=1,'BN_Regular Symbol'!F$40,IF(C467=0,'BN_Regular Symbol'!F$26,'BN_Regular Symbol'!F$68) ))</f>
        <v>0</v>
      </c>
      <c r="K467" s="284">
        <f>IF(E467=2,'BN_Regular Symbol'!G$55,IF(BN_PayCombo!E467=1,'BN_Regular Symbol'!G$40,IF(D467=0,'BN_Regular Symbol'!G$26,'BN_Regular Symbol'!G$68) ))</f>
        <v>33</v>
      </c>
      <c r="L467" s="284">
        <f>IF(F467=2,'BN_Regular Symbol'!H$55,IF(BN_PayCombo!F467=1,'BN_Regular Symbol'!H$40,IF(E467=0,'BN_Regular Symbol'!H$26,'BN_Regular Symbol'!H$68) ))</f>
        <v>98</v>
      </c>
      <c r="M467" s="270">
        <f t="shared" si="85"/>
        <v>0</v>
      </c>
      <c r="N467" s="271">
        <f t="shared" si="86"/>
        <v>0</v>
      </c>
      <c r="O467" s="285">
        <f>HLOOKUP(A467,OverView!$B$47:$L$57,9,FALSE)</f>
        <v>60</v>
      </c>
      <c r="P467" s="269">
        <f t="shared" si="90"/>
        <v>0</v>
      </c>
      <c r="Q467" s="272">
        <f t="shared" si="88"/>
        <v>0</v>
      </c>
      <c r="R467" s="269">
        <f t="shared" si="91"/>
        <v>0</v>
      </c>
      <c r="S467" s="237"/>
    </row>
    <row r="468" spans="1:19" ht="14" thickBot="1">
      <c r="A468" s="187">
        <f t="shared" si="92"/>
        <v>6</v>
      </c>
      <c r="B468" s="278">
        <v>2</v>
      </c>
      <c r="C468" s="278">
        <v>1</v>
      </c>
      <c r="D468" s="278">
        <v>2</v>
      </c>
      <c r="E468" s="278">
        <v>1</v>
      </c>
      <c r="F468" s="278">
        <v>0</v>
      </c>
      <c r="G468" s="279">
        <f t="shared" si="93"/>
        <v>6</v>
      </c>
      <c r="H468" s="284">
        <f>IF(B468=2,'BN_Regular Symbol'!D$55,IF(BN_PayCombo!B468=1,'BN_Regular Symbol'!D$40,IF(A468=0,'BN_Regular Symbol'!D$26,'BN_Regular Symbol'!D$68) ))</f>
        <v>1</v>
      </c>
      <c r="I468" s="284">
        <f>IF(C468=2,'BN_Regular Symbol'!E$55,IF(BN_PayCombo!C468=1,'BN_Regular Symbol'!E$40,IF(B468=0,'BN_Regular Symbol'!E$26,'BN_Regular Symbol'!E$68) ))</f>
        <v>0</v>
      </c>
      <c r="J468" s="284">
        <f>IF(D468=2,'BN_Regular Symbol'!F$55,IF(BN_PayCombo!D468=1,'BN_Regular Symbol'!F$40,IF(C468=0,'BN_Regular Symbol'!F$26,'BN_Regular Symbol'!F$68) ))</f>
        <v>26</v>
      </c>
      <c r="K468" s="284">
        <f>IF(E468=2,'BN_Regular Symbol'!G$55,IF(BN_PayCombo!E468=1,'BN_Regular Symbol'!G$40,IF(D468=0,'BN_Regular Symbol'!G$26,'BN_Regular Symbol'!G$68) ))</f>
        <v>0</v>
      </c>
      <c r="L468" s="284">
        <f>IF(F468=2,'BN_Regular Symbol'!H$55,IF(BN_PayCombo!F468=1,'BN_Regular Symbol'!H$40,IF(E468=0,'BN_Regular Symbol'!H$26,'BN_Regular Symbol'!H$68) ))</f>
        <v>98</v>
      </c>
      <c r="M468" s="270">
        <f t="shared" si="85"/>
        <v>0</v>
      </c>
      <c r="N468" s="271">
        <f t="shared" si="86"/>
        <v>0</v>
      </c>
      <c r="O468" s="285">
        <f>HLOOKUP(A468,OverView!$B$47:$L$57,9,FALSE)</f>
        <v>60</v>
      </c>
      <c r="P468" s="269">
        <f t="shared" si="90"/>
        <v>0</v>
      </c>
      <c r="Q468" s="272">
        <f t="shared" si="88"/>
        <v>0</v>
      </c>
      <c r="R468" s="269">
        <f t="shared" si="91"/>
        <v>0</v>
      </c>
      <c r="S468" s="237"/>
    </row>
    <row r="469" spans="1:19" ht="14" thickBot="1">
      <c r="A469" s="187">
        <f t="shared" si="92"/>
        <v>6</v>
      </c>
      <c r="B469" s="278">
        <v>2</v>
      </c>
      <c r="C469" s="278">
        <v>2</v>
      </c>
      <c r="D469" s="278">
        <v>1</v>
      </c>
      <c r="E469" s="278">
        <v>1</v>
      </c>
      <c r="F469" s="278">
        <v>0</v>
      </c>
      <c r="G469" s="279">
        <f t="shared" si="93"/>
        <v>6</v>
      </c>
      <c r="H469" s="284">
        <f>IF(B469=2,'BN_Regular Symbol'!D$55,IF(BN_PayCombo!B469=1,'BN_Regular Symbol'!D$40,IF(A469=0,'BN_Regular Symbol'!D$26,'BN_Regular Symbol'!D$68) ))</f>
        <v>1</v>
      </c>
      <c r="I469" s="284">
        <f>IF(C469=2,'BN_Regular Symbol'!E$55,IF(BN_PayCombo!C469=1,'BN_Regular Symbol'!E$40,IF(B469=0,'BN_Regular Symbol'!E$26,'BN_Regular Symbol'!E$68) ))</f>
        <v>17</v>
      </c>
      <c r="J469" s="284">
        <f>IF(D469=2,'BN_Regular Symbol'!F$55,IF(BN_PayCombo!D469=1,'BN_Regular Symbol'!F$40,IF(C469=0,'BN_Regular Symbol'!F$26,'BN_Regular Symbol'!F$68) ))</f>
        <v>0</v>
      </c>
      <c r="K469" s="284">
        <f>IF(E469=2,'BN_Regular Symbol'!G$55,IF(BN_PayCombo!E469=1,'BN_Regular Symbol'!G$40,IF(D469=0,'BN_Regular Symbol'!G$26,'BN_Regular Symbol'!G$68) ))</f>
        <v>0</v>
      </c>
      <c r="L469" s="284">
        <f>IF(F469=2,'BN_Regular Symbol'!H$55,IF(BN_PayCombo!F469=1,'BN_Regular Symbol'!H$40,IF(E469=0,'BN_Regular Symbol'!H$26,'BN_Regular Symbol'!H$68) ))</f>
        <v>98</v>
      </c>
      <c r="M469" s="270">
        <f t="shared" si="85"/>
        <v>0</v>
      </c>
      <c r="N469" s="271">
        <f t="shared" si="86"/>
        <v>0</v>
      </c>
      <c r="O469" s="285">
        <f>HLOOKUP(A469,OverView!$B$47:$L$57,9,FALSE)</f>
        <v>60</v>
      </c>
      <c r="P469" s="269">
        <f t="shared" si="90"/>
        <v>0</v>
      </c>
      <c r="Q469" s="272">
        <f t="shared" si="88"/>
        <v>0</v>
      </c>
      <c r="R469" s="269">
        <f t="shared" si="91"/>
        <v>0</v>
      </c>
      <c r="S469" s="237"/>
    </row>
    <row r="470" spans="1:19" ht="14" thickBot="1">
      <c r="A470" s="187">
        <f t="shared" si="92"/>
        <v>6</v>
      </c>
      <c r="B470" s="282">
        <v>2</v>
      </c>
      <c r="C470" s="282">
        <v>2</v>
      </c>
      <c r="D470" s="282">
        <v>2</v>
      </c>
      <c r="E470" s="282">
        <v>0</v>
      </c>
      <c r="F470" s="282">
        <v>0</v>
      </c>
      <c r="G470" s="283">
        <f t="shared" si="93"/>
        <v>6</v>
      </c>
      <c r="H470" s="284">
        <f>IF(B470=2,'BN_Regular Symbol'!D$55,IF(BN_PayCombo!B470=1,'BN_Regular Symbol'!D$40,IF(A470=0,'BN_Regular Symbol'!D$26,'BN_Regular Symbol'!D$68) ))</f>
        <v>1</v>
      </c>
      <c r="I470" s="284">
        <f>IF(C470=2,'BN_Regular Symbol'!E$55,IF(BN_PayCombo!C470=1,'BN_Regular Symbol'!E$40,IF(B470=0,'BN_Regular Symbol'!E$26,'BN_Regular Symbol'!E$68) ))</f>
        <v>17</v>
      </c>
      <c r="J470" s="284">
        <f>IF(D470=2,'BN_Regular Symbol'!F$55,IF(BN_PayCombo!D470=1,'BN_Regular Symbol'!F$40,IF(C470=0,'BN_Regular Symbol'!F$26,'BN_Regular Symbol'!F$68) ))</f>
        <v>26</v>
      </c>
      <c r="K470" s="284">
        <f>IF(E470=2,'BN_Regular Symbol'!G$55,IF(BN_PayCombo!E470=1,'BN_Regular Symbol'!G$40,IF(D470=0,'BN_Regular Symbol'!G$26,'BN_Regular Symbol'!G$68) ))</f>
        <v>87</v>
      </c>
      <c r="L470" s="284">
        <f>IF(F470=2,'BN_Regular Symbol'!H$55,IF(BN_PayCombo!F470=1,'BN_Regular Symbol'!H$40,IF(E470=0,'BN_Regular Symbol'!H$26,'BN_Regular Symbol'!H$68) ))</f>
        <v>120</v>
      </c>
      <c r="M470" s="270">
        <f t="shared" si="85"/>
        <v>4614480</v>
      </c>
      <c r="N470" s="271">
        <f t="shared" si="86"/>
        <v>5392.4169137150884</v>
      </c>
      <c r="O470" s="285">
        <f>HLOOKUP(A470,OverView!$B$47:$L$57,9,FALSE)</f>
        <v>60</v>
      </c>
      <c r="P470" s="269">
        <f t="shared" si="90"/>
        <v>1.112673611111111E-2</v>
      </c>
      <c r="Q470" s="272">
        <f t="shared" si="88"/>
        <v>1.8544560185185184E-4</v>
      </c>
      <c r="R470" s="269">
        <f t="shared" si="91"/>
        <v>1.112673611111111E-2</v>
      </c>
      <c r="S470" s="289">
        <f>SUM(M459:M470)</f>
        <v>4614480</v>
      </c>
    </row>
    <row r="471" spans="1:19" ht="14" thickBot="1">
      <c r="A471" s="187">
        <f t="shared" si="92"/>
        <v>5</v>
      </c>
      <c r="B471" s="280">
        <v>1</v>
      </c>
      <c r="C471" s="280">
        <v>1</v>
      </c>
      <c r="D471" s="280">
        <v>1</v>
      </c>
      <c r="E471" s="280">
        <v>1</v>
      </c>
      <c r="F471" s="280">
        <v>1</v>
      </c>
      <c r="G471" s="281">
        <f t="shared" si="93"/>
        <v>5</v>
      </c>
      <c r="H471" s="284">
        <f>IF(B471=2,'BN_Regular Symbol'!D$55,IF(BN_PayCombo!B471=1,'BN_Regular Symbol'!D$40,IF(A471=0,'BN_Regular Symbol'!D$26,'BN_Regular Symbol'!D$68) ))</f>
        <v>0</v>
      </c>
      <c r="I471" s="284">
        <f>IF(C471=2,'BN_Regular Symbol'!E$55,IF(BN_PayCombo!C471=1,'BN_Regular Symbol'!E$40,IF(B471=0,'BN_Regular Symbol'!E$26,'BN_Regular Symbol'!E$68) ))</f>
        <v>0</v>
      </c>
      <c r="J471" s="284">
        <f>IF(D471=2,'BN_Regular Symbol'!F$55,IF(BN_PayCombo!D471=1,'BN_Regular Symbol'!F$40,IF(C471=0,'BN_Regular Symbol'!F$26,'BN_Regular Symbol'!F$68) ))</f>
        <v>0</v>
      </c>
      <c r="K471" s="284">
        <f>IF(E471=2,'BN_Regular Symbol'!G$55,IF(BN_PayCombo!E471=1,'BN_Regular Symbol'!G$40,IF(D471=0,'BN_Regular Symbol'!G$26,'BN_Regular Symbol'!G$68) ))</f>
        <v>0</v>
      </c>
      <c r="L471" s="284">
        <f>IF(F471=2,'BN_Regular Symbol'!H$55,IF(BN_PayCombo!F471=1,'BN_Regular Symbol'!H$40,IF(E471=0,'BN_Regular Symbol'!H$26,'BN_Regular Symbol'!H$68) ))</f>
        <v>0</v>
      </c>
      <c r="M471" s="270">
        <f t="shared" si="85"/>
        <v>0</v>
      </c>
      <c r="N471" s="271">
        <f t="shared" si="86"/>
        <v>0</v>
      </c>
      <c r="O471" s="285">
        <f>HLOOKUP(A471,OverView!$B$47:$L$57,9,FALSE)</f>
        <v>15</v>
      </c>
      <c r="P471" s="269">
        <f t="shared" si="90"/>
        <v>0</v>
      </c>
      <c r="Q471" s="272">
        <f t="shared" si="88"/>
        <v>0</v>
      </c>
      <c r="R471" s="269">
        <f t="shared" si="91"/>
        <v>0</v>
      </c>
      <c r="S471" s="237"/>
    </row>
    <row r="472" spans="1:19" ht="14" thickBot="1">
      <c r="A472" s="187">
        <f t="shared" si="92"/>
        <v>5</v>
      </c>
      <c r="B472" s="278">
        <v>1</v>
      </c>
      <c r="C472" s="278">
        <v>1</v>
      </c>
      <c r="D472" s="278">
        <v>1</v>
      </c>
      <c r="E472" s="278">
        <v>2</v>
      </c>
      <c r="F472" s="278">
        <v>0</v>
      </c>
      <c r="G472" s="279">
        <f t="shared" si="93"/>
        <v>5</v>
      </c>
      <c r="H472" s="284">
        <f>IF(B472=2,'BN_Regular Symbol'!D$55,IF(BN_PayCombo!B472=1,'BN_Regular Symbol'!D$40,IF(A472=0,'BN_Regular Symbol'!D$26,'BN_Regular Symbol'!D$68) ))</f>
        <v>0</v>
      </c>
      <c r="I472" s="284">
        <f>IF(C472=2,'BN_Regular Symbol'!E$55,IF(BN_PayCombo!C472=1,'BN_Regular Symbol'!E$40,IF(B472=0,'BN_Regular Symbol'!E$26,'BN_Regular Symbol'!E$68) ))</f>
        <v>0</v>
      </c>
      <c r="J472" s="284">
        <f>IF(D472=2,'BN_Regular Symbol'!F$55,IF(BN_PayCombo!D472=1,'BN_Regular Symbol'!F$40,IF(C472=0,'BN_Regular Symbol'!F$26,'BN_Regular Symbol'!F$68) ))</f>
        <v>0</v>
      </c>
      <c r="K472" s="284">
        <f>IF(E472=2,'BN_Regular Symbol'!G$55,IF(BN_PayCombo!E472=1,'BN_Regular Symbol'!G$40,IF(D472=0,'BN_Regular Symbol'!G$26,'BN_Regular Symbol'!G$68) ))</f>
        <v>33</v>
      </c>
      <c r="L472" s="284">
        <f>IF(F472=2,'BN_Regular Symbol'!H$55,IF(BN_PayCombo!F472=1,'BN_Regular Symbol'!H$40,IF(E472=0,'BN_Regular Symbol'!H$26,'BN_Regular Symbol'!H$68) ))</f>
        <v>98</v>
      </c>
      <c r="M472" s="270">
        <f t="shared" si="85"/>
        <v>0</v>
      </c>
      <c r="N472" s="271">
        <f t="shared" si="86"/>
        <v>0</v>
      </c>
      <c r="O472" s="285">
        <f>HLOOKUP(A472,OverView!$B$47:$L$57,9,FALSE)</f>
        <v>15</v>
      </c>
      <c r="P472" s="269">
        <f t="shared" si="90"/>
        <v>0</v>
      </c>
      <c r="Q472" s="272">
        <f t="shared" si="88"/>
        <v>0</v>
      </c>
      <c r="R472" s="269">
        <f t="shared" si="91"/>
        <v>0</v>
      </c>
      <c r="S472" s="237"/>
    </row>
    <row r="473" spans="1:19" ht="14" thickBot="1">
      <c r="A473" s="187">
        <f t="shared" si="92"/>
        <v>5</v>
      </c>
      <c r="B473" s="278">
        <v>1</v>
      </c>
      <c r="C473" s="278">
        <v>1</v>
      </c>
      <c r="D473" s="278">
        <v>2</v>
      </c>
      <c r="E473" s="278">
        <v>1</v>
      </c>
      <c r="F473" s="278">
        <v>0</v>
      </c>
      <c r="G473" s="279">
        <f t="shared" si="93"/>
        <v>5</v>
      </c>
      <c r="H473" s="284">
        <f>IF(B473=2,'BN_Regular Symbol'!D$55,IF(BN_PayCombo!B473=1,'BN_Regular Symbol'!D$40,IF(A473=0,'BN_Regular Symbol'!D$26,'BN_Regular Symbol'!D$68) ))</f>
        <v>0</v>
      </c>
      <c r="I473" s="284">
        <f>IF(C473=2,'BN_Regular Symbol'!E$55,IF(BN_PayCombo!C473=1,'BN_Regular Symbol'!E$40,IF(B473=0,'BN_Regular Symbol'!E$26,'BN_Regular Symbol'!E$68) ))</f>
        <v>0</v>
      </c>
      <c r="J473" s="284">
        <f>IF(D473=2,'BN_Regular Symbol'!F$55,IF(BN_PayCombo!D473=1,'BN_Regular Symbol'!F$40,IF(C473=0,'BN_Regular Symbol'!F$26,'BN_Regular Symbol'!F$68) ))</f>
        <v>26</v>
      </c>
      <c r="K473" s="284">
        <f>IF(E473=2,'BN_Regular Symbol'!G$55,IF(BN_PayCombo!E473=1,'BN_Regular Symbol'!G$40,IF(D473=0,'BN_Regular Symbol'!G$26,'BN_Regular Symbol'!G$68) ))</f>
        <v>0</v>
      </c>
      <c r="L473" s="284">
        <f>IF(F473=2,'BN_Regular Symbol'!H$55,IF(BN_PayCombo!F473=1,'BN_Regular Symbol'!H$40,IF(E473=0,'BN_Regular Symbol'!H$26,'BN_Regular Symbol'!H$68) ))</f>
        <v>98</v>
      </c>
      <c r="M473" s="270">
        <f t="shared" si="85"/>
        <v>0</v>
      </c>
      <c r="N473" s="271">
        <f t="shared" si="86"/>
        <v>0</v>
      </c>
      <c r="O473" s="285">
        <f>HLOOKUP(A473,OverView!$B$47:$L$57,9,FALSE)</f>
        <v>15</v>
      </c>
      <c r="P473" s="269">
        <f t="shared" si="90"/>
        <v>0</v>
      </c>
      <c r="Q473" s="272">
        <f t="shared" si="88"/>
        <v>0</v>
      </c>
      <c r="R473" s="269">
        <f t="shared" si="91"/>
        <v>0</v>
      </c>
      <c r="S473" s="237"/>
    </row>
    <row r="474" spans="1:19" ht="14" thickBot="1">
      <c r="A474" s="187">
        <f t="shared" si="92"/>
        <v>5</v>
      </c>
      <c r="B474" s="278">
        <v>1</v>
      </c>
      <c r="C474" s="278">
        <v>2</v>
      </c>
      <c r="D474" s="278">
        <v>1</v>
      </c>
      <c r="E474" s="278">
        <v>1</v>
      </c>
      <c r="F474" s="278">
        <v>0</v>
      </c>
      <c r="G474" s="279">
        <f t="shared" si="93"/>
        <v>5</v>
      </c>
      <c r="H474" s="284">
        <f>IF(B474=2,'BN_Regular Symbol'!D$55,IF(BN_PayCombo!B474=1,'BN_Regular Symbol'!D$40,IF(A474=0,'BN_Regular Symbol'!D$26,'BN_Regular Symbol'!D$68) ))</f>
        <v>0</v>
      </c>
      <c r="I474" s="284">
        <f>IF(C474=2,'BN_Regular Symbol'!E$55,IF(BN_PayCombo!C474=1,'BN_Regular Symbol'!E$40,IF(B474=0,'BN_Regular Symbol'!E$26,'BN_Regular Symbol'!E$68) ))</f>
        <v>17</v>
      </c>
      <c r="J474" s="284">
        <f>IF(D474=2,'BN_Regular Symbol'!F$55,IF(BN_PayCombo!D474=1,'BN_Regular Symbol'!F$40,IF(C474=0,'BN_Regular Symbol'!F$26,'BN_Regular Symbol'!F$68) ))</f>
        <v>0</v>
      </c>
      <c r="K474" s="284">
        <f>IF(E474=2,'BN_Regular Symbol'!G$55,IF(BN_PayCombo!E474=1,'BN_Regular Symbol'!G$40,IF(D474=0,'BN_Regular Symbol'!G$26,'BN_Regular Symbol'!G$68) ))</f>
        <v>0</v>
      </c>
      <c r="L474" s="284">
        <f>IF(F474=2,'BN_Regular Symbol'!H$55,IF(BN_PayCombo!F474=1,'BN_Regular Symbol'!H$40,IF(E474=0,'BN_Regular Symbol'!H$26,'BN_Regular Symbol'!H$68) ))</f>
        <v>98</v>
      </c>
      <c r="M474" s="270">
        <f t="shared" si="85"/>
        <v>0</v>
      </c>
      <c r="N474" s="271">
        <f t="shared" si="86"/>
        <v>0</v>
      </c>
      <c r="O474" s="285">
        <f>HLOOKUP(A474,OverView!$B$47:$L$57,9,FALSE)</f>
        <v>15</v>
      </c>
      <c r="P474" s="269">
        <f t="shared" si="90"/>
        <v>0</v>
      </c>
      <c r="Q474" s="272">
        <f t="shared" si="88"/>
        <v>0</v>
      </c>
      <c r="R474" s="269">
        <f t="shared" si="91"/>
        <v>0</v>
      </c>
      <c r="S474" s="237"/>
    </row>
    <row r="475" spans="1:19" ht="14" thickBot="1">
      <c r="A475" s="187">
        <f t="shared" si="92"/>
        <v>5</v>
      </c>
      <c r="B475" s="278">
        <v>1</v>
      </c>
      <c r="C475" s="278">
        <v>2</v>
      </c>
      <c r="D475" s="278">
        <v>2</v>
      </c>
      <c r="E475" s="278">
        <v>0</v>
      </c>
      <c r="F475" s="278">
        <v>0</v>
      </c>
      <c r="G475" s="279">
        <f t="shared" si="93"/>
        <v>5</v>
      </c>
      <c r="H475" s="284">
        <f>IF(B475=2,'BN_Regular Symbol'!D$55,IF(BN_PayCombo!B475=1,'BN_Regular Symbol'!D$40,IF(A475=0,'BN_Regular Symbol'!D$26,'BN_Regular Symbol'!D$68) ))</f>
        <v>0</v>
      </c>
      <c r="I475" s="284">
        <f>IF(C475=2,'BN_Regular Symbol'!E$55,IF(BN_PayCombo!C475=1,'BN_Regular Symbol'!E$40,IF(B475=0,'BN_Regular Symbol'!E$26,'BN_Regular Symbol'!E$68) ))</f>
        <v>17</v>
      </c>
      <c r="J475" s="284">
        <f>IF(D475=2,'BN_Regular Symbol'!F$55,IF(BN_PayCombo!D475=1,'BN_Regular Symbol'!F$40,IF(C475=0,'BN_Regular Symbol'!F$26,'BN_Regular Symbol'!F$68) ))</f>
        <v>26</v>
      </c>
      <c r="K475" s="284">
        <f>IF(E475=2,'BN_Regular Symbol'!G$55,IF(BN_PayCombo!E475=1,'BN_Regular Symbol'!G$40,IF(D475=0,'BN_Regular Symbol'!G$26,'BN_Regular Symbol'!G$68) ))</f>
        <v>87</v>
      </c>
      <c r="L475" s="284">
        <f>IF(F475=2,'BN_Regular Symbol'!H$55,IF(BN_PayCombo!F475=1,'BN_Regular Symbol'!H$40,IF(E475=0,'BN_Regular Symbol'!H$26,'BN_Regular Symbol'!H$68) ))</f>
        <v>120</v>
      </c>
      <c r="M475" s="270">
        <f t="shared" si="85"/>
        <v>0</v>
      </c>
      <c r="N475" s="271">
        <f t="shared" si="86"/>
        <v>0</v>
      </c>
      <c r="O475" s="285">
        <f>HLOOKUP(A475,OverView!$B$47:$L$57,9,FALSE)</f>
        <v>15</v>
      </c>
      <c r="P475" s="269">
        <f t="shared" si="90"/>
        <v>0</v>
      </c>
      <c r="Q475" s="272">
        <f t="shared" si="88"/>
        <v>0</v>
      </c>
      <c r="R475" s="269">
        <f t="shared" si="91"/>
        <v>0</v>
      </c>
      <c r="S475" s="237"/>
    </row>
    <row r="476" spans="1:19" ht="14" thickBot="1">
      <c r="A476" s="187">
        <f t="shared" si="92"/>
        <v>5</v>
      </c>
      <c r="B476" s="278">
        <v>2</v>
      </c>
      <c r="C476" s="278">
        <v>1</v>
      </c>
      <c r="D476" s="278">
        <v>1</v>
      </c>
      <c r="E476" s="278">
        <v>1</v>
      </c>
      <c r="F476" s="278">
        <v>0</v>
      </c>
      <c r="G476" s="279">
        <f t="shared" si="93"/>
        <v>5</v>
      </c>
      <c r="H476" s="284">
        <f>IF(B476=2,'BN_Regular Symbol'!D$55,IF(BN_PayCombo!B476=1,'BN_Regular Symbol'!D$40,IF(A476=0,'BN_Regular Symbol'!D$26,'BN_Regular Symbol'!D$68) ))</f>
        <v>1</v>
      </c>
      <c r="I476" s="284">
        <f>IF(C476=2,'BN_Regular Symbol'!E$55,IF(BN_PayCombo!C476=1,'BN_Regular Symbol'!E$40,IF(B476=0,'BN_Regular Symbol'!E$26,'BN_Regular Symbol'!E$68) ))</f>
        <v>0</v>
      </c>
      <c r="J476" s="284">
        <f>IF(D476=2,'BN_Regular Symbol'!F$55,IF(BN_PayCombo!D476=1,'BN_Regular Symbol'!F$40,IF(C476=0,'BN_Regular Symbol'!F$26,'BN_Regular Symbol'!F$68) ))</f>
        <v>0</v>
      </c>
      <c r="K476" s="284">
        <f>IF(E476=2,'BN_Regular Symbol'!G$55,IF(BN_PayCombo!E476=1,'BN_Regular Symbol'!G$40,IF(D476=0,'BN_Regular Symbol'!G$26,'BN_Regular Symbol'!G$68) ))</f>
        <v>0</v>
      </c>
      <c r="L476" s="284">
        <f>IF(F476=2,'BN_Regular Symbol'!H$55,IF(BN_PayCombo!F476=1,'BN_Regular Symbol'!H$40,IF(E476=0,'BN_Regular Symbol'!H$26,'BN_Regular Symbol'!H$68) ))</f>
        <v>98</v>
      </c>
      <c r="M476" s="270">
        <f t="shared" si="85"/>
        <v>0</v>
      </c>
      <c r="N476" s="271">
        <f t="shared" si="86"/>
        <v>0</v>
      </c>
      <c r="O476" s="285">
        <f>HLOOKUP(A476,OverView!$B$47:$L$57,9,FALSE)</f>
        <v>15</v>
      </c>
      <c r="P476" s="269">
        <f t="shared" si="90"/>
        <v>0</v>
      </c>
      <c r="Q476" s="272">
        <f t="shared" si="88"/>
        <v>0</v>
      </c>
      <c r="R476" s="269">
        <f t="shared" si="91"/>
        <v>0</v>
      </c>
      <c r="S476" s="237"/>
    </row>
    <row r="477" spans="1:19" ht="14" thickBot="1">
      <c r="A477" s="187">
        <f t="shared" si="92"/>
        <v>5</v>
      </c>
      <c r="B477" s="278">
        <v>2</v>
      </c>
      <c r="C477" s="278">
        <v>1</v>
      </c>
      <c r="D477" s="278">
        <v>2</v>
      </c>
      <c r="E477" s="278">
        <v>0</v>
      </c>
      <c r="F477" s="278">
        <v>0</v>
      </c>
      <c r="G477" s="279">
        <f t="shared" si="93"/>
        <v>5</v>
      </c>
      <c r="H477" s="284">
        <f>IF(B477=2,'BN_Regular Symbol'!D$55,IF(BN_PayCombo!B477=1,'BN_Regular Symbol'!D$40,IF(A477=0,'BN_Regular Symbol'!D$26,'BN_Regular Symbol'!D$68) ))</f>
        <v>1</v>
      </c>
      <c r="I477" s="284">
        <f>IF(C477=2,'BN_Regular Symbol'!E$55,IF(BN_PayCombo!C477=1,'BN_Regular Symbol'!E$40,IF(B477=0,'BN_Regular Symbol'!E$26,'BN_Regular Symbol'!E$68) ))</f>
        <v>0</v>
      </c>
      <c r="J477" s="284">
        <f>IF(D477=2,'BN_Regular Symbol'!F$55,IF(BN_PayCombo!D477=1,'BN_Regular Symbol'!F$40,IF(C477=0,'BN_Regular Symbol'!F$26,'BN_Regular Symbol'!F$68) ))</f>
        <v>26</v>
      </c>
      <c r="K477" s="284">
        <f>IF(E477=2,'BN_Regular Symbol'!G$55,IF(BN_PayCombo!E477=1,'BN_Regular Symbol'!G$40,IF(D477=0,'BN_Regular Symbol'!G$26,'BN_Regular Symbol'!G$68) ))</f>
        <v>87</v>
      </c>
      <c r="L477" s="284">
        <f>IF(F477=2,'BN_Regular Symbol'!H$55,IF(BN_PayCombo!F477=1,'BN_Regular Symbol'!H$40,IF(E477=0,'BN_Regular Symbol'!H$26,'BN_Regular Symbol'!H$68) ))</f>
        <v>120</v>
      </c>
      <c r="M477" s="270">
        <f t="shared" si="85"/>
        <v>0</v>
      </c>
      <c r="N477" s="271">
        <f t="shared" si="86"/>
        <v>0</v>
      </c>
      <c r="O477" s="285">
        <f>HLOOKUP(A477,OverView!$B$47:$L$57,9,FALSE)</f>
        <v>15</v>
      </c>
      <c r="P477" s="269">
        <f t="shared" si="90"/>
        <v>0</v>
      </c>
      <c r="Q477" s="272">
        <f t="shared" si="88"/>
        <v>0</v>
      </c>
      <c r="R477" s="269">
        <f t="shared" si="91"/>
        <v>0</v>
      </c>
      <c r="S477" s="237"/>
    </row>
    <row r="478" spans="1:19" ht="14" thickBot="1">
      <c r="A478" s="187">
        <f t="shared" si="92"/>
        <v>5</v>
      </c>
      <c r="B478" s="282">
        <v>2</v>
      </c>
      <c r="C478" s="282">
        <v>2</v>
      </c>
      <c r="D478" s="282">
        <v>1</v>
      </c>
      <c r="E478" s="282">
        <v>0</v>
      </c>
      <c r="F478" s="282">
        <v>0</v>
      </c>
      <c r="G478" s="283">
        <f t="shared" si="93"/>
        <v>5</v>
      </c>
      <c r="H478" s="284">
        <f>IF(B478=2,'BN_Regular Symbol'!D$55,IF(BN_PayCombo!B478=1,'BN_Regular Symbol'!D$40,IF(A478=0,'BN_Regular Symbol'!D$26,'BN_Regular Symbol'!D$68) ))</f>
        <v>1</v>
      </c>
      <c r="I478" s="284">
        <f>IF(C478=2,'BN_Regular Symbol'!E$55,IF(BN_PayCombo!C478=1,'BN_Regular Symbol'!E$40,IF(B478=0,'BN_Regular Symbol'!E$26,'BN_Regular Symbol'!E$68) ))</f>
        <v>17</v>
      </c>
      <c r="J478" s="284">
        <f>IF(D478=2,'BN_Regular Symbol'!F$55,IF(BN_PayCombo!D478=1,'BN_Regular Symbol'!F$40,IF(C478=0,'BN_Regular Symbol'!F$26,'BN_Regular Symbol'!F$68) ))</f>
        <v>0</v>
      </c>
      <c r="K478" s="284">
        <f>IF(E478=2,'BN_Regular Symbol'!G$55,IF(BN_PayCombo!E478=1,'BN_Regular Symbol'!G$40,IF(D478=0,'BN_Regular Symbol'!G$26,'BN_Regular Symbol'!G$68) ))</f>
        <v>87</v>
      </c>
      <c r="L478" s="284">
        <f>IF(F478=2,'BN_Regular Symbol'!H$55,IF(BN_PayCombo!F478=1,'BN_Regular Symbol'!H$40,IF(E478=0,'BN_Regular Symbol'!H$26,'BN_Regular Symbol'!H$68) ))</f>
        <v>120</v>
      </c>
      <c r="M478" s="270">
        <f t="shared" si="85"/>
        <v>0</v>
      </c>
      <c r="N478" s="271">
        <f t="shared" si="86"/>
        <v>0</v>
      </c>
      <c r="O478" s="285">
        <f>HLOOKUP(A478,OverView!$B$47:$L$57,9,FALSE)</f>
        <v>15</v>
      </c>
      <c r="P478" s="269">
        <f t="shared" si="90"/>
        <v>0</v>
      </c>
      <c r="Q478" s="272">
        <f t="shared" si="88"/>
        <v>0</v>
      </c>
      <c r="R478" s="269">
        <f t="shared" si="91"/>
        <v>0</v>
      </c>
      <c r="S478" s="289">
        <f>SUM(M471:M478)</f>
        <v>0</v>
      </c>
    </row>
    <row r="479" spans="1:19" ht="14" thickBot="1">
      <c r="A479" s="187">
        <f t="shared" si="92"/>
        <v>4</v>
      </c>
      <c r="B479" s="280">
        <v>1</v>
      </c>
      <c r="C479" s="280">
        <v>1</v>
      </c>
      <c r="D479" s="280">
        <v>1</v>
      </c>
      <c r="E479" s="280">
        <v>1</v>
      </c>
      <c r="F479" s="280">
        <v>0</v>
      </c>
      <c r="G479" s="281">
        <f t="shared" si="93"/>
        <v>4</v>
      </c>
      <c r="H479" s="284">
        <f>IF(B479=2,'BN_Regular Symbol'!D$55,IF(BN_PayCombo!B479=1,'BN_Regular Symbol'!D$40,IF(A479=0,'BN_Regular Symbol'!D$26,'BN_Regular Symbol'!D$68) ))</f>
        <v>0</v>
      </c>
      <c r="I479" s="284">
        <f>IF(C479=2,'BN_Regular Symbol'!E$55,IF(BN_PayCombo!C479=1,'BN_Regular Symbol'!E$40,IF(B479=0,'BN_Regular Symbol'!E$26,'BN_Regular Symbol'!E$68) ))</f>
        <v>0</v>
      </c>
      <c r="J479" s="284">
        <f>IF(D479=2,'BN_Regular Symbol'!F$55,IF(BN_PayCombo!D479=1,'BN_Regular Symbol'!F$40,IF(C479=0,'BN_Regular Symbol'!F$26,'BN_Regular Symbol'!F$68) ))</f>
        <v>0</v>
      </c>
      <c r="K479" s="284">
        <f>IF(E479=2,'BN_Regular Symbol'!G$55,IF(BN_PayCombo!E479=1,'BN_Regular Symbol'!G$40,IF(D479=0,'BN_Regular Symbol'!G$26,'BN_Regular Symbol'!G$68) ))</f>
        <v>0</v>
      </c>
      <c r="L479" s="284">
        <f>IF(F479=2,'BN_Regular Symbol'!H$55,IF(BN_PayCombo!F479=1,'BN_Regular Symbol'!H$40,IF(E479=0,'BN_Regular Symbol'!H$26,'BN_Regular Symbol'!H$68) ))</f>
        <v>98</v>
      </c>
      <c r="M479" s="270">
        <f t="shared" si="85"/>
        <v>0</v>
      </c>
      <c r="N479" s="271">
        <f t="shared" si="86"/>
        <v>0</v>
      </c>
      <c r="O479" s="285">
        <f>HLOOKUP(A479,OverView!$B$47:$L$57,9,FALSE)</f>
        <v>8</v>
      </c>
      <c r="P479" s="269">
        <f t="shared" si="90"/>
        <v>0</v>
      </c>
      <c r="Q479" s="272">
        <f t="shared" si="88"/>
        <v>0</v>
      </c>
      <c r="R479" s="269">
        <f t="shared" si="91"/>
        <v>0</v>
      </c>
      <c r="S479" s="237"/>
    </row>
    <row r="480" spans="1:19" ht="14" thickBot="1">
      <c r="A480" s="187">
        <f t="shared" si="92"/>
        <v>4</v>
      </c>
      <c r="B480" s="278">
        <v>1</v>
      </c>
      <c r="C480" s="278">
        <v>1</v>
      </c>
      <c r="D480" s="278">
        <v>2</v>
      </c>
      <c r="E480" s="278">
        <v>0</v>
      </c>
      <c r="F480" s="278">
        <v>0</v>
      </c>
      <c r="G480" s="279">
        <f t="shared" si="93"/>
        <v>4</v>
      </c>
      <c r="H480" s="284">
        <f>IF(B480=2,'BN_Regular Symbol'!D$55,IF(BN_PayCombo!B480=1,'BN_Regular Symbol'!D$40,IF(A480=0,'BN_Regular Symbol'!D$26,'BN_Regular Symbol'!D$68) ))</f>
        <v>0</v>
      </c>
      <c r="I480" s="284">
        <f>IF(C480=2,'BN_Regular Symbol'!E$55,IF(BN_PayCombo!C480=1,'BN_Regular Symbol'!E$40,IF(B480=0,'BN_Regular Symbol'!E$26,'BN_Regular Symbol'!E$68) ))</f>
        <v>0</v>
      </c>
      <c r="J480" s="284">
        <f>IF(D480=2,'BN_Regular Symbol'!F$55,IF(BN_PayCombo!D480=1,'BN_Regular Symbol'!F$40,IF(C480=0,'BN_Regular Symbol'!F$26,'BN_Regular Symbol'!F$68) ))</f>
        <v>26</v>
      </c>
      <c r="K480" s="284">
        <f>IF(E480=2,'BN_Regular Symbol'!G$55,IF(BN_PayCombo!E480=1,'BN_Regular Symbol'!G$40,IF(D480=0,'BN_Regular Symbol'!G$26,'BN_Regular Symbol'!G$68) ))</f>
        <v>87</v>
      </c>
      <c r="L480" s="284">
        <f>IF(F480=2,'BN_Regular Symbol'!H$55,IF(BN_PayCombo!F480=1,'BN_Regular Symbol'!H$40,IF(E480=0,'BN_Regular Symbol'!H$26,'BN_Regular Symbol'!H$68) ))</f>
        <v>120</v>
      </c>
      <c r="M480" s="270">
        <f t="shared" si="85"/>
        <v>0</v>
      </c>
      <c r="N480" s="271">
        <f t="shared" si="86"/>
        <v>0</v>
      </c>
      <c r="O480" s="285">
        <f>HLOOKUP(A480,OverView!$B$47:$L$57,9,FALSE)</f>
        <v>8</v>
      </c>
      <c r="P480" s="269">
        <f t="shared" si="90"/>
        <v>0</v>
      </c>
      <c r="Q480" s="272">
        <f t="shared" si="88"/>
        <v>0</v>
      </c>
      <c r="R480" s="269">
        <f t="shared" si="91"/>
        <v>0</v>
      </c>
      <c r="S480" s="237"/>
    </row>
    <row r="481" spans="1:19" ht="14" thickBot="1">
      <c r="A481" s="187">
        <f t="shared" si="92"/>
        <v>4</v>
      </c>
      <c r="B481" s="278">
        <v>1</v>
      </c>
      <c r="C481" s="278">
        <v>2</v>
      </c>
      <c r="D481" s="278">
        <v>1</v>
      </c>
      <c r="E481" s="278">
        <v>0</v>
      </c>
      <c r="F481" s="278">
        <v>0</v>
      </c>
      <c r="G481" s="279">
        <f t="shared" si="93"/>
        <v>4</v>
      </c>
      <c r="H481" s="284">
        <f>IF(B481=2,'BN_Regular Symbol'!D$55,IF(BN_PayCombo!B481=1,'BN_Regular Symbol'!D$40,IF(A481=0,'BN_Regular Symbol'!D$26,'BN_Regular Symbol'!D$68) ))</f>
        <v>0</v>
      </c>
      <c r="I481" s="284">
        <f>IF(C481=2,'BN_Regular Symbol'!E$55,IF(BN_PayCombo!C481=1,'BN_Regular Symbol'!E$40,IF(B481=0,'BN_Regular Symbol'!E$26,'BN_Regular Symbol'!E$68) ))</f>
        <v>17</v>
      </c>
      <c r="J481" s="284">
        <f>IF(D481=2,'BN_Regular Symbol'!F$55,IF(BN_PayCombo!D481=1,'BN_Regular Symbol'!F$40,IF(C481=0,'BN_Regular Symbol'!F$26,'BN_Regular Symbol'!F$68) ))</f>
        <v>0</v>
      </c>
      <c r="K481" s="284">
        <f>IF(E481=2,'BN_Regular Symbol'!G$55,IF(BN_PayCombo!E481=1,'BN_Regular Symbol'!G$40,IF(D481=0,'BN_Regular Symbol'!G$26,'BN_Regular Symbol'!G$68) ))</f>
        <v>87</v>
      </c>
      <c r="L481" s="284">
        <f>IF(F481=2,'BN_Regular Symbol'!H$55,IF(BN_PayCombo!F481=1,'BN_Regular Symbol'!H$40,IF(E481=0,'BN_Regular Symbol'!H$26,'BN_Regular Symbol'!H$68) ))</f>
        <v>120</v>
      </c>
      <c r="M481" s="270">
        <f t="shared" si="85"/>
        <v>0</v>
      </c>
      <c r="N481" s="271">
        <f t="shared" si="86"/>
        <v>0</v>
      </c>
      <c r="O481" s="285">
        <f>HLOOKUP(A481,OverView!$B$47:$L$57,9,FALSE)</f>
        <v>8</v>
      </c>
      <c r="P481" s="269">
        <f t="shared" si="90"/>
        <v>0</v>
      </c>
      <c r="Q481" s="272">
        <f t="shared" si="88"/>
        <v>0</v>
      </c>
      <c r="R481" s="269">
        <f t="shared" si="91"/>
        <v>0</v>
      </c>
      <c r="S481" s="237"/>
    </row>
    <row r="482" spans="1:19" ht="14" thickBot="1">
      <c r="A482" s="187">
        <f t="shared" si="92"/>
        <v>4</v>
      </c>
      <c r="B482" s="278">
        <v>2</v>
      </c>
      <c r="C482" s="278">
        <v>1</v>
      </c>
      <c r="D482" s="278">
        <v>1</v>
      </c>
      <c r="E482" s="278">
        <v>0</v>
      </c>
      <c r="F482" s="278">
        <v>0</v>
      </c>
      <c r="G482" s="279">
        <f t="shared" si="93"/>
        <v>4</v>
      </c>
      <c r="H482" s="284">
        <f>IF(B482=2,'BN_Regular Symbol'!D$55,IF(BN_PayCombo!B482=1,'BN_Regular Symbol'!D$40,IF(A482=0,'BN_Regular Symbol'!D$26,'BN_Regular Symbol'!D$68) ))</f>
        <v>1</v>
      </c>
      <c r="I482" s="284">
        <f>IF(C482=2,'BN_Regular Symbol'!E$55,IF(BN_PayCombo!C482=1,'BN_Regular Symbol'!E$40,IF(B482=0,'BN_Regular Symbol'!E$26,'BN_Regular Symbol'!E$68) ))</f>
        <v>0</v>
      </c>
      <c r="J482" s="284">
        <f>IF(D482=2,'BN_Regular Symbol'!F$55,IF(BN_PayCombo!D482=1,'BN_Regular Symbol'!F$40,IF(C482=0,'BN_Regular Symbol'!F$26,'BN_Regular Symbol'!F$68) ))</f>
        <v>0</v>
      </c>
      <c r="K482" s="284">
        <f>IF(E482=2,'BN_Regular Symbol'!G$55,IF(BN_PayCombo!E482=1,'BN_Regular Symbol'!G$40,IF(D482=0,'BN_Regular Symbol'!G$26,'BN_Regular Symbol'!G$68) ))</f>
        <v>87</v>
      </c>
      <c r="L482" s="284">
        <f>IF(F482=2,'BN_Regular Symbol'!H$55,IF(BN_PayCombo!F482=1,'BN_Regular Symbol'!H$40,IF(E482=0,'BN_Regular Symbol'!H$26,'BN_Regular Symbol'!H$68) ))</f>
        <v>120</v>
      </c>
      <c r="M482" s="270">
        <f t="shared" si="85"/>
        <v>0</v>
      </c>
      <c r="N482" s="271">
        <f t="shared" si="86"/>
        <v>0</v>
      </c>
      <c r="O482" s="285">
        <f>HLOOKUP(A482,OverView!$B$47:$L$57,9,FALSE)</f>
        <v>8</v>
      </c>
      <c r="P482" s="269">
        <f t="shared" si="90"/>
        <v>0</v>
      </c>
      <c r="Q482" s="272">
        <f t="shared" si="88"/>
        <v>0</v>
      </c>
      <c r="R482" s="269">
        <f t="shared" si="91"/>
        <v>0</v>
      </c>
      <c r="S482" s="237"/>
    </row>
    <row r="483" spans="1:19" ht="14" thickBot="1">
      <c r="A483" s="187">
        <f t="shared" si="92"/>
        <v>4</v>
      </c>
      <c r="B483" s="282">
        <v>2</v>
      </c>
      <c r="C483" s="282">
        <v>2</v>
      </c>
      <c r="D483" s="282">
        <v>0</v>
      </c>
      <c r="E483" s="282">
        <v>0</v>
      </c>
      <c r="F483" s="282">
        <v>0</v>
      </c>
      <c r="G483" s="283">
        <f t="shared" si="93"/>
        <v>4</v>
      </c>
      <c r="H483" s="284">
        <f>IF(B483=2,'BN_Regular Symbol'!D$55,IF(BN_PayCombo!B483=1,'BN_Regular Symbol'!D$40,IF(A483=0,'BN_Regular Symbol'!D$26,'BN_Regular Symbol'!D$68) ))</f>
        <v>1</v>
      </c>
      <c r="I483" s="284">
        <f>IF(C483=2,'BN_Regular Symbol'!E$55,IF(BN_PayCombo!C483=1,'BN_Regular Symbol'!E$40,IF(B483=0,'BN_Regular Symbol'!E$26,'BN_Regular Symbol'!E$68) ))</f>
        <v>17</v>
      </c>
      <c r="J483" s="284">
        <f>IF(D483=2,'BN_Regular Symbol'!F$55,IF(BN_PayCombo!D483=1,'BN_Regular Symbol'!F$40,IF(C483=0,'BN_Regular Symbol'!F$26,'BN_Regular Symbol'!F$68) ))</f>
        <v>94</v>
      </c>
      <c r="K483" s="284">
        <f>IF(E483=2,'BN_Regular Symbol'!G$55,IF(BN_PayCombo!E483=1,'BN_Regular Symbol'!G$40,IF(D483=0,'BN_Regular Symbol'!G$26,'BN_Regular Symbol'!G$68) ))</f>
        <v>120</v>
      </c>
      <c r="L483" s="284">
        <f>IF(F483=2,'BN_Regular Symbol'!H$55,IF(BN_PayCombo!F483=1,'BN_Regular Symbol'!H$40,IF(E483=0,'BN_Regular Symbol'!H$26,'BN_Regular Symbol'!H$68) ))</f>
        <v>120</v>
      </c>
      <c r="M483" s="270">
        <f t="shared" si="85"/>
        <v>23011200</v>
      </c>
      <c r="N483" s="271">
        <f t="shared" si="86"/>
        <v>1081.351689612015</v>
      </c>
      <c r="O483" s="285">
        <f>HLOOKUP(A483,OverView!$B$47:$L$57,9,FALSE)</f>
        <v>8</v>
      </c>
      <c r="P483" s="269">
        <f t="shared" si="90"/>
        <v>7.3981481481481485E-3</v>
      </c>
      <c r="Q483" s="272">
        <f t="shared" si="88"/>
        <v>9.2476851851851856E-4</v>
      </c>
      <c r="R483" s="269">
        <f t="shared" si="91"/>
        <v>7.3981481481481485E-3</v>
      </c>
      <c r="S483" s="289">
        <f>SUM(M479:M483)</f>
        <v>23011200</v>
      </c>
    </row>
    <row r="484" spans="1:19" ht="14" thickBot="1">
      <c r="A484" s="187">
        <f t="shared" si="92"/>
        <v>3</v>
      </c>
      <c r="B484" s="280">
        <v>1</v>
      </c>
      <c r="C484" s="280">
        <v>1</v>
      </c>
      <c r="D484" s="280">
        <v>1</v>
      </c>
      <c r="E484" s="280">
        <v>0</v>
      </c>
      <c r="F484" s="280">
        <v>0</v>
      </c>
      <c r="G484" s="281">
        <f t="shared" si="93"/>
        <v>3</v>
      </c>
      <c r="H484" s="284">
        <f>IF(B484=2,'BN_Regular Symbol'!D$55,IF(BN_PayCombo!B484=1,'BN_Regular Symbol'!D$40,IF(A484=0,'BN_Regular Symbol'!D$26,'BN_Regular Symbol'!D$68) ))</f>
        <v>0</v>
      </c>
      <c r="I484" s="284">
        <f>IF(C484=2,'BN_Regular Symbol'!E$55,IF(BN_PayCombo!C484=1,'BN_Regular Symbol'!E$40,IF(B484=0,'BN_Regular Symbol'!E$26,'BN_Regular Symbol'!E$68) ))</f>
        <v>0</v>
      </c>
      <c r="J484" s="284">
        <f>IF(D484=2,'BN_Regular Symbol'!F$55,IF(BN_PayCombo!D484=1,'BN_Regular Symbol'!F$40,IF(C484=0,'BN_Regular Symbol'!F$26,'BN_Regular Symbol'!F$68) ))</f>
        <v>0</v>
      </c>
      <c r="K484" s="284">
        <f>IF(E484=2,'BN_Regular Symbol'!G$55,IF(BN_PayCombo!E484=1,'BN_Regular Symbol'!G$40,IF(D484=0,'BN_Regular Symbol'!G$26,'BN_Regular Symbol'!G$68) ))</f>
        <v>87</v>
      </c>
      <c r="L484" s="284">
        <f>IF(F484=2,'BN_Regular Symbol'!H$55,IF(BN_PayCombo!F484=1,'BN_Regular Symbol'!H$40,IF(E484=0,'BN_Regular Symbol'!H$26,'BN_Regular Symbol'!H$68) ))</f>
        <v>120</v>
      </c>
      <c r="M484" s="270">
        <f t="shared" si="85"/>
        <v>0</v>
      </c>
      <c r="N484" s="271">
        <f t="shared" si="86"/>
        <v>0</v>
      </c>
      <c r="O484" s="285">
        <f>HLOOKUP(A484,OverView!$B$47:$L$57,9,FALSE)</f>
        <v>5</v>
      </c>
      <c r="P484" s="269">
        <f t="shared" si="90"/>
        <v>0</v>
      </c>
      <c r="Q484" s="272">
        <f t="shared" si="88"/>
        <v>0</v>
      </c>
      <c r="R484" s="269">
        <f t="shared" si="91"/>
        <v>0</v>
      </c>
      <c r="S484" s="237"/>
    </row>
    <row r="485" spans="1:19" ht="14" thickBot="1">
      <c r="A485" s="187">
        <f t="shared" si="92"/>
        <v>3</v>
      </c>
      <c r="B485" s="278">
        <v>1</v>
      </c>
      <c r="C485" s="278">
        <v>2</v>
      </c>
      <c r="D485" s="278">
        <v>0</v>
      </c>
      <c r="E485" s="278">
        <v>0</v>
      </c>
      <c r="F485" s="278">
        <v>0</v>
      </c>
      <c r="G485" s="279">
        <f t="shared" si="93"/>
        <v>3</v>
      </c>
      <c r="H485" s="284">
        <f>IF(B485=2,'BN_Regular Symbol'!D$55,IF(BN_PayCombo!B485=1,'BN_Regular Symbol'!D$40,IF(A485=0,'BN_Regular Symbol'!D$26,'BN_Regular Symbol'!D$68) ))</f>
        <v>0</v>
      </c>
      <c r="I485" s="284">
        <f>IF(C485=2,'BN_Regular Symbol'!E$55,IF(BN_PayCombo!C485=1,'BN_Regular Symbol'!E$40,IF(B485=0,'BN_Regular Symbol'!E$26,'BN_Regular Symbol'!E$68) ))</f>
        <v>17</v>
      </c>
      <c r="J485" s="284">
        <f>IF(D485=2,'BN_Regular Symbol'!F$55,IF(BN_PayCombo!D485=1,'BN_Regular Symbol'!F$40,IF(C485=0,'BN_Regular Symbol'!F$26,'BN_Regular Symbol'!F$68) ))</f>
        <v>94</v>
      </c>
      <c r="K485" s="284">
        <f>IF(E485=2,'BN_Regular Symbol'!G$55,IF(BN_PayCombo!E485=1,'BN_Regular Symbol'!G$40,IF(D485=0,'BN_Regular Symbol'!G$26,'BN_Regular Symbol'!G$68) ))</f>
        <v>120</v>
      </c>
      <c r="L485" s="284">
        <f>IF(F485=2,'BN_Regular Symbol'!H$55,IF(BN_PayCombo!F485=1,'BN_Regular Symbol'!H$40,IF(E485=0,'BN_Regular Symbol'!H$26,'BN_Regular Symbol'!H$68) ))</f>
        <v>120</v>
      </c>
      <c r="M485" s="270">
        <f t="shared" si="85"/>
        <v>0</v>
      </c>
      <c r="N485" s="271">
        <f t="shared" si="86"/>
        <v>0</v>
      </c>
      <c r="O485" s="285">
        <f>HLOOKUP(A485,OverView!$B$47:$L$57,9,FALSE)</f>
        <v>5</v>
      </c>
      <c r="P485" s="269">
        <f t="shared" si="90"/>
        <v>0</v>
      </c>
      <c r="Q485" s="272">
        <f t="shared" si="88"/>
        <v>0</v>
      </c>
      <c r="R485" s="269">
        <f t="shared" si="91"/>
        <v>0</v>
      </c>
      <c r="S485" s="237"/>
    </row>
    <row r="486" spans="1:19" ht="14" thickBot="1">
      <c r="A486" s="187">
        <f t="shared" si="92"/>
        <v>3</v>
      </c>
      <c r="B486" s="282">
        <v>2</v>
      </c>
      <c r="C486" s="282">
        <v>1</v>
      </c>
      <c r="D486" s="282">
        <v>0</v>
      </c>
      <c r="E486" s="282">
        <v>0</v>
      </c>
      <c r="F486" s="282">
        <v>0</v>
      </c>
      <c r="G486" s="283">
        <f t="shared" si="93"/>
        <v>3</v>
      </c>
      <c r="H486" s="284">
        <f>IF(B486=2,'BN_Regular Symbol'!D$55,IF(BN_PayCombo!B486=1,'BN_Regular Symbol'!D$40,IF(A486=0,'BN_Regular Symbol'!D$26,'BN_Regular Symbol'!D$68) ))</f>
        <v>1</v>
      </c>
      <c r="I486" s="284">
        <f>IF(C486=2,'BN_Regular Symbol'!E$55,IF(BN_PayCombo!C486=1,'BN_Regular Symbol'!E$40,IF(B486=0,'BN_Regular Symbol'!E$26,'BN_Regular Symbol'!E$68) ))</f>
        <v>0</v>
      </c>
      <c r="J486" s="284">
        <f>IF(D486=2,'BN_Regular Symbol'!F$55,IF(BN_PayCombo!D486=1,'BN_Regular Symbol'!F$40,IF(C486=0,'BN_Regular Symbol'!F$26,'BN_Regular Symbol'!F$68) ))</f>
        <v>94</v>
      </c>
      <c r="K486" s="284">
        <f>IF(E486=2,'BN_Regular Symbol'!G$55,IF(BN_PayCombo!E486=1,'BN_Regular Symbol'!G$40,IF(D486=0,'BN_Regular Symbol'!G$26,'BN_Regular Symbol'!G$68) ))</f>
        <v>120</v>
      </c>
      <c r="L486" s="284">
        <f>IF(F486=2,'BN_Regular Symbol'!H$55,IF(BN_PayCombo!F486=1,'BN_Regular Symbol'!H$40,IF(E486=0,'BN_Regular Symbol'!H$26,'BN_Regular Symbol'!H$68) ))</f>
        <v>120</v>
      </c>
      <c r="M486" s="270">
        <f t="shared" si="85"/>
        <v>0</v>
      </c>
      <c r="N486" s="271">
        <f t="shared" si="86"/>
        <v>0</v>
      </c>
      <c r="O486" s="285">
        <f>HLOOKUP(A486,OverView!$B$47:$L$57,9,FALSE)</f>
        <v>5</v>
      </c>
      <c r="P486" s="269">
        <f t="shared" si="90"/>
        <v>0</v>
      </c>
      <c r="Q486" s="272">
        <f t="shared" si="88"/>
        <v>0</v>
      </c>
      <c r="R486" s="269">
        <f t="shared" si="91"/>
        <v>0</v>
      </c>
      <c r="S486" s="289">
        <f>SUM(M484:M486)</f>
        <v>0</v>
      </c>
    </row>
    <row r="487" spans="1:19">
      <c r="B487" s="346" t="s">
        <v>212</v>
      </c>
      <c r="C487" s="346"/>
      <c r="D487" s="346"/>
      <c r="E487" s="346"/>
      <c r="F487" s="347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</row>
    <row r="488" spans="1:19" ht="14" thickBot="1">
      <c r="A488" s="187">
        <f t="shared" ref="A488:A519" si="94">SUM(B488:F488)</f>
        <v>10</v>
      </c>
      <c r="B488" s="282">
        <v>2</v>
      </c>
      <c r="C488" s="282">
        <v>2</v>
      </c>
      <c r="D488" s="282">
        <v>2</v>
      </c>
      <c r="E488" s="282">
        <v>2</v>
      </c>
      <c r="F488" s="282">
        <v>2</v>
      </c>
      <c r="G488" s="283">
        <f t="shared" ref="G488:G519" si="95">SUM(B488:F488)</f>
        <v>10</v>
      </c>
      <c r="H488" s="284">
        <f>IF(B488=2,'BN_Regular Symbol'!D$56,IF(BN_PayCombo!B488=1,'BN_Regular Symbol'!D$41,IF(A488=0,'BN_Regular Symbol'!D$26,'BN_Regular Symbol'!D$69) ))</f>
        <v>33</v>
      </c>
      <c r="I488" s="284">
        <f>IF(C488=2,'BN_Regular Symbol'!E$56,IF(BN_PayCombo!C488=1,'BN_Regular Symbol'!E$41,IF(B488=0,'BN_Regular Symbol'!E$26,'BN_Regular Symbol'!E$69) ))</f>
        <v>2</v>
      </c>
      <c r="J488" s="284">
        <f>IF(D488=2,'BN_Regular Symbol'!F$56,IF(BN_PayCombo!D488=1,'BN_Regular Symbol'!F$41,IF(C488=0,'BN_Regular Symbol'!F$26,'BN_Regular Symbol'!F$69) ))</f>
        <v>14</v>
      </c>
      <c r="K488" s="284">
        <f>IF(E488=2,'BN_Regular Symbol'!G$56,IF(BN_PayCombo!E488=1,'BN_Regular Symbol'!G$41,IF(D488=0,'BN_Regular Symbol'!G$26,'BN_Regular Symbol'!G$69) ))</f>
        <v>16</v>
      </c>
      <c r="L488" s="284">
        <f>IF(F488=2,'BN_Regular Symbol'!H$56,IF(BN_PayCombo!F488=1,'BN_Regular Symbol'!H$41,IF(E488=0,'BN_Regular Symbol'!H$26,'BN_Regular Symbol'!H$69) ))</f>
        <v>11</v>
      </c>
      <c r="M488" s="270">
        <f t="shared" ref="M488:M546" si="96">PRODUCT(H488,I488,J488,K488,L488)</f>
        <v>162624</v>
      </c>
      <c r="N488" s="271">
        <f t="shared" ref="N488:N546" si="97">IF(M488=0,0,$H$5/M488)</f>
        <v>153010.62573789846</v>
      </c>
      <c r="O488" s="285">
        <f>HLOOKUP(A488,OverView!$B$47:$L$57,10,FALSE)</f>
        <v>900</v>
      </c>
      <c r="P488" s="269">
        <f t="shared" ref="P488:P519" si="98">R488/$H$3</f>
        <v>5.8819444444444448E-3</v>
      </c>
      <c r="Q488" s="272">
        <f t="shared" ref="Q488:Q546" si="99">IF(N488=0,0,1/N488)</f>
        <v>6.5354938271604942E-6</v>
      </c>
      <c r="R488" s="269">
        <f t="shared" ref="R488:R519" si="100">O488*Q488</f>
        <v>5.8819444444444448E-3</v>
      </c>
      <c r="S488" s="287">
        <f>SUM(M488)</f>
        <v>162624</v>
      </c>
    </row>
    <row r="489" spans="1:19" ht="14" thickBot="1">
      <c r="A489" s="187">
        <f t="shared" si="94"/>
        <v>9</v>
      </c>
      <c r="B489" s="280">
        <v>1</v>
      </c>
      <c r="C489" s="280">
        <v>2</v>
      </c>
      <c r="D489" s="280">
        <v>2</v>
      </c>
      <c r="E489" s="280">
        <v>2</v>
      </c>
      <c r="F489" s="280">
        <v>2</v>
      </c>
      <c r="G489" s="281">
        <f t="shared" si="95"/>
        <v>9</v>
      </c>
      <c r="H489" s="284">
        <f>IF(B489=2,'BN_Regular Symbol'!D$56,IF(BN_PayCombo!B489=1,'BN_Regular Symbol'!D$41,IF(A489=0,'BN_Regular Symbol'!D$26,'BN_Regular Symbol'!D$69) ))</f>
        <v>0</v>
      </c>
      <c r="I489" s="284">
        <f>IF(C489=2,'BN_Regular Symbol'!E$56,IF(BN_PayCombo!C489=1,'BN_Regular Symbol'!E$41,IF(B489=0,'BN_Regular Symbol'!E$26,'BN_Regular Symbol'!E$69) ))</f>
        <v>2</v>
      </c>
      <c r="J489" s="284">
        <f>IF(D489=2,'BN_Regular Symbol'!F$56,IF(BN_PayCombo!D489=1,'BN_Regular Symbol'!F$41,IF(C489=0,'BN_Regular Symbol'!F$26,'BN_Regular Symbol'!F$69) ))</f>
        <v>14</v>
      </c>
      <c r="K489" s="284">
        <f>IF(E489=2,'BN_Regular Symbol'!G$56,IF(BN_PayCombo!E489=1,'BN_Regular Symbol'!G$41,IF(D489=0,'BN_Regular Symbol'!G$26,'BN_Regular Symbol'!G$69) ))</f>
        <v>16</v>
      </c>
      <c r="L489" s="284">
        <f>IF(F489=2,'BN_Regular Symbol'!H$56,IF(BN_PayCombo!F489=1,'BN_Regular Symbol'!H$41,IF(E489=0,'BN_Regular Symbol'!H$26,'BN_Regular Symbol'!H$69) ))</f>
        <v>11</v>
      </c>
      <c r="M489" s="270">
        <f t="shared" si="96"/>
        <v>0</v>
      </c>
      <c r="N489" s="271">
        <f t="shared" si="97"/>
        <v>0</v>
      </c>
      <c r="O489" s="285">
        <f>HLOOKUP(A489,OverView!$B$47:$L$57,10,FALSE)</f>
        <v>360</v>
      </c>
      <c r="P489" s="269">
        <f t="shared" si="98"/>
        <v>0</v>
      </c>
      <c r="Q489" s="272">
        <f t="shared" si="99"/>
        <v>0</v>
      </c>
      <c r="R489" s="269">
        <f t="shared" si="100"/>
        <v>0</v>
      </c>
      <c r="S489" s="237"/>
    </row>
    <row r="490" spans="1:19" ht="14" thickBot="1">
      <c r="A490" s="187">
        <f t="shared" si="94"/>
        <v>9</v>
      </c>
      <c r="B490" s="278">
        <v>2</v>
      </c>
      <c r="C490" s="278">
        <v>1</v>
      </c>
      <c r="D490" s="278">
        <v>2</v>
      </c>
      <c r="E490" s="278">
        <v>2</v>
      </c>
      <c r="F490" s="278">
        <v>2</v>
      </c>
      <c r="G490" s="279">
        <f t="shared" si="95"/>
        <v>9</v>
      </c>
      <c r="H490" s="284">
        <f>IF(B490=2,'BN_Regular Symbol'!D$56,IF(BN_PayCombo!B490=1,'BN_Regular Symbol'!D$41,IF(A490=0,'BN_Regular Symbol'!D$26,'BN_Regular Symbol'!D$69) ))</f>
        <v>33</v>
      </c>
      <c r="I490" s="284">
        <f>IF(C490=2,'BN_Regular Symbol'!E$56,IF(BN_PayCombo!C490=1,'BN_Regular Symbol'!E$41,IF(B490=0,'BN_Regular Symbol'!E$26,'BN_Regular Symbol'!E$69) ))</f>
        <v>0</v>
      </c>
      <c r="J490" s="284">
        <f>IF(D490=2,'BN_Regular Symbol'!F$56,IF(BN_PayCombo!D490=1,'BN_Regular Symbol'!F$41,IF(C490=0,'BN_Regular Symbol'!F$26,'BN_Regular Symbol'!F$69) ))</f>
        <v>14</v>
      </c>
      <c r="K490" s="284">
        <f>IF(E490=2,'BN_Regular Symbol'!G$56,IF(BN_PayCombo!E490=1,'BN_Regular Symbol'!G$41,IF(D490=0,'BN_Regular Symbol'!G$26,'BN_Regular Symbol'!G$69) ))</f>
        <v>16</v>
      </c>
      <c r="L490" s="284">
        <f>IF(F490=2,'BN_Regular Symbol'!H$56,IF(BN_PayCombo!F490=1,'BN_Regular Symbol'!H$41,IF(E490=0,'BN_Regular Symbol'!H$26,'BN_Regular Symbol'!H$69) ))</f>
        <v>11</v>
      </c>
      <c r="M490" s="270">
        <f t="shared" si="96"/>
        <v>0</v>
      </c>
      <c r="N490" s="271">
        <f t="shared" si="97"/>
        <v>0</v>
      </c>
      <c r="O490" s="285">
        <f>HLOOKUP(A490,OverView!$B$47:$L$57,10,FALSE)</f>
        <v>360</v>
      </c>
      <c r="P490" s="269">
        <f t="shared" si="98"/>
        <v>0</v>
      </c>
      <c r="Q490" s="272">
        <f t="shared" si="99"/>
        <v>0</v>
      </c>
      <c r="R490" s="269">
        <f t="shared" si="100"/>
        <v>0</v>
      </c>
      <c r="S490" s="237"/>
    </row>
    <row r="491" spans="1:19" ht="14" thickBot="1">
      <c r="A491" s="187">
        <f t="shared" si="94"/>
        <v>9</v>
      </c>
      <c r="B491" s="278">
        <v>2</v>
      </c>
      <c r="C491" s="278">
        <v>2</v>
      </c>
      <c r="D491" s="278">
        <v>1</v>
      </c>
      <c r="E491" s="278">
        <v>2</v>
      </c>
      <c r="F491" s="278">
        <v>2</v>
      </c>
      <c r="G491" s="279">
        <f t="shared" si="95"/>
        <v>9</v>
      </c>
      <c r="H491" s="284">
        <f>IF(B491=2,'BN_Regular Symbol'!D$56,IF(BN_PayCombo!B491=1,'BN_Regular Symbol'!D$41,IF(A491=0,'BN_Regular Symbol'!D$26,'BN_Regular Symbol'!D$69) ))</f>
        <v>33</v>
      </c>
      <c r="I491" s="284">
        <f>IF(C491=2,'BN_Regular Symbol'!E$56,IF(BN_PayCombo!C491=1,'BN_Regular Symbol'!E$41,IF(B491=0,'BN_Regular Symbol'!E$26,'BN_Regular Symbol'!E$69) ))</f>
        <v>2</v>
      </c>
      <c r="J491" s="284">
        <f>IF(D491=2,'BN_Regular Symbol'!F$56,IF(BN_PayCombo!D491=1,'BN_Regular Symbol'!F$41,IF(C491=0,'BN_Regular Symbol'!F$26,'BN_Regular Symbol'!F$69) ))</f>
        <v>0</v>
      </c>
      <c r="K491" s="284">
        <f>IF(E491=2,'BN_Regular Symbol'!G$56,IF(BN_PayCombo!E491=1,'BN_Regular Symbol'!G$41,IF(D491=0,'BN_Regular Symbol'!G$26,'BN_Regular Symbol'!G$69) ))</f>
        <v>16</v>
      </c>
      <c r="L491" s="284">
        <f>IF(F491=2,'BN_Regular Symbol'!H$56,IF(BN_PayCombo!F491=1,'BN_Regular Symbol'!H$41,IF(E491=0,'BN_Regular Symbol'!H$26,'BN_Regular Symbol'!H$69) ))</f>
        <v>11</v>
      </c>
      <c r="M491" s="270">
        <f t="shared" si="96"/>
        <v>0</v>
      </c>
      <c r="N491" s="271">
        <f t="shared" si="97"/>
        <v>0</v>
      </c>
      <c r="O491" s="285">
        <f>HLOOKUP(A491,OverView!$B$47:$L$57,10,FALSE)</f>
        <v>360</v>
      </c>
      <c r="P491" s="269">
        <f t="shared" si="98"/>
        <v>0</v>
      </c>
      <c r="Q491" s="272">
        <f t="shared" si="99"/>
        <v>0</v>
      </c>
      <c r="R491" s="269">
        <f t="shared" si="100"/>
        <v>0</v>
      </c>
      <c r="S491" s="237"/>
    </row>
    <row r="492" spans="1:19" ht="14" thickBot="1">
      <c r="A492" s="187">
        <f t="shared" si="94"/>
        <v>9</v>
      </c>
      <c r="B492" s="278">
        <v>2</v>
      </c>
      <c r="C492" s="278">
        <v>2</v>
      </c>
      <c r="D492" s="278">
        <v>2</v>
      </c>
      <c r="E492" s="278">
        <v>1</v>
      </c>
      <c r="F492" s="278">
        <v>2</v>
      </c>
      <c r="G492" s="279">
        <f t="shared" si="95"/>
        <v>9</v>
      </c>
      <c r="H492" s="284">
        <f>IF(B492=2,'BN_Regular Symbol'!D$56,IF(BN_PayCombo!B492=1,'BN_Regular Symbol'!D$41,IF(A492=0,'BN_Regular Symbol'!D$26,'BN_Regular Symbol'!D$69) ))</f>
        <v>33</v>
      </c>
      <c r="I492" s="284">
        <f>IF(C492=2,'BN_Regular Symbol'!E$56,IF(BN_PayCombo!C492=1,'BN_Regular Symbol'!E$41,IF(B492=0,'BN_Regular Symbol'!E$26,'BN_Regular Symbol'!E$69) ))</f>
        <v>2</v>
      </c>
      <c r="J492" s="284">
        <f>IF(D492=2,'BN_Regular Symbol'!F$56,IF(BN_PayCombo!D492=1,'BN_Regular Symbol'!F$41,IF(C492=0,'BN_Regular Symbol'!F$26,'BN_Regular Symbol'!F$69) ))</f>
        <v>14</v>
      </c>
      <c r="K492" s="284">
        <f>IF(E492=2,'BN_Regular Symbol'!G$56,IF(BN_PayCombo!E492=1,'BN_Regular Symbol'!G$41,IF(D492=0,'BN_Regular Symbol'!G$26,'BN_Regular Symbol'!G$69) ))</f>
        <v>0</v>
      </c>
      <c r="L492" s="284">
        <f>IF(F492=2,'BN_Regular Symbol'!H$56,IF(BN_PayCombo!F492=1,'BN_Regular Symbol'!H$41,IF(E492=0,'BN_Regular Symbol'!H$26,'BN_Regular Symbol'!H$69) ))</f>
        <v>11</v>
      </c>
      <c r="M492" s="270">
        <f t="shared" si="96"/>
        <v>0</v>
      </c>
      <c r="N492" s="271">
        <f t="shared" si="97"/>
        <v>0</v>
      </c>
      <c r="O492" s="285">
        <f>HLOOKUP(A492,OverView!$B$47:$L$57,10,FALSE)</f>
        <v>360</v>
      </c>
      <c r="P492" s="269">
        <f t="shared" si="98"/>
        <v>0</v>
      </c>
      <c r="Q492" s="272">
        <f t="shared" si="99"/>
        <v>0</v>
      </c>
      <c r="R492" s="269">
        <f t="shared" si="100"/>
        <v>0</v>
      </c>
      <c r="S492" s="237"/>
    </row>
    <row r="493" spans="1:19" ht="14" thickBot="1">
      <c r="A493" s="187">
        <f t="shared" si="94"/>
        <v>9</v>
      </c>
      <c r="B493" s="282">
        <v>2</v>
      </c>
      <c r="C493" s="282">
        <v>2</v>
      </c>
      <c r="D493" s="282">
        <v>2</v>
      </c>
      <c r="E493" s="282">
        <v>2</v>
      </c>
      <c r="F493" s="282">
        <v>1</v>
      </c>
      <c r="G493" s="283">
        <f t="shared" si="95"/>
        <v>9</v>
      </c>
      <c r="H493" s="284">
        <f>IF(B493=2,'BN_Regular Symbol'!D$56,IF(BN_PayCombo!B493=1,'BN_Regular Symbol'!D$41,IF(A493=0,'BN_Regular Symbol'!D$26,'BN_Regular Symbol'!D$69) ))</f>
        <v>33</v>
      </c>
      <c r="I493" s="284">
        <f>IF(C493=2,'BN_Regular Symbol'!E$56,IF(BN_PayCombo!C493=1,'BN_Regular Symbol'!E$41,IF(B493=0,'BN_Regular Symbol'!E$26,'BN_Regular Symbol'!E$69) ))</f>
        <v>2</v>
      </c>
      <c r="J493" s="284">
        <f>IF(D493=2,'BN_Regular Symbol'!F$56,IF(BN_PayCombo!D493=1,'BN_Regular Symbol'!F$41,IF(C493=0,'BN_Regular Symbol'!F$26,'BN_Regular Symbol'!F$69) ))</f>
        <v>14</v>
      </c>
      <c r="K493" s="284">
        <f>IF(E493=2,'BN_Regular Symbol'!G$56,IF(BN_PayCombo!E493=1,'BN_Regular Symbol'!G$41,IF(D493=0,'BN_Regular Symbol'!G$26,'BN_Regular Symbol'!G$69) ))</f>
        <v>16</v>
      </c>
      <c r="L493" s="284">
        <f>IF(F493=2,'BN_Regular Symbol'!H$56,IF(BN_PayCombo!F493=1,'BN_Regular Symbol'!H$41,IF(E493=0,'BN_Regular Symbol'!H$26,'BN_Regular Symbol'!H$69) ))</f>
        <v>0</v>
      </c>
      <c r="M493" s="270">
        <f t="shared" si="96"/>
        <v>0</v>
      </c>
      <c r="N493" s="271">
        <f t="shared" si="97"/>
        <v>0</v>
      </c>
      <c r="O493" s="285">
        <f>HLOOKUP(A493,OverView!$B$47:$L$57,10,FALSE)</f>
        <v>360</v>
      </c>
      <c r="P493" s="269">
        <f t="shared" si="98"/>
        <v>0</v>
      </c>
      <c r="Q493" s="272">
        <f t="shared" si="99"/>
        <v>0</v>
      </c>
      <c r="R493" s="269">
        <f t="shared" si="100"/>
        <v>0</v>
      </c>
      <c r="S493" s="288">
        <f>SUM(M489:M493)</f>
        <v>0</v>
      </c>
    </row>
    <row r="494" spans="1:19" ht="14" thickBot="1">
      <c r="A494" s="187">
        <f t="shared" si="94"/>
        <v>8</v>
      </c>
      <c r="B494" s="280">
        <v>1</v>
      </c>
      <c r="C494" s="280">
        <v>1</v>
      </c>
      <c r="D494" s="280">
        <v>2</v>
      </c>
      <c r="E494" s="280">
        <v>2</v>
      </c>
      <c r="F494" s="280">
        <v>2</v>
      </c>
      <c r="G494" s="281">
        <f t="shared" si="95"/>
        <v>8</v>
      </c>
      <c r="H494" s="284">
        <f>IF(B494=2,'BN_Regular Symbol'!D$56,IF(BN_PayCombo!B494=1,'BN_Regular Symbol'!D$41,IF(A494=0,'BN_Regular Symbol'!D$26,'BN_Regular Symbol'!D$69) ))</f>
        <v>0</v>
      </c>
      <c r="I494" s="284">
        <f>IF(C494=2,'BN_Regular Symbol'!E$56,IF(BN_PayCombo!C494=1,'BN_Regular Symbol'!E$41,IF(B494=0,'BN_Regular Symbol'!E$26,'BN_Regular Symbol'!E$69) ))</f>
        <v>0</v>
      </c>
      <c r="J494" s="284">
        <f>IF(D494=2,'BN_Regular Symbol'!F$56,IF(BN_PayCombo!D494=1,'BN_Regular Symbol'!F$41,IF(C494=0,'BN_Regular Symbol'!F$26,'BN_Regular Symbol'!F$69) ))</f>
        <v>14</v>
      </c>
      <c r="K494" s="284">
        <f>IF(E494=2,'BN_Regular Symbol'!G$56,IF(BN_PayCombo!E494=1,'BN_Regular Symbol'!G$41,IF(D494=0,'BN_Regular Symbol'!G$26,'BN_Regular Symbol'!G$69) ))</f>
        <v>16</v>
      </c>
      <c r="L494" s="284">
        <f>IF(F494=2,'BN_Regular Symbol'!H$56,IF(BN_PayCombo!F494=1,'BN_Regular Symbol'!H$41,IF(E494=0,'BN_Regular Symbol'!H$26,'BN_Regular Symbol'!H$69) ))</f>
        <v>11</v>
      </c>
      <c r="M494" s="270">
        <f t="shared" si="96"/>
        <v>0</v>
      </c>
      <c r="N494" s="271">
        <f t="shared" si="97"/>
        <v>0</v>
      </c>
      <c r="O494" s="285">
        <f>HLOOKUP(A494,OverView!$B$47:$L$57,10,FALSE)</f>
        <v>240</v>
      </c>
      <c r="P494" s="269">
        <f t="shared" si="98"/>
        <v>0</v>
      </c>
      <c r="Q494" s="272">
        <f t="shared" si="99"/>
        <v>0</v>
      </c>
      <c r="R494" s="269">
        <f t="shared" si="100"/>
        <v>0</v>
      </c>
      <c r="S494" s="237"/>
    </row>
    <row r="495" spans="1:19" ht="14" thickBot="1">
      <c r="A495" s="187">
        <f t="shared" si="94"/>
        <v>8</v>
      </c>
      <c r="B495" s="278">
        <v>1</v>
      </c>
      <c r="C495" s="278">
        <v>2</v>
      </c>
      <c r="D495" s="278">
        <v>1</v>
      </c>
      <c r="E495" s="278">
        <v>2</v>
      </c>
      <c r="F495" s="278">
        <v>2</v>
      </c>
      <c r="G495" s="279">
        <f t="shared" si="95"/>
        <v>8</v>
      </c>
      <c r="H495" s="284">
        <f>IF(B495=2,'BN_Regular Symbol'!D$56,IF(BN_PayCombo!B495=1,'BN_Regular Symbol'!D$41,IF(A495=0,'BN_Regular Symbol'!D$26,'BN_Regular Symbol'!D$69) ))</f>
        <v>0</v>
      </c>
      <c r="I495" s="284">
        <f>IF(C495=2,'BN_Regular Symbol'!E$56,IF(BN_PayCombo!C495=1,'BN_Regular Symbol'!E$41,IF(B495=0,'BN_Regular Symbol'!E$26,'BN_Regular Symbol'!E$69) ))</f>
        <v>2</v>
      </c>
      <c r="J495" s="284">
        <f>IF(D495=2,'BN_Regular Symbol'!F$56,IF(BN_PayCombo!D495=1,'BN_Regular Symbol'!F$41,IF(C495=0,'BN_Regular Symbol'!F$26,'BN_Regular Symbol'!F$69) ))</f>
        <v>0</v>
      </c>
      <c r="K495" s="284">
        <f>IF(E495=2,'BN_Regular Symbol'!G$56,IF(BN_PayCombo!E495=1,'BN_Regular Symbol'!G$41,IF(D495=0,'BN_Regular Symbol'!G$26,'BN_Regular Symbol'!G$69) ))</f>
        <v>16</v>
      </c>
      <c r="L495" s="284">
        <f>IF(F495=2,'BN_Regular Symbol'!H$56,IF(BN_PayCombo!F495=1,'BN_Regular Symbol'!H$41,IF(E495=0,'BN_Regular Symbol'!H$26,'BN_Regular Symbol'!H$69) ))</f>
        <v>11</v>
      </c>
      <c r="M495" s="270">
        <f t="shared" si="96"/>
        <v>0</v>
      </c>
      <c r="N495" s="271">
        <f t="shared" si="97"/>
        <v>0</v>
      </c>
      <c r="O495" s="285">
        <f>HLOOKUP(A495,OverView!$B$47:$L$57,10,FALSE)</f>
        <v>240</v>
      </c>
      <c r="P495" s="269">
        <f t="shared" si="98"/>
        <v>0</v>
      </c>
      <c r="Q495" s="272">
        <f t="shared" si="99"/>
        <v>0</v>
      </c>
      <c r="R495" s="269">
        <f t="shared" si="100"/>
        <v>0</v>
      </c>
      <c r="S495" s="237"/>
    </row>
    <row r="496" spans="1:19" ht="14" thickBot="1">
      <c r="A496" s="187">
        <f t="shared" si="94"/>
        <v>8</v>
      </c>
      <c r="B496" s="278">
        <v>1</v>
      </c>
      <c r="C496" s="278">
        <v>2</v>
      </c>
      <c r="D496" s="278">
        <v>2</v>
      </c>
      <c r="E496" s="278">
        <v>1</v>
      </c>
      <c r="F496" s="278">
        <v>2</v>
      </c>
      <c r="G496" s="279">
        <f t="shared" si="95"/>
        <v>8</v>
      </c>
      <c r="H496" s="284">
        <f>IF(B496=2,'BN_Regular Symbol'!D$56,IF(BN_PayCombo!B496=1,'BN_Regular Symbol'!D$41,IF(A496=0,'BN_Regular Symbol'!D$26,'BN_Regular Symbol'!D$69) ))</f>
        <v>0</v>
      </c>
      <c r="I496" s="284">
        <f>IF(C496=2,'BN_Regular Symbol'!E$56,IF(BN_PayCombo!C496=1,'BN_Regular Symbol'!E$41,IF(B496=0,'BN_Regular Symbol'!E$26,'BN_Regular Symbol'!E$69) ))</f>
        <v>2</v>
      </c>
      <c r="J496" s="284">
        <f>IF(D496=2,'BN_Regular Symbol'!F$56,IF(BN_PayCombo!D496=1,'BN_Regular Symbol'!F$41,IF(C496=0,'BN_Regular Symbol'!F$26,'BN_Regular Symbol'!F$69) ))</f>
        <v>14</v>
      </c>
      <c r="K496" s="284">
        <f>IF(E496=2,'BN_Regular Symbol'!G$56,IF(BN_PayCombo!E496=1,'BN_Regular Symbol'!G$41,IF(D496=0,'BN_Regular Symbol'!G$26,'BN_Regular Symbol'!G$69) ))</f>
        <v>0</v>
      </c>
      <c r="L496" s="284">
        <f>IF(F496=2,'BN_Regular Symbol'!H$56,IF(BN_PayCombo!F496=1,'BN_Regular Symbol'!H$41,IF(E496=0,'BN_Regular Symbol'!H$26,'BN_Regular Symbol'!H$69) ))</f>
        <v>11</v>
      </c>
      <c r="M496" s="270">
        <f t="shared" si="96"/>
        <v>0</v>
      </c>
      <c r="N496" s="271">
        <f t="shared" si="97"/>
        <v>0</v>
      </c>
      <c r="O496" s="285">
        <f>HLOOKUP(A496,OverView!$B$47:$L$57,10,FALSE)</f>
        <v>240</v>
      </c>
      <c r="P496" s="269">
        <f t="shared" si="98"/>
        <v>0</v>
      </c>
      <c r="Q496" s="272">
        <f t="shared" si="99"/>
        <v>0</v>
      </c>
      <c r="R496" s="269">
        <f t="shared" si="100"/>
        <v>0</v>
      </c>
      <c r="S496" s="237"/>
    </row>
    <row r="497" spans="1:19" ht="14" thickBot="1">
      <c r="A497" s="187">
        <f t="shared" si="94"/>
        <v>8</v>
      </c>
      <c r="B497" s="278">
        <v>1</v>
      </c>
      <c r="C497" s="278">
        <v>2</v>
      </c>
      <c r="D497" s="278">
        <v>2</v>
      </c>
      <c r="E497" s="278">
        <v>2</v>
      </c>
      <c r="F497" s="278">
        <v>1</v>
      </c>
      <c r="G497" s="279">
        <f t="shared" si="95"/>
        <v>8</v>
      </c>
      <c r="H497" s="284">
        <f>IF(B497=2,'BN_Regular Symbol'!D$56,IF(BN_PayCombo!B497=1,'BN_Regular Symbol'!D$41,IF(A497=0,'BN_Regular Symbol'!D$26,'BN_Regular Symbol'!D$69) ))</f>
        <v>0</v>
      </c>
      <c r="I497" s="284">
        <f>IF(C497=2,'BN_Regular Symbol'!E$56,IF(BN_PayCombo!C497=1,'BN_Regular Symbol'!E$41,IF(B497=0,'BN_Regular Symbol'!E$26,'BN_Regular Symbol'!E$69) ))</f>
        <v>2</v>
      </c>
      <c r="J497" s="284">
        <f>IF(D497=2,'BN_Regular Symbol'!F$56,IF(BN_PayCombo!D497=1,'BN_Regular Symbol'!F$41,IF(C497=0,'BN_Regular Symbol'!F$26,'BN_Regular Symbol'!F$69) ))</f>
        <v>14</v>
      </c>
      <c r="K497" s="284">
        <f>IF(E497=2,'BN_Regular Symbol'!G$56,IF(BN_PayCombo!E497=1,'BN_Regular Symbol'!G$41,IF(D497=0,'BN_Regular Symbol'!G$26,'BN_Regular Symbol'!G$69) ))</f>
        <v>16</v>
      </c>
      <c r="L497" s="284">
        <f>IF(F497=2,'BN_Regular Symbol'!H$56,IF(BN_PayCombo!F497=1,'BN_Regular Symbol'!H$41,IF(E497=0,'BN_Regular Symbol'!H$26,'BN_Regular Symbol'!H$69) ))</f>
        <v>0</v>
      </c>
      <c r="M497" s="270">
        <f t="shared" si="96"/>
        <v>0</v>
      </c>
      <c r="N497" s="271">
        <f t="shared" si="97"/>
        <v>0</v>
      </c>
      <c r="O497" s="285">
        <f>HLOOKUP(A497,OverView!$B$47:$L$57,10,FALSE)</f>
        <v>240</v>
      </c>
      <c r="P497" s="269">
        <f t="shared" si="98"/>
        <v>0</v>
      </c>
      <c r="Q497" s="272">
        <f t="shared" si="99"/>
        <v>0</v>
      </c>
      <c r="R497" s="269">
        <f t="shared" si="100"/>
        <v>0</v>
      </c>
      <c r="S497" s="237"/>
    </row>
    <row r="498" spans="1:19" ht="14" thickBot="1">
      <c r="A498" s="187">
        <f t="shared" si="94"/>
        <v>8</v>
      </c>
      <c r="B498" s="278">
        <v>2</v>
      </c>
      <c r="C498" s="278">
        <v>1</v>
      </c>
      <c r="D498" s="278">
        <v>1</v>
      </c>
      <c r="E498" s="278">
        <v>2</v>
      </c>
      <c r="F498" s="278">
        <v>2</v>
      </c>
      <c r="G498" s="279">
        <f t="shared" si="95"/>
        <v>8</v>
      </c>
      <c r="H498" s="284">
        <f>IF(B498=2,'BN_Regular Symbol'!D$56,IF(BN_PayCombo!B498=1,'BN_Regular Symbol'!D$41,IF(A498=0,'BN_Regular Symbol'!D$26,'BN_Regular Symbol'!D$69) ))</f>
        <v>33</v>
      </c>
      <c r="I498" s="284">
        <f>IF(C498=2,'BN_Regular Symbol'!E$56,IF(BN_PayCombo!C498=1,'BN_Regular Symbol'!E$41,IF(B498=0,'BN_Regular Symbol'!E$26,'BN_Regular Symbol'!E$69) ))</f>
        <v>0</v>
      </c>
      <c r="J498" s="284">
        <f>IF(D498=2,'BN_Regular Symbol'!F$56,IF(BN_PayCombo!D498=1,'BN_Regular Symbol'!F$41,IF(C498=0,'BN_Regular Symbol'!F$26,'BN_Regular Symbol'!F$69) ))</f>
        <v>0</v>
      </c>
      <c r="K498" s="284">
        <f>IF(E498=2,'BN_Regular Symbol'!G$56,IF(BN_PayCombo!E498=1,'BN_Regular Symbol'!G$41,IF(D498=0,'BN_Regular Symbol'!G$26,'BN_Regular Symbol'!G$69) ))</f>
        <v>16</v>
      </c>
      <c r="L498" s="284">
        <f>IF(F498=2,'BN_Regular Symbol'!H$56,IF(BN_PayCombo!F498=1,'BN_Regular Symbol'!H$41,IF(E498=0,'BN_Regular Symbol'!H$26,'BN_Regular Symbol'!H$69) ))</f>
        <v>11</v>
      </c>
      <c r="M498" s="270">
        <f t="shared" si="96"/>
        <v>0</v>
      </c>
      <c r="N498" s="271">
        <f t="shared" si="97"/>
        <v>0</v>
      </c>
      <c r="O498" s="285">
        <f>HLOOKUP(A498,OverView!$B$47:$L$57,10,FALSE)</f>
        <v>240</v>
      </c>
      <c r="P498" s="269">
        <f t="shared" si="98"/>
        <v>0</v>
      </c>
      <c r="Q498" s="272">
        <f t="shared" si="99"/>
        <v>0</v>
      </c>
      <c r="R498" s="269">
        <f t="shared" si="100"/>
        <v>0</v>
      </c>
      <c r="S498" s="237"/>
    </row>
    <row r="499" spans="1:19" ht="14" thickBot="1">
      <c r="A499" s="187">
        <f t="shared" si="94"/>
        <v>8</v>
      </c>
      <c r="B499" s="278">
        <v>2</v>
      </c>
      <c r="C499" s="278">
        <v>1</v>
      </c>
      <c r="D499" s="278">
        <v>2</v>
      </c>
      <c r="E499" s="278">
        <v>1</v>
      </c>
      <c r="F499" s="278">
        <v>2</v>
      </c>
      <c r="G499" s="279">
        <f t="shared" si="95"/>
        <v>8</v>
      </c>
      <c r="H499" s="284">
        <f>IF(B499=2,'BN_Regular Symbol'!D$56,IF(BN_PayCombo!B499=1,'BN_Regular Symbol'!D$41,IF(A499=0,'BN_Regular Symbol'!D$26,'BN_Regular Symbol'!D$69) ))</f>
        <v>33</v>
      </c>
      <c r="I499" s="284">
        <f>IF(C499=2,'BN_Regular Symbol'!E$56,IF(BN_PayCombo!C499=1,'BN_Regular Symbol'!E$41,IF(B499=0,'BN_Regular Symbol'!E$26,'BN_Regular Symbol'!E$69) ))</f>
        <v>0</v>
      </c>
      <c r="J499" s="284">
        <f>IF(D499=2,'BN_Regular Symbol'!F$56,IF(BN_PayCombo!D499=1,'BN_Regular Symbol'!F$41,IF(C499=0,'BN_Regular Symbol'!F$26,'BN_Regular Symbol'!F$69) ))</f>
        <v>14</v>
      </c>
      <c r="K499" s="284">
        <f>IF(E499=2,'BN_Regular Symbol'!G$56,IF(BN_PayCombo!E499=1,'BN_Regular Symbol'!G$41,IF(D499=0,'BN_Regular Symbol'!G$26,'BN_Regular Symbol'!G$69) ))</f>
        <v>0</v>
      </c>
      <c r="L499" s="284">
        <f>IF(F499=2,'BN_Regular Symbol'!H$56,IF(BN_PayCombo!F499=1,'BN_Regular Symbol'!H$41,IF(E499=0,'BN_Regular Symbol'!H$26,'BN_Regular Symbol'!H$69) ))</f>
        <v>11</v>
      </c>
      <c r="M499" s="270">
        <f t="shared" si="96"/>
        <v>0</v>
      </c>
      <c r="N499" s="271">
        <f t="shared" si="97"/>
        <v>0</v>
      </c>
      <c r="O499" s="285">
        <f>HLOOKUP(A499,OverView!$B$47:$L$57,10,FALSE)</f>
        <v>240</v>
      </c>
      <c r="P499" s="269">
        <f t="shared" si="98"/>
        <v>0</v>
      </c>
      <c r="Q499" s="272">
        <f t="shared" si="99"/>
        <v>0</v>
      </c>
      <c r="R499" s="269">
        <f t="shared" si="100"/>
        <v>0</v>
      </c>
      <c r="S499" s="237"/>
    </row>
    <row r="500" spans="1:19" ht="14" thickBot="1">
      <c r="A500" s="187">
        <f t="shared" si="94"/>
        <v>8</v>
      </c>
      <c r="B500" s="278">
        <v>2</v>
      </c>
      <c r="C500" s="278">
        <v>1</v>
      </c>
      <c r="D500" s="278">
        <v>2</v>
      </c>
      <c r="E500" s="278">
        <v>2</v>
      </c>
      <c r="F500" s="278">
        <v>1</v>
      </c>
      <c r="G500" s="279">
        <f t="shared" si="95"/>
        <v>8</v>
      </c>
      <c r="H500" s="284">
        <f>IF(B500=2,'BN_Regular Symbol'!D$56,IF(BN_PayCombo!B500=1,'BN_Regular Symbol'!D$41,IF(A500=0,'BN_Regular Symbol'!D$26,'BN_Regular Symbol'!D$69) ))</f>
        <v>33</v>
      </c>
      <c r="I500" s="284">
        <f>IF(C500=2,'BN_Regular Symbol'!E$56,IF(BN_PayCombo!C500=1,'BN_Regular Symbol'!E$41,IF(B500=0,'BN_Regular Symbol'!E$26,'BN_Regular Symbol'!E$69) ))</f>
        <v>0</v>
      </c>
      <c r="J500" s="284">
        <f>IF(D500=2,'BN_Regular Symbol'!F$56,IF(BN_PayCombo!D500=1,'BN_Regular Symbol'!F$41,IF(C500=0,'BN_Regular Symbol'!F$26,'BN_Regular Symbol'!F$69) ))</f>
        <v>14</v>
      </c>
      <c r="K500" s="284">
        <f>IF(E500=2,'BN_Regular Symbol'!G$56,IF(BN_PayCombo!E500=1,'BN_Regular Symbol'!G$41,IF(D500=0,'BN_Regular Symbol'!G$26,'BN_Regular Symbol'!G$69) ))</f>
        <v>16</v>
      </c>
      <c r="L500" s="284">
        <f>IF(F500=2,'BN_Regular Symbol'!H$56,IF(BN_PayCombo!F500=1,'BN_Regular Symbol'!H$41,IF(E500=0,'BN_Regular Symbol'!H$26,'BN_Regular Symbol'!H$69) ))</f>
        <v>0</v>
      </c>
      <c r="M500" s="270">
        <f t="shared" si="96"/>
        <v>0</v>
      </c>
      <c r="N500" s="271">
        <f t="shared" si="97"/>
        <v>0</v>
      </c>
      <c r="O500" s="285">
        <f>HLOOKUP(A500,OverView!$B$47:$L$57,10,FALSE)</f>
        <v>240</v>
      </c>
      <c r="P500" s="269">
        <f t="shared" si="98"/>
        <v>0</v>
      </c>
      <c r="Q500" s="272">
        <f t="shared" si="99"/>
        <v>0</v>
      </c>
      <c r="R500" s="269">
        <f t="shared" si="100"/>
        <v>0</v>
      </c>
      <c r="S500" s="237"/>
    </row>
    <row r="501" spans="1:19" ht="14" thickBot="1">
      <c r="A501" s="187">
        <f t="shared" si="94"/>
        <v>8</v>
      </c>
      <c r="B501" s="278">
        <v>2</v>
      </c>
      <c r="C501" s="278">
        <v>2</v>
      </c>
      <c r="D501" s="278">
        <v>1</v>
      </c>
      <c r="E501" s="278">
        <v>1</v>
      </c>
      <c r="F501" s="278">
        <v>2</v>
      </c>
      <c r="G501" s="279">
        <f t="shared" si="95"/>
        <v>8</v>
      </c>
      <c r="H501" s="284">
        <f>IF(B501=2,'BN_Regular Symbol'!D$56,IF(BN_PayCombo!B501=1,'BN_Regular Symbol'!D$41,IF(A501=0,'BN_Regular Symbol'!D$26,'BN_Regular Symbol'!D$69) ))</f>
        <v>33</v>
      </c>
      <c r="I501" s="284">
        <f>IF(C501=2,'BN_Regular Symbol'!E$56,IF(BN_PayCombo!C501=1,'BN_Regular Symbol'!E$41,IF(B501=0,'BN_Regular Symbol'!E$26,'BN_Regular Symbol'!E$69) ))</f>
        <v>2</v>
      </c>
      <c r="J501" s="284">
        <f>IF(D501=2,'BN_Regular Symbol'!F$56,IF(BN_PayCombo!D501=1,'BN_Regular Symbol'!F$41,IF(C501=0,'BN_Regular Symbol'!F$26,'BN_Regular Symbol'!F$69) ))</f>
        <v>0</v>
      </c>
      <c r="K501" s="284">
        <f>IF(E501=2,'BN_Regular Symbol'!G$56,IF(BN_PayCombo!E501=1,'BN_Regular Symbol'!G$41,IF(D501=0,'BN_Regular Symbol'!G$26,'BN_Regular Symbol'!G$69) ))</f>
        <v>0</v>
      </c>
      <c r="L501" s="284">
        <f>IF(F501=2,'BN_Regular Symbol'!H$56,IF(BN_PayCombo!F501=1,'BN_Regular Symbol'!H$41,IF(E501=0,'BN_Regular Symbol'!H$26,'BN_Regular Symbol'!H$69) ))</f>
        <v>11</v>
      </c>
      <c r="M501" s="270">
        <f t="shared" si="96"/>
        <v>0</v>
      </c>
      <c r="N501" s="271">
        <f t="shared" si="97"/>
        <v>0</v>
      </c>
      <c r="O501" s="285">
        <f>HLOOKUP(A501,OverView!$B$47:$L$57,10,FALSE)</f>
        <v>240</v>
      </c>
      <c r="P501" s="269">
        <f t="shared" si="98"/>
        <v>0</v>
      </c>
      <c r="Q501" s="272">
        <f t="shared" si="99"/>
        <v>0</v>
      </c>
      <c r="R501" s="269">
        <f t="shared" si="100"/>
        <v>0</v>
      </c>
      <c r="S501" s="237"/>
    </row>
    <row r="502" spans="1:19" ht="14" thickBot="1">
      <c r="A502" s="187">
        <f t="shared" si="94"/>
        <v>8</v>
      </c>
      <c r="B502" s="278">
        <v>2</v>
      </c>
      <c r="C502" s="278">
        <v>2</v>
      </c>
      <c r="D502" s="278">
        <v>1</v>
      </c>
      <c r="E502" s="278">
        <v>2</v>
      </c>
      <c r="F502" s="278">
        <v>1</v>
      </c>
      <c r="G502" s="279">
        <f t="shared" si="95"/>
        <v>8</v>
      </c>
      <c r="H502" s="284">
        <f>IF(B502=2,'BN_Regular Symbol'!D$56,IF(BN_PayCombo!B502=1,'BN_Regular Symbol'!D$41,IF(A502=0,'BN_Regular Symbol'!D$26,'BN_Regular Symbol'!D$69) ))</f>
        <v>33</v>
      </c>
      <c r="I502" s="284">
        <f>IF(C502=2,'BN_Regular Symbol'!E$56,IF(BN_PayCombo!C502=1,'BN_Regular Symbol'!E$41,IF(B502=0,'BN_Regular Symbol'!E$26,'BN_Regular Symbol'!E$69) ))</f>
        <v>2</v>
      </c>
      <c r="J502" s="284">
        <f>IF(D502=2,'BN_Regular Symbol'!F$56,IF(BN_PayCombo!D502=1,'BN_Regular Symbol'!F$41,IF(C502=0,'BN_Regular Symbol'!F$26,'BN_Regular Symbol'!F$69) ))</f>
        <v>0</v>
      </c>
      <c r="K502" s="284">
        <f>IF(E502=2,'BN_Regular Symbol'!G$56,IF(BN_PayCombo!E502=1,'BN_Regular Symbol'!G$41,IF(D502=0,'BN_Regular Symbol'!G$26,'BN_Regular Symbol'!G$69) ))</f>
        <v>16</v>
      </c>
      <c r="L502" s="284">
        <f>IF(F502=2,'BN_Regular Symbol'!H$56,IF(BN_PayCombo!F502=1,'BN_Regular Symbol'!H$41,IF(E502=0,'BN_Regular Symbol'!H$26,'BN_Regular Symbol'!H$69) ))</f>
        <v>0</v>
      </c>
      <c r="M502" s="270">
        <f t="shared" si="96"/>
        <v>0</v>
      </c>
      <c r="N502" s="271">
        <f t="shared" si="97"/>
        <v>0</v>
      </c>
      <c r="O502" s="285">
        <f>HLOOKUP(A502,OverView!$B$47:$L$57,10,FALSE)</f>
        <v>240</v>
      </c>
      <c r="P502" s="269">
        <f t="shared" si="98"/>
        <v>0</v>
      </c>
      <c r="Q502" s="272">
        <f t="shared" si="99"/>
        <v>0</v>
      </c>
      <c r="R502" s="269">
        <f t="shared" si="100"/>
        <v>0</v>
      </c>
      <c r="S502" s="237"/>
    </row>
    <row r="503" spans="1:19" ht="14" thickBot="1">
      <c r="A503" s="187">
        <f t="shared" si="94"/>
        <v>8</v>
      </c>
      <c r="B503" s="278">
        <v>2</v>
      </c>
      <c r="C503" s="278">
        <v>2</v>
      </c>
      <c r="D503" s="278">
        <v>2</v>
      </c>
      <c r="E503" s="278">
        <v>1</v>
      </c>
      <c r="F503" s="278">
        <v>1</v>
      </c>
      <c r="G503" s="279">
        <f t="shared" si="95"/>
        <v>8</v>
      </c>
      <c r="H503" s="284">
        <f>IF(B503=2,'BN_Regular Symbol'!D$56,IF(BN_PayCombo!B503=1,'BN_Regular Symbol'!D$41,IF(A503=0,'BN_Regular Symbol'!D$26,'BN_Regular Symbol'!D$69) ))</f>
        <v>33</v>
      </c>
      <c r="I503" s="284">
        <f>IF(C503=2,'BN_Regular Symbol'!E$56,IF(BN_PayCombo!C503=1,'BN_Regular Symbol'!E$41,IF(B503=0,'BN_Regular Symbol'!E$26,'BN_Regular Symbol'!E$69) ))</f>
        <v>2</v>
      </c>
      <c r="J503" s="284">
        <f>IF(D503=2,'BN_Regular Symbol'!F$56,IF(BN_PayCombo!D503=1,'BN_Regular Symbol'!F$41,IF(C503=0,'BN_Regular Symbol'!F$26,'BN_Regular Symbol'!F$69) ))</f>
        <v>14</v>
      </c>
      <c r="K503" s="284">
        <f>IF(E503=2,'BN_Regular Symbol'!G$56,IF(BN_PayCombo!E503=1,'BN_Regular Symbol'!G$41,IF(D503=0,'BN_Regular Symbol'!G$26,'BN_Regular Symbol'!G$69) ))</f>
        <v>0</v>
      </c>
      <c r="L503" s="284">
        <f>IF(F503=2,'BN_Regular Symbol'!H$56,IF(BN_PayCombo!F503=1,'BN_Regular Symbol'!H$41,IF(E503=0,'BN_Regular Symbol'!H$26,'BN_Regular Symbol'!H$69) ))</f>
        <v>0</v>
      </c>
      <c r="M503" s="270">
        <f t="shared" si="96"/>
        <v>0</v>
      </c>
      <c r="N503" s="271">
        <f t="shared" si="97"/>
        <v>0</v>
      </c>
      <c r="O503" s="285">
        <f>HLOOKUP(A503,OverView!$B$47:$L$57,10,FALSE)</f>
        <v>240</v>
      </c>
      <c r="P503" s="269">
        <f t="shared" si="98"/>
        <v>0</v>
      </c>
      <c r="Q503" s="272">
        <f t="shared" si="99"/>
        <v>0</v>
      </c>
      <c r="R503" s="269">
        <f t="shared" si="100"/>
        <v>0</v>
      </c>
      <c r="S503" s="237"/>
    </row>
    <row r="504" spans="1:19" ht="14" thickBot="1">
      <c r="A504" s="187">
        <f t="shared" si="94"/>
        <v>8</v>
      </c>
      <c r="B504" s="282">
        <v>2</v>
      </c>
      <c r="C504" s="282">
        <v>2</v>
      </c>
      <c r="D504" s="282">
        <v>2</v>
      </c>
      <c r="E504" s="282">
        <v>2</v>
      </c>
      <c r="F504" s="282">
        <v>0</v>
      </c>
      <c r="G504" s="283">
        <f t="shared" si="95"/>
        <v>8</v>
      </c>
      <c r="H504" s="284">
        <f>IF(B504=2,'BN_Regular Symbol'!D$56,IF(BN_PayCombo!B504=1,'BN_Regular Symbol'!D$41,IF(A504=0,'BN_Regular Symbol'!D$26,'BN_Regular Symbol'!D$69) ))</f>
        <v>33</v>
      </c>
      <c r="I504" s="284">
        <f>IF(C504=2,'BN_Regular Symbol'!E$56,IF(BN_PayCombo!C504=1,'BN_Regular Symbol'!E$41,IF(B504=0,'BN_Regular Symbol'!E$26,'BN_Regular Symbol'!E$69) ))</f>
        <v>2</v>
      </c>
      <c r="J504" s="284">
        <f>IF(D504=2,'BN_Regular Symbol'!F$56,IF(BN_PayCombo!D504=1,'BN_Regular Symbol'!F$41,IF(C504=0,'BN_Regular Symbol'!F$26,'BN_Regular Symbol'!F$69) ))</f>
        <v>14</v>
      </c>
      <c r="K504" s="284">
        <f>IF(E504=2,'BN_Regular Symbol'!G$56,IF(BN_PayCombo!E504=1,'BN_Regular Symbol'!G$41,IF(D504=0,'BN_Regular Symbol'!G$26,'BN_Regular Symbol'!G$69) ))</f>
        <v>16</v>
      </c>
      <c r="L504" s="284">
        <f>IF(F504=2,'BN_Regular Symbol'!H$56,IF(BN_PayCombo!F504=1,'BN_Regular Symbol'!H$41,IF(E504=0,'BN_Regular Symbol'!H$26,'BN_Regular Symbol'!H$69) ))</f>
        <v>109</v>
      </c>
      <c r="M504" s="270">
        <f t="shared" si="96"/>
        <v>1611456</v>
      </c>
      <c r="N504" s="271">
        <f t="shared" si="97"/>
        <v>15441.439294650303</v>
      </c>
      <c r="O504" s="285">
        <f>HLOOKUP(A504,OverView!$B$47:$L$57,10,FALSE)</f>
        <v>240</v>
      </c>
      <c r="P504" s="269">
        <f t="shared" si="98"/>
        <v>1.5542592592592592E-2</v>
      </c>
      <c r="Q504" s="272">
        <f t="shared" si="99"/>
        <v>6.4760802469135802E-5</v>
      </c>
      <c r="R504" s="269">
        <f t="shared" si="100"/>
        <v>1.5542592592592592E-2</v>
      </c>
      <c r="S504" s="289">
        <f>SUM(M494:M504)</f>
        <v>1611456</v>
      </c>
    </row>
    <row r="505" spans="1:19" ht="14" thickBot="1">
      <c r="A505" s="187">
        <f t="shared" si="94"/>
        <v>7</v>
      </c>
      <c r="B505" s="280">
        <v>1</v>
      </c>
      <c r="C505" s="280">
        <v>1</v>
      </c>
      <c r="D505" s="280">
        <v>1</v>
      </c>
      <c r="E505" s="280">
        <v>2</v>
      </c>
      <c r="F505" s="280">
        <v>2</v>
      </c>
      <c r="G505" s="281">
        <f t="shared" si="95"/>
        <v>7</v>
      </c>
      <c r="H505" s="284">
        <f>IF(B505=2,'BN_Regular Symbol'!D$56,IF(BN_PayCombo!B505=1,'BN_Regular Symbol'!D$41,IF(A505=0,'BN_Regular Symbol'!D$26,'BN_Regular Symbol'!D$69) ))</f>
        <v>0</v>
      </c>
      <c r="I505" s="284">
        <f>IF(C505=2,'BN_Regular Symbol'!E$56,IF(BN_PayCombo!C505=1,'BN_Regular Symbol'!E$41,IF(B505=0,'BN_Regular Symbol'!E$26,'BN_Regular Symbol'!E$69) ))</f>
        <v>0</v>
      </c>
      <c r="J505" s="284">
        <f>IF(D505=2,'BN_Regular Symbol'!F$56,IF(BN_PayCombo!D505=1,'BN_Regular Symbol'!F$41,IF(C505=0,'BN_Regular Symbol'!F$26,'BN_Regular Symbol'!F$69) ))</f>
        <v>0</v>
      </c>
      <c r="K505" s="284">
        <f>IF(E505=2,'BN_Regular Symbol'!G$56,IF(BN_PayCombo!E505=1,'BN_Regular Symbol'!G$41,IF(D505=0,'BN_Regular Symbol'!G$26,'BN_Regular Symbol'!G$69) ))</f>
        <v>16</v>
      </c>
      <c r="L505" s="284">
        <f>IF(F505=2,'BN_Regular Symbol'!H$56,IF(BN_PayCombo!F505=1,'BN_Regular Symbol'!H$41,IF(E505=0,'BN_Regular Symbol'!H$26,'BN_Regular Symbol'!H$69) ))</f>
        <v>11</v>
      </c>
      <c r="M505" s="270">
        <f t="shared" si="96"/>
        <v>0</v>
      </c>
      <c r="N505" s="271">
        <f t="shared" si="97"/>
        <v>0</v>
      </c>
      <c r="O505" s="285">
        <f>HLOOKUP(A505,OverView!$B$47:$L$57,10,FALSE)</f>
        <v>150</v>
      </c>
      <c r="P505" s="269">
        <f t="shared" si="98"/>
        <v>0</v>
      </c>
      <c r="Q505" s="272">
        <f t="shared" si="99"/>
        <v>0</v>
      </c>
      <c r="R505" s="269">
        <f t="shared" si="100"/>
        <v>0</v>
      </c>
      <c r="S505" s="237"/>
    </row>
    <row r="506" spans="1:19" ht="14" thickBot="1">
      <c r="A506" s="187">
        <f t="shared" si="94"/>
        <v>7</v>
      </c>
      <c r="B506" s="278">
        <v>1</v>
      </c>
      <c r="C506" s="278">
        <v>1</v>
      </c>
      <c r="D506" s="278">
        <v>2</v>
      </c>
      <c r="E506" s="278">
        <v>1</v>
      </c>
      <c r="F506" s="278">
        <v>2</v>
      </c>
      <c r="G506" s="279">
        <f t="shared" si="95"/>
        <v>7</v>
      </c>
      <c r="H506" s="284">
        <f>IF(B506=2,'BN_Regular Symbol'!D$56,IF(BN_PayCombo!B506=1,'BN_Regular Symbol'!D$41,IF(A506=0,'BN_Regular Symbol'!D$26,'BN_Regular Symbol'!D$69) ))</f>
        <v>0</v>
      </c>
      <c r="I506" s="284">
        <f>IF(C506=2,'BN_Regular Symbol'!E$56,IF(BN_PayCombo!C506=1,'BN_Regular Symbol'!E$41,IF(B506=0,'BN_Regular Symbol'!E$26,'BN_Regular Symbol'!E$69) ))</f>
        <v>0</v>
      </c>
      <c r="J506" s="284">
        <f>IF(D506=2,'BN_Regular Symbol'!F$56,IF(BN_PayCombo!D506=1,'BN_Regular Symbol'!F$41,IF(C506=0,'BN_Regular Symbol'!F$26,'BN_Regular Symbol'!F$69) ))</f>
        <v>14</v>
      </c>
      <c r="K506" s="284">
        <f>IF(E506=2,'BN_Regular Symbol'!G$56,IF(BN_PayCombo!E506=1,'BN_Regular Symbol'!G$41,IF(D506=0,'BN_Regular Symbol'!G$26,'BN_Regular Symbol'!G$69) ))</f>
        <v>0</v>
      </c>
      <c r="L506" s="284">
        <f>IF(F506=2,'BN_Regular Symbol'!H$56,IF(BN_PayCombo!F506=1,'BN_Regular Symbol'!H$41,IF(E506=0,'BN_Regular Symbol'!H$26,'BN_Regular Symbol'!H$69) ))</f>
        <v>11</v>
      </c>
      <c r="M506" s="270">
        <f t="shared" si="96"/>
        <v>0</v>
      </c>
      <c r="N506" s="271">
        <f t="shared" si="97"/>
        <v>0</v>
      </c>
      <c r="O506" s="285">
        <f>HLOOKUP(A506,OverView!$B$47:$L$57,10,FALSE)</f>
        <v>150</v>
      </c>
      <c r="P506" s="269">
        <f t="shared" si="98"/>
        <v>0</v>
      </c>
      <c r="Q506" s="272">
        <f t="shared" si="99"/>
        <v>0</v>
      </c>
      <c r="R506" s="269">
        <f t="shared" si="100"/>
        <v>0</v>
      </c>
      <c r="S506" s="237"/>
    </row>
    <row r="507" spans="1:19" ht="14" thickBot="1">
      <c r="A507" s="187">
        <f t="shared" si="94"/>
        <v>7</v>
      </c>
      <c r="B507" s="278">
        <v>1</v>
      </c>
      <c r="C507" s="278">
        <v>1</v>
      </c>
      <c r="D507" s="278">
        <v>2</v>
      </c>
      <c r="E507" s="278">
        <v>2</v>
      </c>
      <c r="F507" s="278">
        <v>1</v>
      </c>
      <c r="G507" s="279">
        <f t="shared" si="95"/>
        <v>7</v>
      </c>
      <c r="H507" s="284">
        <f>IF(B507=2,'BN_Regular Symbol'!D$56,IF(BN_PayCombo!B507=1,'BN_Regular Symbol'!D$41,IF(A507=0,'BN_Regular Symbol'!D$26,'BN_Regular Symbol'!D$69) ))</f>
        <v>0</v>
      </c>
      <c r="I507" s="284">
        <f>IF(C507=2,'BN_Regular Symbol'!E$56,IF(BN_PayCombo!C507=1,'BN_Regular Symbol'!E$41,IF(B507=0,'BN_Regular Symbol'!E$26,'BN_Regular Symbol'!E$69) ))</f>
        <v>0</v>
      </c>
      <c r="J507" s="284">
        <f>IF(D507=2,'BN_Regular Symbol'!F$56,IF(BN_PayCombo!D507=1,'BN_Regular Symbol'!F$41,IF(C507=0,'BN_Regular Symbol'!F$26,'BN_Regular Symbol'!F$69) ))</f>
        <v>14</v>
      </c>
      <c r="K507" s="284">
        <f>IF(E507=2,'BN_Regular Symbol'!G$56,IF(BN_PayCombo!E507=1,'BN_Regular Symbol'!G$41,IF(D507=0,'BN_Regular Symbol'!G$26,'BN_Regular Symbol'!G$69) ))</f>
        <v>16</v>
      </c>
      <c r="L507" s="284">
        <f>IF(F507=2,'BN_Regular Symbol'!H$56,IF(BN_PayCombo!F507=1,'BN_Regular Symbol'!H$41,IF(E507=0,'BN_Regular Symbol'!H$26,'BN_Regular Symbol'!H$69) ))</f>
        <v>0</v>
      </c>
      <c r="M507" s="270">
        <f t="shared" si="96"/>
        <v>0</v>
      </c>
      <c r="N507" s="271">
        <f t="shared" si="97"/>
        <v>0</v>
      </c>
      <c r="O507" s="285">
        <f>HLOOKUP(A507,OverView!$B$47:$L$57,10,FALSE)</f>
        <v>150</v>
      </c>
      <c r="P507" s="269">
        <f t="shared" si="98"/>
        <v>0</v>
      </c>
      <c r="Q507" s="272">
        <f t="shared" si="99"/>
        <v>0</v>
      </c>
      <c r="R507" s="269">
        <f t="shared" si="100"/>
        <v>0</v>
      </c>
      <c r="S507" s="237"/>
    </row>
    <row r="508" spans="1:19" ht="14" thickBot="1">
      <c r="A508" s="187">
        <f t="shared" si="94"/>
        <v>7</v>
      </c>
      <c r="B508" s="278">
        <v>1</v>
      </c>
      <c r="C508" s="278">
        <v>2</v>
      </c>
      <c r="D508" s="278">
        <v>1</v>
      </c>
      <c r="E508" s="278">
        <v>1</v>
      </c>
      <c r="F508" s="278">
        <v>2</v>
      </c>
      <c r="G508" s="279">
        <f t="shared" si="95"/>
        <v>7</v>
      </c>
      <c r="H508" s="284">
        <f>IF(B508=2,'BN_Regular Symbol'!D$56,IF(BN_PayCombo!B508=1,'BN_Regular Symbol'!D$41,IF(A508=0,'BN_Regular Symbol'!D$26,'BN_Regular Symbol'!D$69) ))</f>
        <v>0</v>
      </c>
      <c r="I508" s="284">
        <f>IF(C508=2,'BN_Regular Symbol'!E$56,IF(BN_PayCombo!C508=1,'BN_Regular Symbol'!E$41,IF(B508=0,'BN_Regular Symbol'!E$26,'BN_Regular Symbol'!E$69) ))</f>
        <v>2</v>
      </c>
      <c r="J508" s="284">
        <f>IF(D508=2,'BN_Regular Symbol'!F$56,IF(BN_PayCombo!D508=1,'BN_Regular Symbol'!F$41,IF(C508=0,'BN_Regular Symbol'!F$26,'BN_Regular Symbol'!F$69) ))</f>
        <v>0</v>
      </c>
      <c r="K508" s="284">
        <f>IF(E508=2,'BN_Regular Symbol'!G$56,IF(BN_PayCombo!E508=1,'BN_Regular Symbol'!G$41,IF(D508=0,'BN_Regular Symbol'!G$26,'BN_Regular Symbol'!G$69) ))</f>
        <v>0</v>
      </c>
      <c r="L508" s="284">
        <f>IF(F508=2,'BN_Regular Symbol'!H$56,IF(BN_PayCombo!F508=1,'BN_Regular Symbol'!H$41,IF(E508=0,'BN_Regular Symbol'!H$26,'BN_Regular Symbol'!H$69) ))</f>
        <v>11</v>
      </c>
      <c r="M508" s="270">
        <f t="shared" si="96"/>
        <v>0</v>
      </c>
      <c r="N508" s="271">
        <f t="shared" si="97"/>
        <v>0</v>
      </c>
      <c r="O508" s="285">
        <f>HLOOKUP(A508,OverView!$B$47:$L$57,10,FALSE)</f>
        <v>150</v>
      </c>
      <c r="P508" s="269">
        <f t="shared" si="98"/>
        <v>0</v>
      </c>
      <c r="Q508" s="272">
        <f t="shared" si="99"/>
        <v>0</v>
      </c>
      <c r="R508" s="269">
        <f t="shared" si="100"/>
        <v>0</v>
      </c>
      <c r="S508" s="237"/>
    </row>
    <row r="509" spans="1:19" ht="14" thickBot="1">
      <c r="A509" s="187">
        <f t="shared" si="94"/>
        <v>7</v>
      </c>
      <c r="B509" s="278">
        <v>1</v>
      </c>
      <c r="C509" s="278">
        <v>2</v>
      </c>
      <c r="D509" s="278">
        <v>1</v>
      </c>
      <c r="E509" s="278">
        <v>2</v>
      </c>
      <c r="F509" s="278">
        <v>1</v>
      </c>
      <c r="G509" s="279">
        <f t="shared" si="95"/>
        <v>7</v>
      </c>
      <c r="H509" s="284">
        <f>IF(B509=2,'BN_Regular Symbol'!D$56,IF(BN_PayCombo!B509=1,'BN_Regular Symbol'!D$41,IF(A509=0,'BN_Regular Symbol'!D$26,'BN_Regular Symbol'!D$69) ))</f>
        <v>0</v>
      </c>
      <c r="I509" s="284">
        <f>IF(C509=2,'BN_Regular Symbol'!E$56,IF(BN_PayCombo!C509=1,'BN_Regular Symbol'!E$41,IF(B509=0,'BN_Regular Symbol'!E$26,'BN_Regular Symbol'!E$69) ))</f>
        <v>2</v>
      </c>
      <c r="J509" s="284">
        <f>IF(D509=2,'BN_Regular Symbol'!F$56,IF(BN_PayCombo!D509=1,'BN_Regular Symbol'!F$41,IF(C509=0,'BN_Regular Symbol'!F$26,'BN_Regular Symbol'!F$69) ))</f>
        <v>0</v>
      </c>
      <c r="K509" s="284">
        <f>IF(E509=2,'BN_Regular Symbol'!G$56,IF(BN_PayCombo!E509=1,'BN_Regular Symbol'!G$41,IF(D509=0,'BN_Regular Symbol'!G$26,'BN_Regular Symbol'!G$69) ))</f>
        <v>16</v>
      </c>
      <c r="L509" s="284">
        <f>IF(F509=2,'BN_Regular Symbol'!H$56,IF(BN_PayCombo!F509=1,'BN_Regular Symbol'!H$41,IF(E509=0,'BN_Regular Symbol'!H$26,'BN_Regular Symbol'!H$69) ))</f>
        <v>0</v>
      </c>
      <c r="M509" s="270">
        <f t="shared" si="96"/>
        <v>0</v>
      </c>
      <c r="N509" s="271">
        <f t="shared" si="97"/>
        <v>0</v>
      </c>
      <c r="O509" s="285">
        <f>HLOOKUP(A509,OverView!$B$47:$L$57,10,FALSE)</f>
        <v>150</v>
      </c>
      <c r="P509" s="269">
        <f t="shared" si="98"/>
        <v>0</v>
      </c>
      <c r="Q509" s="272">
        <f t="shared" si="99"/>
        <v>0</v>
      </c>
      <c r="R509" s="269">
        <f t="shared" si="100"/>
        <v>0</v>
      </c>
      <c r="S509" s="237"/>
    </row>
    <row r="510" spans="1:19" ht="14" thickBot="1">
      <c r="A510" s="187">
        <f t="shared" si="94"/>
        <v>7</v>
      </c>
      <c r="B510" s="278">
        <v>1</v>
      </c>
      <c r="C510" s="278">
        <v>2</v>
      </c>
      <c r="D510" s="278">
        <v>2</v>
      </c>
      <c r="E510" s="278">
        <v>1</v>
      </c>
      <c r="F510" s="278">
        <v>1</v>
      </c>
      <c r="G510" s="279">
        <f t="shared" si="95"/>
        <v>7</v>
      </c>
      <c r="H510" s="284">
        <f>IF(B510=2,'BN_Regular Symbol'!D$56,IF(BN_PayCombo!B510=1,'BN_Regular Symbol'!D$41,IF(A510=0,'BN_Regular Symbol'!D$26,'BN_Regular Symbol'!D$69) ))</f>
        <v>0</v>
      </c>
      <c r="I510" s="284">
        <f>IF(C510=2,'BN_Regular Symbol'!E$56,IF(BN_PayCombo!C510=1,'BN_Regular Symbol'!E$41,IF(B510=0,'BN_Regular Symbol'!E$26,'BN_Regular Symbol'!E$69) ))</f>
        <v>2</v>
      </c>
      <c r="J510" s="284">
        <f>IF(D510=2,'BN_Regular Symbol'!F$56,IF(BN_PayCombo!D510=1,'BN_Regular Symbol'!F$41,IF(C510=0,'BN_Regular Symbol'!F$26,'BN_Regular Symbol'!F$69) ))</f>
        <v>14</v>
      </c>
      <c r="K510" s="284">
        <f>IF(E510=2,'BN_Regular Symbol'!G$56,IF(BN_PayCombo!E510=1,'BN_Regular Symbol'!G$41,IF(D510=0,'BN_Regular Symbol'!G$26,'BN_Regular Symbol'!G$69) ))</f>
        <v>0</v>
      </c>
      <c r="L510" s="284">
        <f>IF(F510=2,'BN_Regular Symbol'!H$56,IF(BN_PayCombo!F510=1,'BN_Regular Symbol'!H$41,IF(E510=0,'BN_Regular Symbol'!H$26,'BN_Regular Symbol'!H$69) ))</f>
        <v>0</v>
      </c>
      <c r="M510" s="270">
        <f t="shared" si="96"/>
        <v>0</v>
      </c>
      <c r="N510" s="271">
        <f t="shared" si="97"/>
        <v>0</v>
      </c>
      <c r="O510" s="285">
        <f>HLOOKUP(A510,OverView!$B$47:$L$57,10,FALSE)</f>
        <v>150</v>
      </c>
      <c r="P510" s="269">
        <f t="shared" si="98"/>
        <v>0</v>
      </c>
      <c r="Q510" s="272">
        <f t="shared" si="99"/>
        <v>0</v>
      </c>
      <c r="R510" s="269">
        <f t="shared" si="100"/>
        <v>0</v>
      </c>
      <c r="S510" s="237"/>
    </row>
    <row r="511" spans="1:19" ht="14" thickBot="1">
      <c r="A511" s="187">
        <f t="shared" si="94"/>
        <v>7</v>
      </c>
      <c r="B511" s="278">
        <v>1</v>
      </c>
      <c r="C511" s="278">
        <v>2</v>
      </c>
      <c r="D511" s="278">
        <v>2</v>
      </c>
      <c r="E511" s="278">
        <v>2</v>
      </c>
      <c r="F511" s="278">
        <v>0</v>
      </c>
      <c r="G511" s="279">
        <f t="shared" si="95"/>
        <v>7</v>
      </c>
      <c r="H511" s="284">
        <f>IF(B511=2,'BN_Regular Symbol'!D$56,IF(BN_PayCombo!B511=1,'BN_Regular Symbol'!D$41,IF(A511=0,'BN_Regular Symbol'!D$26,'BN_Regular Symbol'!D$69) ))</f>
        <v>0</v>
      </c>
      <c r="I511" s="284">
        <f>IF(C511=2,'BN_Regular Symbol'!E$56,IF(BN_PayCombo!C511=1,'BN_Regular Symbol'!E$41,IF(B511=0,'BN_Regular Symbol'!E$26,'BN_Regular Symbol'!E$69) ))</f>
        <v>2</v>
      </c>
      <c r="J511" s="284">
        <f>IF(D511=2,'BN_Regular Symbol'!F$56,IF(BN_PayCombo!D511=1,'BN_Regular Symbol'!F$41,IF(C511=0,'BN_Regular Symbol'!F$26,'BN_Regular Symbol'!F$69) ))</f>
        <v>14</v>
      </c>
      <c r="K511" s="284">
        <f>IF(E511=2,'BN_Regular Symbol'!G$56,IF(BN_PayCombo!E511=1,'BN_Regular Symbol'!G$41,IF(D511=0,'BN_Regular Symbol'!G$26,'BN_Regular Symbol'!G$69) ))</f>
        <v>16</v>
      </c>
      <c r="L511" s="284">
        <f>IF(F511=2,'BN_Regular Symbol'!H$56,IF(BN_PayCombo!F511=1,'BN_Regular Symbol'!H$41,IF(E511=0,'BN_Regular Symbol'!H$26,'BN_Regular Symbol'!H$69) ))</f>
        <v>109</v>
      </c>
      <c r="M511" s="270">
        <f t="shared" si="96"/>
        <v>0</v>
      </c>
      <c r="N511" s="271">
        <f t="shared" si="97"/>
        <v>0</v>
      </c>
      <c r="O511" s="285">
        <f>HLOOKUP(A511,OverView!$B$47:$L$57,10,FALSE)</f>
        <v>150</v>
      </c>
      <c r="P511" s="269">
        <f t="shared" si="98"/>
        <v>0</v>
      </c>
      <c r="Q511" s="272">
        <f t="shared" si="99"/>
        <v>0</v>
      </c>
      <c r="R511" s="269">
        <f t="shared" si="100"/>
        <v>0</v>
      </c>
      <c r="S511" s="237"/>
    </row>
    <row r="512" spans="1:19" ht="14" thickBot="1">
      <c r="A512" s="187">
        <f t="shared" si="94"/>
        <v>7</v>
      </c>
      <c r="B512" s="278">
        <v>2</v>
      </c>
      <c r="C512" s="278">
        <v>1</v>
      </c>
      <c r="D512" s="278">
        <v>1</v>
      </c>
      <c r="E512" s="278">
        <v>1</v>
      </c>
      <c r="F512" s="278">
        <v>2</v>
      </c>
      <c r="G512" s="279">
        <f t="shared" si="95"/>
        <v>7</v>
      </c>
      <c r="H512" s="284">
        <f>IF(B512=2,'BN_Regular Symbol'!D$56,IF(BN_PayCombo!B512=1,'BN_Regular Symbol'!D$41,IF(A512=0,'BN_Regular Symbol'!D$26,'BN_Regular Symbol'!D$69) ))</f>
        <v>33</v>
      </c>
      <c r="I512" s="284">
        <f>IF(C512=2,'BN_Regular Symbol'!E$56,IF(BN_PayCombo!C512=1,'BN_Regular Symbol'!E$41,IF(B512=0,'BN_Regular Symbol'!E$26,'BN_Regular Symbol'!E$69) ))</f>
        <v>0</v>
      </c>
      <c r="J512" s="284">
        <f>IF(D512=2,'BN_Regular Symbol'!F$56,IF(BN_PayCombo!D512=1,'BN_Regular Symbol'!F$41,IF(C512=0,'BN_Regular Symbol'!F$26,'BN_Regular Symbol'!F$69) ))</f>
        <v>0</v>
      </c>
      <c r="K512" s="284">
        <f>IF(E512=2,'BN_Regular Symbol'!G$56,IF(BN_PayCombo!E512=1,'BN_Regular Symbol'!G$41,IF(D512=0,'BN_Regular Symbol'!G$26,'BN_Regular Symbol'!G$69) ))</f>
        <v>0</v>
      </c>
      <c r="L512" s="284">
        <f>IF(F512=2,'BN_Regular Symbol'!H$56,IF(BN_PayCombo!F512=1,'BN_Regular Symbol'!H$41,IF(E512=0,'BN_Regular Symbol'!H$26,'BN_Regular Symbol'!H$69) ))</f>
        <v>11</v>
      </c>
      <c r="M512" s="270">
        <f t="shared" si="96"/>
        <v>0</v>
      </c>
      <c r="N512" s="271">
        <f t="shared" si="97"/>
        <v>0</v>
      </c>
      <c r="O512" s="285">
        <f>HLOOKUP(A512,OverView!$B$47:$L$57,10,FALSE)</f>
        <v>150</v>
      </c>
      <c r="P512" s="269">
        <f t="shared" si="98"/>
        <v>0</v>
      </c>
      <c r="Q512" s="272">
        <f t="shared" si="99"/>
        <v>0</v>
      </c>
      <c r="R512" s="269">
        <f t="shared" si="100"/>
        <v>0</v>
      </c>
      <c r="S512" s="237"/>
    </row>
    <row r="513" spans="1:19" ht="14" thickBot="1">
      <c r="A513" s="187">
        <f t="shared" si="94"/>
        <v>7</v>
      </c>
      <c r="B513" s="278">
        <v>2</v>
      </c>
      <c r="C513" s="278">
        <v>1</v>
      </c>
      <c r="D513" s="278">
        <v>1</v>
      </c>
      <c r="E513" s="278">
        <v>2</v>
      </c>
      <c r="F513" s="278">
        <v>1</v>
      </c>
      <c r="G513" s="279">
        <f t="shared" si="95"/>
        <v>7</v>
      </c>
      <c r="H513" s="284">
        <f>IF(B513=2,'BN_Regular Symbol'!D$56,IF(BN_PayCombo!B513=1,'BN_Regular Symbol'!D$41,IF(A513=0,'BN_Regular Symbol'!D$26,'BN_Regular Symbol'!D$69) ))</f>
        <v>33</v>
      </c>
      <c r="I513" s="284">
        <f>IF(C513=2,'BN_Regular Symbol'!E$56,IF(BN_PayCombo!C513=1,'BN_Regular Symbol'!E$41,IF(B513=0,'BN_Regular Symbol'!E$26,'BN_Regular Symbol'!E$69) ))</f>
        <v>0</v>
      </c>
      <c r="J513" s="284">
        <f>IF(D513=2,'BN_Regular Symbol'!F$56,IF(BN_PayCombo!D513=1,'BN_Regular Symbol'!F$41,IF(C513=0,'BN_Regular Symbol'!F$26,'BN_Regular Symbol'!F$69) ))</f>
        <v>0</v>
      </c>
      <c r="K513" s="284">
        <f>IF(E513=2,'BN_Regular Symbol'!G$56,IF(BN_PayCombo!E513=1,'BN_Regular Symbol'!G$41,IF(D513=0,'BN_Regular Symbol'!G$26,'BN_Regular Symbol'!G$69) ))</f>
        <v>16</v>
      </c>
      <c r="L513" s="284">
        <f>IF(F513=2,'BN_Regular Symbol'!H$56,IF(BN_PayCombo!F513=1,'BN_Regular Symbol'!H$41,IF(E513=0,'BN_Regular Symbol'!H$26,'BN_Regular Symbol'!H$69) ))</f>
        <v>0</v>
      </c>
      <c r="M513" s="270">
        <f t="shared" si="96"/>
        <v>0</v>
      </c>
      <c r="N513" s="271">
        <f t="shared" si="97"/>
        <v>0</v>
      </c>
      <c r="O513" s="285">
        <f>HLOOKUP(A513,OverView!$B$47:$L$57,10,FALSE)</f>
        <v>150</v>
      </c>
      <c r="P513" s="269">
        <f t="shared" si="98"/>
        <v>0</v>
      </c>
      <c r="Q513" s="272">
        <f t="shared" si="99"/>
        <v>0</v>
      </c>
      <c r="R513" s="269">
        <f t="shared" si="100"/>
        <v>0</v>
      </c>
      <c r="S513" s="237"/>
    </row>
    <row r="514" spans="1:19" ht="14" thickBot="1">
      <c r="A514" s="187">
        <f t="shared" si="94"/>
        <v>7</v>
      </c>
      <c r="B514" s="278">
        <v>2</v>
      </c>
      <c r="C514" s="278">
        <v>1</v>
      </c>
      <c r="D514" s="278">
        <v>2</v>
      </c>
      <c r="E514" s="278">
        <v>1</v>
      </c>
      <c r="F514" s="278">
        <v>1</v>
      </c>
      <c r="G514" s="279">
        <f t="shared" si="95"/>
        <v>7</v>
      </c>
      <c r="H514" s="284">
        <f>IF(B514=2,'BN_Regular Symbol'!D$56,IF(BN_PayCombo!B514=1,'BN_Regular Symbol'!D$41,IF(A514=0,'BN_Regular Symbol'!D$26,'BN_Regular Symbol'!D$69) ))</f>
        <v>33</v>
      </c>
      <c r="I514" s="284">
        <f>IF(C514=2,'BN_Regular Symbol'!E$56,IF(BN_PayCombo!C514=1,'BN_Regular Symbol'!E$41,IF(B514=0,'BN_Regular Symbol'!E$26,'BN_Regular Symbol'!E$69) ))</f>
        <v>0</v>
      </c>
      <c r="J514" s="284">
        <f>IF(D514=2,'BN_Regular Symbol'!F$56,IF(BN_PayCombo!D514=1,'BN_Regular Symbol'!F$41,IF(C514=0,'BN_Regular Symbol'!F$26,'BN_Regular Symbol'!F$69) ))</f>
        <v>14</v>
      </c>
      <c r="K514" s="284">
        <f>IF(E514=2,'BN_Regular Symbol'!G$56,IF(BN_PayCombo!E514=1,'BN_Regular Symbol'!G$41,IF(D514=0,'BN_Regular Symbol'!G$26,'BN_Regular Symbol'!G$69) ))</f>
        <v>0</v>
      </c>
      <c r="L514" s="284">
        <f>IF(F514=2,'BN_Regular Symbol'!H$56,IF(BN_PayCombo!F514=1,'BN_Regular Symbol'!H$41,IF(E514=0,'BN_Regular Symbol'!H$26,'BN_Regular Symbol'!H$69) ))</f>
        <v>0</v>
      </c>
      <c r="M514" s="270">
        <f t="shared" si="96"/>
        <v>0</v>
      </c>
      <c r="N514" s="271">
        <f t="shared" si="97"/>
        <v>0</v>
      </c>
      <c r="O514" s="285">
        <f>HLOOKUP(A514,OverView!$B$47:$L$57,10,FALSE)</f>
        <v>150</v>
      </c>
      <c r="P514" s="269">
        <f t="shared" si="98"/>
        <v>0</v>
      </c>
      <c r="Q514" s="272">
        <f t="shared" si="99"/>
        <v>0</v>
      </c>
      <c r="R514" s="269">
        <f t="shared" si="100"/>
        <v>0</v>
      </c>
      <c r="S514" s="237"/>
    </row>
    <row r="515" spans="1:19" ht="14" thickBot="1">
      <c r="A515" s="187">
        <f t="shared" si="94"/>
        <v>7</v>
      </c>
      <c r="B515" s="278">
        <v>2</v>
      </c>
      <c r="C515" s="278">
        <v>1</v>
      </c>
      <c r="D515" s="278">
        <v>2</v>
      </c>
      <c r="E515" s="278">
        <v>2</v>
      </c>
      <c r="F515" s="278">
        <v>0</v>
      </c>
      <c r="G515" s="279">
        <f t="shared" si="95"/>
        <v>7</v>
      </c>
      <c r="H515" s="284">
        <f>IF(B515=2,'BN_Regular Symbol'!D$56,IF(BN_PayCombo!B515=1,'BN_Regular Symbol'!D$41,IF(A515=0,'BN_Regular Symbol'!D$26,'BN_Regular Symbol'!D$69) ))</f>
        <v>33</v>
      </c>
      <c r="I515" s="284">
        <f>IF(C515=2,'BN_Regular Symbol'!E$56,IF(BN_PayCombo!C515=1,'BN_Regular Symbol'!E$41,IF(B515=0,'BN_Regular Symbol'!E$26,'BN_Regular Symbol'!E$69) ))</f>
        <v>0</v>
      </c>
      <c r="J515" s="284">
        <f>IF(D515=2,'BN_Regular Symbol'!F$56,IF(BN_PayCombo!D515=1,'BN_Regular Symbol'!F$41,IF(C515=0,'BN_Regular Symbol'!F$26,'BN_Regular Symbol'!F$69) ))</f>
        <v>14</v>
      </c>
      <c r="K515" s="284">
        <f>IF(E515=2,'BN_Regular Symbol'!G$56,IF(BN_PayCombo!E515=1,'BN_Regular Symbol'!G$41,IF(D515=0,'BN_Regular Symbol'!G$26,'BN_Regular Symbol'!G$69) ))</f>
        <v>16</v>
      </c>
      <c r="L515" s="284">
        <f>IF(F515=2,'BN_Regular Symbol'!H$56,IF(BN_PayCombo!F515=1,'BN_Regular Symbol'!H$41,IF(E515=0,'BN_Regular Symbol'!H$26,'BN_Regular Symbol'!H$69) ))</f>
        <v>109</v>
      </c>
      <c r="M515" s="270">
        <f t="shared" si="96"/>
        <v>0</v>
      </c>
      <c r="N515" s="271">
        <f t="shared" si="97"/>
        <v>0</v>
      </c>
      <c r="O515" s="285">
        <f>HLOOKUP(A515,OverView!$B$47:$L$57,10,FALSE)</f>
        <v>150</v>
      </c>
      <c r="P515" s="269">
        <f t="shared" si="98"/>
        <v>0</v>
      </c>
      <c r="Q515" s="272">
        <f t="shared" si="99"/>
        <v>0</v>
      </c>
      <c r="R515" s="269">
        <f t="shared" si="100"/>
        <v>0</v>
      </c>
      <c r="S515" s="237"/>
    </row>
    <row r="516" spans="1:19" ht="14" thickBot="1">
      <c r="A516" s="187">
        <f t="shared" si="94"/>
        <v>7</v>
      </c>
      <c r="B516" s="278">
        <v>2</v>
      </c>
      <c r="C516" s="278">
        <v>2</v>
      </c>
      <c r="D516" s="278">
        <v>1</v>
      </c>
      <c r="E516" s="278">
        <v>1</v>
      </c>
      <c r="F516" s="278">
        <v>1</v>
      </c>
      <c r="G516" s="279">
        <f t="shared" si="95"/>
        <v>7</v>
      </c>
      <c r="H516" s="284">
        <f>IF(B516=2,'BN_Regular Symbol'!D$56,IF(BN_PayCombo!B516=1,'BN_Regular Symbol'!D$41,IF(A516=0,'BN_Regular Symbol'!D$26,'BN_Regular Symbol'!D$69) ))</f>
        <v>33</v>
      </c>
      <c r="I516" s="284">
        <f>IF(C516=2,'BN_Regular Symbol'!E$56,IF(BN_PayCombo!C516=1,'BN_Regular Symbol'!E$41,IF(B516=0,'BN_Regular Symbol'!E$26,'BN_Regular Symbol'!E$69) ))</f>
        <v>2</v>
      </c>
      <c r="J516" s="284">
        <f>IF(D516=2,'BN_Regular Symbol'!F$56,IF(BN_PayCombo!D516=1,'BN_Regular Symbol'!F$41,IF(C516=0,'BN_Regular Symbol'!F$26,'BN_Regular Symbol'!F$69) ))</f>
        <v>0</v>
      </c>
      <c r="K516" s="284">
        <f>IF(E516=2,'BN_Regular Symbol'!G$56,IF(BN_PayCombo!E516=1,'BN_Regular Symbol'!G$41,IF(D516=0,'BN_Regular Symbol'!G$26,'BN_Regular Symbol'!G$69) ))</f>
        <v>0</v>
      </c>
      <c r="L516" s="284">
        <f>IF(F516=2,'BN_Regular Symbol'!H$56,IF(BN_PayCombo!F516=1,'BN_Regular Symbol'!H$41,IF(E516=0,'BN_Regular Symbol'!H$26,'BN_Regular Symbol'!H$69) ))</f>
        <v>0</v>
      </c>
      <c r="M516" s="270">
        <f t="shared" si="96"/>
        <v>0</v>
      </c>
      <c r="N516" s="271">
        <f t="shared" si="97"/>
        <v>0</v>
      </c>
      <c r="O516" s="285">
        <f>HLOOKUP(A516,OverView!$B$47:$L$57,10,FALSE)</f>
        <v>150</v>
      </c>
      <c r="P516" s="269">
        <f t="shared" si="98"/>
        <v>0</v>
      </c>
      <c r="Q516" s="272">
        <f t="shared" si="99"/>
        <v>0</v>
      </c>
      <c r="R516" s="269">
        <f t="shared" si="100"/>
        <v>0</v>
      </c>
      <c r="S516" s="237"/>
    </row>
    <row r="517" spans="1:19" ht="14" thickBot="1">
      <c r="A517" s="187">
        <f t="shared" si="94"/>
        <v>7</v>
      </c>
      <c r="B517" s="278">
        <v>2</v>
      </c>
      <c r="C517" s="278">
        <v>2</v>
      </c>
      <c r="D517" s="278">
        <v>1</v>
      </c>
      <c r="E517" s="278">
        <v>2</v>
      </c>
      <c r="F517" s="278">
        <v>0</v>
      </c>
      <c r="G517" s="279">
        <f t="shared" si="95"/>
        <v>7</v>
      </c>
      <c r="H517" s="284">
        <f>IF(B517=2,'BN_Regular Symbol'!D$56,IF(BN_PayCombo!B517=1,'BN_Regular Symbol'!D$41,IF(A517=0,'BN_Regular Symbol'!D$26,'BN_Regular Symbol'!D$69) ))</f>
        <v>33</v>
      </c>
      <c r="I517" s="284">
        <f>IF(C517=2,'BN_Regular Symbol'!E$56,IF(BN_PayCombo!C517=1,'BN_Regular Symbol'!E$41,IF(B517=0,'BN_Regular Symbol'!E$26,'BN_Regular Symbol'!E$69) ))</f>
        <v>2</v>
      </c>
      <c r="J517" s="284">
        <f>IF(D517=2,'BN_Regular Symbol'!F$56,IF(BN_PayCombo!D517=1,'BN_Regular Symbol'!F$41,IF(C517=0,'BN_Regular Symbol'!F$26,'BN_Regular Symbol'!F$69) ))</f>
        <v>0</v>
      </c>
      <c r="K517" s="284">
        <f>IF(E517=2,'BN_Regular Symbol'!G$56,IF(BN_PayCombo!E517=1,'BN_Regular Symbol'!G$41,IF(D517=0,'BN_Regular Symbol'!G$26,'BN_Regular Symbol'!G$69) ))</f>
        <v>16</v>
      </c>
      <c r="L517" s="284">
        <f>IF(F517=2,'BN_Regular Symbol'!H$56,IF(BN_PayCombo!F517=1,'BN_Regular Symbol'!H$41,IF(E517=0,'BN_Regular Symbol'!H$26,'BN_Regular Symbol'!H$69) ))</f>
        <v>109</v>
      </c>
      <c r="M517" s="270">
        <f t="shared" si="96"/>
        <v>0</v>
      </c>
      <c r="N517" s="271">
        <f t="shared" si="97"/>
        <v>0</v>
      </c>
      <c r="O517" s="285">
        <f>HLOOKUP(A517,OverView!$B$47:$L$57,10,FALSE)</f>
        <v>150</v>
      </c>
      <c r="P517" s="269">
        <f t="shared" si="98"/>
        <v>0</v>
      </c>
      <c r="Q517" s="272">
        <f t="shared" si="99"/>
        <v>0</v>
      </c>
      <c r="R517" s="269">
        <f t="shared" si="100"/>
        <v>0</v>
      </c>
      <c r="S517" s="237"/>
    </row>
    <row r="518" spans="1:19" ht="14" thickBot="1">
      <c r="A518" s="187">
        <f t="shared" si="94"/>
        <v>7</v>
      </c>
      <c r="B518" s="282">
        <v>2</v>
      </c>
      <c r="C518" s="282">
        <v>2</v>
      </c>
      <c r="D518" s="282">
        <v>2</v>
      </c>
      <c r="E518" s="282">
        <v>1</v>
      </c>
      <c r="F518" s="282">
        <v>0</v>
      </c>
      <c r="G518" s="283">
        <f t="shared" si="95"/>
        <v>7</v>
      </c>
      <c r="H518" s="284">
        <f>IF(B518=2,'BN_Regular Symbol'!D$56,IF(BN_PayCombo!B518=1,'BN_Regular Symbol'!D$41,IF(A518=0,'BN_Regular Symbol'!D$26,'BN_Regular Symbol'!D$69) ))</f>
        <v>33</v>
      </c>
      <c r="I518" s="284">
        <f>IF(C518=2,'BN_Regular Symbol'!E$56,IF(BN_PayCombo!C518=1,'BN_Regular Symbol'!E$41,IF(B518=0,'BN_Regular Symbol'!E$26,'BN_Regular Symbol'!E$69) ))</f>
        <v>2</v>
      </c>
      <c r="J518" s="284">
        <f>IF(D518=2,'BN_Regular Symbol'!F$56,IF(BN_PayCombo!D518=1,'BN_Regular Symbol'!F$41,IF(C518=0,'BN_Regular Symbol'!F$26,'BN_Regular Symbol'!F$69) ))</f>
        <v>14</v>
      </c>
      <c r="K518" s="284">
        <f>IF(E518=2,'BN_Regular Symbol'!G$56,IF(BN_PayCombo!E518=1,'BN_Regular Symbol'!G$41,IF(D518=0,'BN_Regular Symbol'!G$26,'BN_Regular Symbol'!G$69) ))</f>
        <v>0</v>
      </c>
      <c r="L518" s="284">
        <f>IF(F518=2,'BN_Regular Symbol'!H$56,IF(BN_PayCombo!F518=1,'BN_Regular Symbol'!H$41,IF(E518=0,'BN_Regular Symbol'!H$26,'BN_Regular Symbol'!H$69) ))</f>
        <v>109</v>
      </c>
      <c r="M518" s="270">
        <f t="shared" si="96"/>
        <v>0</v>
      </c>
      <c r="N518" s="271">
        <f t="shared" si="97"/>
        <v>0</v>
      </c>
      <c r="O518" s="285">
        <f>HLOOKUP(A518,OverView!$B$47:$L$57,10,FALSE)</f>
        <v>150</v>
      </c>
      <c r="P518" s="269">
        <f t="shared" si="98"/>
        <v>0</v>
      </c>
      <c r="Q518" s="272">
        <f t="shared" si="99"/>
        <v>0</v>
      </c>
      <c r="R518" s="269">
        <f t="shared" si="100"/>
        <v>0</v>
      </c>
      <c r="S518" s="289">
        <f>SUM(M505:M518)</f>
        <v>0</v>
      </c>
    </row>
    <row r="519" spans="1:19" ht="14" thickBot="1">
      <c r="A519" s="187">
        <f t="shared" si="94"/>
        <v>6</v>
      </c>
      <c r="B519" s="280">
        <v>1</v>
      </c>
      <c r="C519" s="280">
        <v>1</v>
      </c>
      <c r="D519" s="280">
        <v>1</v>
      </c>
      <c r="E519" s="280">
        <v>1</v>
      </c>
      <c r="F519" s="280">
        <v>2</v>
      </c>
      <c r="G519" s="281">
        <f t="shared" si="95"/>
        <v>6</v>
      </c>
      <c r="H519" s="284">
        <f>IF(B519=2,'BN_Regular Symbol'!D$56,IF(BN_PayCombo!B519=1,'BN_Regular Symbol'!D$41,IF(A519=0,'BN_Regular Symbol'!D$26,'BN_Regular Symbol'!D$69) ))</f>
        <v>0</v>
      </c>
      <c r="I519" s="284">
        <f>IF(C519=2,'BN_Regular Symbol'!E$56,IF(BN_PayCombo!C519=1,'BN_Regular Symbol'!E$41,IF(B519=0,'BN_Regular Symbol'!E$26,'BN_Regular Symbol'!E$69) ))</f>
        <v>0</v>
      </c>
      <c r="J519" s="284">
        <f>IF(D519=2,'BN_Regular Symbol'!F$56,IF(BN_PayCombo!D519=1,'BN_Regular Symbol'!F$41,IF(C519=0,'BN_Regular Symbol'!F$26,'BN_Regular Symbol'!F$69) ))</f>
        <v>0</v>
      </c>
      <c r="K519" s="284">
        <f>IF(E519=2,'BN_Regular Symbol'!G$56,IF(BN_PayCombo!E519=1,'BN_Regular Symbol'!G$41,IF(D519=0,'BN_Regular Symbol'!G$26,'BN_Regular Symbol'!G$69) ))</f>
        <v>0</v>
      </c>
      <c r="L519" s="284">
        <f>IF(F519=2,'BN_Regular Symbol'!H$56,IF(BN_PayCombo!F519=1,'BN_Regular Symbol'!H$41,IF(E519=0,'BN_Regular Symbol'!H$26,'BN_Regular Symbol'!H$69) ))</f>
        <v>11</v>
      </c>
      <c r="M519" s="270">
        <f t="shared" si="96"/>
        <v>0</v>
      </c>
      <c r="N519" s="271">
        <f t="shared" si="97"/>
        <v>0</v>
      </c>
      <c r="O519" s="285">
        <f>HLOOKUP(A519,OverView!$B$47:$L$57,10,FALSE)</f>
        <v>60</v>
      </c>
      <c r="P519" s="269">
        <f t="shared" si="98"/>
        <v>0</v>
      </c>
      <c r="Q519" s="272">
        <f t="shared" si="99"/>
        <v>0</v>
      </c>
      <c r="R519" s="269">
        <f t="shared" si="100"/>
        <v>0</v>
      </c>
      <c r="S519" s="237"/>
    </row>
    <row r="520" spans="1:19" ht="14" thickBot="1">
      <c r="A520" s="187">
        <f t="shared" ref="A520:A546" si="101">SUM(B520:F520)</f>
        <v>6</v>
      </c>
      <c r="B520" s="278">
        <v>1</v>
      </c>
      <c r="C520" s="278">
        <v>1</v>
      </c>
      <c r="D520" s="278">
        <v>1</v>
      </c>
      <c r="E520" s="278">
        <v>2</v>
      </c>
      <c r="F520" s="278">
        <v>1</v>
      </c>
      <c r="G520" s="279">
        <f t="shared" ref="G520:G546" si="102">SUM(B520:F520)</f>
        <v>6</v>
      </c>
      <c r="H520" s="284">
        <f>IF(B520=2,'BN_Regular Symbol'!D$56,IF(BN_PayCombo!B520=1,'BN_Regular Symbol'!D$41,IF(A520=0,'BN_Regular Symbol'!D$26,'BN_Regular Symbol'!D$69) ))</f>
        <v>0</v>
      </c>
      <c r="I520" s="284">
        <f>IF(C520=2,'BN_Regular Symbol'!E$56,IF(BN_PayCombo!C520=1,'BN_Regular Symbol'!E$41,IF(B520=0,'BN_Regular Symbol'!E$26,'BN_Regular Symbol'!E$69) ))</f>
        <v>0</v>
      </c>
      <c r="J520" s="284">
        <f>IF(D520=2,'BN_Regular Symbol'!F$56,IF(BN_PayCombo!D520=1,'BN_Regular Symbol'!F$41,IF(C520=0,'BN_Regular Symbol'!F$26,'BN_Regular Symbol'!F$69) ))</f>
        <v>0</v>
      </c>
      <c r="K520" s="284">
        <f>IF(E520=2,'BN_Regular Symbol'!G$56,IF(BN_PayCombo!E520=1,'BN_Regular Symbol'!G$41,IF(D520=0,'BN_Regular Symbol'!G$26,'BN_Regular Symbol'!G$69) ))</f>
        <v>16</v>
      </c>
      <c r="L520" s="284">
        <f>IF(F520=2,'BN_Regular Symbol'!H$56,IF(BN_PayCombo!F520=1,'BN_Regular Symbol'!H$41,IF(E520=0,'BN_Regular Symbol'!H$26,'BN_Regular Symbol'!H$69) ))</f>
        <v>0</v>
      </c>
      <c r="M520" s="270">
        <f t="shared" si="96"/>
        <v>0</v>
      </c>
      <c r="N520" s="271">
        <f t="shared" si="97"/>
        <v>0</v>
      </c>
      <c r="O520" s="285">
        <f>HLOOKUP(A520,OverView!$B$47:$L$57,10,FALSE)</f>
        <v>60</v>
      </c>
      <c r="P520" s="269">
        <f t="shared" ref="P520:P546" si="103">R520/$H$3</f>
        <v>0</v>
      </c>
      <c r="Q520" s="272">
        <f t="shared" si="99"/>
        <v>0</v>
      </c>
      <c r="R520" s="269">
        <f t="shared" ref="R520:R546" si="104">O520*Q520</f>
        <v>0</v>
      </c>
      <c r="S520" s="237"/>
    </row>
    <row r="521" spans="1:19" ht="14" thickBot="1">
      <c r="A521" s="187">
        <f t="shared" si="101"/>
        <v>6</v>
      </c>
      <c r="B521" s="278">
        <v>1</v>
      </c>
      <c r="C521" s="278">
        <v>1</v>
      </c>
      <c r="D521" s="278">
        <v>2</v>
      </c>
      <c r="E521" s="278">
        <v>1</v>
      </c>
      <c r="F521" s="278">
        <v>1</v>
      </c>
      <c r="G521" s="279">
        <f t="shared" si="102"/>
        <v>6</v>
      </c>
      <c r="H521" s="284">
        <f>IF(B521=2,'BN_Regular Symbol'!D$56,IF(BN_PayCombo!B521=1,'BN_Regular Symbol'!D$41,IF(A521=0,'BN_Regular Symbol'!D$26,'BN_Regular Symbol'!D$69) ))</f>
        <v>0</v>
      </c>
      <c r="I521" s="284">
        <f>IF(C521=2,'BN_Regular Symbol'!E$56,IF(BN_PayCombo!C521=1,'BN_Regular Symbol'!E$41,IF(B521=0,'BN_Regular Symbol'!E$26,'BN_Regular Symbol'!E$69) ))</f>
        <v>0</v>
      </c>
      <c r="J521" s="284">
        <f>IF(D521=2,'BN_Regular Symbol'!F$56,IF(BN_PayCombo!D521=1,'BN_Regular Symbol'!F$41,IF(C521=0,'BN_Regular Symbol'!F$26,'BN_Regular Symbol'!F$69) ))</f>
        <v>14</v>
      </c>
      <c r="K521" s="284">
        <f>IF(E521=2,'BN_Regular Symbol'!G$56,IF(BN_PayCombo!E521=1,'BN_Regular Symbol'!G$41,IF(D521=0,'BN_Regular Symbol'!G$26,'BN_Regular Symbol'!G$69) ))</f>
        <v>0</v>
      </c>
      <c r="L521" s="284">
        <f>IF(F521=2,'BN_Regular Symbol'!H$56,IF(BN_PayCombo!F521=1,'BN_Regular Symbol'!H$41,IF(E521=0,'BN_Regular Symbol'!H$26,'BN_Regular Symbol'!H$69) ))</f>
        <v>0</v>
      </c>
      <c r="M521" s="270">
        <f t="shared" si="96"/>
        <v>0</v>
      </c>
      <c r="N521" s="271">
        <f t="shared" si="97"/>
        <v>0</v>
      </c>
      <c r="O521" s="285">
        <f>HLOOKUP(A521,OverView!$B$47:$L$57,10,FALSE)</f>
        <v>60</v>
      </c>
      <c r="P521" s="269">
        <f t="shared" si="103"/>
        <v>0</v>
      </c>
      <c r="Q521" s="272">
        <f t="shared" si="99"/>
        <v>0</v>
      </c>
      <c r="R521" s="269">
        <f t="shared" si="104"/>
        <v>0</v>
      </c>
      <c r="S521" s="237"/>
    </row>
    <row r="522" spans="1:19" ht="14" thickBot="1">
      <c r="A522" s="187">
        <f t="shared" si="101"/>
        <v>6</v>
      </c>
      <c r="B522" s="278">
        <v>1</v>
      </c>
      <c r="C522" s="278">
        <v>1</v>
      </c>
      <c r="D522" s="278">
        <v>2</v>
      </c>
      <c r="E522" s="278">
        <v>2</v>
      </c>
      <c r="F522" s="278">
        <v>0</v>
      </c>
      <c r="G522" s="279">
        <f t="shared" si="102"/>
        <v>6</v>
      </c>
      <c r="H522" s="284">
        <f>IF(B522=2,'BN_Regular Symbol'!D$56,IF(BN_PayCombo!B522=1,'BN_Regular Symbol'!D$41,IF(A522=0,'BN_Regular Symbol'!D$26,'BN_Regular Symbol'!D$69) ))</f>
        <v>0</v>
      </c>
      <c r="I522" s="284">
        <f>IF(C522=2,'BN_Regular Symbol'!E$56,IF(BN_PayCombo!C522=1,'BN_Regular Symbol'!E$41,IF(B522=0,'BN_Regular Symbol'!E$26,'BN_Regular Symbol'!E$69) ))</f>
        <v>0</v>
      </c>
      <c r="J522" s="284">
        <f>IF(D522=2,'BN_Regular Symbol'!F$56,IF(BN_PayCombo!D522=1,'BN_Regular Symbol'!F$41,IF(C522=0,'BN_Regular Symbol'!F$26,'BN_Regular Symbol'!F$69) ))</f>
        <v>14</v>
      </c>
      <c r="K522" s="284">
        <f>IF(E522=2,'BN_Regular Symbol'!G$56,IF(BN_PayCombo!E522=1,'BN_Regular Symbol'!G$41,IF(D522=0,'BN_Regular Symbol'!G$26,'BN_Regular Symbol'!G$69) ))</f>
        <v>16</v>
      </c>
      <c r="L522" s="284">
        <f>IF(F522=2,'BN_Regular Symbol'!H$56,IF(BN_PayCombo!F522=1,'BN_Regular Symbol'!H$41,IF(E522=0,'BN_Regular Symbol'!H$26,'BN_Regular Symbol'!H$69) ))</f>
        <v>109</v>
      </c>
      <c r="M522" s="270">
        <f t="shared" si="96"/>
        <v>0</v>
      </c>
      <c r="N522" s="271">
        <f t="shared" si="97"/>
        <v>0</v>
      </c>
      <c r="O522" s="285">
        <f>HLOOKUP(A522,OverView!$B$47:$L$57,10,FALSE)</f>
        <v>60</v>
      </c>
      <c r="P522" s="269">
        <f t="shared" si="103"/>
        <v>0</v>
      </c>
      <c r="Q522" s="272">
        <f t="shared" si="99"/>
        <v>0</v>
      </c>
      <c r="R522" s="269">
        <f t="shared" si="104"/>
        <v>0</v>
      </c>
      <c r="S522" s="237"/>
    </row>
    <row r="523" spans="1:19" ht="14" thickBot="1">
      <c r="A523" s="187">
        <f t="shared" si="101"/>
        <v>6</v>
      </c>
      <c r="B523" s="278">
        <v>1</v>
      </c>
      <c r="C523" s="278">
        <v>2</v>
      </c>
      <c r="D523" s="278">
        <v>1</v>
      </c>
      <c r="E523" s="278">
        <v>1</v>
      </c>
      <c r="F523" s="278">
        <v>1</v>
      </c>
      <c r="G523" s="279">
        <f t="shared" si="102"/>
        <v>6</v>
      </c>
      <c r="H523" s="284">
        <f>IF(B523=2,'BN_Regular Symbol'!D$56,IF(BN_PayCombo!B523=1,'BN_Regular Symbol'!D$41,IF(A523=0,'BN_Regular Symbol'!D$26,'BN_Regular Symbol'!D$69) ))</f>
        <v>0</v>
      </c>
      <c r="I523" s="284">
        <f>IF(C523=2,'BN_Regular Symbol'!E$56,IF(BN_PayCombo!C523=1,'BN_Regular Symbol'!E$41,IF(B523=0,'BN_Regular Symbol'!E$26,'BN_Regular Symbol'!E$69) ))</f>
        <v>2</v>
      </c>
      <c r="J523" s="284">
        <f>IF(D523=2,'BN_Regular Symbol'!F$56,IF(BN_PayCombo!D523=1,'BN_Regular Symbol'!F$41,IF(C523=0,'BN_Regular Symbol'!F$26,'BN_Regular Symbol'!F$69) ))</f>
        <v>0</v>
      </c>
      <c r="K523" s="284">
        <f>IF(E523=2,'BN_Regular Symbol'!G$56,IF(BN_PayCombo!E523=1,'BN_Regular Symbol'!G$41,IF(D523=0,'BN_Regular Symbol'!G$26,'BN_Regular Symbol'!G$69) ))</f>
        <v>0</v>
      </c>
      <c r="L523" s="284">
        <f>IF(F523=2,'BN_Regular Symbol'!H$56,IF(BN_PayCombo!F523=1,'BN_Regular Symbol'!H$41,IF(E523=0,'BN_Regular Symbol'!H$26,'BN_Regular Symbol'!H$69) ))</f>
        <v>0</v>
      </c>
      <c r="M523" s="270">
        <f t="shared" si="96"/>
        <v>0</v>
      </c>
      <c r="N523" s="271">
        <f t="shared" si="97"/>
        <v>0</v>
      </c>
      <c r="O523" s="285">
        <f>HLOOKUP(A523,OverView!$B$47:$L$57,10,FALSE)</f>
        <v>60</v>
      </c>
      <c r="P523" s="269">
        <f t="shared" si="103"/>
        <v>0</v>
      </c>
      <c r="Q523" s="272">
        <f t="shared" si="99"/>
        <v>0</v>
      </c>
      <c r="R523" s="269">
        <f t="shared" si="104"/>
        <v>0</v>
      </c>
      <c r="S523" s="237"/>
    </row>
    <row r="524" spans="1:19" ht="14" thickBot="1">
      <c r="A524" s="187">
        <f t="shared" si="101"/>
        <v>6</v>
      </c>
      <c r="B524" s="278">
        <v>1</v>
      </c>
      <c r="C524" s="278">
        <v>2</v>
      </c>
      <c r="D524" s="278">
        <v>1</v>
      </c>
      <c r="E524" s="278">
        <v>2</v>
      </c>
      <c r="F524" s="278">
        <v>0</v>
      </c>
      <c r="G524" s="279">
        <f t="shared" si="102"/>
        <v>6</v>
      </c>
      <c r="H524" s="284">
        <f>IF(B524=2,'BN_Regular Symbol'!D$56,IF(BN_PayCombo!B524=1,'BN_Regular Symbol'!D$41,IF(A524=0,'BN_Regular Symbol'!D$26,'BN_Regular Symbol'!D$69) ))</f>
        <v>0</v>
      </c>
      <c r="I524" s="284">
        <f>IF(C524=2,'BN_Regular Symbol'!E$56,IF(BN_PayCombo!C524=1,'BN_Regular Symbol'!E$41,IF(B524=0,'BN_Regular Symbol'!E$26,'BN_Regular Symbol'!E$69) ))</f>
        <v>2</v>
      </c>
      <c r="J524" s="284">
        <f>IF(D524=2,'BN_Regular Symbol'!F$56,IF(BN_PayCombo!D524=1,'BN_Regular Symbol'!F$41,IF(C524=0,'BN_Regular Symbol'!F$26,'BN_Regular Symbol'!F$69) ))</f>
        <v>0</v>
      </c>
      <c r="K524" s="284">
        <f>IF(E524=2,'BN_Regular Symbol'!G$56,IF(BN_PayCombo!E524=1,'BN_Regular Symbol'!G$41,IF(D524=0,'BN_Regular Symbol'!G$26,'BN_Regular Symbol'!G$69) ))</f>
        <v>16</v>
      </c>
      <c r="L524" s="284">
        <f>IF(F524=2,'BN_Regular Symbol'!H$56,IF(BN_PayCombo!F524=1,'BN_Regular Symbol'!H$41,IF(E524=0,'BN_Regular Symbol'!H$26,'BN_Regular Symbol'!H$69) ))</f>
        <v>109</v>
      </c>
      <c r="M524" s="270">
        <f t="shared" si="96"/>
        <v>0</v>
      </c>
      <c r="N524" s="271">
        <f t="shared" si="97"/>
        <v>0</v>
      </c>
      <c r="O524" s="285">
        <f>HLOOKUP(A524,OverView!$B$47:$L$57,10,FALSE)</f>
        <v>60</v>
      </c>
      <c r="P524" s="269">
        <f t="shared" si="103"/>
        <v>0</v>
      </c>
      <c r="Q524" s="272">
        <f t="shared" si="99"/>
        <v>0</v>
      </c>
      <c r="R524" s="269">
        <f t="shared" si="104"/>
        <v>0</v>
      </c>
      <c r="S524" s="237"/>
    </row>
    <row r="525" spans="1:19" ht="14" thickBot="1">
      <c r="A525" s="187">
        <f t="shared" si="101"/>
        <v>6</v>
      </c>
      <c r="B525" s="278">
        <v>1</v>
      </c>
      <c r="C525" s="278">
        <v>2</v>
      </c>
      <c r="D525" s="278">
        <v>2</v>
      </c>
      <c r="E525" s="278">
        <v>1</v>
      </c>
      <c r="F525" s="278">
        <v>0</v>
      </c>
      <c r="G525" s="279">
        <f t="shared" si="102"/>
        <v>6</v>
      </c>
      <c r="H525" s="284">
        <f>IF(B525=2,'BN_Regular Symbol'!D$56,IF(BN_PayCombo!B525=1,'BN_Regular Symbol'!D$41,IF(A525=0,'BN_Regular Symbol'!D$26,'BN_Regular Symbol'!D$69) ))</f>
        <v>0</v>
      </c>
      <c r="I525" s="284">
        <f>IF(C525=2,'BN_Regular Symbol'!E$56,IF(BN_PayCombo!C525=1,'BN_Regular Symbol'!E$41,IF(B525=0,'BN_Regular Symbol'!E$26,'BN_Regular Symbol'!E$69) ))</f>
        <v>2</v>
      </c>
      <c r="J525" s="284">
        <f>IF(D525=2,'BN_Regular Symbol'!F$56,IF(BN_PayCombo!D525=1,'BN_Regular Symbol'!F$41,IF(C525=0,'BN_Regular Symbol'!F$26,'BN_Regular Symbol'!F$69) ))</f>
        <v>14</v>
      </c>
      <c r="K525" s="284">
        <f>IF(E525=2,'BN_Regular Symbol'!G$56,IF(BN_PayCombo!E525=1,'BN_Regular Symbol'!G$41,IF(D525=0,'BN_Regular Symbol'!G$26,'BN_Regular Symbol'!G$69) ))</f>
        <v>0</v>
      </c>
      <c r="L525" s="284">
        <f>IF(F525=2,'BN_Regular Symbol'!H$56,IF(BN_PayCombo!F525=1,'BN_Regular Symbol'!H$41,IF(E525=0,'BN_Regular Symbol'!H$26,'BN_Regular Symbol'!H$69) ))</f>
        <v>109</v>
      </c>
      <c r="M525" s="270">
        <f t="shared" si="96"/>
        <v>0</v>
      </c>
      <c r="N525" s="271">
        <f t="shared" si="97"/>
        <v>0</v>
      </c>
      <c r="O525" s="285">
        <f>HLOOKUP(A525,OverView!$B$47:$L$57,10,FALSE)</f>
        <v>60</v>
      </c>
      <c r="P525" s="269">
        <f t="shared" si="103"/>
        <v>0</v>
      </c>
      <c r="Q525" s="272">
        <f t="shared" si="99"/>
        <v>0</v>
      </c>
      <c r="R525" s="269">
        <f t="shared" si="104"/>
        <v>0</v>
      </c>
      <c r="S525" s="237"/>
    </row>
    <row r="526" spans="1:19" ht="14" thickBot="1">
      <c r="A526" s="187">
        <f t="shared" si="101"/>
        <v>6</v>
      </c>
      <c r="B526" s="278">
        <v>2</v>
      </c>
      <c r="C526" s="278">
        <v>1</v>
      </c>
      <c r="D526" s="278">
        <v>1</v>
      </c>
      <c r="E526" s="278">
        <v>1</v>
      </c>
      <c r="F526" s="278">
        <v>1</v>
      </c>
      <c r="G526" s="279">
        <f t="shared" si="102"/>
        <v>6</v>
      </c>
      <c r="H526" s="284">
        <f>IF(B526=2,'BN_Regular Symbol'!D$56,IF(BN_PayCombo!B526=1,'BN_Regular Symbol'!D$41,IF(A526=0,'BN_Regular Symbol'!D$26,'BN_Regular Symbol'!D$69) ))</f>
        <v>33</v>
      </c>
      <c r="I526" s="284">
        <f>IF(C526=2,'BN_Regular Symbol'!E$56,IF(BN_PayCombo!C526=1,'BN_Regular Symbol'!E$41,IF(B526=0,'BN_Regular Symbol'!E$26,'BN_Regular Symbol'!E$69) ))</f>
        <v>0</v>
      </c>
      <c r="J526" s="284">
        <f>IF(D526=2,'BN_Regular Symbol'!F$56,IF(BN_PayCombo!D526=1,'BN_Regular Symbol'!F$41,IF(C526=0,'BN_Regular Symbol'!F$26,'BN_Regular Symbol'!F$69) ))</f>
        <v>0</v>
      </c>
      <c r="K526" s="284">
        <f>IF(E526=2,'BN_Regular Symbol'!G$56,IF(BN_PayCombo!E526=1,'BN_Regular Symbol'!G$41,IF(D526=0,'BN_Regular Symbol'!G$26,'BN_Regular Symbol'!G$69) ))</f>
        <v>0</v>
      </c>
      <c r="L526" s="284">
        <f>IF(F526=2,'BN_Regular Symbol'!H$56,IF(BN_PayCombo!F526=1,'BN_Regular Symbol'!H$41,IF(E526=0,'BN_Regular Symbol'!H$26,'BN_Regular Symbol'!H$69) ))</f>
        <v>0</v>
      </c>
      <c r="M526" s="270">
        <f t="shared" si="96"/>
        <v>0</v>
      </c>
      <c r="N526" s="271">
        <f t="shared" si="97"/>
        <v>0</v>
      </c>
      <c r="O526" s="285">
        <f>HLOOKUP(A526,OverView!$B$47:$L$57,10,FALSE)</f>
        <v>60</v>
      </c>
      <c r="P526" s="269">
        <f t="shared" si="103"/>
        <v>0</v>
      </c>
      <c r="Q526" s="272">
        <f t="shared" si="99"/>
        <v>0</v>
      </c>
      <c r="R526" s="269">
        <f t="shared" si="104"/>
        <v>0</v>
      </c>
      <c r="S526" s="237"/>
    </row>
    <row r="527" spans="1:19" ht="14" thickBot="1">
      <c r="A527" s="187">
        <f t="shared" si="101"/>
        <v>6</v>
      </c>
      <c r="B527" s="278">
        <v>2</v>
      </c>
      <c r="C527" s="278">
        <v>1</v>
      </c>
      <c r="D527" s="278">
        <v>1</v>
      </c>
      <c r="E527" s="278">
        <v>2</v>
      </c>
      <c r="F527" s="278">
        <v>0</v>
      </c>
      <c r="G527" s="279">
        <f t="shared" si="102"/>
        <v>6</v>
      </c>
      <c r="H527" s="284">
        <f>IF(B527=2,'BN_Regular Symbol'!D$56,IF(BN_PayCombo!B527=1,'BN_Regular Symbol'!D$41,IF(A527=0,'BN_Regular Symbol'!D$26,'BN_Regular Symbol'!D$69) ))</f>
        <v>33</v>
      </c>
      <c r="I527" s="284">
        <f>IF(C527=2,'BN_Regular Symbol'!E$56,IF(BN_PayCombo!C527=1,'BN_Regular Symbol'!E$41,IF(B527=0,'BN_Regular Symbol'!E$26,'BN_Regular Symbol'!E$69) ))</f>
        <v>0</v>
      </c>
      <c r="J527" s="284">
        <f>IF(D527=2,'BN_Regular Symbol'!F$56,IF(BN_PayCombo!D527=1,'BN_Regular Symbol'!F$41,IF(C527=0,'BN_Regular Symbol'!F$26,'BN_Regular Symbol'!F$69) ))</f>
        <v>0</v>
      </c>
      <c r="K527" s="284">
        <f>IF(E527=2,'BN_Regular Symbol'!G$56,IF(BN_PayCombo!E527=1,'BN_Regular Symbol'!G$41,IF(D527=0,'BN_Regular Symbol'!G$26,'BN_Regular Symbol'!G$69) ))</f>
        <v>16</v>
      </c>
      <c r="L527" s="284">
        <f>IF(F527=2,'BN_Regular Symbol'!H$56,IF(BN_PayCombo!F527=1,'BN_Regular Symbol'!H$41,IF(E527=0,'BN_Regular Symbol'!H$26,'BN_Regular Symbol'!H$69) ))</f>
        <v>109</v>
      </c>
      <c r="M527" s="270">
        <f t="shared" si="96"/>
        <v>0</v>
      </c>
      <c r="N527" s="271">
        <f t="shared" si="97"/>
        <v>0</v>
      </c>
      <c r="O527" s="285">
        <f>HLOOKUP(A527,OverView!$B$47:$L$57,10,FALSE)</f>
        <v>60</v>
      </c>
      <c r="P527" s="269">
        <f t="shared" si="103"/>
        <v>0</v>
      </c>
      <c r="Q527" s="272">
        <f t="shared" si="99"/>
        <v>0</v>
      </c>
      <c r="R527" s="269">
        <f t="shared" si="104"/>
        <v>0</v>
      </c>
      <c r="S527" s="237"/>
    </row>
    <row r="528" spans="1:19" ht="14" thickBot="1">
      <c r="A528" s="187">
        <f t="shared" si="101"/>
        <v>6</v>
      </c>
      <c r="B528" s="278">
        <v>2</v>
      </c>
      <c r="C528" s="278">
        <v>1</v>
      </c>
      <c r="D528" s="278">
        <v>2</v>
      </c>
      <c r="E528" s="278">
        <v>1</v>
      </c>
      <c r="F528" s="278">
        <v>0</v>
      </c>
      <c r="G528" s="279">
        <f t="shared" si="102"/>
        <v>6</v>
      </c>
      <c r="H528" s="284">
        <f>IF(B528=2,'BN_Regular Symbol'!D$56,IF(BN_PayCombo!B528=1,'BN_Regular Symbol'!D$41,IF(A528=0,'BN_Regular Symbol'!D$26,'BN_Regular Symbol'!D$69) ))</f>
        <v>33</v>
      </c>
      <c r="I528" s="284">
        <f>IF(C528=2,'BN_Regular Symbol'!E$56,IF(BN_PayCombo!C528=1,'BN_Regular Symbol'!E$41,IF(B528=0,'BN_Regular Symbol'!E$26,'BN_Regular Symbol'!E$69) ))</f>
        <v>0</v>
      </c>
      <c r="J528" s="284">
        <f>IF(D528=2,'BN_Regular Symbol'!F$56,IF(BN_PayCombo!D528=1,'BN_Regular Symbol'!F$41,IF(C528=0,'BN_Regular Symbol'!F$26,'BN_Regular Symbol'!F$69) ))</f>
        <v>14</v>
      </c>
      <c r="K528" s="284">
        <f>IF(E528=2,'BN_Regular Symbol'!G$56,IF(BN_PayCombo!E528=1,'BN_Regular Symbol'!G$41,IF(D528=0,'BN_Regular Symbol'!G$26,'BN_Regular Symbol'!G$69) ))</f>
        <v>0</v>
      </c>
      <c r="L528" s="284">
        <f>IF(F528=2,'BN_Regular Symbol'!H$56,IF(BN_PayCombo!F528=1,'BN_Regular Symbol'!H$41,IF(E528=0,'BN_Regular Symbol'!H$26,'BN_Regular Symbol'!H$69) ))</f>
        <v>109</v>
      </c>
      <c r="M528" s="270">
        <f t="shared" si="96"/>
        <v>0</v>
      </c>
      <c r="N528" s="271">
        <f t="shared" si="97"/>
        <v>0</v>
      </c>
      <c r="O528" s="285">
        <f>HLOOKUP(A528,OverView!$B$47:$L$57,10,FALSE)</f>
        <v>60</v>
      </c>
      <c r="P528" s="269">
        <f t="shared" si="103"/>
        <v>0</v>
      </c>
      <c r="Q528" s="272">
        <f t="shared" si="99"/>
        <v>0</v>
      </c>
      <c r="R528" s="269">
        <f t="shared" si="104"/>
        <v>0</v>
      </c>
      <c r="S528" s="237"/>
    </row>
    <row r="529" spans="1:19" ht="14" thickBot="1">
      <c r="A529" s="187">
        <f t="shared" si="101"/>
        <v>6</v>
      </c>
      <c r="B529" s="278">
        <v>2</v>
      </c>
      <c r="C529" s="278">
        <v>2</v>
      </c>
      <c r="D529" s="278">
        <v>1</v>
      </c>
      <c r="E529" s="278">
        <v>1</v>
      </c>
      <c r="F529" s="278">
        <v>0</v>
      </c>
      <c r="G529" s="279">
        <f t="shared" si="102"/>
        <v>6</v>
      </c>
      <c r="H529" s="284">
        <f>IF(B529=2,'BN_Regular Symbol'!D$56,IF(BN_PayCombo!B529=1,'BN_Regular Symbol'!D$41,IF(A529=0,'BN_Regular Symbol'!D$26,'BN_Regular Symbol'!D$69) ))</f>
        <v>33</v>
      </c>
      <c r="I529" s="284">
        <f>IF(C529=2,'BN_Regular Symbol'!E$56,IF(BN_PayCombo!C529=1,'BN_Regular Symbol'!E$41,IF(B529=0,'BN_Regular Symbol'!E$26,'BN_Regular Symbol'!E$69) ))</f>
        <v>2</v>
      </c>
      <c r="J529" s="284">
        <f>IF(D529=2,'BN_Regular Symbol'!F$56,IF(BN_PayCombo!D529=1,'BN_Regular Symbol'!F$41,IF(C529=0,'BN_Regular Symbol'!F$26,'BN_Regular Symbol'!F$69) ))</f>
        <v>0</v>
      </c>
      <c r="K529" s="284">
        <f>IF(E529=2,'BN_Regular Symbol'!G$56,IF(BN_PayCombo!E529=1,'BN_Regular Symbol'!G$41,IF(D529=0,'BN_Regular Symbol'!G$26,'BN_Regular Symbol'!G$69) ))</f>
        <v>0</v>
      </c>
      <c r="L529" s="284">
        <f>IF(F529=2,'BN_Regular Symbol'!H$56,IF(BN_PayCombo!F529=1,'BN_Regular Symbol'!H$41,IF(E529=0,'BN_Regular Symbol'!H$26,'BN_Regular Symbol'!H$69) ))</f>
        <v>109</v>
      </c>
      <c r="M529" s="270">
        <f t="shared" si="96"/>
        <v>0</v>
      </c>
      <c r="N529" s="271">
        <f t="shared" si="97"/>
        <v>0</v>
      </c>
      <c r="O529" s="285">
        <f>HLOOKUP(A529,OverView!$B$47:$L$57,10,FALSE)</f>
        <v>60</v>
      </c>
      <c r="P529" s="269">
        <f t="shared" si="103"/>
        <v>0</v>
      </c>
      <c r="Q529" s="272">
        <f t="shared" si="99"/>
        <v>0</v>
      </c>
      <c r="R529" s="269">
        <f t="shared" si="104"/>
        <v>0</v>
      </c>
      <c r="S529" s="237"/>
    </row>
    <row r="530" spans="1:19" ht="14" thickBot="1">
      <c r="A530" s="187">
        <f t="shared" si="101"/>
        <v>6</v>
      </c>
      <c r="B530" s="282">
        <v>2</v>
      </c>
      <c r="C530" s="282">
        <v>2</v>
      </c>
      <c r="D530" s="282">
        <v>2</v>
      </c>
      <c r="E530" s="282">
        <v>0</v>
      </c>
      <c r="F530" s="282">
        <v>0</v>
      </c>
      <c r="G530" s="283">
        <f t="shared" si="102"/>
        <v>6</v>
      </c>
      <c r="H530" s="284">
        <f>IF(B530=2,'BN_Regular Symbol'!D$56,IF(BN_PayCombo!B530=1,'BN_Regular Symbol'!D$41,IF(A530=0,'BN_Regular Symbol'!D$26,'BN_Regular Symbol'!D$69) ))</f>
        <v>33</v>
      </c>
      <c r="I530" s="284">
        <f>IF(C530=2,'BN_Regular Symbol'!E$56,IF(BN_PayCombo!C530=1,'BN_Regular Symbol'!E$41,IF(B530=0,'BN_Regular Symbol'!E$26,'BN_Regular Symbol'!E$69) ))</f>
        <v>2</v>
      </c>
      <c r="J530" s="284">
        <f>IF(D530=2,'BN_Regular Symbol'!F$56,IF(BN_PayCombo!D530=1,'BN_Regular Symbol'!F$41,IF(C530=0,'BN_Regular Symbol'!F$26,'BN_Regular Symbol'!F$69) ))</f>
        <v>14</v>
      </c>
      <c r="K530" s="284">
        <f>IF(E530=2,'BN_Regular Symbol'!G$56,IF(BN_PayCombo!E530=1,'BN_Regular Symbol'!G$41,IF(D530=0,'BN_Regular Symbol'!G$26,'BN_Regular Symbol'!G$69) ))</f>
        <v>104</v>
      </c>
      <c r="L530" s="284">
        <f>IF(F530=2,'BN_Regular Symbol'!H$56,IF(BN_PayCombo!F530=1,'BN_Regular Symbol'!H$41,IF(E530=0,'BN_Regular Symbol'!H$26,'BN_Regular Symbol'!H$69) ))</f>
        <v>120</v>
      </c>
      <c r="M530" s="270">
        <f t="shared" si="96"/>
        <v>11531520</v>
      </c>
      <c r="N530" s="271">
        <f t="shared" si="97"/>
        <v>2157.842157842158</v>
      </c>
      <c r="O530" s="285">
        <f>HLOOKUP(A530,OverView!$B$47:$L$57,10,FALSE)</f>
        <v>60</v>
      </c>
      <c r="P530" s="269">
        <f t="shared" si="103"/>
        <v>2.7805555555555552E-2</v>
      </c>
      <c r="Q530" s="272">
        <f t="shared" si="99"/>
        <v>4.6342592592592589E-4</v>
      </c>
      <c r="R530" s="269">
        <f t="shared" si="104"/>
        <v>2.7805555555555552E-2</v>
      </c>
      <c r="S530" s="289">
        <f>SUM(M519:M530)</f>
        <v>11531520</v>
      </c>
    </row>
    <row r="531" spans="1:19" ht="14" thickBot="1">
      <c r="A531" s="187">
        <f t="shared" si="101"/>
        <v>5</v>
      </c>
      <c r="B531" s="280">
        <v>1</v>
      </c>
      <c r="C531" s="280">
        <v>1</v>
      </c>
      <c r="D531" s="280">
        <v>1</v>
      </c>
      <c r="E531" s="280">
        <v>1</v>
      </c>
      <c r="F531" s="280">
        <v>1</v>
      </c>
      <c r="G531" s="281">
        <f t="shared" si="102"/>
        <v>5</v>
      </c>
      <c r="H531" s="284">
        <f>IF(B531=2,'BN_Regular Symbol'!D$56,IF(BN_PayCombo!B531=1,'BN_Regular Symbol'!D$41,IF(A531=0,'BN_Regular Symbol'!D$26,'BN_Regular Symbol'!D$69) ))</f>
        <v>0</v>
      </c>
      <c r="I531" s="284">
        <f>IF(C531=2,'BN_Regular Symbol'!E$56,IF(BN_PayCombo!C531=1,'BN_Regular Symbol'!E$41,IF(B531=0,'BN_Regular Symbol'!E$26,'BN_Regular Symbol'!E$69) ))</f>
        <v>0</v>
      </c>
      <c r="J531" s="284">
        <f>IF(D531=2,'BN_Regular Symbol'!F$56,IF(BN_PayCombo!D531=1,'BN_Regular Symbol'!F$41,IF(C531=0,'BN_Regular Symbol'!F$26,'BN_Regular Symbol'!F$69) ))</f>
        <v>0</v>
      </c>
      <c r="K531" s="284">
        <f>IF(E531=2,'BN_Regular Symbol'!G$56,IF(BN_PayCombo!E531=1,'BN_Regular Symbol'!G$41,IF(D531=0,'BN_Regular Symbol'!G$26,'BN_Regular Symbol'!G$69) ))</f>
        <v>0</v>
      </c>
      <c r="L531" s="284">
        <f>IF(F531=2,'BN_Regular Symbol'!H$56,IF(BN_PayCombo!F531=1,'BN_Regular Symbol'!H$41,IF(E531=0,'BN_Regular Symbol'!H$26,'BN_Regular Symbol'!H$69) ))</f>
        <v>0</v>
      </c>
      <c r="M531" s="270">
        <f t="shared" si="96"/>
        <v>0</v>
      </c>
      <c r="N531" s="271">
        <f t="shared" si="97"/>
        <v>0</v>
      </c>
      <c r="O531" s="285">
        <f>HLOOKUP(A531,OverView!$B$47:$L$57,10,FALSE)</f>
        <v>15</v>
      </c>
      <c r="P531" s="269">
        <f t="shared" si="103"/>
        <v>0</v>
      </c>
      <c r="Q531" s="272">
        <f t="shared" si="99"/>
        <v>0</v>
      </c>
      <c r="R531" s="269">
        <f t="shared" si="104"/>
        <v>0</v>
      </c>
      <c r="S531" s="237"/>
    </row>
    <row r="532" spans="1:19" ht="14" thickBot="1">
      <c r="A532" s="187">
        <f t="shared" si="101"/>
        <v>5</v>
      </c>
      <c r="B532" s="278">
        <v>1</v>
      </c>
      <c r="C532" s="278">
        <v>1</v>
      </c>
      <c r="D532" s="278">
        <v>1</v>
      </c>
      <c r="E532" s="278">
        <v>2</v>
      </c>
      <c r="F532" s="278">
        <v>0</v>
      </c>
      <c r="G532" s="279">
        <f t="shared" si="102"/>
        <v>5</v>
      </c>
      <c r="H532" s="284">
        <f>IF(B532=2,'BN_Regular Symbol'!D$56,IF(BN_PayCombo!B532=1,'BN_Regular Symbol'!D$41,IF(A532=0,'BN_Regular Symbol'!D$26,'BN_Regular Symbol'!D$69) ))</f>
        <v>0</v>
      </c>
      <c r="I532" s="284">
        <f>IF(C532=2,'BN_Regular Symbol'!E$56,IF(BN_PayCombo!C532=1,'BN_Regular Symbol'!E$41,IF(B532=0,'BN_Regular Symbol'!E$26,'BN_Regular Symbol'!E$69) ))</f>
        <v>0</v>
      </c>
      <c r="J532" s="284">
        <f>IF(D532=2,'BN_Regular Symbol'!F$56,IF(BN_PayCombo!D532=1,'BN_Regular Symbol'!F$41,IF(C532=0,'BN_Regular Symbol'!F$26,'BN_Regular Symbol'!F$69) ))</f>
        <v>0</v>
      </c>
      <c r="K532" s="284">
        <f>IF(E532=2,'BN_Regular Symbol'!G$56,IF(BN_PayCombo!E532=1,'BN_Regular Symbol'!G$41,IF(D532=0,'BN_Regular Symbol'!G$26,'BN_Regular Symbol'!G$69) ))</f>
        <v>16</v>
      </c>
      <c r="L532" s="284">
        <f>IF(F532=2,'BN_Regular Symbol'!H$56,IF(BN_PayCombo!F532=1,'BN_Regular Symbol'!H$41,IF(E532=0,'BN_Regular Symbol'!H$26,'BN_Regular Symbol'!H$69) ))</f>
        <v>109</v>
      </c>
      <c r="M532" s="270">
        <f t="shared" si="96"/>
        <v>0</v>
      </c>
      <c r="N532" s="271">
        <f t="shared" si="97"/>
        <v>0</v>
      </c>
      <c r="O532" s="285">
        <f>HLOOKUP(A532,OverView!$B$47:$L$57,10,FALSE)</f>
        <v>15</v>
      </c>
      <c r="P532" s="269">
        <f t="shared" si="103"/>
        <v>0</v>
      </c>
      <c r="Q532" s="272">
        <f t="shared" si="99"/>
        <v>0</v>
      </c>
      <c r="R532" s="269">
        <f t="shared" si="104"/>
        <v>0</v>
      </c>
      <c r="S532" s="237"/>
    </row>
    <row r="533" spans="1:19" ht="14" thickBot="1">
      <c r="A533" s="187">
        <f t="shared" si="101"/>
        <v>5</v>
      </c>
      <c r="B533" s="278">
        <v>1</v>
      </c>
      <c r="C533" s="278">
        <v>1</v>
      </c>
      <c r="D533" s="278">
        <v>2</v>
      </c>
      <c r="E533" s="278">
        <v>1</v>
      </c>
      <c r="F533" s="278">
        <v>0</v>
      </c>
      <c r="G533" s="279">
        <f t="shared" si="102"/>
        <v>5</v>
      </c>
      <c r="H533" s="284">
        <f>IF(B533=2,'BN_Regular Symbol'!D$56,IF(BN_PayCombo!B533=1,'BN_Regular Symbol'!D$41,IF(A533=0,'BN_Regular Symbol'!D$26,'BN_Regular Symbol'!D$69) ))</f>
        <v>0</v>
      </c>
      <c r="I533" s="284">
        <f>IF(C533=2,'BN_Regular Symbol'!E$56,IF(BN_PayCombo!C533=1,'BN_Regular Symbol'!E$41,IF(B533=0,'BN_Regular Symbol'!E$26,'BN_Regular Symbol'!E$69) ))</f>
        <v>0</v>
      </c>
      <c r="J533" s="284">
        <f>IF(D533=2,'BN_Regular Symbol'!F$56,IF(BN_PayCombo!D533=1,'BN_Regular Symbol'!F$41,IF(C533=0,'BN_Regular Symbol'!F$26,'BN_Regular Symbol'!F$69) ))</f>
        <v>14</v>
      </c>
      <c r="K533" s="284">
        <f>IF(E533=2,'BN_Regular Symbol'!G$56,IF(BN_PayCombo!E533=1,'BN_Regular Symbol'!G$41,IF(D533=0,'BN_Regular Symbol'!G$26,'BN_Regular Symbol'!G$69) ))</f>
        <v>0</v>
      </c>
      <c r="L533" s="284">
        <f>IF(F533=2,'BN_Regular Symbol'!H$56,IF(BN_PayCombo!F533=1,'BN_Regular Symbol'!H$41,IF(E533=0,'BN_Regular Symbol'!H$26,'BN_Regular Symbol'!H$69) ))</f>
        <v>109</v>
      </c>
      <c r="M533" s="270">
        <f t="shared" si="96"/>
        <v>0</v>
      </c>
      <c r="N533" s="271">
        <f t="shared" si="97"/>
        <v>0</v>
      </c>
      <c r="O533" s="285">
        <f>HLOOKUP(A533,OverView!$B$47:$L$57,10,FALSE)</f>
        <v>15</v>
      </c>
      <c r="P533" s="269">
        <f t="shared" si="103"/>
        <v>0</v>
      </c>
      <c r="Q533" s="272">
        <f t="shared" si="99"/>
        <v>0</v>
      </c>
      <c r="R533" s="269">
        <f t="shared" si="104"/>
        <v>0</v>
      </c>
      <c r="S533" s="237"/>
    </row>
    <row r="534" spans="1:19" ht="14" thickBot="1">
      <c r="A534" s="187">
        <f t="shared" si="101"/>
        <v>5</v>
      </c>
      <c r="B534" s="278">
        <v>1</v>
      </c>
      <c r="C534" s="278">
        <v>2</v>
      </c>
      <c r="D534" s="278">
        <v>1</v>
      </c>
      <c r="E534" s="278">
        <v>1</v>
      </c>
      <c r="F534" s="278">
        <v>0</v>
      </c>
      <c r="G534" s="279">
        <f t="shared" si="102"/>
        <v>5</v>
      </c>
      <c r="H534" s="284">
        <f>IF(B534=2,'BN_Regular Symbol'!D$56,IF(BN_PayCombo!B534=1,'BN_Regular Symbol'!D$41,IF(A534=0,'BN_Regular Symbol'!D$26,'BN_Regular Symbol'!D$69) ))</f>
        <v>0</v>
      </c>
      <c r="I534" s="284">
        <f>IF(C534=2,'BN_Regular Symbol'!E$56,IF(BN_PayCombo!C534=1,'BN_Regular Symbol'!E$41,IF(B534=0,'BN_Regular Symbol'!E$26,'BN_Regular Symbol'!E$69) ))</f>
        <v>2</v>
      </c>
      <c r="J534" s="284">
        <f>IF(D534=2,'BN_Regular Symbol'!F$56,IF(BN_PayCombo!D534=1,'BN_Regular Symbol'!F$41,IF(C534=0,'BN_Regular Symbol'!F$26,'BN_Regular Symbol'!F$69) ))</f>
        <v>0</v>
      </c>
      <c r="K534" s="284">
        <f>IF(E534=2,'BN_Regular Symbol'!G$56,IF(BN_PayCombo!E534=1,'BN_Regular Symbol'!G$41,IF(D534=0,'BN_Regular Symbol'!G$26,'BN_Regular Symbol'!G$69) ))</f>
        <v>0</v>
      </c>
      <c r="L534" s="284">
        <f>IF(F534=2,'BN_Regular Symbol'!H$56,IF(BN_PayCombo!F534=1,'BN_Regular Symbol'!H$41,IF(E534=0,'BN_Regular Symbol'!H$26,'BN_Regular Symbol'!H$69) ))</f>
        <v>109</v>
      </c>
      <c r="M534" s="270">
        <f t="shared" si="96"/>
        <v>0</v>
      </c>
      <c r="N534" s="271">
        <f t="shared" si="97"/>
        <v>0</v>
      </c>
      <c r="O534" s="285">
        <f>HLOOKUP(A534,OverView!$B$47:$L$57,10,FALSE)</f>
        <v>15</v>
      </c>
      <c r="P534" s="269">
        <f t="shared" si="103"/>
        <v>0</v>
      </c>
      <c r="Q534" s="272">
        <f t="shared" si="99"/>
        <v>0</v>
      </c>
      <c r="R534" s="269">
        <f t="shared" si="104"/>
        <v>0</v>
      </c>
      <c r="S534" s="237"/>
    </row>
    <row r="535" spans="1:19" ht="14" thickBot="1">
      <c r="A535" s="187">
        <f t="shared" si="101"/>
        <v>5</v>
      </c>
      <c r="B535" s="278">
        <v>1</v>
      </c>
      <c r="C535" s="278">
        <v>2</v>
      </c>
      <c r="D535" s="278">
        <v>2</v>
      </c>
      <c r="E535" s="278">
        <v>0</v>
      </c>
      <c r="F535" s="278">
        <v>0</v>
      </c>
      <c r="G535" s="279">
        <f t="shared" si="102"/>
        <v>5</v>
      </c>
      <c r="H535" s="284">
        <f>IF(B535=2,'BN_Regular Symbol'!D$56,IF(BN_PayCombo!B535=1,'BN_Regular Symbol'!D$41,IF(A535=0,'BN_Regular Symbol'!D$26,'BN_Regular Symbol'!D$69) ))</f>
        <v>0</v>
      </c>
      <c r="I535" s="284">
        <f>IF(C535=2,'BN_Regular Symbol'!E$56,IF(BN_PayCombo!C535=1,'BN_Regular Symbol'!E$41,IF(B535=0,'BN_Regular Symbol'!E$26,'BN_Regular Symbol'!E$69) ))</f>
        <v>2</v>
      </c>
      <c r="J535" s="284">
        <f>IF(D535=2,'BN_Regular Symbol'!F$56,IF(BN_PayCombo!D535=1,'BN_Regular Symbol'!F$41,IF(C535=0,'BN_Regular Symbol'!F$26,'BN_Regular Symbol'!F$69) ))</f>
        <v>14</v>
      </c>
      <c r="K535" s="284">
        <f>IF(E535=2,'BN_Regular Symbol'!G$56,IF(BN_PayCombo!E535=1,'BN_Regular Symbol'!G$41,IF(D535=0,'BN_Regular Symbol'!G$26,'BN_Regular Symbol'!G$69) ))</f>
        <v>104</v>
      </c>
      <c r="L535" s="284">
        <f>IF(F535=2,'BN_Regular Symbol'!H$56,IF(BN_PayCombo!F535=1,'BN_Regular Symbol'!H$41,IF(E535=0,'BN_Regular Symbol'!H$26,'BN_Regular Symbol'!H$69) ))</f>
        <v>120</v>
      </c>
      <c r="M535" s="270">
        <f t="shared" si="96"/>
        <v>0</v>
      </c>
      <c r="N535" s="271">
        <f t="shared" si="97"/>
        <v>0</v>
      </c>
      <c r="O535" s="285">
        <f>HLOOKUP(A535,OverView!$B$47:$L$57,10,FALSE)</f>
        <v>15</v>
      </c>
      <c r="P535" s="269">
        <f t="shared" si="103"/>
        <v>0</v>
      </c>
      <c r="Q535" s="272">
        <f t="shared" si="99"/>
        <v>0</v>
      </c>
      <c r="R535" s="269">
        <f t="shared" si="104"/>
        <v>0</v>
      </c>
      <c r="S535" s="237"/>
    </row>
    <row r="536" spans="1:19" ht="14" thickBot="1">
      <c r="A536" s="187">
        <f t="shared" si="101"/>
        <v>5</v>
      </c>
      <c r="B536" s="278">
        <v>2</v>
      </c>
      <c r="C536" s="278">
        <v>1</v>
      </c>
      <c r="D536" s="278">
        <v>1</v>
      </c>
      <c r="E536" s="278">
        <v>1</v>
      </c>
      <c r="F536" s="278">
        <v>0</v>
      </c>
      <c r="G536" s="279">
        <f t="shared" si="102"/>
        <v>5</v>
      </c>
      <c r="H536" s="284">
        <f>IF(B536=2,'BN_Regular Symbol'!D$56,IF(BN_PayCombo!B536=1,'BN_Regular Symbol'!D$41,IF(A536=0,'BN_Regular Symbol'!D$26,'BN_Regular Symbol'!D$69) ))</f>
        <v>33</v>
      </c>
      <c r="I536" s="284">
        <f>IF(C536=2,'BN_Regular Symbol'!E$56,IF(BN_PayCombo!C536=1,'BN_Regular Symbol'!E$41,IF(B536=0,'BN_Regular Symbol'!E$26,'BN_Regular Symbol'!E$69) ))</f>
        <v>0</v>
      </c>
      <c r="J536" s="284">
        <f>IF(D536=2,'BN_Regular Symbol'!F$56,IF(BN_PayCombo!D536=1,'BN_Regular Symbol'!F$41,IF(C536=0,'BN_Regular Symbol'!F$26,'BN_Regular Symbol'!F$69) ))</f>
        <v>0</v>
      </c>
      <c r="K536" s="284">
        <f>IF(E536=2,'BN_Regular Symbol'!G$56,IF(BN_PayCombo!E536=1,'BN_Regular Symbol'!G$41,IF(D536=0,'BN_Regular Symbol'!G$26,'BN_Regular Symbol'!G$69) ))</f>
        <v>0</v>
      </c>
      <c r="L536" s="284">
        <f>IF(F536=2,'BN_Regular Symbol'!H$56,IF(BN_PayCombo!F536=1,'BN_Regular Symbol'!H$41,IF(E536=0,'BN_Regular Symbol'!H$26,'BN_Regular Symbol'!H$69) ))</f>
        <v>109</v>
      </c>
      <c r="M536" s="270">
        <f t="shared" si="96"/>
        <v>0</v>
      </c>
      <c r="N536" s="271">
        <f t="shared" si="97"/>
        <v>0</v>
      </c>
      <c r="O536" s="285">
        <f>HLOOKUP(A536,OverView!$B$47:$L$57,10,FALSE)</f>
        <v>15</v>
      </c>
      <c r="P536" s="269">
        <f t="shared" si="103"/>
        <v>0</v>
      </c>
      <c r="Q536" s="272">
        <f t="shared" si="99"/>
        <v>0</v>
      </c>
      <c r="R536" s="269">
        <f t="shared" si="104"/>
        <v>0</v>
      </c>
      <c r="S536" s="237"/>
    </row>
    <row r="537" spans="1:19" ht="14" thickBot="1">
      <c r="A537" s="187">
        <f t="shared" si="101"/>
        <v>5</v>
      </c>
      <c r="B537" s="278">
        <v>2</v>
      </c>
      <c r="C537" s="278">
        <v>1</v>
      </c>
      <c r="D537" s="278">
        <v>2</v>
      </c>
      <c r="E537" s="278">
        <v>0</v>
      </c>
      <c r="F537" s="278">
        <v>0</v>
      </c>
      <c r="G537" s="279">
        <f t="shared" si="102"/>
        <v>5</v>
      </c>
      <c r="H537" s="284">
        <f>IF(B537=2,'BN_Regular Symbol'!D$56,IF(BN_PayCombo!B537=1,'BN_Regular Symbol'!D$41,IF(A537=0,'BN_Regular Symbol'!D$26,'BN_Regular Symbol'!D$69) ))</f>
        <v>33</v>
      </c>
      <c r="I537" s="284">
        <f>IF(C537=2,'BN_Regular Symbol'!E$56,IF(BN_PayCombo!C537=1,'BN_Regular Symbol'!E$41,IF(B537=0,'BN_Regular Symbol'!E$26,'BN_Regular Symbol'!E$69) ))</f>
        <v>0</v>
      </c>
      <c r="J537" s="284">
        <f>IF(D537=2,'BN_Regular Symbol'!F$56,IF(BN_PayCombo!D537=1,'BN_Regular Symbol'!F$41,IF(C537=0,'BN_Regular Symbol'!F$26,'BN_Regular Symbol'!F$69) ))</f>
        <v>14</v>
      </c>
      <c r="K537" s="284">
        <f>IF(E537=2,'BN_Regular Symbol'!G$56,IF(BN_PayCombo!E537=1,'BN_Regular Symbol'!G$41,IF(D537=0,'BN_Regular Symbol'!G$26,'BN_Regular Symbol'!G$69) ))</f>
        <v>104</v>
      </c>
      <c r="L537" s="284">
        <f>IF(F537=2,'BN_Regular Symbol'!H$56,IF(BN_PayCombo!F537=1,'BN_Regular Symbol'!H$41,IF(E537=0,'BN_Regular Symbol'!H$26,'BN_Regular Symbol'!H$69) ))</f>
        <v>120</v>
      </c>
      <c r="M537" s="270">
        <f t="shared" si="96"/>
        <v>0</v>
      </c>
      <c r="N537" s="271">
        <f t="shared" si="97"/>
        <v>0</v>
      </c>
      <c r="O537" s="285">
        <f>HLOOKUP(A537,OverView!$B$47:$L$57,10,FALSE)</f>
        <v>15</v>
      </c>
      <c r="P537" s="269">
        <f t="shared" si="103"/>
        <v>0</v>
      </c>
      <c r="Q537" s="272">
        <f t="shared" si="99"/>
        <v>0</v>
      </c>
      <c r="R537" s="269">
        <f t="shared" si="104"/>
        <v>0</v>
      </c>
      <c r="S537" s="237"/>
    </row>
    <row r="538" spans="1:19" ht="14" thickBot="1">
      <c r="A538" s="187">
        <f t="shared" si="101"/>
        <v>5</v>
      </c>
      <c r="B538" s="282">
        <v>2</v>
      </c>
      <c r="C538" s="282">
        <v>2</v>
      </c>
      <c r="D538" s="282">
        <v>1</v>
      </c>
      <c r="E538" s="282">
        <v>0</v>
      </c>
      <c r="F538" s="282">
        <v>0</v>
      </c>
      <c r="G538" s="283">
        <f t="shared" si="102"/>
        <v>5</v>
      </c>
      <c r="H538" s="284">
        <f>IF(B538=2,'BN_Regular Symbol'!D$56,IF(BN_PayCombo!B538=1,'BN_Regular Symbol'!D$41,IF(A538=0,'BN_Regular Symbol'!D$26,'BN_Regular Symbol'!D$69) ))</f>
        <v>33</v>
      </c>
      <c r="I538" s="284">
        <f>IF(C538=2,'BN_Regular Symbol'!E$56,IF(BN_PayCombo!C538=1,'BN_Regular Symbol'!E$41,IF(B538=0,'BN_Regular Symbol'!E$26,'BN_Regular Symbol'!E$69) ))</f>
        <v>2</v>
      </c>
      <c r="J538" s="284">
        <f>IF(D538=2,'BN_Regular Symbol'!F$56,IF(BN_PayCombo!D538=1,'BN_Regular Symbol'!F$41,IF(C538=0,'BN_Regular Symbol'!F$26,'BN_Regular Symbol'!F$69) ))</f>
        <v>0</v>
      </c>
      <c r="K538" s="284">
        <f>IF(E538=2,'BN_Regular Symbol'!G$56,IF(BN_PayCombo!E538=1,'BN_Regular Symbol'!G$41,IF(D538=0,'BN_Regular Symbol'!G$26,'BN_Regular Symbol'!G$69) ))</f>
        <v>104</v>
      </c>
      <c r="L538" s="284">
        <f>IF(F538=2,'BN_Regular Symbol'!H$56,IF(BN_PayCombo!F538=1,'BN_Regular Symbol'!H$41,IF(E538=0,'BN_Regular Symbol'!H$26,'BN_Regular Symbol'!H$69) ))</f>
        <v>120</v>
      </c>
      <c r="M538" s="270">
        <f t="shared" si="96"/>
        <v>0</v>
      </c>
      <c r="N538" s="271">
        <f t="shared" si="97"/>
        <v>0</v>
      </c>
      <c r="O538" s="285">
        <f>HLOOKUP(A538,OverView!$B$47:$L$57,10,FALSE)</f>
        <v>15</v>
      </c>
      <c r="P538" s="269">
        <f t="shared" si="103"/>
        <v>0</v>
      </c>
      <c r="Q538" s="272">
        <f t="shared" si="99"/>
        <v>0</v>
      </c>
      <c r="R538" s="269">
        <f t="shared" si="104"/>
        <v>0</v>
      </c>
      <c r="S538" s="289">
        <f>SUM(M531:M538)</f>
        <v>0</v>
      </c>
    </row>
    <row r="539" spans="1:19" ht="14" thickBot="1">
      <c r="A539" s="187">
        <f t="shared" si="101"/>
        <v>4</v>
      </c>
      <c r="B539" s="280">
        <v>1</v>
      </c>
      <c r="C539" s="280">
        <v>1</v>
      </c>
      <c r="D539" s="280">
        <v>1</v>
      </c>
      <c r="E539" s="280">
        <v>1</v>
      </c>
      <c r="F539" s="280">
        <v>0</v>
      </c>
      <c r="G539" s="281">
        <f t="shared" si="102"/>
        <v>4</v>
      </c>
      <c r="H539" s="284">
        <f>IF(B539=2,'BN_Regular Symbol'!D$56,IF(BN_PayCombo!B539=1,'BN_Regular Symbol'!D$41,IF(A539=0,'BN_Regular Symbol'!D$26,'BN_Regular Symbol'!D$69) ))</f>
        <v>0</v>
      </c>
      <c r="I539" s="284">
        <f>IF(C539=2,'BN_Regular Symbol'!E$56,IF(BN_PayCombo!C539=1,'BN_Regular Symbol'!E$41,IF(B539=0,'BN_Regular Symbol'!E$26,'BN_Regular Symbol'!E$69) ))</f>
        <v>0</v>
      </c>
      <c r="J539" s="284">
        <f>IF(D539=2,'BN_Regular Symbol'!F$56,IF(BN_PayCombo!D539=1,'BN_Regular Symbol'!F$41,IF(C539=0,'BN_Regular Symbol'!F$26,'BN_Regular Symbol'!F$69) ))</f>
        <v>0</v>
      </c>
      <c r="K539" s="284">
        <f>IF(E539=2,'BN_Regular Symbol'!G$56,IF(BN_PayCombo!E539=1,'BN_Regular Symbol'!G$41,IF(D539=0,'BN_Regular Symbol'!G$26,'BN_Regular Symbol'!G$69) ))</f>
        <v>0</v>
      </c>
      <c r="L539" s="284">
        <f>IF(F539=2,'BN_Regular Symbol'!H$56,IF(BN_PayCombo!F539=1,'BN_Regular Symbol'!H$41,IF(E539=0,'BN_Regular Symbol'!H$26,'BN_Regular Symbol'!H$69) ))</f>
        <v>109</v>
      </c>
      <c r="M539" s="270">
        <f t="shared" si="96"/>
        <v>0</v>
      </c>
      <c r="N539" s="271">
        <f t="shared" si="97"/>
        <v>0</v>
      </c>
      <c r="O539" s="285">
        <f>HLOOKUP(A539,OverView!$B$47:$L$57,10,FALSE)</f>
        <v>8</v>
      </c>
      <c r="P539" s="269">
        <f t="shared" si="103"/>
        <v>0</v>
      </c>
      <c r="Q539" s="272">
        <f t="shared" si="99"/>
        <v>0</v>
      </c>
      <c r="R539" s="269">
        <f t="shared" si="104"/>
        <v>0</v>
      </c>
      <c r="S539" s="237"/>
    </row>
    <row r="540" spans="1:19" ht="14" thickBot="1">
      <c r="A540" s="187">
        <f t="shared" si="101"/>
        <v>4</v>
      </c>
      <c r="B540" s="278">
        <v>1</v>
      </c>
      <c r="C540" s="278">
        <v>1</v>
      </c>
      <c r="D540" s="278">
        <v>2</v>
      </c>
      <c r="E540" s="278">
        <v>0</v>
      </c>
      <c r="F540" s="278">
        <v>0</v>
      </c>
      <c r="G540" s="279">
        <f t="shared" si="102"/>
        <v>4</v>
      </c>
      <c r="H540" s="284">
        <f>IF(B540=2,'BN_Regular Symbol'!D$56,IF(BN_PayCombo!B540=1,'BN_Regular Symbol'!D$41,IF(A540=0,'BN_Regular Symbol'!D$26,'BN_Regular Symbol'!D$69) ))</f>
        <v>0</v>
      </c>
      <c r="I540" s="284">
        <f>IF(C540=2,'BN_Regular Symbol'!E$56,IF(BN_PayCombo!C540=1,'BN_Regular Symbol'!E$41,IF(B540=0,'BN_Regular Symbol'!E$26,'BN_Regular Symbol'!E$69) ))</f>
        <v>0</v>
      </c>
      <c r="J540" s="284">
        <f>IF(D540=2,'BN_Regular Symbol'!F$56,IF(BN_PayCombo!D540=1,'BN_Regular Symbol'!F$41,IF(C540=0,'BN_Regular Symbol'!F$26,'BN_Regular Symbol'!F$69) ))</f>
        <v>14</v>
      </c>
      <c r="K540" s="284">
        <f>IF(E540=2,'BN_Regular Symbol'!G$56,IF(BN_PayCombo!E540=1,'BN_Regular Symbol'!G$41,IF(D540=0,'BN_Regular Symbol'!G$26,'BN_Regular Symbol'!G$69) ))</f>
        <v>104</v>
      </c>
      <c r="L540" s="284">
        <f>IF(F540=2,'BN_Regular Symbol'!H$56,IF(BN_PayCombo!F540=1,'BN_Regular Symbol'!H$41,IF(E540=0,'BN_Regular Symbol'!H$26,'BN_Regular Symbol'!H$69) ))</f>
        <v>120</v>
      </c>
      <c r="M540" s="270">
        <f t="shared" si="96"/>
        <v>0</v>
      </c>
      <c r="N540" s="271">
        <f t="shared" si="97"/>
        <v>0</v>
      </c>
      <c r="O540" s="285">
        <f>HLOOKUP(A540,OverView!$B$47:$L$57,10,FALSE)</f>
        <v>8</v>
      </c>
      <c r="P540" s="269">
        <f t="shared" si="103"/>
        <v>0</v>
      </c>
      <c r="Q540" s="272">
        <f t="shared" si="99"/>
        <v>0</v>
      </c>
      <c r="R540" s="269">
        <f t="shared" si="104"/>
        <v>0</v>
      </c>
      <c r="S540" s="237"/>
    </row>
    <row r="541" spans="1:19" ht="14" thickBot="1">
      <c r="A541" s="187">
        <f t="shared" si="101"/>
        <v>4</v>
      </c>
      <c r="B541" s="278">
        <v>1</v>
      </c>
      <c r="C541" s="278">
        <v>2</v>
      </c>
      <c r="D541" s="278">
        <v>1</v>
      </c>
      <c r="E541" s="278">
        <v>0</v>
      </c>
      <c r="F541" s="278">
        <v>0</v>
      </c>
      <c r="G541" s="279">
        <f t="shared" si="102"/>
        <v>4</v>
      </c>
      <c r="H541" s="284">
        <f>IF(B541=2,'BN_Regular Symbol'!D$56,IF(BN_PayCombo!B541=1,'BN_Regular Symbol'!D$41,IF(A541=0,'BN_Regular Symbol'!D$26,'BN_Regular Symbol'!D$69) ))</f>
        <v>0</v>
      </c>
      <c r="I541" s="284">
        <f>IF(C541=2,'BN_Regular Symbol'!E$56,IF(BN_PayCombo!C541=1,'BN_Regular Symbol'!E$41,IF(B541=0,'BN_Regular Symbol'!E$26,'BN_Regular Symbol'!E$69) ))</f>
        <v>2</v>
      </c>
      <c r="J541" s="284">
        <f>IF(D541=2,'BN_Regular Symbol'!F$56,IF(BN_PayCombo!D541=1,'BN_Regular Symbol'!F$41,IF(C541=0,'BN_Regular Symbol'!F$26,'BN_Regular Symbol'!F$69) ))</f>
        <v>0</v>
      </c>
      <c r="K541" s="284">
        <f>IF(E541=2,'BN_Regular Symbol'!G$56,IF(BN_PayCombo!E541=1,'BN_Regular Symbol'!G$41,IF(D541=0,'BN_Regular Symbol'!G$26,'BN_Regular Symbol'!G$69) ))</f>
        <v>104</v>
      </c>
      <c r="L541" s="284">
        <f>IF(F541=2,'BN_Regular Symbol'!H$56,IF(BN_PayCombo!F541=1,'BN_Regular Symbol'!H$41,IF(E541=0,'BN_Regular Symbol'!H$26,'BN_Regular Symbol'!H$69) ))</f>
        <v>120</v>
      </c>
      <c r="M541" s="270">
        <f t="shared" si="96"/>
        <v>0</v>
      </c>
      <c r="N541" s="271">
        <f t="shared" si="97"/>
        <v>0</v>
      </c>
      <c r="O541" s="285">
        <f>HLOOKUP(A541,OverView!$B$47:$L$57,10,FALSE)</f>
        <v>8</v>
      </c>
      <c r="P541" s="269">
        <f t="shared" si="103"/>
        <v>0</v>
      </c>
      <c r="Q541" s="272">
        <f t="shared" si="99"/>
        <v>0</v>
      </c>
      <c r="R541" s="269">
        <f t="shared" si="104"/>
        <v>0</v>
      </c>
      <c r="S541" s="237"/>
    </row>
    <row r="542" spans="1:19" ht="14" thickBot="1">
      <c r="A542" s="187">
        <f t="shared" si="101"/>
        <v>4</v>
      </c>
      <c r="B542" s="278">
        <v>2</v>
      </c>
      <c r="C542" s="278">
        <v>1</v>
      </c>
      <c r="D542" s="278">
        <v>1</v>
      </c>
      <c r="E542" s="278">
        <v>0</v>
      </c>
      <c r="F542" s="278">
        <v>0</v>
      </c>
      <c r="G542" s="279">
        <f t="shared" si="102"/>
        <v>4</v>
      </c>
      <c r="H542" s="284">
        <f>IF(B542=2,'BN_Regular Symbol'!D$56,IF(BN_PayCombo!B542=1,'BN_Regular Symbol'!D$41,IF(A542=0,'BN_Regular Symbol'!D$26,'BN_Regular Symbol'!D$69) ))</f>
        <v>33</v>
      </c>
      <c r="I542" s="284">
        <f>IF(C542=2,'BN_Regular Symbol'!E$56,IF(BN_PayCombo!C542=1,'BN_Regular Symbol'!E$41,IF(B542=0,'BN_Regular Symbol'!E$26,'BN_Regular Symbol'!E$69) ))</f>
        <v>0</v>
      </c>
      <c r="J542" s="284">
        <f>IF(D542=2,'BN_Regular Symbol'!F$56,IF(BN_PayCombo!D542=1,'BN_Regular Symbol'!F$41,IF(C542=0,'BN_Regular Symbol'!F$26,'BN_Regular Symbol'!F$69) ))</f>
        <v>0</v>
      </c>
      <c r="K542" s="284">
        <f>IF(E542=2,'BN_Regular Symbol'!G$56,IF(BN_PayCombo!E542=1,'BN_Regular Symbol'!G$41,IF(D542=0,'BN_Regular Symbol'!G$26,'BN_Regular Symbol'!G$69) ))</f>
        <v>104</v>
      </c>
      <c r="L542" s="284">
        <f>IF(F542=2,'BN_Regular Symbol'!H$56,IF(BN_PayCombo!F542=1,'BN_Regular Symbol'!H$41,IF(E542=0,'BN_Regular Symbol'!H$26,'BN_Regular Symbol'!H$69) ))</f>
        <v>120</v>
      </c>
      <c r="M542" s="270">
        <f t="shared" si="96"/>
        <v>0</v>
      </c>
      <c r="N542" s="271">
        <f t="shared" si="97"/>
        <v>0</v>
      </c>
      <c r="O542" s="285">
        <f>HLOOKUP(A542,OverView!$B$47:$L$57,10,FALSE)</f>
        <v>8</v>
      </c>
      <c r="P542" s="269">
        <f t="shared" si="103"/>
        <v>0</v>
      </c>
      <c r="Q542" s="272">
        <f t="shared" si="99"/>
        <v>0</v>
      </c>
      <c r="R542" s="269">
        <f t="shared" si="104"/>
        <v>0</v>
      </c>
      <c r="S542" s="237"/>
    </row>
    <row r="543" spans="1:19" ht="14" thickBot="1">
      <c r="A543" s="187">
        <f t="shared" si="101"/>
        <v>4</v>
      </c>
      <c r="B543" s="282">
        <v>2</v>
      </c>
      <c r="C543" s="282">
        <v>2</v>
      </c>
      <c r="D543" s="282">
        <v>0</v>
      </c>
      <c r="E543" s="282">
        <v>0</v>
      </c>
      <c r="F543" s="282">
        <v>0</v>
      </c>
      <c r="G543" s="283">
        <f t="shared" si="102"/>
        <v>4</v>
      </c>
      <c r="H543" s="284">
        <f>IF(B543=2,'BN_Regular Symbol'!D$56,IF(BN_PayCombo!B543=1,'BN_Regular Symbol'!D$41,IF(A543=0,'BN_Regular Symbol'!D$26,'BN_Regular Symbol'!D$69) ))</f>
        <v>33</v>
      </c>
      <c r="I543" s="284">
        <f>IF(C543=2,'BN_Regular Symbol'!E$56,IF(BN_PayCombo!C543=1,'BN_Regular Symbol'!E$41,IF(B543=0,'BN_Regular Symbol'!E$26,'BN_Regular Symbol'!E$69) ))</f>
        <v>2</v>
      </c>
      <c r="J543" s="284">
        <f>IF(D543=2,'BN_Regular Symbol'!F$56,IF(BN_PayCombo!D543=1,'BN_Regular Symbol'!F$41,IF(C543=0,'BN_Regular Symbol'!F$26,'BN_Regular Symbol'!F$69) ))</f>
        <v>106</v>
      </c>
      <c r="K543" s="284">
        <f>IF(E543=2,'BN_Regular Symbol'!G$56,IF(BN_PayCombo!E543=1,'BN_Regular Symbol'!G$41,IF(D543=0,'BN_Regular Symbol'!G$26,'BN_Regular Symbol'!G$69) ))</f>
        <v>120</v>
      </c>
      <c r="L543" s="284">
        <f>IF(F543=2,'BN_Regular Symbol'!H$56,IF(BN_PayCombo!F543=1,'BN_Regular Symbol'!H$41,IF(E543=0,'BN_Regular Symbol'!H$26,'BN_Regular Symbol'!H$69) ))</f>
        <v>120</v>
      </c>
      <c r="M543" s="270">
        <f t="shared" si="96"/>
        <v>100742400</v>
      </c>
      <c r="N543" s="271">
        <f t="shared" si="97"/>
        <v>246.99828473413379</v>
      </c>
      <c r="O543" s="285">
        <f>HLOOKUP(A543,OverView!$B$47:$L$57,10,FALSE)</f>
        <v>8</v>
      </c>
      <c r="P543" s="269">
        <f t="shared" si="103"/>
        <v>3.2388888888888891E-2</v>
      </c>
      <c r="Q543" s="272">
        <f t="shared" si="99"/>
        <v>4.0486111111111113E-3</v>
      </c>
      <c r="R543" s="269">
        <f t="shared" si="104"/>
        <v>3.2388888888888891E-2</v>
      </c>
      <c r="S543" s="289">
        <f>SUM(M539:M543)</f>
        <v>100742400</v>
      </c>
    </row>
    <row r="544" spans="1:19" ht="14" thickBot="1">
      <c r="A544" s="187">
        <f t="shared" si="101"/>
        <v>3</v>
      </c>
      <c r="B544" s="280">
        <v>1</v>
      </c>
      <c r="C544" s="280">
        <v>1</v>
      </c>
      <c r="D544" s="280">
        <v>1</v>
      </c>
      <c r="E544" s="280">
        <v>0</v>
      </c>
      <c r="F544" s="280">
        <v>0</v>
      </c>
      <c r="G544" s="281">
        <f t="shared" si="102"/>
        <v>3</v>
      </c>
      <c r="H544" s="284">
        <f>IF(B544=2,'BN_Regular Symbol'!D$56,IF(BN_PayCombo!B544=1,'BN_Regular Symbol'!D$41,IF(A544=0,'BN_Regular Symbol'!D$26,'BN_Regular Symbol'!D$69) ))</f>
        <v>0</v>
      </c>
      <c r="I544" s="284">
        <f>IF(C544=2,'BN_Regular Symbol'!E$56,IF(BN_PayCombo!C544=1,'BN_Regular Symbol'!E$41,IF(B544=0,'BN_Regular Symbol'!E$26,'BN_Regular Symbol'!E$69) ))</f>
        <v>0</v>
      </c>
      <c r="J544" s="284">
        <f>IF(D544=2,'BN_Regular Symbol'!F$56,IF(BN_PayCombo!D544=1,'BN_Regular Symbol'!F$41,IF(C544=0,'BN_Regular Symbol'!F$26,'BN_Regular Symbol'!F$69) ))</f>
        <v>0</v>
      </c>
      <c r="K544" s="284">
        <f>IF(E544=2,'BN_Regular Symbol'!G$56,IF(BN_PayCombo!E544=1,'BN_Regular Symbol'!G$41,IF(D544=0,'BN_Regular Symbol'!G$26,'BN_Regular Symbol'!G$69) ))</f>
        <v>104</v>
      </c>
      <c r="L544" s="284">
        <f>IF(F544=2,'BN_Regular Symbol'!H$56,IF(BN_PayCombo!F544=1,'BN_Regular Symbol'!H$41,IF(E544=0,'BN_Regular Symbol'!H$26,'BN_Regular Symbol'!H$69) ))</f>
        <v>120</v>
      </c>
      <c r="M544" s="270">
        <f t="shared" si="96"/>
        <v>0</v>
      </c>
      <c r="N544" s="271">
        <f t="shared" si="97"/>
        <v>0</v>
      </c>
      <c r="O544" s="285">
        <f>HLOOKUP(A544,OverView!$B$47:$L$57,10,FALSE)</f>
        <v>5</v>
      </c>
      <c r="P544" s="269">
        <f t="shared" si="103"/>
        <v>0</v>
      </c>
      <c r="Q544" s="272">
        <f t="shared" si="99"/>
        <v>0</v>
      </c>
      <c r="R544" s="269">
        <f t="shared" si="104"/>
        <v>0</v>
      </c>
      <c r="S544" s="237"/>
    </row>
    <row r="545" spans="1:19" ht="14" thickBot="1">
      <c r="A545" s="187">
        <f t="shared" si="101"/>
        <v>3</v>
      </c>
      <c r="B545" s="278">
        <v>1</v>
      </c>
      <c r="C545" s="278">
        <v>2</v>
      </c>
      <c r="D545" s="278">
        <v>0</v>
      </c>
      <c r="E545" s="278">
        <v>0</v>
      </c>
      <c r="F545" s="278">
        <v>0</v>
      </c>
      <c r="G545" s="279">
        <f t="shared" si="102"/>
        <v>3</v>
      </c>
      <c r="H545" s="284">
        <f>IF(B545=2,'BN_Regular Symbol'!D$56,IF(BN_PayCombo!B545=1,'BN_Regular Symbol'!D$41,IF(A545=0,'BN_Regular Symbol'!D$26,'BN_Regular Symbol'!D$69) ))</f>
        <v>0</v>
      </c>
      <c r="I545" s="284">
        <f>IF(C545=2,'BN_Regular Symbol'!E$56,IF(BN_PayCombo!C545=1,'BN_Regular Symbol'!E$41,IF(B545=0,'BN_Regular Symbol'!E$26,'BN_Regular Symbol'!E$69) ))</f>
        <v>2</v>
      </c>
      <c r="J545" s="284">
        <f>IF(D545=2,'BN_Regular Symbol'!F$56,IF(BN_PayCombo!D545=1,'BN_Regular Symbol'!F$41,IF(C545=0,'BN_Regular Symbol'!F$26,'BN_Regular Symbol'!F$69) ))</f>
        <v>106</v>
      </c>
      <c r="K545" s="284">
        <f>IF(E545=2,'BN_Regular Symbol'!G$56,IF(BN_PayCombo!E545=1,'BN_Regular Symbol'!G$41,IF(D545=0,'BN_Regular Symbol'!G$26,'BN_Regular Symbol'!G$69) ))</f>
        <v>120</v>
      </c>
      <c r="L545" s="284">
        <f>IF(F545=2,'BN_Regular Symbol'!H$56,IF(BN_PayCombo!F545=1,'BN_Regular Symbol'!H$41,IF(E545=0,'BN_Regular Symbol'!H$26,'BN_Regular Symbol'!H$69) ))</f>
        <v>120</v>
      </c>
      <c r="M545" s="270">
        <f t="shared" si="96"/>
        <v>0</v>
      </c>
      <c r="N545" s="271">
        <f t="shared" si="97"/>
        <v>0</v>
      </c>
      <c r="O545" s="285">
        <f>HLOOKUP(A545,OverView!$B$47:$L$57,10,FALSE)</f>
        <v>5</v>
      </c>
      <c r="P545" s="269">
        <f t="shared" si="103"/>
        <v>0</v>
      </c>
      <c r="Q545" s="272">
        <f t="shared" si="99"/>
        <v>0</v>
      </c>
      <c r="R545" s="269">
        <f t="shared" si="104"/>
        <v>0</v>
      </c>
      <c r="S545" s="237"/>
    </row>
    <row r="546" spans="1:19" ht="14" thickBot="1">
      <c r="A546" s="187">
        <f t="shared" si="101"/>
        <v>3</v>
      </c>
      <c r="B546" s="282">
        <v>2</v>
      </c>
      <c r="C546" s="282">
        <v>1</v>
      </c>
      <c r="D546" s="282">
        <v>0</v>
      </c>
      <c r="E546" s="282">
        <v>0</v>
      </c>
      <c r="F546" s="282">
        <v>0</v>
      </c>
      <c r="G546" s="283">
        <f t="shared" si="102"/>
        <v>3</v>
      </c>
      <c r="H546" s="284">
        <f>IF(B546=2,'BN_Regular Symbol'!D$56,IF(BN_PayCombo!B546=1,'BN_Regular Symbol'!D$41,IF(A546=0,'BN_Regular Symbol'!D$26,'BN_Regular Symbol'!D$69) ))</f>
        <v>33</v>
      </c>
      <c r="I546" s="284">
        <f>IF(C546=2,'BN_Regular Symbol'!E$56,IF(BN_PayCombo!C546=1,'BN_Regular Symbol'!E$41,IF(B546=0,'BN_Regular Symbol'!E$26,'BN_Regular Symbol'!E$69) ))</f>
        <v>0</v>
      </c>
      <c r="J546" s="284">
        <f>IF(D546=2,'BN_Regular Symbol'!F$56,IF(BN_PayCombo!D546=1,'BN_Regular Symbol'!F$41,IF(C546=0,'BN_Regular Symbol'!F$26,'BN_Regular Symbol'!F$69) ))</f>
        <v>106</v>
      </c>
      <c r="K546" s="284">
        <f>IF(E546=2,'BN_Regular Symbol'!G$56,IF(BN_PayCombo!E546=1,'BN_Regular Symbol'!G$41,IF(D546=0,'BN_Regular Symbol'!G$26,'BN_Regular Symbol'!G$69) ))</f>
        <v>120</v>
      </c>
      <c r="L546" s="284">
        <f>IF(F546=2,'BN_Regular Symbol'!H$56,IF(BN_PayCombo!F546=1,'BN_Regular Symbol'!H$41,IF(E546=0,'BN_Regular Symbol'!H$26,'BN_Regular Symbol'!H$69) ))</f>
        <v>120</v>
      </c>
      <c r="M546" s="270">
        <f t="shared" si="96"/>
        <v>0</v>
      </c>
      <c r="N546" s="271">
        <f t="shared" si="97"/>
        <v>0</v>
      </c>
      <c r="O546" s="285">
        <f>HLOOKUP(A546,OverView!$B$47:$L$57,10,FALSE)</f>
        <v>5</v>
      </c>
      <c r="P546" s="269">
        <f t="shared" si="103"/>
        <v>0</v>
      </c>
      <c r="Q546" s="272">
        <f t="shared" si="99"/>
        <v>0</v>
      </c>
      <c r="R546" s="269">
        <f t="shared" si="104"/>
        <v>0</v>
      </c>
      <c r="S546" s="289">
        <f>SUM(M544:M546)</f>
        <v>0</v>
      </c>
    </row>
    <row r="547" spans="1:19">
      <c r="B547" s="346" t="s">
        <v>213</v>
      </c>
      <c r="C547" s="346"/>
      <c r="D547" s="346"/>
      <c r="E547" s="346"/>
      <c r="F547" s="347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</row>
    <row r="548" spans="1:19" ht="14" thickBot="1">
      <c r="A548" s="187">
        <f t="shared" ref="A548:A579" si="105">SUM(B548:F548)</f>
        <v>10</v>
      </c>
      <c r="B548" s="282">
        <v>2</v>
      </c>
      <c r="C548" s="282">
        <v>2</v>
      </c>
      <c r="D548" s="282">
        <v>2</v>
      </c>
      <c r="E548" s="282">
        <v>2</v>
      </c>
      <c r="F548" s="282">
        <v>2</v>
      </c>
      <c r="G548" s="283">
        <f t="shared" ref="G548:G579" si="106">SUM(B548:F548)</f>
        <v>10</v>
      </c>
      <c r="H548" s="284">
        <f>IF(B548=2,'BN_Regular Symbol'!D$57,IF(BN_PayCombo!B548=1,'BN_Regular Symbol'!D$42,IF(A548=0,'BN_Regular Symbol'!D$26,'BN_Regular Symbol'!D$70) ))</f>
        <v>1</v>
      </c>
      <c r="I548" s="284">
        <f>IF(C548=2,'BN_Regular Symbol'!E$57,IF(BN_PayCombo!C548=1,'BN_Regular Symbol'!E$42,IF(B548=0,'BN_Regular Symbol'!E$26,'BN_Regular Symbol'!E$70) ))</f>
        <v>26</v>
      </c>
      <c r="J548" s="284">
        <f>IF(D548=2,'BN_Regular Symbol'!F$57,IF(BN_PayCombo!D548=1,'BN_Regular Symbol'!F$42,IF(C548=0,'BN_Regular Symbol'!F$26,'BN_Regular Symbol'!F$70) ))</f>
        <v>28</v>
      </c>
      <c r="K548" s="284">
        <f>IF(E548=2,'BN_Regular Symbol'!G$57,IF(BN_PayCombo!E548=1,'BN_Regular Symbol'!G$42,IF(D548=0,'BN_Regular Symbol'!G$26,'BN_Regular Symbol'!G$70) ))</f>
        <v>31</v>
      </c>
      <c r="L548" s="284">
        <f>IF(F548=2,'BN_Regular Symbol'!H$57,IF(BN_PayCombo!F548=1,'BN_Regular Symbol'!H$42,IF(E548=0,'BN_Regular Symbol'!H$26,'BN_Regular Symbol'!H$70) ))</f>
        <v>24</v>
      </c>
      <c r="M548" s="270">
        <f t="shared" ref="M548:M606" si="107">PRODUCT(H548,I548,J548,K548,L548)</f>
        <v>541632</v>
      </c>
      <c r="N548" s="271">
        <f t="shared" ref="N548:N606" si="108">IF(M548=0,0,$H$5/M548)</f>
        <v>45941.155618574972</v>
      </c>
      <c r="O548" s="285">
        <f>HLOOKUP(A548,OverView!$B$47:$L$57,11,FALSE)</f>
        <v>900</v>
      </c>
      <c r="P548" s="269">
        <f t="shared" ref="P548:P583" si="109">R548/$H$3</f>
        <v>1.9590277777777779E-2</v>
      </c>
      <c r="Q548" s="272">
        <f t="shared" ref="Q548:Q606" si="110">IF(N548=0,0,1/N548)</f>
        <v>2.1766975308641976E-5</v>
      </c>
      <c r="R548" s="269">
        <f t="shared" ref="R548:R583" si="111">O548*Q548</f>
        <v>1.9590277777777779E-2</v>
      </c>
      <c r="S548" s="287">
        <f>SUM(M548)</f>
        <v>541632</v>
      </c>
    </row>
    <row r="549" spans="1:19" ht="14" thickBot="1">
      <c r="A549" s="187">
        <f t="shared" si="105"/>
        <v>9</v>
      </c>
      <c r="B549" s="280">
        <v>1</v>
      </c>
      <c r="C549" s="280">
        <v>2</v>
      </c>
      <c r="D549" s="280">
        <v>2</v>
      </c>
      <c r="E549" s="280">
        <v>2</v>
      </c>
      <c r="F549" s="280">
        <v>2</v>
      </c>
      <c r="G549" s="281">
        <f t="shared" si="106"/>
        <v>9</v>
      </c>
      <c r="H549" s="284">
        <f>IF(B549=2,'BN_Regular Symbol'!D$57,IF(BN_PayCombo!B549=1,'BN_Regular Symbol'!D$42,IF(A549=0,'BN_Regular Symbol'!D$26,'BN_Regular Symbol'!D$70) ))</f>
        <v>0</v>
      </c>
      <c r="I549" s="284">
        <f>IF(C549=2,'BN_Regular Symbol'!E$57,IF(BN_PayCombo!C549=1,'BN_Regular Symbol'!E$42,IF(B549=0,'BN_Regular Symbol'!E$26,'BN_Regular Symbol'!E$70) ))</f>
        <v>26</v>
      </c>
      <c r="J549" s="284">
        <f>IF(D549=2,'BN_Regular Symbol'!F$57,IF(BN_PayCombo!D549=1,'BN_Regular Symbol'!F$42,IF(C549=0,'BN_Regular Symbol'!F$26,'BN_Regular Symbol'!F$70) ))</f>
        <v>28</v>
      </c>
      <c r="K549" s="284">
        <f>IF(E549=2,'BN_Regular Symbol'!G$57,IF(BN_PayCombo!E549=1,'BN_Regular Symbol'!G$42,IF(D549=0,'BN_Regular Symbol'!G$26,'BN_Regular Symbol'!G$70) ))</f>
        <v>31</v>
      </c>
      <c r="L549" s="284">
        <f>IF(F549=2,'BN_Regular Symbol'!H$57,IF(BN_PayCombo!F549=1,'BN_Regular Symbol'!H$42,IF(E549=0,'BN_Regular Symbol'!H$26,'BN_Regular Symbol'!H$70) ))</f>
        <v>24</v>
      </c>
      <c r="M549" s="270">
        <f t="shared" si="107"/>
        <v>0</v>
      </c>
      <c r="N549" s="271">
        <f t="shared" si="108"/>
        <v>0</v>
      </c>
      <c r="O549" s="285">
        <f>HLOOKUP(A549,OverView!$B$47:$L$57,11,FALSE)</f>
        <v>360</v>
      </c>
      <c r="P549" s="269">
        <f t="shared" si="109"/>
        <v>0</v>
      </c>
      <c r="Q549" s="272">
        <f t="shared" si="110"/>
        <v>0</v>
      </c>
      <c r="R549" s="269">
        <f t="shared" si="111"/>
        <v>0</v>
      </c>
      <c r="S549" s="237"/>
    </row>
    <row r="550" spans="1:19" ht="14" thickBot="1">
      <c r="A550" s="187">
        <f t="shared" si="105"/>
        <v>9</v>
      </c>
      <c r="B550" s="278">
        <v>2</v>
      </c>
      <c r="C550" s="278">
        <v>1</v>
      </c>
      <c r="D550" s="278">
        <v>2</v>
      </c>
      <c r="E550" s="278">
        <v>2</v>
      </c>
      <c r="F550" s="278">
        <v>2</v>
      </c>
      <c r="G550" s="279">
        <f t="shared" si="106"/>
        <v>9</v>
      </c>
      <c r="H550" s="284">
        <f>IF(B550=2,'BN_Regular Symbol'!D$57,IF(BN_PayCombo!B550=1,'BN_Regular Symbol'!D$42,IF(A550=0,'BN_Regular Symbol'!D$26,'BN_Regular Symbol'!D$70) ))</f>
        <v>1</v>
      </c>
      <c r="I550" s="284">
        <f>IF(C550=2,'BN_Regular Symbol'!E$57,IF(BN_PayCombo!C550=1,'BN_Regular Symbol'!E$42,IF(B550=0,'BN_Regular Symbol'!E$26,'BN_Regular Symbol'!E$70) ))</f>
        <v>0</v>
      </c>
      <c r="J550" s="284">
        <f>IF(D550=2,'BN_Regular Symbol'!F$57,IF(BN_PayCombo!D550=1,'BN_Regular Symbol'!F$42,IF(C550=0,'BN_Regular Symbol'!F$26,'BN_Regular Symbol'!F$70) ))</f>
        <v>28</v>
      </c>
      <c r="K550" s="284">
        <f>IF(E550=2,'BN_Regular Symbol'!G$57,IF(BN_PayCombo!E550=1,'BN_Regular Symbol'!G$42,IF(D550=0,'BN_Regular Symbol'!G$26,'BN_Regular Symbol'!G$70) ))</f>
        <v>31</v>
      </c>
      <c r="L550" s="284">
        <f>IF(F550=2,'BN_Regular Symbol'!H$57,IF(BN_PayCombo!F550=1,'BN_Regular Symbol'!H$42,IF(E550=0,'BN_Regular Symbol'!H$26,'BN_Regular Symbol'!H$70) ))</f>
        <v>24</v>
      </c>
      <c r="M550" s="270">
        <f t="shared" si="107"/>
        <v>0</v>
      </c>
      <c r="N550" s="271">
        <f t="shared" si="108"/>
        <v>0</v>
      </c>
      <c r="O550" s="285">
        <f>HLOOKUP(A550,OverView!$B$47:$L$57,11,FALSE)</f>
        <v>360</v>
      </c>
      <c r="P550" s="269">
        <f t="shared" si="109"/>
        <v>0</v>
      </c>
      <c r="Q550" s="272">
        <f t="shared" si="110"/>
        <v>0</v>
      </c>
      <c r="R550" s="269">
        <f t="shared" si="111"/>
        <v>0</v>
      </c>
      <c r="S550" s="237"/>
    </row>
    <row r="551" spans="1:19" ht="14" thickBot="1">
      <c r="A551" s="187">
        <f t="shared" si="105"/>
        <v>9</v>
      </c>
      <c r="B551" s="278">
        <v>2</v>
      </c>
      <c r="C551" s="278">
        <v>2</v>
      </c>
      <c r="D551" s="278">
        <v>1</v>
      </c>
      <c r="E551" s="278">
        <v>2</v>
      </c>
      <c r="F551" s="278">
        <v>2</v>
      </c>
      <c r="G551" s="279">
        <f t="shared" si="106"/>
        <v>9</v>
      </c>
      <c r="H551" s="284">
        <f>IF(B551=2,'BN_Regular Symbol'!D$57,IF(BN_PayCombo!B551=1,'BN_Regular Symbol'!D$42,IF(A551=0,'BN_Regular Symbol'!D$26,'BN_Regular Symbol'!D$70) ))</f>
        <v>1</v>
      </c>
      <c r="I551" s="284">
        <f>IF(C551=2,'BN_Regular Symbol'!E$57,IF(BN_PayCombo!C551=1,'BN_Regular Symbol'!E$42,IF(B551=0,'BN_Regular Symbol'!E$26,'BN_Regular Symbol'!E$70) ))</f>
        <v>26</v>
      </c>
      <c r="J551" s="284">
        <f>IF(D551=2,'BN_Regular Symbol'!F$57,IF(BN_PayCombo!D551=1,'BN_Regular Symbol'!F$42,IF(C551=0,'BN_Regular Symbol'!F$26,'BN_Regular Symbol'!F$70) ))</f>
        <v>0</v>
      </c>
      <c r="K551" s="284">
        <f>IF(E551=2,'BN_Regular Symbol'!G$57,IF(BN_PayCombo!E551=1,'BN_Regular Symbol'!G$42,IF(D551=0,'BN_Regular Symbol'!G$26,'BN_Regular Symbol'!G$70) ))</f>
        <v>31</v>
      </c>
      <c r="L551" s="284">
        <f>IF(F551=2,'BN_Regular Symbol'!H$57,IF(BN_PayCombo!F551=1,'BN_Regular Symbol'!H$42,IF(E551=0,'BN_Regular Symbol'!H$26,'BN_Regular Symbol'!H$70) ))</f>
        <v>24</v>
      </c>
      <c r="M551" s="270">
        <f t="shared" si="107"/>
        <v>0</v>
      </c>
      <c r="N551" s="271">
        <f t="shared" si="108"/>
        <v>0</v>
      </c>
      <c r="O551" s="285">
        <f>HLOOKUP(A551,OverView!$B$47:$L$57,11,FALSE)</f>
        <v>360</v>
      </c>
      <c r="P551" s="269">
        <f t="shared" si="109"/>
        <v>0</v>
      </c>
      <c r="Q551" s="272">
        <f t="shared" si="110"/>
        <v>0</v>
      </c>
      <c r="R551" s="269">
        <f t="shared" si="111"/>
        <v>0</v>
      </c>
      <c r="S551" s="237"/>
    </row>
    <row r="552" spans="1:19" ht="14" thickBot="1">
      <c r="A552" s="187">
        <f t="shared" si="105"/>
        <v>9</v>
      </c>
      <c r="B552" s="278">
        <v>2</v>
      </c>
      <c r="C552" s="278">
        <v>2</v>
      </c>
      <c r="D552" s="278">
        <v>2</v>
      </c>
      <c r="E552" s="278">
        <v>1</v>
      </c>
      <c r="F552" s="278">
        <v>2</v>
      </c>
      <c r="G552" s="279">
        <f t="shared" si="106"/>
        <v>9</v>
      </c>
      <c r="H552" s="284">
        <f>IF(B552=2,'BN_Regular Symbol'!D$57,IF(BN_PayCombo!B552=1,'BN_Regular Symbol'!D$42,IF(A552=0,'BN_Regular Symbol'!D$26,'BN_Regular Symbol'!D$70) ))</f>
        <v>1</v>
      </c>
      <c r="I552" s="284">
        <f>IF(C552=2,'BN_Regular Symbol'!E$57,IF(BN_PayCombo!C552=1,'BN_Regular Symbol'!E$42,IF(B552=0,'BN_Regular Symbol'!E$26,'BN_Regular Symbol'!E$70) ))</f>
        <v>26</v>
      </c>
      <c r="J552" s="284">
        <f>IF(D552=2,'BN_Regular Symbol'!F$57,IF(BN_PayCombo!D552=1,'BN_Regular Symbol'!F$42,IF(C552=0,'BN_Regular Symbol'!F$26,'BN_Regular Symbol'!F$70) ))</f>
        <v>28</v>
      </c>
      <c r="K552" s="284">
        <f>IF(E552=2,'BN_Regular Symbol'!G$57,IF(BN_PayCombo!E552=1,'BN_Regular Symbol'!G$42,IF(D552=0,'BN_Regular Symbol'!G$26,'BN_Regular Symbol'!G$70) ))</f>
        <v>0</v>
      </c>
      <c r="L552" s="284">
        <f>IF(F552=2,'BN_Regular Symbol'!H$57,IF(BN_PayCombo!F552=1,'BN_Regular Symbol'!H$42,IF(E552=0,'BN_Regular Symbol'!H$26,'BN_Regular Symbol'!H$70) ))</f>
        <v>24</v>
      </c>
      <c r="M552" s="270">
        <f t="shared" si="107"/>
        <v>0</v>
      </c>
      <c r="N552" s="271">
        <f t="shared" si="108"/>
        <v>0</v>
      </c>
      <c r="O552" s="285">
        <f>HLOOKUP(A552,OverView!$B$47:$L$57,11,FALSE)</f>
        <v>360</v>
      </c>
      <c r="P552" s="269">
        <f t="shared" si="109"/>
        <v>0</v>
      </c>
      <c r="Q552" s="272">
        <f t="shared" si="110"/>
        <v>0</v>
      </c>
      <c r="R552" s="269">
        <f t="shared" si="111"/>
        <v>0</v>
      </c>
      <c r="S552" s="237"/>
    </row>
    <row r="553" spans="1:19" ht="14" thickBot="1">
      <c r="A553" s="187">
        <f t="shared" si="105"/>
        <v>9</v>
      </c>
      <c r="B553" s="282">
        <v>2</v>
      </c>
      <c r="C553" s="282">
        <v>2</v>
      </c>
      <c r="D553" s="282">
        <v>2</v>
      </c>
      <c r="E553" s="282">
        <v>2</v>
      </c>
      <c r="F553" s="282">
        <v>1</v>
      </c>
      <c r="G553" s="283">
        <f t="shared" si="106"/>
        <v>9</v>
      </c>
      <c r="H553" s="284">
        <f>IF(B553=2,'BN_Regular Symbol'!D$57,IF(BN_PayCombo!B553=1,'BN_Regular Symbol'!D$42,IF(A553=0,'BN_Regular Symbol'!D$26,'BN_Regular Symbol'!D$70) ))</f>
        <v>1</v>
      </c>
      <c r="I553" s="284">
        <f>IF(C553=2,'BN_Regular Symbol'!E$57,IF(BN_PayCombo!C553=1,'BN_Regular Symbol'!E$42,IF(B553=0,'BN_Regular Symbol'!E$26,'BN_Regular Symbol'!E$70) ))</f>
        <v>26</v>
      </c>
      <c r="J553" s="284">
        <f>IF(D553=2,'BN_Regular Symbol'!F$57,IF(BN_PayCombo!D553=1,'BN_Regular Symbol'!F$42,IF(C553=0,'BN_Regular Symbol'!F$26,'BN_Regular Symbol'!F$70) ))</f>
        <v>28</v>
      </c>
      <c r="K553" s="284">
        <f>IF(E553=2,'BN_Regular Symbol'!G$57,IF(BN_PayCombo!E553=1,'BN_Regular Symbol'!G$42,IF(D553=0,'BN_Regular Symbol'!G$26,'BN_Regular Symbol'!G$70) ))</f>
        <v>31</v>
      </c>
      <c r="L553" s="284">
        <f>IF(F553=2,'BN_Regular Symbol'!H$57,IF(BN_PayCombo!F553=1,'BN_Regular Symbol'!H$42,IF(E553=0,'BN_Regular Symbol'!H$26,'BN_Regular Symbol'!H$70) ))</f>
        <v>0</v>
      </c>
      <c r="M553" s="270">
        <f t="shared" si="107"/>
        <v>0</v>
      </c>
      <c r="N553" s="271">
        <f t="shared" si="108"/>
        <v>0</v>
      </c>
      <c r="O553" s="285">
        <f>HLOOKUP(A553,OverView!$B$47:$L$57,11,FALSE)</f>
        <v>360</v>
      </c>
      <c r="P553" s="269">
        <f t="shared" si="109"/>
        <v>0</v>
      </c>
      <c r="Q553" s="272">
        <f t="shared" si="110"/>
        <v>0</v>
      </c>
      <c r="R553" s="269">
        <f t="shared" si="111"/>
        <v>0</v>
      </c>
      <c r="S553" s="288">
        <f>SUM(M549:M553)</f>
        <v>0</v>
      </c>
    </row>
    <row r="554" spans="1:19" ht="14" thickBot="1">
      <c r="A554" s="187">
        <f t="shared" si="105"/>
        <v>8</v>
      </c>
      <c r="B554" s="280">
        <v>1</v>
      </c>
      <c r="C554" s="280">
        <v>1</v>
      </c>
      <c r="D554" s="280">
        <v>2</v>
      </c>
      <c r="E554" s="280">
        <v>2</v>
      </c>
      <c r="F554" s="280">
        <v>2</v>
      </c>
      <c r="G554" s="281">
        <f t="shared" si="106"/>
        <v>8</v>
      </c>
      <c r="H554" s="284">
        <f>IF(B554=2,'BN_Regular Symbol'!D$57,IF(BN_PayCombo!B554=1,'BN_Regular Symbol'!D$42,IF(A554=0,'BN_Regular Symbol'!D$26,'BN_Regular Symbol'!D$70) ))</f>
        <v>0</v>
      </c>
      <c r="I554" s="284">
        <f>IF(C554=2,'BN_Regular Symbol'!E$57,IF(BN_PayCombo!C554=1,'BN_Regular Symbol'!E$42,IF(B554=0,'BN_Regular Symbol'!E$26,'BN_Regular Symbol'!E$70) ))</f>
        <v>0</v>
      </c>
      <c r="J554" s="284">
        <f>IF(D554=2,'BN_Regular Symbol'!F$57,IF(BN_PayCombo!D554=1,'BN_Regular Symbol'!F$42,IF(C554=0,'BN_Regular Symbol'!F$26,'BN_Regular Symbol'!F$70) ))</f>
        <v>28</v>
      </c>
      <c r="K554" s="284">
        <f>IF(E554=2,'BN_Regular Symbol'!G$57,IF(BN_PayCombo!E554=1,'BN_Regular Symbol'!G$42,IF(D554=0,'BN_Regular Symbol'!G$26,'BN_Regular Symbol'!G$70) ))</f>
        <v>31</v>
      </c>
      <c r="L554" s="284">
        <f>IF(F554=2,'BN_Regular Symbol'!H$57,IF(BN_PayCombo!F554=1,'BN_Regular Symbol'!H$42,IF(E554=0,'BN_Regular Symbol'!H$26,'BN_Regular Symbol'!H$70) ))</f>
        <v>24</v>
      </c>
      <c r="M554" s="270">
        <f t="shared" si="107"/>
        <v>0</v>
      </c>
      <c r="N554" s="271">
        <f t="shared" si="108"/>
        <v>0</v>
      </c>
      <c r="O554" s="285">
        <f>HLOOKUP(A554,OverView!$B$47:$L$57,11,FALSE)</f>
        <v>240</v>
      </c>
      <c r="P554" s="269">
        <f t="shared" si="109"/>
        <v>0</v>
      </c>
      <c r="Q554" s="272">
        <f t="shared" si="110"/>
        <v>0</v>
      </c>
      <c r="R554" s="269">
        <f t="shared" si="111"/>
        <v>0</v>
      </c>
      <c r="S554" s="237"/>
    </row>
    <row r="555" spans="1:19" ht="14" thickBot="1">
      <c r="A555" s="187">
        <f t="shared" si="105"/>
        <v>8</v>
      </c>
      <c r="B555" s="278">
        <v>1</v>
      </c>
      <c r="C555" s="278">
        <v>2</v>
      </c>
      <c r="D555" s="278">
        <v>1</v>
      </c>
      <c r="E555" s="278">
        <v>2</v>
      </c>
      <c r="F555" s="278">
        <v>2</v>
      </c>
      <c r="G555" s="279">
        <f t="shared" si="106"/>
        <v>8</v>
      </c>
      <c r="H555" s="284">
        <f>IF(B555=2,'BN_Regular Symbol'!D$57,IF(BN_PayCombo!B555=1,'BN_Regular Symbol'!D$42,IF(A555=0,'BN_Regular Symbol'!D$26,'BN_Regular Symbol'!D$70) ))</f>
        <v>0</v>
      </c>
      <c r="I555" s="284">
        <f>IF(C555=2,'BN_Regular Symbol'!E$57,IF(BN_PayCombo!C555=1,'BN_Regular Symbol'!E$42,IF(B555=0,'BN_Regular Symbol'!E$26,'BN_Regular Symbol'!E$70) ))</f>
        <v>26</v>
      </c>
      <c r="J555" s="284">
        <f>IF(D555=2,'BN_Regular Symbol'!F$57,IF(BN_PayCombo!D555=1,'BN_Regular Symbol'!F$42,IF(C555=0,'BN_Regular Symbol'!F$26,'BN_Regular Symbol'!F$70) ))</f>
        <v>0</v>
      </c>
      <c r="K555" s="284">
        <f>IF(E555=2,'BN_Regular Symbol'!G$57,IF(BN_PayCombo!E555=1,'BN_Regular Symbol'!G$42,IF(D555=0,'BN_Regular Symbol'!G$26,'BN_Regular Symbol'!G$70) ))</f>
        <v>31</v>
      </c>
      <c r="L555" s="284">
        <f>IF(F555=2,'BN_Regular Symbol'!H$57,IF(BN_PayCombo!F555=1,'BN_Regular Symbol'!H$42,IF(E555=0,'BN_Regular Symbol'!H$26,'BN_Regular Symbol'!H$70) ))</f>
        <v>24</v>
      </c>
      <c r="M555" s="270">
        <f t="shared" si="107"/>
        <v>0</v>
      </c>
      <c r="N555" s="271">
        <f t="shared" si="108"/>
        <v>0</v>
      </c>
      <c r="O555" s="285">
        <f>HLOOKUP(A555,OverView!$B$47:$L$57,11,FALSE)</f>
        <v>240</v>
      </c>
      <c r="P555" s="269">
        <f t="shared" si="109"/>
        <v>0</v>
      </c>
      <c r="Q555" s="272">
        <f t="shared" si="110"/>
        <v>0</v>
      </c>
      <c r="R555" s="269">
        <f t="shared" si="111"/>
        <v>0</v>
      </c>
      <c r="S555" s="237"/>
    </row>
    <row r="556" spans="1:19" ht="14" thickBot="1">
      <c r="A556" s="187">
        <f t="shared" si="105"/>
        <v>8</v>
      </c>
      <c r="B556" s="278">
        <v>1</v>
      </c>
      <c r="C556" s="278">
        <v>2</v>
      </c>
      <c r="D556" s="278">
        <v>2</v>
      </c>
      <c r="E556" s="278">
        <v>1</v>
      </c>
      <c r="F556" s="278">
        <v>2</v>
      </c>
      <c r="G556" s="279">
        <f t="shared" si="106"/>
        <v>8</v>
      </c>
      <c r="H556" s="284">
        <f>IF(B556=2,'BN_Regular Symbol'!D$57,IF(BN_PayCombo!B556=1,'BN_Regular Symbol'!D$42,IF(A556=0,'BN_Regular Symbol'!D$26,'BN_Regular Symbol'!D$70) ))</f>
        <v>0</v>
      </c>
      <c r="I556" s="284">
        <f>IF(C556=2,'BN_Regular Symbol'!E$57,IF(BN_PayCombo!C556=1,'BN_Regular Symbol'!E$42,IF(B556=0,'BN_Regular Symbol'!E$26,'BN_Regular Symbol'!E$70) ))</f>
        <v>26</v>
      </c>
      <c r="J556" s="284">
        <f>IF(D556=2,'BN_Regular Symbol'!F$57,IF(BN_PayCombo!D556=1,'BN_Regular Symbol'!F$42,IF(C556=0,'BN_Regular Symbol'!F$26,'BN_Regular Symbol'!F$70) ))</f>
        <v>28</v>
      </c>
      <c r="K556" s="284">
        <f>IF(E556=2,'BN_Regular Symbol'!G$57,IF(BN_PayCombo!E556=1,'BN_Regular Symbol'!G$42,IF(D556=0,'BN_Regular Symbol'!G$26,'BN_Regular Symbol'!G$70) ))</f>
        <v>0</v>
      </c>
      <c r="L556" s="284">
        <f>IF(F556=2,'BN_Regular Symbol'!H$57,IF(BN_PayCombo!F556=1,'BN_Regular Symbol'!H$42,IF(E556=0,'BN_Regular Symbol'!H$26,'BN_Regular Symbol'!H$70) ))</f>
        <v>24</v>
      </c>
      <c r="M556" s="270">
        <f t="shared" si="107"/>
        <v>0</v>
      </c>
      <c r="N556" s="271">
        <f t="shared" si="108"/>
        <v>0</v>
      </c>
      <c r="O556" s="285">
        <f>HLOOKUP(A556,OverView!$B$47:$L$57,11,FALSE)</f>
        <v>240</v>
      </c>
      <c r="P556" s="269">
        <f t="shared" si="109"/>
        <v>0</v>
      </c>
      <c r="Q556" s="272">
        <f t="shared" si="110"/>
        <v>0</v>
      </c>
      <c r="R556" s="269">
        <f t="shared" si="111"/>
        <v>0</v>
      </c>
      <c r="S556" s="237"/>
    </row>
    <row r="557" spans="1:19" ht="14" thickBot="1">
      <c r="A557" s="187">
        <f t="shared" si="105"/>
        <v>8</v>
      </c>
      <c r="B557" s="278">
        <v>1</v>
      </c>
      <c r="C557" s="278">
        <v>2</v>
      </c>
      <c r="D557" s="278">
        <v>2</v>
      </c>
      <c r="E557" s="278">
        <v>2</v>
      </c>
      <c r="F557" s="278">
        <v>1</v>
      </c>
      <c r="G557" s="279">
        <f t="shared" si="106"/>
        <v>8</v>
      </c>
      <c r="H557" s="284">
        <f>IF(B557=2,'BN_Regular Symbol'!D$57,IF(BN_PayCombo!B557=1,'BN_Regular Symbol'!D$42,IF(A557=0,'BN_Regular Symbol'!D$26,'BN_Regular Symbol'!D$70) ))</f>
        <v>0</v>
      </c>
      <c r="I557" s="284">
        <f>IF(C557=2,'BN_Regular Symbol'!E$57,IF(BN_PayCombo!C557=1,'BN_Regular Symbol'!E$42,IF(B557=0,'BN_Regular Symbol'!E$26,'BN_Regular Symbol'!E$70) ))</f>
        <v>26</v>
      </c>
      <c r="J557" s="284">
        <f>IF(D557=2,'BN_Regular Symbol'!F$57,IF(BN_PayCombo!D557=1,'BN_Regular Symbol'!F$42,IF(C557=0,'BN_Regular Symbol'!F$26,'BN_Regular Symbol'!F$70) ))</f>
        <v>28</v>
      </c>
      <c r="K557" s="284">
        <f>IF(E557=2,'BN_Regular Symbol'!G$57,IF(BN_PayCombo!E557=1,'BN_Regular Symbol'!G$42,IF(D557=0,'BN_Regular Symbol'!G$26,'BN_Regular Symbol'!G$70) ))</f>
        <v>31</v>
      </c>
      <c r="L557" s="284">
        <f>IF(F557=2,'BN_Regular Symbol'!H$57,IF(BN_PayCombo!F557=1,'BN_Regular Symbol'!H$42,IF(E557=0,'BN_Regular Symbol'!H$26,'BN_Regular Symbol'!H$70) ))</f>
        <v>0</v>
      </c>
      <c r="M557" s="270">
        <f t="shared" si="107"/>
        <v>0</v>
      </c>
      <c r="N557" s="271">
        <f t="shared" si="108"/>
        <v>0</v>
      </c>
      <c r="O557" s="285">
        <f>HLOOKUP(A557,OverView!$B$47:$L$57,11,FALSE)</f>
        <v>240</v>
      </c>
      <c r="P557" s="269">
        <f t="shared" si="109"/>
        <v>0</v>
      </c>
      <c r="Q557" s="272">
        <f t="shared" si="110"/>
        <v>0</v>
      </c>
      <c r="R557" s="269">
        <f t="shared" si="111"/>
        <v>0</v>
      </c>
      <c r="S557" s="237"/>
    </row>
    <row r="558" spans="1:19" ht="14" thickBot="1">
      <c r="A558" s="187">
        <f t="shared" si="105"/>
        <v>8</v>
      </c>
      <c r="B558" s="278">
        <v>2</v>
      </c>
      <c r="C558" s="278">
        <v>1</v>
      </c>
      <c r="D558" s="278">
        <v>1</v>
      </c>
      <c r="E558" s="278">
        <v>2</v>
      </c>
      <c r="F558" s="278">
        <v>2</v>
      </c>
      <c r="G558" s="279">
        <f t="shared" si="106"/>
        <v>8</v>
      </c>
      <c r="H558" s="284">
        <f>IF(B558=2,'BN_Regular Symbol'!D$57,IF(BN_PayCombo!B558=1,'BN_Regular Symbol'!D$42,IF(A558=0,'BN_Regular Symbol'!D$26,'BN_Regular Symbol'!D$70) ))</f>
        <v>1</v>
      </c>
      <c r="I558" s="284">
        <f>IF(C558=2,'BN_Regular Symbol'!E$57,IF(BN_PayCombo!C558=1,'BN_Regular Symbol'!E$42,IF(B558=0,'BN_Regular Symbol'!E$26,'BN_Regular Symbol'!E$70) ))</f>
        <v>0</v>
      </c>
      <c r="J558" s="284">
        <f>IF(D558=2,'BN_Regular Symbol'!F$57,IF(BN_PayCombo!D558=1,'BN_Regular Symbol'!F$42,IF(C558=0,'BN_Regular Symbol'!F$26,'BN_Regular Symbol'!F$70) ))</f>
        <v>0</v>
      </c>
      <c r="K558" s="284">
        <f>IF(E558=2,'BN_Regular Symbol'!G$57,IF(BN_PayCombo!E558=1,'BN_Regular Symbol'!G$42,IF(D558=0,'BN_Regular Symbol'!G$26,'BN_Regular Symbol'!G$70) ))</f>
        <v>31</v>
      </c>
      <c r="L558" s="284">
        <f>IF(F558=2,'BN_Regular Symbol'!H$57,IF(BN_PayCombo!F558=1,'BN_Regular Symbol'!H$42,IF(E558=0,'BN_Regular Symbol'!H$26,'BN_Regular Symbol'!H$70) ))</f>
        <v>24</v>
      </c>
      <c r="M558" s="270">
        <f t="shared" si="107"/>
        <v>0</v>
      </c>
      <c r="N558" s="271">
        <f t="shared" si="108"/>
        <v>0</v>
      </c>
      <c r="O558" s="285">
        <f>HLOOKUP(A558,OverView!$B$47:$L$57,11,FALSE)</f>
        <v>240</v>
      </c>
      <c r="P558" s="269">
        <f t="shared" si="109"/>
        <v>0</v>
      </c>
      <c r="Q558" s="272">
        <f t="shared" si="110"/>
        <v>0</v>
      </c>
      <c r="R558" s="269">
        <f t="shared" si="111"/>
        <v>0</v>
      </c>
      <c r="S558" s="237"/>
    </row>
    <row r="559" spans="1:19" ht="14" thickBot="1">
      <c r="A559" s="187">
        <f t="shared" si="105"/>
        <v>8</v>
      </c>
      <c r="B559" s="278">
        <v>2</v>
      </c>
      <c r="C559" s="278">
        <v>1</v>
      </c>
      <c r="D559" s="278">
        <v>2</v>
      </c>
      <c r="E559" s="278">
        <v>1</v>
      </c>
      <c r="F559" s="278">
        <v>2</v>
      </c>
      <c r="G559" s="279">
        <f t="shared" si="106"/>
        <v>8</v>
      </c>
      <c r="H559" s="284">
        <f>IF(B559=2,'BN_Regular Symbol'!D$57,IF(BN_PayCombo!B559=1,'BN_Regular Symbol'!D$42,IF(A559=0,'BN_Regular Symbol'!D$26,'BN_Regular Symbol'!D$70) ))</f>
        <v>1</v>
      </c>
      <c r="I559" s="284">
        <f>IF(C559=2,'BN_Regular Symbol'!E$57,IF(BN_PayCombo!C559=1,'BN_Regular Symbol'!E$42,IF(B559=0,'BN_Regular Symbol'!E$26,'BN_Regular Symbol'!E$70) ))</f>
        <v>0</v>
      </c>
      <c r="J559" s="284">
        <f>IF(D559=2,'BN_Regular Symbol'!F$57,IF(BN_PayCombo!D559=1,'BN_Regular Symbol'!F$42,IF(C559=0,'BN_Regular Symbol'!F$26,'BN_Regular Symbol'!F$70) ))</f>
        <v>28</v>
      </c>
      <c r="K559" s="284">
        <f>IF(E559=2,'BN_Regular Symbol'!G$57,IF(BN_PayCombo!E559=1,'BN_Regular Symbol'!G$42,IF(D559=0,'BN_Regular Symbol'!G$26,'BN_Regular Symbol'!G$70) ))</f>
        <v>0</v>
      </c>
      <c r="L559" s="284">
        <f>IF(F559=2,'BN_Regular Symbol'!H$57,IF(BN_PayCombo!F559=1,'BN_Regular Symbol'!H$42,IF(E559=0,'BN_Regular Symbol'!H$26,'BN_Regular Symbol'!H$70) ))</f>
        <v>24</v>
      </c>
      <c r="M559" s="270">
        <f t="shared" si="107"/>
        <v>0</v>
      </c>
      <c r="N559" s="271">
        <f t="shared" si="108"/>
        <v>0</v>
      </c>
      <c r="O559" s="285">
        <f>HLOOKUP(A559,OverView!$B$47:$L$57,11,FALSE)</f>
        <v>240</v>
      </c>
      <c r="P559" s="269">
        <f t="shared" si="109"/>
        <v>0</v>
      </c>
      <c r="Q559" s="272">
        <f t="shared" si="110"/>
        <v>0</v>
      </c>
      <c r="R559" s="269">
        <f t="shared" si="111"/>
        <v>0</v>
      </c>
      <c r="S559" s="237"/>
    </row>
    <row r="560" spans="1:19" ht="14" thickBot="1">
      <c r="A560" s="187">
        <f t="shared" si="105"/>
        <v>8</v>
      </c>
      <c r="B560" s="278">
        <v>2</v>
      </c>
      <c r="C560" s="278">
        <v>1</v>
      </c>
      <c r="D560" s="278">
        <v>2</v>
      </c>
      <c r="E560" s="278">
        <v>2</v>
      </c>
      <c r="F560" s="278">
        <v>1</v>
      </c>
      <c r="G560" s="279">
        <f t="shared" si="106"/>
        <v>8</v>
      </c>
      <c r="H560" s="284">
        <f>IF(B560=2,'BN_Regular Symbol'!D$57,IF(BN_PayCombo!B560=1,'BN_Regular Symbol'!D$42,IF(A560=0,'BN_Regular Symbol'!D$26,'BN_Regular Symbol'!D$70) ))</f>
        <v>1</v>
      </c>
      <c r="I560" s="284">
        <f>IF(C560=2,'BN_Regular Symbol'!E$57,IF(BN_PayCombo!C560=1,'BN_Regular Symbol'!E$42,IF(B560=0,'BN_Regular Symbol'!E$26,'BN_Regular Symbol'!E$70) ))</f>
        <v>0</v>
      </c>
      <c r="J560" s="284">
        <f>IF(D560=2,'BN_Regular Symbol'!F$57,IF(BN_PayCombo!D560=1,'BN_Regular Symbol'!F$42,IF(C560=0,'BN_Regular Symbol'!F$26,'BN_Regular Symbol'!F$70) ))</f>
        <v>28</v>
      </c>
      <c r="K560" s="284">
        <f>IF(E560=2,'BN_Regular Symbol'!G$57,IF(BN_PayCombo!E560=1,'BN_Regular Symbol'!G$42,IF(D560=0,'BN_Regular Symbol'!G$26,'BN_Regular Symbol'!G$70) ))</f>
        <v>31</v>
      </c>
      <c r="L560" s="284">
        <f>IF(F560=2,'BN_Regular Symbol'!H$57,IF(BN_PayCombo!F560=1,'BN_Regular Symbol'!H$42,IF(E560=0,'BN_Regular Symbol'!H$26,'BN_Regular Symbol'!H$70) ))</f>
        <v>0</v>
      </c>
      <c r="M560" s="270">
        <f t="shared" si="107"/>
        <v>0</v>
      </c>
      <c r="N560" s="271">
        <f t="shared" si="108"/>
        <v>0</v>
      </c>
      <c r="O560" s="285">
        <f>HLOOKUP(A560,OverView!$B$47:$L$57,11,FALSE)</f>
        <v>240</v>
      </c>
      <c r="P560" s="269">
        <f t="shared" si="109"/>
        <v>0</v>
      </c>
      <c r="Q560" s="272">
        <f t="shared" si="110"/>
        <v>0</v>
      </c>
      <c r="R560" s="269">
        <f t="shared" si="111"/>
        <v>0</v>
      </c>
      <c r="S560" s="237"/>
    </row>
    <row r="561" spans="1:19" ht="14" thickBot="1">
      <c r="A561" s="187">
        <f t="shared" si="105"/>
        <v>8</v>
      </c>
      <c r="B561" s="278">
        <v>2</v>
      </c>
      <c r="C561" s="278">
        <v>2</v>
      </c>
      <c r="D561" s="278">
        <v>1</v>
      </c>
      <c r="E561" s="278">
        <v>1</v>
      </c>
      <c r="F561" s="278">
        <v>2</v>
      </c>
      <c r="G561" s="279">
        <f t="shared" si="106"/>
        <v>8</v>
      </c>
      <c r="H561" s="284">
        <f>IF(B561=2,'BN_Regular Symbol'!D$57,IF(BN_PayCombo!B561=1,'BN_Regular Symbol'!D$42,IF(A561=0,'BN_Regular Symbol'!D$26,'BN_Regular Symbol'!D$70) ))</f>
        <v>1</v>
      </c>
      <c r="I561" s="284">
        <f>IF(C561=2,'BN_Regular Symbol'!E$57,IF(BN_PayCombo!C561=1,'BN_Regular Symbol'!E$42,IF(B561=0,'BN_Regular Symbol'!E$26,'BN_Regular Symbol'!E$70) ))</f>
        <v>26</v>
      </c>
      <c r="J561" s="284">
        <f>IF(D561=2,'BN_Regular Symbol'!F$57,IF(BN_PayCombo!D561=1,'BN_Regular Symbol'!F$42,IF(C561=0,'BN_Regular Symbol'!F$26,'BN_Regular Symbol'!F$70) ))</f>
        <v>0</v>
      </c>
      <c r="K561" s="284">
        <f>IF(E561=2,'BN_Regular Symbol'!G$57,IF(BN_PayCombo!E561=1,'BN_Regular Symbol'!G$42,IF(D561=0,'BN_Regular Symbol'!G$26,'BN_Regular Symbol'!G$70) ))</f>
        <v>0</v>
      </c>
      <c r="L561" s="284">
        <f>IF(F561=2,'BN_Regular Symbol'!H$57,IF(BN_PayCombo!F561=1,'BN_Regular Symbol'!H$42,IF(E561=0,'BN_Regular Symbol'!H$26,'BN_Regular Symbol'!H$70) ))</f>
        <v>24</v>
      </c>
      <c r="M561" s="270">
        <f t="shared" si="107"/>
        <v>0</v>
      </c>
      <c r="N561" s="271">
        <f t="shared" si="108"/>
        <v>0</v>
      </c>
      <c r="O561" s="285">
        <f>HLOOKUP(A561,OverView!$B$47:$L$57,11,FALSE)</f>
        <v>240</v>
      </c>
      <c r="P561" s="269">
        <f t="shared" si="109"/>
        <v>0</v>
      </c>
      <c r="Q561" s="272">
        <f t="shared" si="110"/>
        <v>0</v>
      </c>
      <c r="R561" s="269">
        <f t="shared" si="111"/>
        <v>0</v>
      </c>
      <c r="S561" s="237"/>
    </row>
    <row r="562" spans="1:19" ht="14" thickBot="1">
      <c r="A562" s="187">
        <f t="shared" si="105"/>
        <v>8</v>
      </c>
      <c r="B562" s="278">
        <v>2</v>
      </c>
      <c r="C562" s="278">
        <v>2</v>
      </c>
      <c r="D562" s="278">
        <v>1</v>
      </c>
      <c r="E562" s="278">
        <v>2</v>
      </c>
      <c r="F562" s="278">
        <v>1</v>
      </c>
      <c r="G562" s="279">
        <f t="shared" si="106"/>
        <v>8</v>
      </c>
      <c r="H562" s="284">
        <f>IF(B562=2,'BN_Regular Symbol'!D$57,IF(BN_PayCombo!B562=1,'BN_Regular Symbol'!D$42,IF(A562=0,'BN_Regular Symbol'!D$26,'BN_Regular Symbol'!D$70) ))</f>
        <v>1</v>
      </c>
      <c r="I562" s="284">
        <f>IF(C562=2,'BN_Regular Symbol'!E$57,IF(BN_PayCombo!C562=1,'BN_Regular Symbol'!E$42,IF(B562=0,'BN_Regular Symbol'!E$26,'BN_Regular Symbol'!E$70) ))</f>
        <v>26</v>
      </c>
      <c r="J562" s="284">
        <f>IF(D562=2,'BN_Regular Symbol'!F$57,IF(BN_PayCombo!D562=1,'BN_Regular Symbol'!F$42,IF(C562=0,'BN_Regular Symbol'!F$26,'BN_Regular Symbol'!F$70) ))</f>
        <v>0</v>
      </c>
      <c r="K562" s="284">
        <f>IF(E562=2,'BN_Regular Symbol'!G$57,IF(BN_PayCombo!E562=1,'BN_Regular Symbol'!G$42,IF(D562=0,'BN_Regular Symbol'!G$26,'BN_Regular Symbol'!G$70) ))</f>
        <v>31</v>
      </c>
      <c r="L562" s="284">
        <f>IF(F562=2,'BN_Regular Symbol'!H$57,IF(BN_PayCombo!F562=1,'BN_Regular Symbol'!H$42,IF(E562=0,'BN_Regular Symbol'!H$26,'BN_Regular Symbol'!H$70) ))</f>
        <v>0</v>
      </c>
      <c r="M562" s="270">
        <f t="shared" si="107"/>
        <v>0</v>
      </c>
      <c r="N562" s="271">
        <f t="shared" si="108"/>
        <v>0</v>
      </c>
      <c r="O562" s="285">
        <f>HLOOKUP(A562,OverView!$B$47:$L$57,11,FALSE)</f>
        <v>240</v>
      </c>
      <c r="P562" s="269">
        <f t="shared" si="109"/>
        <v>0</v>
      </c>
      <c r="Q562" s="272">
        <f t="shared" si="110"/>
        <v>0</v>
      </c>
      <c r="R562" s="269">
        <f t="shared" si="111"/>
        <v>0</v>
      </c>
      <c r="S562" s="237"/>
    </row>
    <row r="563" spans="1:19" ht="14" thickBot="1">
      <c r="A563" s="187">
        <f t="shared" si="105"/>
        <v>8</v>
      </c>
      <c r="B563" s="278">
        <v>2</v>
      </c>
      <c r="C563" s="278">
        <v>2</v>
      </c>
      <c r="D563" s="278">
        <v>2</v>
      </c>
      <c r="E563" s="278">
        <v>1</v>
      </c>
      <c r="F563" s="278">
        <v>1</v>
      </c>
      <c r="G563" s="279">
        <f t="shared" si="106"/>
        <v>8</v>
      </c>
      <c r="H563" s="284">
        <f>IF(B563=2,'BN_Regular Symbol'!D$57,IF(BN_PayCombo!B563=1,'BN_Regular Symbol'!D$42,IF(A563=0,'BN_Regular Symbol'!D$26,'BN_Regular Symbol'!D$70) ))</f>
        <v>1</v>
      </c>
      <c r="I563" s="284">
        <f>IF(C563=2,'BN_Regular Symbol'!E$57,IF(BN_PayCombo!C563=1,'BN_Regular Symbol'!E$42,IF(B563=0,'BN_Regular Symbol'!E$26,'BN_Regular Symbol'!E$70) ))</f>
        <v>26</v>
      </c>
      <c r="J563" s="284">
        <f>IF(D563=2,'BN_Regular Symbol'!F$57,IF(BN_PayCombo!D563=1,'BN_Regular Symbol'!F$42,IF(C563=0,'BN_Regular Symbol'!F$26,'BN_Regular Symbol'!F$70) ))</f>
        <v>28</v>
      </c>
      <c r="K563" s="284">
        <f>IF(E563=2,'BN_Regular Symbol'!G$57,IF(BN_PayCombo!E563=1,'BN_Regular Symbol'!G$42,IF(D563=0,'BN_Regular Symbol'!G$26,'BN_Regular Symbol'!G$70) ))</f>
        <v>0</v>
      </c>
      <c r="L563" s="284">
        <f>IF(F563=2,'BN_Regular Symbol'!H$57,IF(BN_PayCombo!F563=1,'BN_Regular Symbol'!H$42,IF(E563=0,'BN_Regular Symbol'!H$26,'BN_Regular Symbol'!H$70) ))</f>
        <v>0</v>
      </c>
      <c r="M563" s="270">
        <f t="shared" si="107"/>
        <v>0</v>
      </c>
      <c r="N563" s="271">
        <f t="shared" si="108"/>
        <v>0</v>
      </c>
      <c r="O563" s="285">
        <f>HLOOKUP(A563,OverView!$B$47:$L$57,11,FALSE)</f>
        <v>240</v>
      </c>
      <c r="P563" s="269">
        <f t="shared" si="109"/>
        <v>0</v>
      </c>
      <c r="Q563" s="272">
        <f t="shared" si="110"/>
        <v>0</v>
      </c>
      <c r="R563" s="269">
        <f t="shared" si="111"/>
        <v>0</v>
      </c>
      <c r="S563" s="237"/>
    </row>
    <row r="564" spans="1:19" ht="14" thickBot="1">
      <c r="A564" s="187">
        <f t="shared" si="105"/>
        <v>8</v>
      </c>
      <c r="B564" s="282">
        <v>2</v>
      </c>
      <c r="C564" s="282">
        <v>2</v>
      </c>
      <c r="D564" s="282">
        <v>2</v>
      </c>
      <c r="E564" s="282">
        <v>2</v>
      </c>
      <c r="F564" s="282">
        <v>0</v>
      </c>
      <c r="G564" s="283">
        <f t="shared" si="106"/>
        <v>8</v>
      </c>
      <c r="H564" s="284">
        <f>IF(B564=2,'BN_Regular Symbol'!D$57,IF(BN_PayCombo!B564=1,'BN_Regular Symbol'!D$42,IF(A564=0,'BN_Regular Symbol'!D$26,'BN_Regular Symbol'!D$70) ))</f>
        <v>1</v>
      </c>
      <c r="I564" s="284">
        <f>IF(C564=2,'BN_Regular Symbol'!E$57,IF(BN_PayCombo!C564=1,'BN_Regular Symbol'!E$42,IF(B564=0,'BN_Regular Symbol'!E$26,'BN_Regular Symbol'!E$70) ))</f>
        <v>26</v>
      </c>
      <c r="J564" s="284">
        <f>IF(D564=2,'BN_Regular Symbol'!F$57,IF(BN_PayCombo!D564=1,'BN_Regular Symbol'!F$42,IF(C564=0,'BN_Regular Symbol'!F$26,'BN_Regular Symbol'!F$70) ))</f>
        <v>28</v>
      </c>
      <c r="K564" s="284">
        <f>IF(E564=2,'BN_Regular Symbol'!G$57,IF(BN_PayCombo!E564=1,'BN_Regular Symbol'!G$42,IF(D564=0,'BN_Regular Symbol'!G$26,'BN_Regular Symbol'!G$70) ))</f>
        <v>31</v>
      </c>
      <c r="L564" s="284">
        <f>IF(F564=2,'BN_Regular Symbol'!H$57,IF(BN_PayCombo!F564=1,'BN_Regular Symbol'!H$42,IF(E564=0,'BN_Regular Symbol'!H$26,'BN_Regular Symbol'!H$70) ))</f>
        <v>96</v>
      </c>
      <c r="M564" s="270">
        <f t="shared" si="107"/>
        <v>2166528</v>
      </c>
      <c r="N564" s="271">
        <f t="shared" si="108"/>
        <v>11485.288904643743</v>
      </c>
      <c r="O564" s="285">
        <f>HLOOKUP(A564,OverView!$B$47:$L$57,11,FALSE)</f>
        <v>240</v>
      </c>
      <c r="P564" s="269">
        <f t="shared" si="109"/>
        <v>2.0896296296296295E-2</v>
      </c>
      <c r="Q564" s="272">
        <f t="shared" si="110"/>
        <v>8.7067901234567902E-5</v>
      </c>
      <c r="R564" s="269">
        <f t="shared" si="111"/>
        <v>2.0896296296296295E-2</v>
      </c>
      <c r="S564" s="289">
        <f>SUM(M554:M564)</f>
        <v>2166528</v>
      </c>
    </row>
    <row r="565" spans="1:19" ht="14" thickBot="1">
      <c r="A565" s="187">
        <f t="shared" si="105"/>
        <v>7</v>
      </c>
      <c r="B565" s="280">
        <v>1</v>
      </c>
      <c r="C565" s="280">
        <v>1</v>
      </c>
      <c r="D565" s="280">
        <v>1</v>
      </c>
      <c r="E565" s="280">
        <v>2</v>
      </c>
      <c r="F565" s="280">
        <v>2</v>
      </c>
      <c r="G565" s="281">
        <f t="shared" si="106"/>
        <v>7</v>
      </c>
      <c r="H565" s="284">
        <f>IF(B565=2,'BN_Regular Symbol'!D$57,IF(BN_PayCombo!B565=1,'BN_Regular Symbol'!D$42,IF(A565=0,'BN_Regular Symbol'!D$26,'BN_Regular Symbol'!D$70) ))</f>
        <v>0</v>
      </c>
      <c r="I565" s="284">
        <f>IF(C565=2,'BN_Regular Symbol'!E$57,IF(BN_PayCombo!C565=1,'BN_Regular Symbol'!E$42,IF(B565=0,'BN_Regular Symbol'!E$26,'BN_Regular Symbol'!E$70) ))</f>
        <v>0</v>
      </c>
      <c r="J565" s="284">
        <f>IF(D565=2,'BN_Regular Symbol'!F$57,IF(BN_PayCombo!D565=1,'BN_Regular Symbol'!F$42,IF(C565=0,'BN_Regular Symbol'!F$26,'BN_Regular Symbol'!F$70) ))</f>
        <v>0</v>
      </c>
      <c r="K565" s="284">
        <f>IF(E565=2,'BN_Regular Symbol'!G$57,IF(BN_PayCombo!E565=1,'BN_Regular Symbol'!G$42,IF(D565=0,'BN_Regular Symbol'!G$26,'BN_Regular Symbol'!G$70) ))</f>
        <v>31</v>
      </c>
      <c r="L565" s="284">
        <f>IF(F565=2,'BN_Regular Symbol'!H$57,IF(BN_PayCombo!F565=1,'BN_Regular Symbol'!H$42,IF(E565=0,'BN_Regular Symbol'!H$26,'BN_Regular Symbol'!H$70) ))</f>
        <v>24</v>
      </c>
      <c r="M565" s="270">
        <f t="shared" si="107"/>
        <v>0</v>
      </c>
      <c r="N565" s="271">
        <f t="shared" si="108"/>
        <v>0</v>
      </c>
      <c r="O565" s="285">
        <f>HLOOKUP(A565,OverView!$B$47:$L$57,11,FALSE)</f>
        <v>150</v>
      </c>
      <c r="P565" s="269">
        <f t="shared" si="109"/>
        <v>0</v>
      </c>
      <c r="Q565" s="272">
        <f t="shared" si="110"/>
        <v>0</v>
      </c>
      <c r="R565" s="269">
        <f t="shared" si="111"/>
        <v>0</v>
      </c>
      <c r="S565" s="237"/>
    </row>
    <row r="566" spans="1:19" ht="14" thickBot="1">
      <c r="A566" s="187">
        <f t="shared" si="105"/>
        <v>7</v>
      </c>
      <c r="B566" s="278">
        <v>1</v>
      </c>
      <c r="C566" s="278">
        <v>1</v>
      </c>
      <c r="D566" s="278">
        <v>2</v>
      </c>
      <c r="E566" s="278">
        <v>1</v>
      </c>
      <c r="F566" s="278">
        <v>2</v>
      </c>
      <c r="G566" s="279">
        <f t="shared" si="106"/>
        <v>7</v>
      </c>
      <c r="H566" s="284">
        <f>IF(B566=2,'BN_Regular Symbol'!D$57,IF(BN_PayCombo!B566=1,'BN_Regular Symbol'!D$42,IF(A566=0,'BN_Regular Symbol'!D$26,'BN_Regular Symbol'!D$70) ))</f>
        <v>0</v>
      </c>
      <c r="I566" s="284">
        <f>IF(C566=2,'BN_Regular Symbol'!E$57,IF(BN_PayCombo!C566=1,'BN_Regular Symbol'!E$42,IF(B566=0,'BN_Regular Symbol'!E$26,'BN_Regular Symbol'!E$70) ))</f>
        <v>0</v>
      </c>
      <c r="J566" s="284">
        <f>IF(D566=2,'BN_Regular Symbol'!F$57,IF(BN_PayCombo!D566=1,'BN_Regular Symbol'!F$42,IF(C566=0,'BN_Regular Symbol'!F$26,'BN_Regular Symbol'!F$70) ))</f>
        <v>28</v>
      </c>
      <c r="K566" s="284">
        <f>IF(E566=2,'BN_Regular Symbol'!G$57,IF(BN_PayCombo!E566=1,'BN_Regular Symbol'!G$42,IF(D566=0,'BN_Regular Symbol'!G$26,'BN_Regular Symbol'!G$70) ))</f>
        <v>0</v>
      </c>
      <c r="L566" s="284">
        <f>IF(F566=2,'BN_Regular Symbol'!H$57,IF(BN_PayCombo!F566=1,'BN_Regular Symbol'!H$42,IF(E566=0,'BN_Regular Symbol'!H$26,'BN_Regular Symbol'!H$70) ))</f>
        <v>24</v>
      </c>
      <c r="M566" s="270">
        <f t="shared" si="107"/>
        <v>0</v>
      </c>
      <c r="N566" s="271">
        <f t="shared" si="108"/>
        <v>0</v>
      </c>
      <c r="O566" s="285">
        <f>HLOOKUP(A566,OverView!$B$47:$L$57,11,FALSE)</f>
        <v>150</v>
      </c>
      <c r="P566" s="269">
        <f t="shared" si="109"/>
        <v>0</v>
      </c>
      <c r="Q566" s="272">
        <f t="shared" si="110"/>
        <v>0</v>
      </c>
      <c r="R566" s="269">
        <f t="shared" si="111"/>
        <v>0</v>
      </c>
      <c r="S566" s="237"/>
    </row>
    <row r="567" spans="1:19" ht="14" thickBot="1">
      <c r="A567" s="187">
        <f t="shared" si="105"/>
        <v>7</v>
      </c>
      <c r="B567" s="278">
        <v>1</v>
      </c>
      <c r="C567" s="278">
        <v>1</v>
      </c>
      <c r="D567" s="278">
        <v>2</v>
      </c>
      <c r="E567" s="278">
        <v>2</v>
      </c>
      <c r="F567" s="278">
        <v>1</v>
      </c>
      <c r="G567" s="279">
        <f t="shared" si="106"/>
        <v>7</v>
      </c>
      <c r="H567" s="284">
        <f>IF(B567=2,'BN_Regular Symbol'!D$57,IF(BN_PayCombo!B567=1,'BN_Regular Symbol'!D$42,IF(A567=0,'BN_Regular Symbol'!D$26,'BN_Regular Symbol'!D$70) ))</f>
        <v>0</v>
      </c>
      <c r="I567" s="284">
        <f>IF(C567=2,'BN_Regular Symbol'!E$57,IF(BN_PayCombo!C567=1,'BN_Regular Symbol'!E$42,IF(B567=0,'BN_Regular Symbol'!E$26,'BN_Regular Symbol'!E$70) ))</f>
        <v>0</v>
      </c>
      <c r="J567" s="284">
        <f>IF(D567=2,'BN_Regular Symbol'!F$57,IF(BN_PayCombo!D567=1,'BN_Regular Symbol'!F$42,IF(C567=0,'BN_Regular Symbol'!F$26,'BN_Regular Symbol'!F$70) ))</f>
        <v>28</v>
      </c>
      <c r="K567" s="284">
        <f>IF(E567=2,'BN_Regular Symbol'!G$57,IF(BN_PayCombo!E567=1,'BN_Regular Symbol'!G$42,IF(D567=0,'BN_Regular Symbol'!G$26,'BN_Regular Symbol'!G$70) ))</f>
        <v>31</v>
      </c>
      <c r="L567" s="284">
        <f>IF(F567=2,'BN_Regular Symbol'!H$57,IF(BN_PayCombo!F567=1,'BN_Regular Symbol'!H$42,IF(E567=0,'BN_Regular Symbol'!H$26,'BN_Regular Symbol'!H$70) ))</f>
        <v>0</v>
      </c>
      <c r="M567" s="270">
        <f t="shared" si="107"/>
        <v>0</v>
      </c>
      <c r="N567" s="271">
        <f t="shared" si="108"/>
        <v>0</v>
      </c>
      <c r="O567" s="285">
        <f>HLOOKUP(A567,OverView!$B$47:$L$57,11,FALSE)</f>
        <v>150</v>
      </c>
      <c r="P567" s="269">
        <f t="shared" si="109"/>
        <v>0</v>
      </c>
      <c r="Q567" s="272">
        <f t="shared" si="110"/>
        <v>0</v>
      </c>
      <c r="R567" s="269">
        <f t="shared" si="111"/>
        <v>0</v>
      </c>
      <c r="S567" s="237"/>
    </row>
    <row r="568" spans="1:19" ht="14" thickBot="1">
      <c r="A568" s="187">
        <f t="shared" si="105"/>
        <v>7</v>
      </c>
      <c r="B568" s="278">
        <v>1</v>
      </c>
      <c r="C568" s="278">
        <v>2</v>
      </c>
      <c r="D568" s="278">
        <v>1</v>
      </c>
      <c r="E568" s="278">
        <v>1</v>
      </c>
      <c r="F568" s="278">
        <v>2</v>
      </c>
      <c r="G568" s="279">
        <f t="shared" si="106"/>
        <v>7</v>
      </c>
      <c r="H568" s="284">
        <f>IF(B568=2,'BN_Regular Symbol'!D$57,IF(BN_PayCombo!B568=1,'BN_Regular Symbol'!D$42,IF(A568=0,'BN_Regular Symbol'!D$26,'BN_Regular Symbol'!D$70) ))</f>
        <v>0</v>
      </c>
      <c r="I568" s="284">
        <f>IF(C568=2,'BN_Regular Symbol'!E$57,IF(BN_PayCombo!C568=1,'BN_Regular Symbol'!E$42,IF(B568=0,'BN_Regular Symbol'!E$26,'BN_Regular Symbol'!E$70) ))</f>
        <v>26</v>
      </c>
      <c r="J568" s="284">
        <f>IF(D568=2,'BN_Regular Symbol'!F$57,IF(BN_PayCombo!D568=1,'BN_Regular Symbol'!F$42,IF(C568=0,'BN_Regular Symbol'!F$26,'BN_Regular Symbol'!F$70) ))</f>
        <v>0</v>
      </c>
      <c r="K568" s="284">
        <f>IF(E568=2,'BN_Regular Symbol'!G$57,IF(BN_PayCombo!E568=1,'BN_Regular Symbol'!G$42,IF(D568=0,'BN_Regular Symbol'!G$26,'BN_Regular Symbol'!G$70) ))</f>
        <v>0</v>
      </c>
      <c r="L568" s="284">
        <f>IF(F568=2,'BN_Regular Symbol'!H$57,IF(BN_PayCombo!F568=1,'BN_Regular Symbol'!H$42,IF(E568=0,'BN_Regular Symbol'!H$26,'BN_Regular Symbol'!H$70) ))</f>
        <v>24</v>
      </c>
      <c r="M568" s="270">
        <f t="shared" si="107"/>
        <v>0</v>
      </c>
      <c r="N568" s="271">
        <f t="shared" si="108"/>
        <v>0</v>
      </c>
      <c r="O568" s="285">
        <f>HLOOKUP(A568,OverView!$B$47:$L$57,11,FALSE)</f>
        <v>150</v>
      </c>
      <c r="P568" s="269">
        <f t="shared" si="109"/>
        <v>0</v>
      </c>
      <c r="Q568" s="272">
        <f t="shared" si="110"/>
        <v>0</v>
      </c>
      <c r="R568" s="269">
        <f t="shared" si="111"/>
        <v>0</v>
      </c>
      <c r="S568" s="237"/>
    </row>
    <row r="569" spans="1:19" ht="14" thickBot="1">
      <c r="A569" s="187">
        <f t="shared" si="105"/>
        <v>7</v>
      </c>
      <c r="B569" s="278">
        <v>1</v>
      </c>
      <c r="C569" s="278">
        <v>2</v>
      </c>
      <c r="D569" s="278">
        <v>1</v>
      </c>
      <c r="E569" s="278">
        <v>2</v>
      </c>
      <c r="F569" s="278">
        <v>1</v>
      </c>
      <c r="G569" s="279">
        <f t="shared" si="106"/>
        <v>7</v>
      </c>
      <c r="H569" s="284">
        <f>IF(B569=2,'BN_Regular Symbol'!D$57,IF(BN_PayCombo!B569=1,'BN_Regular Symbol'!D$42,IF(A569=0,'BN_Regular Symbol'!D$26,'BN_Regular Symbol'!D$70) ))</f>
        <v>0</v>
      </c>
      <c r="I569" s="284">
        <f>IF(C569=2,'BN_Regular Symbol'!E$57,IF(BN_PayCombo!C569=1,'BN_Regular Symbol'!E$42,IF(B569=0,'BN_Regular Symbol'!E$26,'BN_Regular Symbol'!E$70) ))</f>
        <v>26</v>
      </c>
      <c r="J569" s="284">
        <f>IF(D569=2,'BN_Regular Symbol'!F$57,IF(BN_PayCombo!D569=1,'BN_Regular Symbol'!F$42,IF(C569=0,'BN_Regular Symbol'!F$26,'BN_Regular Symbol'!F$70) ))</f>
        <v>0</v>
      </c>
      <c r="K569" s="284">
        <f>IF(E569=2,'BN_Regular Symbol'!G$57,IF(BN_PayCombo!E569=1,'BN_Regular Symbol'!G$42,IF(D569=0,'BN_Regular Symbol'!G$26,'BN_Regular Symbol'!G$70) ))</f>
        <v>31</v>
      </c>
      <c r="L569" s="284">
        <f>IF(F569=2,'BN_Regular Symbol'!H$57,IF(BN_PayCombo!F569=1,'BN_Regular Symbol'!H$42,IF(E569=0,'BN_Regular Symbol'!H$26,'BN_Regular Symbol'!H$70) ))</f>
        <v>0</v>
      </c>
      <c r="M569" s="270">
        <f t="shared" si="107"/>
        <v>0</v>
      </c>
      <c r="N569" s="271">
        <f t="shared" si="108"/>
        <v>0</v>
      </c>
      <c r="O569" s="285">
        <f>HLOOKUP(A569,OverView!$B$47:$L$57,11,FALSE)</f>
        <v>150</v>
      </c>
      <c r="P569" s="269">
        <f t="shared" si="109"/>
        <v>0</v>
      </c>
      <c r="Q569" s="272">
        <f t="shared" si="110"/>
        <v>0</v>
      </c>
      <c r="R569" s="269">
        <f t="shared" si="111"/>
        <v>0</v>
      </c>
      <c r="S569" s="237"/>
    </row>
    <row r="570" spans="1:19" ht="14" thickBot="1">
      <c r="A570" s="187">
        <f t="shared" si="105"/>
        <v>7</v>
      </c>
      <c r="B570" s="278">
        <v>1</v>
      </c>
      <c r="C570" s="278">
        <v>2</v>
      </c>
      <c r="D570" s="278">
        <v>2</v>
      </c>
      <c r="E570" s="278">
        <v>1</v>
      </c>
      <c r="F570" s="278">
        <v>1</v>
      </c>
      <c r="G570" s="279">
        <f t="shared" si="106"/>
        <v>7</v>
      </c>
      <c r="H570" s="284">
        <f>IF(B570=2,'BN_Regular Symbol'!D$57,IF(BN_PayCombo!B570=1,'BN_Regular Symbol'!D$42,IF(A570=0,'BN_Regular Symbol'!D$26,'BN_Regular Symbol'!D$70) ))</f>
        <v>0</v>
      </c>
      <c r="I570" s="284">
        <f>IF(C570=2,'BN_Regular Symbol'!E$57,IF(BN_PayCombo!C570=1,'BN_Regular Symbol'!E$42,IF(B570=0,'BN_Regular Symbol'!E$26,'BN_Regular Symbol'!E$70) ))</f>
        <v>26</v>
      </c>
      <c r="J570" s="284">
        <f>IF(D570=2,'BN_Regular Symbol'!F$57,IF(BN_PayCombo!D570=1,'BN_Regular Symbol'!F$42,IF(C570=0,'BN_Regular Symbol'!F$26,'BN_Regular Symbol'!F$70) ))</f>
        <v>28</v>
      </c>
      <c r="K570" s="284">
        <f>IF(E570=2,'BN_Regular Symbol'!G$57,IF(BN_PayCombo!E570=1,'BN_Regular Symbol'!G$42,IF(D570=0,'BN_Regular Symbol'!G$26,'BN_Regular Symbol'!G$70) ))</f>
        <v>0</v>
      </c>
      <c r="L570" s="284">
        <f>IF(F570=2,'BN_Regular Symbol'!H$57,IF(BN_PayCombo!F570=1,'BN_Regular Symbol'!H$42,IF(E570=0,'BN_Regular Symbol'!H$26,'BN_Regular Symbol'!H$70) ))</f>
        <v>0</v>
      </c>
      <c r="M570" s="270">
        <f t="shared" si="107"/>
        <v>0</v>
      </c>
      <c r="N570" s="271">
        <f t="shared" si="108"/>
        <v>0</v>
      </c>
      <c r="O570" s="285">
        <f>HLOOKUP(A570,OverView!$B$47:$L$57,11,FALSE)</f>
        <v>150</v>
      </c>
      <c r="P570" s="269">
        <f t="shared" si="109"/>
        <v>0</v>
      </c>
      <c r="Q570" s="272">
        <f t="shared" si="110"/>
        <v>0</v>
      </c>
      <c r="R570" s="269">
        <f t="shared" si="111"/>
        <v>0</v>
      </c>
      <c r="S570" s="237"/>
    </row>
    <row r="571" spans="1:19" ht="14" thickBot="1">
      <c r="A571" s="187">
        <f t="shared" si="105"/>
        <v>7</v>
      </c>
      <c r="B571" s="278">
        <v>1</v>
      </c>
      <c r="C571" s="278">
        <v>2</v>
      </c>
      <c r="D571" s="278">
        <v>2</v>
      </c>
      <c r="E571" s="278">
        <v>2</v>
      </c>
      <c r="F571" s="278">
        <v>0</v>
      </c>
      <c r="G571" s="279">
        <f t="shared" si="106"/>
        <v>7</v>
      </c>
      <c r="H571" s="284">
        <f>IF(B571=2,'BN_Regular Symbol'!D$57,IF(BN_PayCombo!B571=1,'BN_Regular Symbol'!D$42,IF(A571=0,'BN_Regular Symbol'!D$26,'BN_Regular Symbol'!D$70) ))</f>
        <v>0</v>
      </c>
      <c r="I571" s="284">
        <f>IF(C571=2,'BN_Regular Symbol'!E$57,IF(BN_PayCombo!C571=1,'BN_Regular Symbol'!E$42,IF(B571=0,'BN_Regular Symbol'!E$26,'BN_Regular Symbol'!E$70) ))</f>
        <v>26</v>
      </c>
      <c r="J571" s="284">
        <f>IF(D571=2,'BN_Regular Symbol'!F$57,IF(BN_PayCombo!D571=1,'BN_Regular Symbol'!F$42,IF(C571=0,'BN_Regular Symbol'!F$26,'BN_Regular Symbol'!F$70) ))</f>
        <v>28</v>
      </c>
      <c r="K571" s="284">
        <f>IF(E571=2,'BN_Regular Symbol'!G$57,IF(BN_PayCombo!E571=1,'BN_Regular Symbol'!G$42,IF(D571=0,'BN_Regular Symbol'!G$26,'BN_Regular Symbol'!G$70) ))</f>
        <v>31</v>
      </c>
      <c r="L571" s="284">
        <f>IF(F571=2,'BN_Regular Symbol'!H$57,IF(BN_PayCombo!F571=1,'BN_Regular Symbol'!H$42,IF(E571=0,'BN_Regular Symbol'!H$26,'BN_Regular Symbol'!H$70) ))</f>
        <v>96</v>
      </c>
      <c r="M571" s="270">
        <f t="shared" si="107"/>
        <v>0</v>
      </c>
      <c r="N571" s="271">
        <f t="shared" si="108"/>
        <v>0</v>
      </c>
      <c r="O571" s="285">
        <f>HLOOKUP(A571,OverView!$B$47:$L$57,11,FALSE)</f>
        <v>150</v>
      </c>
      <c r="P571" s="269">
        <f t="shared" si="109"/>
        <v>0</v>
      </c>
      <c r="Q571" s="272">
        <f t="shared" si="110"/>
        <v>0</v>
      </c>
      <c r="R571" s="269">
        <f t="shared" si="111"/>
        <v>0</v>
      </c>
      <c r="S571" s="237"/>
    </row>
    <row r="572" spans="1:19" ht="14" thickBot="1">
      <c r="A572" s="187">
        <f t="shared" si="105"/>
        <v>7</v>
      </c>
      <c r="B572" s="278">
        <v>2</v>
      </c>
      <c r="C572" s="278">
        <v>1</v>
      </c>
      <c r="D572" s="278">
        <v>1</v>
      </c>
      <c r="E572" s="278">
        <v>1</v>
      </c>
      <c r="F572" s="278">
        <v>2</v>
      </c>
      <c r="G572" s="279">
        <f t="shared" si="106"/>
        <v>7</v>
      </c>
      <c r="H572" s="284">
        <f>IF(B572=2,'BN_Regular Symbol'!D$57,IF(BN_PayCombo!B572=1,'BN_Regular Symbol'!D$42,IF(A572=0,'BN_Regular Symbol'!D$26,'BN_Regular Symbol'!D$70) ))</f>
        <v>1</v>
      </c>
      <c r="I572" s="284">
        <f>IF(C572=2,'BN_Regular Symbol'!E$57,IF(BN_PayCombo!C572=1,'BN_Regular Symbol'!E$42,IF(B572=0,'BN_Regular Symbol'!E$26,'BN_Regular Symbol'!E$70) ))</f>
        <v>0</v>
      </c>
      <c r="J572" s="284">
        <f>IF(D572=2,'BN_Regular Symbol'!F$57,IF(BN_PayCombo!D572=1,'BN_Regular Symbol'!F$42,IF(C572=0,'BN_Regular Symbol'!F$26,'BN_Regular Symbol'!F$70) ))</f>
        <v>0</v>
      </c>
      <c r="K572" s="284">
        <f>IF(E572=2,'BN_Regular Symbol'!G$57,IF(BN_PayCombo!E572=1,'BN_Regular Symbol'!G$42,IF(D572=0,'BN_Regular Symbol'!G$26,'BN_Regular Symbol'!G$70) ))</f>
        <v>0</v>
      </c>
      <c r="L572" s="284">
        <f>IF(F572=2,'BN_Regular Symbol'!H$57,IF(BN_PayCombo!F572=1,'BN_Regular Symbol'!H$42,IF(E572=0,'BN_Regular Symbol'!H$26,'BN_Regular Symbol'!H$70) ))</f>
        <v>24</v>
      </c>
      <c r="M572" s="270">
        <f t="shared" si="107"/>
        <v>0</v>
      </c>
      <c r="N572" s="271">
        <f t="shared" si="108"/>
        <v>0</v>
      </c>
      <c r="O572" s="285">
        <f>HLOOKUP(A572,OverView!$B$47:$L$57,11,FALSE)</f>
        <v>150</v>
      </c>
      <c r="P572" s="269">
        <f t="shared" si="109"/>
        <v>0</v>
      </c>
      <c r="Q572" s="272">
        <f t="shared" si="110"/>
        <v>0</v>
      </c>
      <c r="R572" s="269">
        <f t="shared" si="111"/>
        <v>0</v>
      </c>
      <c r="S572" s="237"/>
    </row>
    <row r="573" spans="1:19" ht="14" thickBot="1">
      <c r="A573" s="187">
        <f t="shared" si="105"/>
        <v>7</v>
      </c>
      <c r="B573" s="278">
        <v>2</v>
      </c>
      <c r="C573" s="278">
        <v>1</v>
      </c>
      <c r="D573" s="278">
        <v>1</v>
      </c>
      <c r="E573" s="278">
        <v>2</v>
      </c>
      <c r="F573" s="278">
        <v>1</v>
      </c>
      <c r="G573" s="279">
        <f t="shared" si="106"/>
        <v>7</v>
      </c>
      <c r="H573" s="284">
        <f>IF(B573=2,'BN_Regular Symbol'!D$57,IF(BN_PayCombo!B573=1,'BN_Regular Symbol'!D$42,IF(A573=0,'BN_Regular Symbol'!D$26,'BN_Regular Symbol'!D$70) ))</f>
        <v>1</v>
      </c>
      <c r="I573" s="284">
        <f>IF(C573=2,'BN_Regular Symbol'!E$57,IF(BN_PayCombo!C573=1,'BN_Regular Symbol'!E$42,IF(B573=0,'BN_Regular Symbol'!E$26,'BN_Regular Symbol'!E$70) ))</f>
        <v>0</v>
      </c>
      <c r="J573" s="284">
        <f>IF(D573=2,'BN_Regular Symbol'!F$57,IF(BN_PayCombo!D573=1,'BN_Regular Symbol'!F$42,IF(C573=0,'BN_Regular Symbol'!F$26,'BN_Regular Symbol'!F$70) ))</f>
        <v>0</v>
      </c>
      <c r="K573" s="284">
        <f>IF(E573=2,'BN_Regular Symbol'!G$57,IF(BN_PayCombo!E573=1,'BN_Regular Symbol'!G$42,IF(D573=0,'BN_Regular Symbol'!G$26,'BN_Regular Symbol'!G$70) ))</f>
        <v>31</v>
      </c>
      <c r="L573" s="284">
        <f>IF(F573=2,'BN_Regular Symbol'!H$57,IF(BN_PayCombo!F573=1,'BN_Regular Symbol'!H$42,IF(E573=0,'BN_Regular Symbol'!H$26,'BN_Regular Symbol'!H$70) ))</f>
        <v>0</v>
      </c>
      <c r="M573" s="270">
        <f t="shared" si="107"/>
        <v>0</v>
      </c>
      <c r="N573" s="271">
        <f t="shared" si="108"/>
        <v>0</v>
      </c>
      <c r="O573" s="285">
        <f>HLOOKUP(A573,OverView!$B$47:$L$57,11,FALSE)</f>
        <v>150</v>
      </c>
      <c r="P573" s="269">
        <f t="shared" si="109"/>
        <v>0</v>
      </c>
      <c r="Q573" s="272">
        <f t="shared" si="110"/>
        <v>0</v>
      </c>
      <c r="R573" s="269">
        <f t="shared" si="111"/>
        <v>0</v>
      </c>
      <c r="S573" s="237"/>
    </row>
    <row r="574" spans="1:19" ht="14" thickBot="1">
      <c r="A574" s="187">
        <f t="shared" si="105"/>
        <v>7</v>
      </c>
      <c r="B574" s="278">
        <v>2</v>
      </c>
      <c r="C574" s="278">
        <v>1</v>
      </c>
      <c r="D574" s="278">
        <v>2</v>
      </c>
      <c r="E574" s="278">
        <v>1</v>
      </c>
      <c r="F574" s="278">
        <v>1</v>
      </c>
      <c r="G574" s="279">
        <f t="shared" si="106"/>
        <v>7</v>
      </c>
      <c r="H574" s="284">
        <f>IF(B574=2,'BN_Regular Symbol'!D$57,IF(BN_PayCombo!B574=1,'BN_Regular Symbol'!D$42,IF(A574=0,'BN_Regular Symbol'!D$26,'BN_Regular Symbol'!D$70) ))</f>
        <v>1</v>
      </c>
      <c r="I574" s="284">
        <f>IF(C574=2,'BN_Regular Symbol'!E$57,IF(BN_PayCombo!C574=1,'BN_Regular Symbol'!E$42,IF(B574=0,'BN_Regular Symbol'!E$26,'BN_Regular Symbol'!E$70) ))</f>
        <v>0</v>
      </c>
      <c r="J574" s="284">
        <f>IF(D574=2,'BN_Regular Symbol'!F$57,IF(BN_PayCombo!D574=1,'BN_Regular Symbol'!F$42,IF(C574=0,'BN_Regular Symbol'!F$26,'BN_Regular Symbol'!F$70) ))</f>
        <v>28</v>
      </c>
      <c r="K574" s="284">
        <f>IF(E574=2,'BN_Regular Symbol'!G$57,IF(BN_PayCombo!E574=1,'BN_Regular Symbol'!G$42,IF(D574=0,'BN_Regular Symbol'!G$26,'BN_Regular Symbol'!G$70) ))</f>
        <v>0</v>
      </c>
      <c r="L574" s="284">
        <f>IF(F574=2,'BN_Regular Symbol'!H$57,IF(BN_PayCombo!F574=1,'BN_Regular Symbol'!H$42,IF(E574=0,'BN_Regular Symbol'!H$26,'BN_Regular Symbol'!H$70) ))</f>
        <v>0</v>
      </c>
      <c r="M574" s="270">
        <f t="shared" si="107"/>
        <v>0</v>
      </c>
      <c r="N574" s="271">
        <f t="shared" si="108"/>
        <v>0</v>
      </c>
      <c r="O574" s="285">
        <f>HLOOKUP(A574,OverView!$B$47:$L$57,11,FALSE)</f>
        <v>150</v>
      </c>
      <c r="P574" s="269">
        <f t="shared" si="109"/>
        <v>0</v>
      </c>
      <c r="Q574" s="272">
        <f t="shared" si="110"/>
        <v>0</v>
      </c>
      <c r="R574" s="269">
        <f t="shared" si="111"/>
        <v>0</v>
      </c>
      <c r="S574" s="237"/>
    </row>
    <row r="575" spans="1:19" ht="14" thickBot="1">
      <c r="A575" s="187">
        <f t="shared" si="105"/>
        <v>7</v>
      </c>
      <c r="B575" s="278">
        <v>2</v>
      </c>
      <c r="C575" s="278">
        <v>1</v>
      </c>
      <c r="D575" s="278">
        <v>2</v>
      </c>
      <c r="E575" s="278">
        <v>2</v>
      </c>
      <c r="F575" s="278">
        <v>0</v>
      </c>
      <c r="G575" s="279">
        <f t="shared" si="106"/>
        <v>7</v>
      </c>
      <c r="H575" s="284">
        <f>IF(B575=2,'BN_Regular Symbol'!D$57,IF(BN_PayCombo!B575=1,'BN_Regular Symbol'!D$42,IF(A575=0,'BN_Regular Symbol'!D$26,'BN_Regular Symbol'!D$70) ))</f>
        <v>1</v>
      </c>
      <c r="I575" s="284">
        <f>IF(C575=2,'BN_Regular Symbol'!E$57,IF(BN_PayCombo!C575=1,'BN_Regular Symbol'!E$42,IF(B575=0,'BN_Regular Symbol'!E$26,'BN_Regular Symbol'!E$70) ))</f>
        <v>0</v>
      </c>
      <c r="J575" s="284">
        <f>IF(D575=2,'BN_Regular Symbol'!F$57,IF(BN_PayCombo!D575=1,'BN_Regular Symbol'!F$42,IF(C575=0,'BN_Regular Symbol'!F$26,'BN_Regular Symbol'!F$70) ))</f>
        <v>28</v>
      </c>
      <c r="K575" s="284">
        <f>IF(E575=2,'BN_Regular Symbol'!G$57,IF(BN_PayCombo!E575=1,'BN_Regular Symbol'!G$42,IF(D575=0,'BN_Regular Symbol'!G$26,'BN_Regular Symbol'!G$70) ))</f>
        <v>31</v>
      </c>
      <c r="L575" s="284">
        <f>IF(F575=2,'BN_Regular Symbol'!H$57,IF(BN_PayCombo!F575=1,'BN_Regular Symbol'!H$42,IF(E575=0,'BN_Regular Symbol'!H$26,'BN_Regular Symbol'!H$70) ))</f>
        <v>96</v>
      </c>
      <c r="M575" s="270">
        <f t="shared" si="107"/>
        <v>0</v>
      </c>
      <c r="N575" s="271">
        <f t="shared" si="108"/>
        <v>0</v>
      </c>
      <c r="O575" s="285">
        <f>HLOOKUP(A575,OverView!$B$47:$L$57,11,FALSE)</f>
        <v>150</v>
      </c>
      <c r="P575" s="269">
        <f t="shared" si="109"/>
        <v>0</v>
      </c>
      <c r="Q575" s="272">
        <f t="shared" si="110"/>
        <v>0</v>
      </c>
      <c r="R575" s="269">
        <f t="shared" si="111"/>
        <v>0</v>
      </c>
      <c r="S575" s="237"/>
    </row>
    <row r="576" spans="1:19" ht="14" thickBot="1">
      <c r="A576" s="187">
        <f t="shared" si="105"/>
        <v>7</v>
      </c>
      <c r="B576" s="278">
        <v>2</v>
      </c>
      <c r="C576" s="278">
        <v>2</v>
      </c>
      <c r="D576" s="278">
        <v>1</v>
      </c>
      <c r="E576" s="278">
        <v>1</v>
      </c>
      <c r="F576" s="278">
        <v>1</v>
      </c>
      <c r="G576" s="279">
        <f t="shared" si="106"/>
        <v>7</v>
      </c>
      <c r="H576" s="284">
        <f>IF(B576=2,'BN_Regular Symbol'!D$57,IF(BN_PayCombo!B576=1,'BN_Regular Symbol'!D$42,IF(A576=0,'BN_Regular Symbol'!D$26,'BN_Regular Symbol'!D$70) ))</f>
        <v>1</v>
      </c>
      <c r="I576" s="284">
        <f>IF(C576=2,'BN_Regular Symbol'!E$57,IF(BN_PayCombo!C576=1,'BN_Regular Symbol'!E$42,IF(B576=0,'BN_Regular Symbol'!E$26,'BN_Regular Symbol'!E$70) ))</f>
        <v>26</v>
      </c>
      <c r="J576" s="284">
        <f>IF(D576=2,'BN_Regular Symbol'!F$57,IF(BN_PayCombo!D576=1,'BN_Regular Symbol'!F$42,IF(C576=0,'BN_Regular Symbol'!F$26,'BN_Regular Symbol'!F$70) ))</f>
        <v>0</v>
      </c>
      <c r="K576" s="284">
        <f>IF(E576=2,'BN_Regular Symbol'!G$57,IF(BN_PayCombo!E576=1,'BN_Regular Symbol'!G$42,IF(D576=0,'BN_Regular Symbol'!G$26,'BN_Regular Symbol'!G$70) ))</f>
        <v>0</v>
      </c>
      <c r="L576" s="284">
        <f>IF(F576=2,'BN_Regular Symbol'!H$57,IF(BN_PayCombo!F576=1,'BN_Regular Symbol'!H$42,IF(E576=0,'BN_Regular Symbol'!H$26,'BN_Regular Symbol'!H$70) ))</f>
        <v>0</v>
      </c>
      <c r="M576" s="270">
        <f t="shared" si="107"/>
        <v>0</v>
      </c>
      <c r="N576" s="271">
        <f t="shared" si="108"/>
        <v>0</v>
      </c>
      <c r="O576" s="285">
        <f>HLOOKUP(A576,OverView!$B$47:$L$57,11,FALSE)</f>
        <v>150</v>
      </c>
      <c r="P576" s="269">
        <f t="shared" si="109"/>
        <v>0</v>
      </c>
      <c r="Q576" s="272">
        <f t="shared" si="110"/>
        <v>0</v>
      </c>
      <c r="R576" s="269">
        <f t="shared" si="111"/>
        <v>0</v>
      </c>
      <c r="S576" s="237"/>
    </row>
    <row r="577" spans="1:19" ht="14" thickBot="1">
      <c r="A577" s="187">
        <f t="shared" si="105"/>
        <v>7</v>
      </c>
      <c r="B577" s="278">
        <v>2</v>
      </c>
      <c r="C577" s="278">
        <v>2</v>
      </c>
      <c r="D577" s="278">
        <v>1</v>
      </c>
      <c r="E577" s="278">
        <v>2</v>
      </c>
      <c r="F577" s="278">
        <v>0</v>
      </c>
      <c r="G577" s="279">
        <f t="shared" si="106"/>
        <v>7</v>
      </c>
      <c r="H577" s="284">
        <f>IF(B577=2,'BN_Regular Symbol'!D$57,IF(BN_PayCombo!B577=1,'BN_Regular Symbol'!D$42,IF(A577=0,'BN_Regular Symbol'!D$26,'BN_Regular Symbol'!D$70) ))</f>
        <v>1</v>
      </c>
      <c r="I577" s="284">
        <f>IF(C577=2,'BN_Regular Symbol'!E$57,IF(BN_PayCombo!C577=1,'BN_Regular Symbol'!E$42,IF(B577=0,'BN_Regular Symbol'!E$26,'BN_Regular Symbol'!E$70) ))</f>
        <v>26</v>
      </c>
      <c r="J577" s="284">
        <f>IF(D577=2,'BN_Regular Symbol'!F$57,IF(BN_PayCombo!D577=1,'BN_Regular Symbol'!F$42,IF(C577=0,'BN_Regular Symbol'!F$26,'BN_Regular Symbol'!F$70) ))</f>
        <v>0</v>
      </c>
      <c r="K577" s="284">
        <f>IF(E577=2,'BN_Regular Symbol'!G$57,IF(BN_PayCombo!E577=1,'BN_Regular Symbol'!G$42,IF(D577=0,'BN_Regular Symbol'!G$26,'BN_Regular Symbol'!G$70) ))</f>
        <v>31</v>
      </c>
      <c r="L577" s="284">
        <f>IF(F577=2,'BN_Regular Symbol'!H$57,IF(BN_PayCombo!F577=1,'BN_Regular Symbol'!H$42,IF(E577=0,'BN_Regular Symbol'!H$26,'BN_Regular Symbol'!H$70) ))</f>
        <v>96</v>
      </c>
      <c r="M577" s="270">
        <f t="shared" si="107"/>
        <v>0</v>
      </c>
      <c r="N577" s="271">
        <f t="shared" si="108"/>
        <v>0</v>
      </c>
      <c r="O577" s="285">
        <f>HLOOKUP(A577,OverView!$B$47:$L$57,11,FALSE)</f>
        <v>150</v>
      </c>
      <c r="P577" s="269">
        <f t="shared" si="109"/>
        <v>0</v>
      </c>
      <c r="Q577" s="272">
        <f t="shared" si="110"/>
        <v>0</v>
      </c>
      <c r="R577" s="269">
        <f t="shared" si="111"/>
        <v>0</v>
      </c>
      <c r="S577" s="237"/>
    </row>
    <row r="578" spans="1:19" ht="14" thickBot="1">
      <c r="A578" s="187">
        <f t="shared" si="105"/>
        <v>7</v>
      </c>
      <c r="B578" s="282">
        <v>2</v>
      </c>
      <c r="C578" s="282">
        <v>2</v>
      </c>
      <c r="D578" s="282">
        <v>2</v>
      </c>
      <c r="E578" s="282">
        <v>1</v>
      </c>
      <c r="F578" s="282">
        <v>0</v>
      </c>
      <c r="G578" s="283">
        <f t="shared" si="106"/>
        <v>7</v>
      </c>
      <c r="H578" s="284">
        <f>IF(B578=2,'BN_Regular Symbol'!D$57,IF(BN_PayCombo!B578=1,'BN_Regular Symbol'!D$42,IF(A578=0,'BN_Regular Symbol'!D$26,'BN_Regular Symbol'!D$70) ))</f>
        <v>1</v>
      </c>
      <c r="I578" s="284">
        <f>IF(C578=2,'BN_Regular Symbol'!E$57,IF(BN_PayCombo!C578=1,'BN_Regular Symbol'!E$42,IF(B578=0,'BN_Regular Symbol'!E$26,'BN_Regular Symbol'!E$70) ))</f>
        <v>26</v>
      </c>
      <c r="J578" s="284">
        <f>IF(D578=2,'BN_Regular Symbol'!F$57,IF(BN_PayCombo!D578=1,'BN_Regular Symbol'!F$42,IF(C578=0,'BN_Regular Symbol'!F$26,'BN_Regular Symbol'!F$70) ))</f>
        <v>28</v>
      </c>
      <c r="K578" s="284">
        <f>IF(E578=2,'BN_Regular Symbol'!G$57,IF(BN_PayCombo!E578=1,'BN_Regular Symbol'!G$42,IF(D578=0,'BN_Regular Symbol'!G$26,'BN_Regular Symbol'!G$70) ))</f>
        <v>0</v>
      </c>
      <c r="L578" s="284">
        <f>IF(F578=2,'BN_Regular Symbol'!H$57,IF(BN_PayCombo!F578=1,'BN_Regular Symbol'!H$42,IF(E578=0,'BN_Regular Symbol'!H$26,'BN_Regular Symbol'!H$70) ))</f>
        <v>96</v>
      </c>
      <c r="M578" s="270">
        <f t="shared" si="107"/>
        <v>0</v>
      </c>
      <c r="N578" s="271">
        <f t="shared" si="108"/>
        <v>0</v>
      </c>
      <c r="O578" s="285">
        <f>HLOOKUP(A578,OverView!$B$47:$L$57,11,FALSE)</f>
        <v>150</v>
      </c>
      <c r="P578" s="269">
        <f t="shared" si="109"/>
        <v>0</v>
      </c>
      <c r="Q578" s="272">
        <f t="shared" si="110"/>
        <v>0</v>
      </c>
      <c r="R578" s="269">
        <f t="shared" si="111"/>
        <v>0</v>
      </c>
      <c r="S578" s="289">
        <f>SUM(M565:M578)</f>
        <v>0</v>
      </c>
    </row>
    <row r="579" spans="1:19" ht="14" thickBot="1">
      <c r="A579" s="187">
        <f t="shared" si="105"/>
        <v>6</v>
      </c>
      <c r="B579" s="280">
        <v>1</v>
      </c>
      <c r="C579" s="280">
        <v>1</v>
      </c>
      <c r="D579" s="280">
        <v>1</v>
      </c>
      <c r="E579" s="280">
        <v>1</v>
      </c>
      <c r="F579" s="280">
        <v>2</v>
      </c>
      <c r="G579" s="281">
        <f t="shared" si="106"/>
        <v>6</v>
      </c>
      <c r="H579" s="284">
        <f>IF(B579=2,'BN_Regular Symbol'!D$57,IF(BN_PayCombo!B579=1,'BN_Regular Symbol'!D$42,IF(A579=0,'BN_Regular Symbol'!D$26,'BN_Regular Symbol'!D$70) ))</f>
        <v>0</v>
      </c>
      <c r="I579" s="284">
        <f>IF(C579=2,'BN_Regular Symbol'!E$57,IF(BN_PayCombo!C579=1,'BN_Regular Symbol'!E$42,IF(B579=0,'BN_Regular Symbol'!E$26,'BN_Regular Symbol'!E$70) ))</f>
        <v>0</v>
      </c>
      <c r="J579" s="284">
        <f>IF(D579=2,'BN_Regular Symbol'!F$57,IF(BN_PayCombo!D579=1,'BN_Regular Symbol'!F$42,IF(C579=0,'BN_Regular Symbol'!F$26,'BN_Regular Symbol'!F$70) ))</f>
        <v>0</v>
      </c>
      <c r="K579" s="284">
        <f>IF(E579=2,'BN_Regular Symbol'!G$57,IF(BN_PayCombo!E579=1,'BN_Regular Symbol'!G$42,IF(D579=0,'BN_Regular Symbol'!G$26,'BN_Regular Symbol'!G$70) ))</f>
        <v>0</v>
      </c>
      <c r="L579" s="284">
        <f>IF(F579=2,'BN_Regular Symbol'!H$57,IF(BN_PayCombo!F579=1,'BN_Regular Symbol'!H$42,IF(E579=0,'BN_Regular Symbol'!H$26,'BN_Regular Symbol'!H$70) ))</f>
        <v>24</v>
      </c>
      <c r="M579" s="270">
        <f t="shared" si="107"/>
        <v>0</v>
      </c>
      <c r="N579" s="271">
        <f t="shared" si="108"/>
        <v>0</v>
      </c>
      <c r="O579" s="285">
        <f>HLOOKUP(A579,OverView!$B$47:$L$57,11,FALSE)</f>
        <v>60</v>
      </c>
      <c r="P579" s="269">
        <f t="shared" si="109"/>
        <v>0</v>
      </c>
      <c r="Q579" s="272">
        <f t="shared" si="110"/>
        <v>0</v>
      </c>
      <c r="R579" s="269">
        <f t="shared" si="111"/>
        <v>0</v>
      </c>
      <c r="S579" s="237"/>
    </row>
    <row r="580" spans="1:19" ht="14" thickBot="1">
      <c r="A580" s="187">
        <f t="shared" ref="A580:A606" si="112">SUM(B580:F580)</f>
        <v>6</v>
      </c>
      <c r="B580" s="278">
        <v>1</v>
      </c>
      <c r="C580" s="278">
        <v>1</v>
      </c>
      <c r="D580" s="278">
        <v>1</v>
      </c>
      <c r="E580" s="278">
        <v>2</v>
      </c>
      <c r="F580" s="278">
        <v>1</v>
      </c>
      <c r="G580" s="279">
        <f t="shared" ref="G580:G606" si="113">SUM(B580:F580)</f>
        <v>6</v>
      </c>
      <c r="H580" s="284">
        <f>IF(B580=2,'BN_Regular Symbol'!D$57,IF(BN_PayCombo!B580=1,'BN_Regular Symbol'!D$42,IF(A580=0,'BN_Regular Symbol'!D$26,'BN_Regular Symbol'!D$70) ))</f>
        <v>0</v>
      </c>
      <c r="I580" s="284">
        <f>IF(C580=2,'BN_Regular Symbol'!E$57,IF(BN_PayCombo!C580=1,'BN_Regular Symbol'!E$42,IF(B580=0,'BN_Regular Symbol'!E$26,'BN_Regular Symbol'!E$70) ))</f>
        <v>0</v>
      </c>
      <c r="J580" s="284">
        <f>IF(D580=2,'BN_Regular Symbol'!F$57,IF(BN_PayCombo!D580=1,'BN_Regular Symbol'!F$42,IF(C580=0,'BN_Regular Symbol'!F$26,'BN_Regular Symbol'!F$70) ))</f>
        <v>0</v>
      </c>
      <c r="K580" s="284">
        <f>IF(E580=2,'BN_Regular Symbol'!G$57,IF(BN_PayCombo!E580=1,'BN_Regular Symbol'!G$42,IF(D580=0,'BN_Regular Symbol'!G$26,'BN_Regular Symbol'!G$70) ))</f>
        <v>31</v>
      </c>
      <c r="L580" s="284">
        <f>IF(F580=2,'BN_Regular Symbol'!H$57,IF(BN_PayCombo!F580=1,'BN_Regular Symbol'!H$42,IF(E580=0,'BN_Regular Symbol'!H$26,'BN_Regular Symbol'!H$70) ))</f>
        <v>0</v>
      </c>
      <c r="M580" s="270">
        <f t="shared" si="107"/>
        <v>0</v>
      </c>
      <c r="N580" s="271">
        <f t="shared" si="108"/>
        <v>0</v>
      </c>
      <c r="O580" s="285">
        <f>HLOOKUP(A580,OverView!$B$47:$L$57,11,FALSE)</f>
        <v>60</v>
      </c>
      <c r="P580" s="269">
        <f t="shared" si="109"/>
        <v>0</v>
      </c>
      <c r="Q580" s="272">
        <f t="shared" si="110"/>
        <v>0</v>
      </c>
      <c r="R580" s="269">
        <f t="shared" si="111"/>
        <v>0</v>
      </c>
      <c r="S580" s="237"/>
    </row>
    <row r="581" spans="1:19" ht="14" thickBot="1">
      <c r="A581" s="187">
        <f t="shared" si="112"/>
        <v>6</v>
      </c>
      <c r="B581" s="278">
        <v>1</v>
      </c>
      <c r="C581" s="278">
        <v>1</v>
      </c>
      <c r="D581" s="278">
        <v>2</v>
      </c>
      <c r="E581" s="278">
        <v>1</v>
      </c>
      <c r="F581" s="278">
        <v>1</v>
      </c>
      <c r="G581" s="279">
        <f t="shared" si="113"/>
        <v>6</v>
      </c>
      <c r="H581" s="284">
        <f>IF(B581=2,'BN_Regular Symbol'!D$57,IF(BN_PayCombo!B581=1,'BN_Regular Symbol'!D$42,IF(A581=0,'BN_Regular Symbol'!D$26,'BN_Regular Symbol'!D$70) ))</f>
        <v>0</v>
      </c>
      <c r="I581" s="284">
        <f>IF(C581=2,'BN_Regular Symbol'!E$57,IF(BN_PayCombo!C581=1,'BN_Regular Symbol'!E$42,IF(B581=0,'BN_Regular Symbol'!E$26,'BN_Regular Symbol'!E$70) ))</f>
        <v>0</v>
      </c>
      <c r="J581" s="284">
        <f>IF(D581=2,'BN_Regular Symbol'!F$57,IF(BN_PayCombo!D581=1,'BN_Regular Symbol'!F$42,IF(C581=0,'BN_Regular Symbol'!F$26,'BN_Regular Symbol'!F$70) ))</f>
        <v>28</v>
      </c>
      <c r="K581" s="284">
        <f>IF(E581=2,'BN_Regular Symbol'!G$57,IF(BN_PayCombo!E581=1,'BN_Regular Symbol'!G$42,IF(D581=0,'BN_Regular Symbol'!G$26,'BN_Regular Symbol'!G$70) ))</f>
        <v>0</v>
      </c>
      <c r="L581" s="284">
        <f>IF(F581=2,'BN_Regular Symbol'!H$57,IF(BN_PayCombo!F581=1,'BN_Regular Symbol'!H$42,IF(E581=0,'BN_Regular Symbol'!H$26,'BN_Regular Symbol'!H$70) ))</f>
        <v>0</v>
      </c>
      <c r="M581" s="270">
        <f t="shared" si="107"/>
        <v>0</v>
      </c>
      <c r="N581" s="271">
        <f t="shared" si="108"/>
        <v>0</v>
      </c>
      <c r="O581" s="285">
        <f>HLOOKUP(A581,OverView!$B$47:$L$57,11,FALSE)</f>
        <v>60</v>
      </c>
      <c r="P581" s="269">
        <f t="shared" si="109"/>
        <v>0</v>
      </c>
      <c r="Q581" s="272">
        <f t="shared" si="110"/>
        <v>0</v>
      </c>
      <c r="R581" s="269">
        <f t="shared" si="111"/>
        <v>0</v>
      </c>
      <c r="S581" s="237"/>
    </row>
    <row r="582" spans="1:19" ht="14" thickBot="1">
      <c r="A582" s="187">
        <f t="shared" si="112"/>
        <v>6</v>
      </c>
      <c r="B582" s="278">
        <v>1</v>
      </c>
      <c r="C582" s="278">
        <v>1</v>
      </c>
      <c r="D582" s="278">
        <v>2</v>
      </c>
      <c r="E582" s="278">
        <v>2</v>
      </c>
      <c r="F582" s="278">
        <v>0</v>
      </c>
      <c r="G582" s="279">
        <f t="shared" si="113"/>
        <v>6</v>
      </c>
      <c r="H582" s="284">
        <f>IF(B582=2,'BN_Regular Symbol'!D$57,IF(BN_PayCombo!B582=1,'BN_Regular Symbol'!D$42,IF(A582=0,'BN_Regular Symbol'!D$26,'BN_Regular Symbol'!D$70) ))</f>
        <v>0</v>
      </c>
      <c r="I582" s="284">
        <f>IF(C582=2,'BN_Regular Symbol'!E$57,IF(BN_PayCombo!C582=1,'BN_Regular Symbol'!E$42,IF(B582=0,'BN_Regular Symbol'!E$26,'BN_Regular Symbol'!E$70) ))</f>
        <v>0</v>
      </c>
      <c r="J582" s="284">
        <f>IF(D582=2,'BN_Regular Symbol'!F$57,IF(BN_PayCombo!D582=1,'BN_Regular Symbol'!F$42,IF(C582=0,'BN_Regular Symbol'!F$26,'BN_Regular Symbol'!F$70) ))</f>
        <v>28</v>
      </c>
      <c r="K582" s="284">
        <f>IF(E582=2,'BN_Regular Symbol'!G$57,IF(BN_PayCombo!E582=1,'BN_Regular Symbol'!G$42,IF(D582=0,'BN_Regular Symbol'!G$26,'BN_Regular Symbol'!G$70) ))</f>
        <v>31</v>
      </c>
      <c r="L582" s="284">
        <f>IF(F582=2,'BN_Regular Symbol'!H$57,IF(BN_PayCombo!F582=1,'BN_Regular Symbol'!H$42,IF(E582=0,'BN_Regular Symbol'!H$26,'BN_Regular Symbol'!H$70) ))</f>
        <v>96</v>
      </c>
      <c r="M582" s="270">
        <f t="shared" si="107"/>
        <v>0</v>
      </c>
      <c r="N582" s="271">
        <f t="shared" si="108"/>
        <v>0</v>
      </c>
      <c r="O582" s="285">
        <f>HLOOKUP(A582,OverView!$B$47:$L$57,11,FALSE)</f>
        <v>60</v>
      </c>
      <c r="P582" s="269">
        <f t="shared" si="109"/>
        <v>0</v>
      </c>
      <c r="Q582" s="272">
        <f t="shared" si="110"/>
        <v>0</v>
      </c>
      <c r="R582" s="269">
        <f t="shared" si="111"/>
        <v>0</v>
      </c>
      <c r="S582" s="237"/>
    </row>
    <row r="583" spans="1:19" ht="14" thickBot="1">
      <c r="A583" s="187">
        <f t="shared" si="112"/>
        <v>6</v>
      </c>
      <c r="B583" s="278">
        <v>1</v>
      </c>
      <c r="C583" s="278">
        <v>2</v>
      </c>
      <c r="D583" s="278">
        <v>1</v>
      </c>
      <c r="E583" s="278">
        <v>1</v>
      </c>
      <c r="F583" s="278">
        <v>1</v>
      </c>
      <c r="G583" s="279">
        <f t="shared" si="113"/>
        <v>6</v>
      </c>
      <c r="H583" s="284">
        <f>IF(B583=2,'BN_Regular Symbol'!D$57,IF(BN_PayCombo!B583=1,'BN_Regular Symbol'!D$42,IF(A583=0,'BN_Regular Symbol'!D$26,'BN_Regular Symbol'!D$70) ))</f>
        <v>0</v>
      </c>
      <c r="I583" s="284">
        <f>IF(C583=2,'BN_Regular Symbol'!E$57,IF(BN_PayCombo!C583=1,'BN_Regular Symbol'!E$42,IF(B583=0,'BN_Regular Symbol'!E$26,'BN_Regular Symbol'!E$70) ))</f>
        <v>26</v>
      </c>
      <c r="J583" s="284">
        <f>IF(D583=2,'BN_Regular Symbol'!F$57,IF(BN_PayCombo!D583=1,'BN_Regular Symbol'!F$42,IF(C583=0,'BN_Regular Symbol'!F$26,'BN_Regular Symbol'!F$70) ))</f>
        <v>0</v>
      </c>
      <c r="K583" s="284">
        <f>IF(E583=2,'BN_Regular Symbol'!G$57,IF(BN_PayCombo!E583=1,'BN_Regular Symbol'!G$42,IF(D583=0,'BN_Regular Symbol'!G$26,'BN_Regular Symbol'!G$70) ))</f>
        <v>0</v>
      </c>
      <c r="L583" s="284">
        <f>IF(F583=2,'BN_Regular Symbol'!H$57,IF(BN_PayCombo!F583=1,'BN_Regular Symbol'!H$42,IF(E583=0,'BN_Regular Symbol'!H$26,'BN_Regular Symbol'!H$70) ))</f>
        <v>0</v>
      </c>
      <c r="M583" s="270">
        <f t="shared" si="107"/>
        <v>0</v>
      </c>
      <c r="N583" s="271">
        <f t="shared" si="108"/>
        <v>0</v>
      </c>
      <c r="O583" s="285">
        <f>HLOOKUP(A583,OverView!$B$47:$L$57,11,FALSE)</f>
        <v>60</v>
      </c>
      <c r="P583" s="269">
        <f t="shared" si="109"/>
        <v>0</v>
      </c>
      <c r="Q583" s="272">
        <f t="shared" si="110"/>
        <v>0</v>
      </c>
      <c r="R583" s="269">
        <f t="shared" si="111"/>
        <v>0</v>
      </c>
      <c r="S583" s="237"/>
    </row>
    <row r="584" spans="1:19" ht="14" thickBot="1">
      <c r="A584" s="187">
        <f t="shared" si="112"/>
        <v>6</v>
      </c>
      <c r="B584" s="278">
        <v>1</v>
      </c>
      <c r="C584" s="278">
        <v>2</v>
      </c>
      <c r="D584" s="278">
        <v>1</v>
      </c>
      <c r="E584" s="278">
        <v>2</v>
      </c>
      <c r="F584" s="278">
        <v>0</v>
      </c>
      <c r="G584" s="279">
        <f t="shared" si="113"/>
        <v>6</v>
      </c>
      <c r="H584" s="284">
        <f>IF(B584=2,'BN_Regular Symbol'!D$57,IF(BN_PayCombo!B584=1,'BN_Regular Symbol'!D$42,IF(A584=0,'BN_Regular Symbol'!D$26,'BN_Regular Symbol'!D$70) ))</f>
        <v>0</v>
      </c>
      <c r="I584" s="284">
        <f>IF(C584=2,'BN_Regular Symbol'!E$57,IF(BN_PayCombo!C584=1,'BN_Regular Symbol'!E$42,IF(B584=0,'BN_Regular Symbol'!E$26,'BN_Regular Symbol'!E$70) ))</f>
        <v>26</v>
      </c>
      <c r="J584" s="284">
        <f>IF(D584=2,'BN_Regular Symbol'!F$57,IF(BN_PayCombo!D584=1,'BN_Regular Symbol'!F$42,IF(C584=0,'BN_Regular Symbol'!F$26,'BN_Regular Symbol'!F$70) ))</f>
        <v>0</v>
      </c>
      <c r="K584" s="284">
        <f>IF(E584=2,'BN_Regular Symbol'!G$57,IF(BN_PayCombo!E584=1,'BN_Regular Symbol'!G$42,IF(D584=0,'BN_Regular Symbol'!G$26,'BN_Regular Symbol'!G$70) ))</f>
        <v>31</v>
      </c>
      <c r="L584" s="284">
        <f>IF(F584=2,'BN_Regular Symbol'!H$57,IF(BN_PayCombo!F584=1,'BN_Regular Symbol'!H$42,IF(E584=0,'BN_Regular Symbol'!H$26,'BN_Regular Symbol'!H$70) ))</f>
        <v>96</v>
      </c>
      <c r="M584" s="270">
        <f t="shared" si="107"/>
        <v>0</v>
      </c>
      <c r="N584" s="271">
        <f t="shared" si="108"/>
        <v>0</v>
      </c>
      <c r="O584" s="285">
        <f>HLOOKUP(A584,OverView!$B$47:$L$57,11,FALSE)</f>
        <v>60</v>
      </c>
      <c r="P584" s="269">
        <f t="shared" ref="P584:P606" si="114">R584/$H$3</f>
        <v>0</v>
      </c>
      <c r="Q584" s="272">
        <f t="shared" si="110"/>
        <v>0</v>
      </c>
      <c r="R584" s="269">
        <f t="shared" ref="R584:R606" si="115">O584*Q584</f>
        <v>0</v>
      </c>
      <c r="S584" s="237"/>
    </row>
    <row r="585" spans="1:19" ht="14" thickBot="1">
      <c r="A585" s="187">
        <f t="shared" si="112"/>
        <v>6</v>
      </c>
      <c r="B585" s="278">
        <v>1</v>
      </c>
      <c r="C585" s="278">
        <v>2</v>
      </c>
      <c r="D585" s="278">
        <v>2</v>
      </c>
      <c r="E585" s="278">
        <v>1</v>
      </c>
      <c r="F585" s="278">
        <v>0</v>
      </c>
      <c r="G585" s="279">
        <f t="shared" si="113"/>
        <v>6</v>
      </c>
      <c r="H585" s="284">
        <f>IF(B585=2,'BN_Regular Symbol'!D$57,IF(BN_PayCombo!B585=1,'BN_Regular Symbol'!D$42,IF(A585=0,'BN_Regular Symbol'!D$26,'BN_Regular Symbol'!D$70) ))</f>
        <v>0</v>
      </c>
      <c r="I585" s="284">
        <f>IF(C585=2,'BN_Regular Symbol'!E$57,IF(BN_PayCombo!C585=1,'BN_Regular Symbol'!E$42,IF(B585=0,'BN_Regular Symbol'!E$26,'BN_Regular Symbol'!E$70) ))</f>
        <v>26</v>
      </c>
      <c r="J585" s="284">
        <f>IF(D585=2,'BN_Regular Symbol'!F$57,IF(BN_PayCombo!D585=1,'BN_Regular Symbol'!F$42,IF(C585=0,'BN_Regular Symbol'!F$26,'BN_Regular Symbol'!F$70) ))</f>
        <v>28</v>
      </c>
      <c r="K585" s="284">
        <f>IF(E585=2,'BN_Regular Symbol'!G$57,IF(BN_PayCombo!E585=1,'BN_Regular Symbol'!G$42,IF(D585=0,'BN_Regular Symbol'!G$26,'BN_Regular Symbol'!G$70) ))</f>
        <v>0</v>
      </c>
      <c r="L585" s="284">
        <f>IF(F585=2,'BN_Regular Symbol'!H$57,IF(BN_PayCombo!F585=1,'BN_Regular Symbol'!H$42,IF(E585=0,'BN_Regular Symbol'!H$26,'BN_Regular Symbol'!H$70) ))</f>
        <v>96</v>
      </c>
      <c r="M585" s="270">
        <f t="shared" si="107"/>
        <v>0</v>
      </c>
      <c r="N585" s="271">
        <f t="shared" si="108"/>
        <v>0</v>
      </c>
      <c r="O585" s="285">
        <f>HLOOKUP(A585,OverView!$B$47:$L$57,11,FALSE)</f>
        <v>60</v>
      </c>
      <c r="P585" s="269">
        <f t="shared" si="114"/>
        <v>0</v>
      </c>
      <c r="Q585" s="272">
        <f t="shared" si="110"/>
        <v>0</v>
      </c>
      <c r="R585" s="269">
        <f t="shared" si="115"/>
        <v>0</v>
      </c>
      <c r="S585" s="237"/>
    </row>
    <row r="586" spans="1:19" ht="14" thickBot="1">
      <c r="A586" s="187">
        <f t="shared" si="112"/>
        <v>6</v>
      </c>
      <c r="B586" s="278">
        <v>2</v>
      </c>
      <c r="C586" s="278">
        <v>1</v>
      </c>
      <c r="D586" s="278">
        <v>1</v>
      </c>
      <c r="E586" s="278">
        <v>1</v>
      </c>
      <c r="F586" s="278">
        <v>1</v>
      </c>
      <c r="G586" s="279">
        <f t="shared" si="113"/>
        <v>6</v>
      </c>
      <c r="H586" s="284">
        <f>IF(B586=2,'BN_Regular Symbol'!D$57,IF(BN_PayCombo!B586=1,'BN_Regular Symbol'!D$42,IF(A586=0,'BN_Regular Symbol'!D$26,'BN_Regular Symbol'!D$70) ))</f>
        <v>1</v>
      </c>
      <c r="I586" s="284">
        <f>IF(C586=2,'BN_Regular Symbol'!E$57,IF(BN_PayCombo!C586=1,'BN_Regular Symbol'!E$42,IF(B586=0,'BN_Regular Symbol'!E$26,'BN_Regular Symbol'!E$70) ))</f>
        <v>0</v>
      </c>
      <c r="J586" s="284">
        <f>IF(D586=2,'BN_Regular Symbol'!F$57,IF(BN_PayCombo!D586=1,'BN_Regular Symbol'!F$42,IF(C586=0,'BN_Regular Symbol'!F$26,'BN_Regular Symbol'!F$70) ))</f>
        <v>0</v>
      </c>
      <c r="K586" s="284">
        <f>IF(E586=2,'BN_Regular Symbol'!G$57,IF(BN_PayCombo!E586=1,'BN_Regular Symbol'!G$42,IF(D586=0,'BN_Regular Symbol'!G$26,'BN_Regular Symbol'!G$70) ))</f>
        <v>0</v>
      </c>
      <c r="L586" s="284">
        <f>IF(F586=2,'BN_Regular Symbol'!H$57,IF(BN_PayCombo!F586=1,'BN_Regular Symbol'!H$42,IF(E586=0,'BN_Regular Symbol'!H$26,'BN_Regular Symbol'!H$70) ))</f>
        <v>0</v>
      </c>
      <c r="M586" s="270">
        <f t="shared" si="107"/>
        <v>0</v>
      </c>
      <c r="N586" s="271">
        <f t="shared" si="108"/>
        <v>0</v>
      </c>
      <c r="O586" s="285">
        <f>HLOOKUP(A586,OverView!$B$47:$L$57,11,FALSE)</f>
        <v>60</v>
      </c>
      <c r="P586" s="269">
        <f t="shared" si="114"/>
        <v>0</v>
      </c>
      <c r="Q586" s="272">
        <f t="shared" si="110"/>
        <v>0</v>
      </c>
      <c r="R586" s="269">
        <f t="shared" si="115"/>
        <v>0</v>
      </c>
      <c r="S586" s="237"/>
    </row>
    <row r="587" spans="1:19" ht="14" thickBot="1">
      <c r="A587" s="187">
        <f t="shared" si="112"/>
        <v>6</v>
      </c>
      <c r="B587" s="278">
        <v>2</v>
      </c>
      <c r="C587" s="278">
        <v>1</v>
      </c>
      <c r="D587" s="278">
        <v>1</v>
      </c>
      <c r="E587" s="278">
        <v>2</v>
      </c>
      <c r="F587" s="278">
        <v>0</v>
      </c>
      <c r="G587" s="279">
        <f t="shared" si="113"/>
        <v>6</v>
      </c>
      <c r="H587" s="284">
        <f>IF(B587=2,'BN_Regular Symbol'!D$57,IF(BN_PayCombo!B587=1,'BN_Regular Symbol'!D$42,IF(A587=0,'BN_Regular Symbol'!D$26,'BN_Regular Symbol'!D$70) ))</f>
        <v>1</v>
      </c>
      <c r="I587" s="284">
        <f>IF(C587=2,'BN_Regular Symbol'!E$57,IF(BN_PayCombo!C587=1,'BN_Regular Symbol'!E$42,IF(B587=0,'BN_Regular Symbol'!E$26,'BN_Regular Symbol'!E$70) ))</f>
        <v>0</v>
      </c>
      <c r="J587" s="284">
        <f>IF(D587=2,'BN_Regular Symbol'!F$57,IF(BN_PayCombo!D587=1,'BN_Regular Symbol'!F$42,IF(C587=0,'BN_Regular Symbol'!F$26,'BN_Regular Symbol'!F$70) ))</f>
        <v>0</v>
      </c>
      <c r="K587" s="284">
        <f>IF(E587=2,'BN_Regular Symbol'!G$57,IF(BN_PayCombo!E587=1,'BN_Regular Symbol'!G$42,IF(D587=0,'BN_Regular Symbol'!G$26,'BN_Regular Symbol'!G$70) ))</f>
        <v>31</v>
      </c>
      <c r="L587" s="284">
        <f>IF(F587=2,'BN_Regular Symbol'!H$57,IF(BN_PayCombo!F587=1,'BN_Regular Symbol'!H$42,IF(E587=0,'BN_Regular Symbol'!H$26,'BN_Regular Symbol'!H$70) ))</f>
        <v>96</v>
      </c>
      <c r="M587" s="270">
        <f t="shared" si="107"/>
        <v>0</v>
      </c>
      <c r="N587" s="271">
        <f t="shared" si="108"/>
        <v>0</v>
      </c>
      <c r="O587" s="285">
        <f>HLOOKUP(A587,OverView!$B$47:$L$57,11,FALSE)</f>
        <v>60</v>
      </c>
      <c r="P587" s="269">
        <f t="shared" si="114"/>
        <v>0</v>
      </c>
      <c r="Q587" s="272">
        <f t="shared" si="110"/>
        <v>0</v>
      </c>
      <c r="R587" s="269">
        <f t="shared" si="115"/>
        <v>0</v>
      </c>
      <c r="S587" s="237"/>
    </row>
    <row r="588" spans="1:19" ht="14" thickBot="1">
      <c r="A588" s="187">
        <f t="shared" si="112"/>
        <v>6</v>
      </c>
      <c r="B588" s="278">
        <v>2</v>
      </c>
      <c r="C588" s="278">
        <v>1</v>
      </c>
      <c r="D588" s="278">
        <v>2</v>
      </c>
      <c r="E588" s="278">
        <v>1</v>
      </c>
      <c r="F588" s="278">
        <v>0</v>
      </c>
      <c r="G588" s="279">
        <f t="shared" si="113"/>
        <v>6</v>
      </c>
      <c r="H588" s="284">
        <f>IF(B588=2,'BN_Regular Symbol'!D$57,IF(BN_PayCombo!B588=1,'BN_Regular Symbol'!D$42,IF(A588=0,'BN_Regular Symbol'!D$26,'BN_Regular Symbol'!D$70) ))</f>
        <v>1</v>
      </c>
      <c r="I588" s="284">
        <f>IF(C588=2,'BN_Regular Symbol'!E$57,IF(BN_PayCombo!C588=1,'BN_Regular Symbol'!E$42,IF(B588=0,'BN_Regular Symbol'!E$26,'BN_Regular Symbol'!E$70) ))</f>
        <v>0</v>
      </c>
      <c r="J588" s="284">
        <f>IF(D588=2,'BN_Regular Symbol'!F$57,IF(BN_PayCombo!D588=1,'BN_Regular Symbol'!F$42,IF(C588=0,'BN_Regular Symbol'!F$26,'BN_Regular Symbol'!F$70) ))</f>
        <v>28</v>
      </c>
      <c r="K588" s="284">
        <f>IF(E588=2,'BN_Regular Symbol'!G$57,IF(BN_PayCombo!E588=1,'BN_Regular Symbol'!G$42,IF(D588=0,'BN_Regular Symbol'!G$26,'BN_Regular Symbol'!G$70) ))</f>
        <v>0</v>
      </c>
      <c r="L588" s="284">
        <f>IF(F588=2,'BN_Regular Symbol'!H$57,IF(BN_PayCombo!F588=1,'BN_Regular Symbol'!H$42,IF(E588=0,'BN_Regular Symbol'!H$26,'BN_Regular Symbol'!H$70) ))</f>
        <v>96</v>
      </c>
      <c r="M588" s="270">
        <f t="shared" si="107"/>
        <v>0</v>
      </c>
      <c r="N588" s="271">
        <f t="shared" si="108"/>
        <v>0</v>
      </c>
      <c r="O588" s="285">
        <f>HLOOKUP(A588,OverView!$B$47:$L$57,11,FALSE)</f>
        <v>60</v>
      </c>
      <c r="P588" s="269">
        <f t="shared" si="114"/>
        <v>0</v>
      </c>
      <c r="Q588" s="272">
        <f t="shared" si="110"/>
        <v>0</v>
      </c>
      <c r="R588" s="269">
        <f t="shared" si="115"/>
        <v>0</v>
      </c>
      <c r="S588" s="237"/>
    </row>
    <row r="589" spans="1:19" ht="14" thickBot="1">
      <c r="A589" s="187">
        <f t="shared" si="112"/>
        <v>6</v>
      </c>
      <c r="B589" s="278">
        <v>2</v>
      </c>
      <c r="C589" s="278">
        <v>2</v>
      </c>
      <c r="D589" s="278">
        <v>1</v>
      </c>
      <c r="E589" s="278">
        <v>1</v>
      </c>
      <c r="F589" s="278">
        <v>0</v>
      </c>
      <c r="G589" s="279">
        <f t="shared" si="113"/>
        <v>6</v>
      </c>
      <c r="H589" s="284">
        <f>IF(B589=2,'BN_Regular Symbol'!D$57,IF(BN_PayCombo!B589=1,'BN_Regular Symbol'!D$42,IF(A589=0,'BN_Regular Symbol'!D$26,'BN_Regular Symbol'!D$70) ))</f>
        <v>1</v>
      </c>
      <c r="I589" s="284">
        <f>IF(C589=2,'BN_Regular Symbol'!E$57,IF(BN_PayCombo!C589=1,'BN_Regular Symbol'!E$42,IF(B589=0,'BN_Regular Symbol'!E$26,'BN_Regular Symbol'!E$70) ))</f>
        <v>26</v>
      </c>
      <c r="J589" s="284">
        <f>IF(D589=2,'BN_Regular Symbol'!F$57,IF(BN_PayCombo!D589=1,'BN_Regular Symbol'!F$42,IF(C589=0,'BN_Regular Symbol'!F$26,'BN_Regular Symbol'!F$70) ))</f>
        <v>0</v>
      </c>
      <c r="K589" s="284">
        <f>IF(E589=2,'BN_Regular Symbol'!G$57,IF(BN_PayCombo!E589=1,'BN_Regular Symbol'!G$42,IF(D589=0,'BN_Regular Symbol'!G$26,'BN_Regular Symbol'!G$70) ))</f>
        <v>0</v>
      </c>
      <c r="L589" s="284">
        <f>IF(F589=2,'BN_Regular Symbol'!H$57,IF(BN_PayCombo!F589=1,'BN_Regular Symbol'!H$42,IF(E589=0,'BN_Regular Symbol'!H$26,'BN_Regular Symbol'!H$70) ))</f>
        <v>96</v>
      </c>
      <c r="M589" s="270">
        <f t="shared" si="107"/>
        <v>0</v>
      </c>
      <c r="N589" s="271">
        <f t="shared" si="108"/>
        <v>0</v>
      </c>
      <c r="O589" s="285">
        <f>HLOOKUP(A589,OverView!$B$47:$L$57,11,FALSE)</f>
        <v>60</v>
      </c>
      <c r="P589" s="269">
        <f t="shared" si="114"/>
        <v>0</v>
      </c>
      <c r="Q589" s="272">
        <f t="shared" si="110"/>
        <v>0</v>
      </c>
      <c r="R589" s="269">
        <f t="shared" si="115"/>
        <v>0</v>
      </c>
      <c r="S589" s="237"/>
    </row>
    <row r="590" spans="1:19" ht="14" thickBot="1">
      <c r="A590" s="187">
        <f t="shared" si="112"/>
        <v>6</v>
      </c>
      <c r="B590" s="282">
        <v>2</v>
      </c>
      <c r="C590" s="282">
        <v>2</v>
      </c>
      <c r="D590" s="282">
        <v>2</v>
      </c>
      <c r="E590" s="282">
        <v>0</v>
      </c>
      <c r="F590" s="282">
        <v>0</v>
      </c>
      <c r="G590" s="283">
        <f t="shared" si="113"/>
        <v>6</v>
      </c>
      <c r="H590" s="284">
        <f>IF(B590=2,'BN_Regular Symbol'!D$57,IF(BN_PayCombo!B590=1,'BN_Regular Symbol'!D$42,IF(A590=0,'BN_Regular Symbol'!D$26,'BN_Regular Symbol'!D$70) ))</f>
        <v>1</v>
      </c>
      <c r="I590" s="284">
        <f>IF(C590=2,'BN_Regular Symbol'!E$57,IF(BN_PayCombo!C590=1,'BN_Regular Symbol'!E$42,IF(B590=0,'BN_Regular Symbol'!E$26,'BN_Regular Symbol'!E$70) ))</f>
        <v>26</v>
      </c>
      <c r="J590" s="284">
        <f>IF(D590=2,'BN_Regular Symbol'!F$57,IF(BN_PayCombo!D590=1,'BN_Regular Symbol'!F$42,IF(C590=0,'BN_Regular Symbol'!F$26,'BN_Regular Symbol'!F$70) ))</f>
        <v>28</v>
      </c>
      <c r="K590" s="284">
        <f>IF(E590=2,'BN_Regular Symbol'!G$57,IF(BN_PayCombo!E590=1,'BN_Regular Symbol'!G$42,IF(D590=0,'BN_Regular Symbol'!G$26,'BN_Regular Symbol'!G$70) ))</f>
        <v>89</v>
      </c>
      <c r="L590" s="284">
        <f>IF(F590=2,'BN_Regular Symbol'!H$57,IF(BN_PayCombo!F590=1,'BN_Regular Symbol'!H$42,IF(E590=0,'BN_Regular Symbol'!H$26,'BN_Regular Symbol'!H$70) ))</f>
        <v>120</v>
      </c>
      <c r="M590" s="270">
        <f t="shared" si="107"/>
        <v>7775040</v>
      </c>
      <c r="N590" s="271">
        <f t="shared" si="108"/>
        <v>3200.3951105074702</v>
      </c>
      <c r="O590" s="285">
        <f>HLOOKUP(A590,OverView!$B$47:$L$57,11,FALSE)</f>
        <v>60</v>
      </c>
      <c r="P590" s="269">
        <f t="shared" si="114"/>
        <v>1.8747685185185183E-2</v>
      </c>
      <c r="Q590" s="272">
        <f t="shared" si="110"/>
        <v>3.1246141975308639E-4</v>
      </c>
      <c r="R590" s="269">
        <f t="shared" si="115"/>
        <v>1.8747685185185183E-2</v>
      </c>
      <c r="S590" s="289">
        <f>SUM(M579:M590)</f>
        <v>7775040</v>
      </c>
    </row>
    <row r="591" spans="1:19" ht="14" thickBot="1">
      <c r="A591" s="187">
        <f t="shared" si="112"/>
        <v>5</v>
      </c>
      <c r="B591" s="280">
        <v>1</v>
      </c>
      <c r="C591" s="280">
        <v>1</v>
      </c>
      <c r="D591" s="280">
        <v>1</v>
      </c>
      <c r="E591" s="280">
        <v>1</v>
      </c>
      <c r="F591" s="280">
        <v>1</v>
      </c>
      <c r="G591" s="281">
        <f t="shared" si="113"/>
        <v>5</v>
      </c>
      <c r="H591" s="284">
        <f>IF(B591=2,'BN_Regular Symbol'!D$57,IF(BN_PayCombo!B591=1,'BN_Regular Symbol'!D$42,IF(A591=0,'BN_Regular Symbol'!D$26,'BN_Regular Symbol'!D$70) ))</f>
        <v>0</v>
      </c>
      <c r="I591" s="284">
        <f>IF(C591=2,'BN_Regular Symbol'!E$57,IF(BN_PayCombo!C591=1,'BN_Regular Symbol'!E$42,IF(B591=0,'BN_Regular Symbol'!E$26,'BN_Regular Symbol'!E$70) ))</f>
        <v>0</v>
      </c>
      <c r="J591" s="284">
        <f>IF(D591=2,'BN_Regular Symbol'!F$57,IF(BN_PayCombo!D591=1,'BN_Regular Symbol'!F$42,IF(C591=0,'BN_Regular Symbol'!F$26,'BN_Regular Symbol'!F$70) ))</f>
        <v>0</v>
      </c>
      <c r="K591" s="284">
        <f>IF(E591=2,'BN_Regular Symbol'!G$57,IF(BN_PayCombo!E591=1,'BN_Regular Symbol'!G$42,IF(D591=0,'BN_Regular Symbol'!G$26,'BN_Regular Symbol'!G$70) ))</f>
        <v>0</v>
      </c>
      <c r="L591" s="284">
        <f>IF(F591=2,'BN_Regular Symbol'!H$57,IF(BN_PayCombo!F591=1,'BN_Regular Symbol'!H$42,IF(E591=0,'BN_Regular Symbol'!H$26,'BN_Regular Symbol'!H$70) ))</f>
        <v>0</v>
      </c>
      <c r="M591" s="270">
        <f t="shared" si="107"/>
        <v>0</v>
      </c>
      <c r="N591" s="271">
        <f t="shared" si="108"/>
        <v>0</v>
      </c>
      <c r="O591" s="285">
        <f>HLOOKUP(A591,OverView!$B$47:$L$57,11,FALSE)</f>
        <v>15</v>
      </c>
      <c r="P591" s="269">
        <f t="shared" si="114"/>
        <v>0</v>
      </c>
      <c r="Q591" s="272">
        <f t="shared" si="110"/>
        <v>0</v>
      </c>
      <c r="R591" s="269">
        <f t="shared" si="115"/>
        <v>0</v>
      </c>
      <c r="S591" s="237"/>
    </row>
    <row r="592" spans="1:19" ht="14" thickBot="1">
      <c r="A592" s="187">
        <f t="shared" si="112"/>
        <v>5</v>
      </c>
      <c r="B592" s="278">
        <v>1</v>
      </c>
      <c r="C592" s="278">
        <v>1</v>
      </c>
      <c r="D592" s="278">
        <v>1</v>
      </c>
      <c r="E592" s="278">
        <v>2</v>
      </c>
      <c r="F592" s="278">
        <v>0</v>
      </c>
      <c r="G592" s="279">
        <f t="shared" si="113"/>
        <v>5</v>
      </c>
      <c r="H592" s="284">
        <f>IF(B592=2,'BN_Regular Symbol'!D$57,IF(BN_PayCombo!B592=1,'BN_Regular Symbol'!D$42,IF(A592=0,'BN_Regular Symbol'!D$26,'BN_Regular Symbol'!D$70) ))</f>
        <v>0</v>
      </c>
      <c r="I592" s="284">
        <f>IF(C592=2,'BN_Regular Symbol'!E$57,IF(BN_PayCombo!C592=1,'BN_Regular Symbol'!E$42,IF(B592=0,'BN_Regular Symbol'!E$26,'BN_Regular Symbol'!E$70) ))</f>
        <v>0</v>
      </c>
      <c r="J592" s="284">
        <f>IF(D592=2,'BN_Regular Symbol'!F$57,IF(BN_PayCombo!D592=1,'BN_Regular Symbol'!F$42,IF(C592=0,'BN_Regular Symbol'!F$26,'BN_Regular Symbol'!F$70) ))</f>
        <v>0</v>
      </c>
      <c r="K592" s="284">
        <f>IF(E592=2,'BN_Regular Symbol'!G$57,IF(BN_PayCombo!E592=1,'BN_Regular Symbol'!G$42,IF(D592=0,'BN_Regular Symbol'!G$26,'BN_Regular Symbol'!G$70) ))</f>
        <v>31</v>
      </c>
      <c r="L592" s="284">
        <f>IF(F592=2,'BN_Regular Symbol'!H$57,IF(BN_PayCombo!F592=1,'BN_Regular Symbol'!H$42,IF(E592=0,'BN_Regular Symbol'!H$26,'BN_Regular Symbol'!H$70) ))</f>
        <v>96</v>
      </c>
      <c r="M592" s="270">
        <f t="shared" si="107"/>
        <v>0</v>
      </c>
      <c r="N592" s="271">
        <f t="shared" si="108"/>
        <v>0</v>
      </c>
      <c r="O592" s="285">
        <f>HLOOKUP(A592,OverView!$B$47:$L$57,11,FALSE)</f>
        <v>15</v>
      </c>
      <c r="P592" s="269">
        <f t="shared" si="114"/>
        <v>0</v>
      </c>
      <c r="Q592" s="272">
        <f t="shared" si="110"/>
        <v>0</v>
      </c>
      <c r="R592" s="269">
        <f t="shared" si="115"/>
        <v>0</v>
      </c>
      <c r="S592" s="237"/>
    </row>
    <row r="593" spans="1:34" ht="14" thickBot="1">
      <c r="A593" s="187">
        <f t="shared" si="112"/>
        <v>5</v>
      </c>
      <c r="B593" s="278">
        <v>1</v>
      </c>
      <c r="C593" s="278">
        <v>1</v>
      </c>
      <c r="D593" s="278">
        <v>2</v>
      </c>
      <c r="E593" s="278">
        <v>1</v>
      </c>
      <c r="F593" s="278">
        <v>0</v>
      </c>
      <c r="G593" s="279">
        <f t="shared" si="113"/>
        <v>5</v>
      </c>
      <c r="H593" s="284">
        <f>IF(B593=2,'BN_Regular Symbol'!D$57,IF(BN_PayCombo!B593=1,'BN_Regular Symbol'!D$42,IF(A593=0,'BN_Regular Symbol'!D$26,'BN_Regular Symbol'!D$70) ))</f>
        <v>0</v>
      </c>
      <c r="I593" s="284">
        <f>IF(C593=2,'BN_Regular Symbol'!E$57,IF(BN_PayCombo!C593=1,'BN_Regular Symbol'!E$42,IF(B593=0,'BN_Regular Symbol'!E$26,'BN_Regular Symbol'!E$70) ))</f>
        <v>0</v>
      </c>
      <c r="J593" s="284">
        <f>IF(D593=2,'BN_Regular Symbol'!F$57,IF(BN_PayCombo!D593=1,'BN_Regular Symbol'!F$42,IF(C593=0,'BN_Regular Symbol'!F$26,'BN_Regular Symbol'!F$70) ))</f>
        <v>28</v>
      </c>
      <c r="K593" s="284">
        <f>IF(E593=2,'BN_Regular Symbol'!G$57,IF(BN_PayCombo!E593=1,'BN_Regular Symbol'!G$42,IF(D593=0,'BN_Regular Symbol'!G$26,'BN_Regular Symbol'!G$70) ))</f>
        <v>0</v>
      </c>
      <c r="L593" s="284">
        <f>IF(F593=2,'BN_Regular Symbol'!H$57,IF(BN_PayCombo!F593=1,'BN_Regular Symbol'!H$42,IF(E593=0,'BN_Regular Symbol'!H$26,'BN_Regular Symbol'!H$70) ))</f>
        <v>96</v>
      </c>
      <c r="M593" s="270">
        <f t="shared" si="107"/>
        <v>0</v>
      </c>
      <c r="N593" s="271">
        <f t="shared" si="108"/>
        <v>0</v>
      </c>
      <c r="O593" s="285">
        <f>HLOOKUP(A593,OverView!$B$47:$L$57,11,FALSE)</f>
        <v>15</v>
      </c>
      <c r="P593" s="269">
        <f t="shared" si="114"/>
        <v>0</v>
      </c>
      <c r="Q593" s="272">
        <f t="shared" si="110"/>
        <v>0</v>
      </c>
      <c r="R593" s="269">
        <f t="shared" si="115"/>
        <v>0</v>
      </c>
      <c r="S593" s="237"/>
    </row>
    <row r="594" spans="1:34" ht="14" thickBot="1">
      <c r="A594" s="187">
        <f t="shared" si="112"/>
        <v>5</v>
      </c>
      <c r="B594" s="278">
        <v>1</v>
      </c>
      <c r="C594" s="278">
        <v>2</v>
      </c>
      <c r="D594" s="278">
        <v>1</v>
      </c>
      <c r="E594" s="278">
        <v>1</v>
      </c>
      <c r="F594" s="278">
        <v>0</v>
      </c>
      <c r="G594" s="279">
        <f t="shared" si="113"/>
        <v>5</v>
      </c>
      <c r="H594" s="284">
        <f>IF(B594=2,'BN_Regular Symbol'!D$57,IF(BN_PayCombo!B594=1,'BN_Regular Symbol'!D$42,IF(A594=0,'BN_Regular Symbol'!D$26,'BN_Regular Symbol'!D$70) ))</f>
        <v>0</v>
      </c>
      <c r="I594" s="284">
        <f>IF(C594=2,'BN_Regular Symbol'!E$57,IF(BN_PayCombo!C594=1,'BN_Regular Symbol'!E$42,IF(B594=0,'BN_Regular Symbol'!E$26,'BN_Regular Symbol'!E$70) ))</f>
        <v>26</v>
      </c>
      <c r="J594" s="284">
        <f>IF(D594=2,'BN_Regular Symbol'!F$57,IF(BN_PayCombo!D594=1,'BN_Regular Symbol'!F$42,IF(C594=0,'BN_Regular Symbol'!F$26,'BN_Regular Symbol'!F$70) ))</f>
        <v>0</v>
      </c>
      <c r="K594" s="284">
        <f>IF(E594=2,'BN_Regular Symbol'!G$57,IF(BN_PayCombo!E594=1,'BN_Regular Symbol'!G$42,IF(D594=0,'BN_Regular Symbol'!G$26,'BN_Regular Symbol'!G$70) ))</f>
        <v>0</v>
      </c>
      <c r="L594" s="284">
        <f>IF(F594=2,'BN_Regular Symbol'!H$57,IF(BN_PayCombo!F594=1,'BN_Regular Symbol'!H$42,IF(E594=0,'BN_Regular Symbol'!H$26,'BN_Regular Symbol'!H$70) ))</f>
        <v>96</v>
      </c>
      <c r="M594" s="270">
        <f t="shared" si="107"/>
        <v>0</v>
      </c>
      <c r="N594" s="271">
        <f t="shared" si="108"/>
        <v>0</v>
      </c>
      <c r="O594" s="285">
        <f>HLOOKUP(A594,OverView!$B$47:$L$57,11,FALSE)</f>
        <v>15</v>
      </c>
      <c r="P594" s="269">
        <f t="shared" si="114"/>
        <v>0</v>
      </c>
      <c r="Q594" s="272">
        <f t="shared" si="110"/>
        <v>0</v>
      </c>
      <c r="R594" s="269">
        <f t="shared" si="115"/>
        <v>0</v>
      </c>
      <c r="S594" s="237"/>
    </row>
    <row r="595" spans="1:34" ht="14" thickBot="1">
      <c r="A595" s="187">
        <f t="shared" si="112"/>
        <v>5</v>
      </c>
      <c r="B595" s="278">
        <v>1</v>
      </c>
      <c r="C595" s="278">
        <v>2</v>
      </c>
      <c r="D595" s="278">
        <v>2</v>
      </c>
      <c r="E595" s="278">
        <v>0</v>
      </c>
      <c r="F595" s="278">
        <v>0</v>
      </c>
      <c r="G595" s="279">
        <f t="shared" si="113"/>
        <v>5</v>
      </c>
      <c r="H595" s="284">
        <f>IF(B595=2,'BN_Regular Symbol'!D$57,IF(BN_PayCombo!B595=1,'BN_Regular Symbol'!D$42,IF(A595=0,'BN_Regular Symbol'!D$26,'BN_Regular Symbol'!D$70) ))</f>
        <v>0</v>
      </c>
      <c r="I595" s="284">
        <f>IF(C595=2,'BN_Regular Symbol'!E$57,IF(BN_PayCombo!C595=1,'BN_Regular Symbol'!E$42,IF(B595=0,'BN_Regular Symbol'!E$26,'BN_Regular Symbol'!E$70) ))</f>
        <v>26</v>
      </c>
      <c r="J595" s="284">
        <f>IF(D595=2,'BN_Regular Symbol'!F$57,IF(BN_PayCombo!D595=1,'BN_Regular Symbol'!F$42,IF(C595=0,'BN_Regular Symbol'!F$26,'BN_Regular Symbol'!F$70) ))</f>
        <v>28</v>
      </c>
      <c r="K595" s="284">
        <f>IF(E595=2,'BN_Regular Symbol'!G$57,IF(BN_PayCombo!E595=1,'BN_Regular Symbol'!G$42,IF(D595=0,'BN_Regular Symbol'!G$26,'BN_Regular Symbol'!G$70) ))</f>
        <v>89</v>
      </c>
      <c r="L595" s="284">
        <f>IF(F595=2,'BN_Regular Symbol'!H$57,IF(BN_PayCombo!F595=1,'BN_Regular Symbol'!H$42,IF(E595=0,'BN_Regular Symbol'!H$26,'BN_Regular Symbol'!H$70) ))</f>
        <v>120</v>
      </c>
      <c r="M595" s="270">
        <f t="shared" si="107"/>
        <v>0</v>
      </c>
      <c r="N595" s="271">
        <f t="shared" si="108"/>
        <v>0</v>
      </c>
      <c r="O595" s="285">
        <f>HLOOKUP(A595,OverView!$B$47:$L$57,11,FALSE)</f>
        <v>15</v>
      </c>
      <c r="P595" s="269">
        <f t="shared" si="114"/>
        <v>0</v>
      </c>
      <c r="Q595" s="272">
        <f t="shared" si="110"/>
        <v>0</v>
      </c>
      <c r="R595" s="269">
        <f t="shared" si="115"/>
        <v>0</v>
      </c>
      <c r="S595" s="237"/>
    </row>
    <row r="596" spans="1:34" ht="14" thickBot="1">
      <c r="A596" s="187">
        <f t="shared" si="112"/>
        <v>5</v>
      </c>
      <c r="B596" s="278">
        <v>2</v>
      </c>
      <c r="C596" s="278">
        <v>1</v>
      </c>
      <c r="D596" s="278">
        <v>1</v>
      </c>
      <c r="E596" s="278">
        <v>1</v>
      </c>
      <c r="F596" s="278">
        <v>0</v>
      </c>
      <c r="G596" s="279">
        <f t="shared" si="113"/>
        <v>5</v>
      </c>
      <c r="H596" s="284">
        <f>IF(B596=2,'BN_Regular Symbol'!D$57,IF(BN_PayCombo!B596=1,'BN_Regular Symbol'!D$42,IF(A596=0,'BN_Regular Symbol'!D$26,'BN_Regular Symbol'!D$70) ))</f>
        <v>1</v>
      </c>
      <c r="I596" s="284">
        <f>IF(C596=2,'BN_Regular Symbol'!E$57,IF(BN_PayCombo!C596=1,'BN_Regular Symbol'!E$42,IF(B596=0,'BN_Regular Symbol'!E$26,'BN_Regular Symbol'!E$70) ))</f>
        <v>0</v>
      </c>
      <c r="J596" s="284">
        <f>IF(D596=2,'BN_Regular Symbol'!F$57,IF(BN_PayCombo!D596=1,'BN_Regular Symbol'!F$42,IF(C596=0,'BN_Regular Symbol'!F$26,'BN_Regular Symbol'!F$70) ))</f>
        <v>0</v>
      </c>
      <c r="K596" s="284">
        <f>IF(E596=2,'BN_Regular Symbol'!G$57,IF(BN_PayCombo!E596=1,'BN_Regular Symbol'!G$42,IF(D596=0,'BN_Regular Symbol'!G$26,'BN_Regular Symbol'!G$70) ))</f>
        <v>0</v>
      </c>
      <c r="L596" s="284">
        <f>IF(F596=2,'BN_Regular Symbol'!H$57,IF(BN_PayCombo!F596=1,'BN_Regular Symbol'!H$42,IF(E596=0,'BN_Regular Symbol'!H$26,'BN_Regular Symbol'!H$70) ))</f>
        <v>96</v>
      </c>
      <c r="M596" s="270">
        <f t="shared" si="107"/>
        <v>0</v>
      </c>
      <c r="N596" s="271">
        <f t="shared" si="108"/>
        <v>0</v>
      </c>
      <c r="O596" s="285">
        <f>HLOOKUP(A596,OverView!$B$47:$L$57,11,FALSE)</f>
        <v>15</v>
      </c>
      <c r="P596" s="269">
        <f t="shared" si="114"/>
        <v>0</v>
      </c>
      <c r="Q596" s="272">
        <f t="shared" si="110"/>
        <v>0</v>
      </c>
      <c r="R596" s="269">
        <f t="shared" si="115"/>
        <v>0</v>
      </c>
      <c r="S596" s="237"/>
    </row>
    <row r="597" spans="1:34" ht="14" thickBot="1">
      <c r="A597" s="187">
        <f t="shared" si="112"/>
        <v>5</v>
      </c>
      <c r="B597" s="278">
        <v>2</v>
      </c>
      <c r="C597" s="278">
        <v>1</v>
      </c>
      <c r="D597" s="278">
        <v>2</v>
      </c>
      <c r="E597" s="278">
        <v>0</v>
      </c>
      <c r="F597" s="278">
        <v>0</v>
      </c>
      <c r="G597" s="279">
        <f t="shared" si="113"/>
        <v>5</v>
      </c>
      <c r="H597" s="284">
        <f>IF(B597=2,'BN_Regular Symbol'!D$57,IF(BN_PayCombo!B597=1,'BN_Regular Symbol'!D$42,IF(A597=0,'BN_Regular Symbol'!D$26,'BN_Regular Symbol'!D$70) ))</f>
        <v>1</v>
      </c>
      <c r="I597" s="284">
        <f>IF(C597=2,'BN_Regular Symbol'!E$57,IF(BN_PayCombo!C597=1,'BN_Regular Symbol'!E$42,IF(B597=0,'BN_Regular Symbol'!E$26,'BN_Regular Symbol'!E$70) ))</f>
        <v>0</v>
      </c>
      <c r="J597" s="284">
        <f>IF(D597=2,'BN_Regular Symbol'!F$57,IF(BN_PayCombo!D597=1,'BN_Regular Symbol'!F$42,IF(C597=0,'BN_Regular Symbol'!F$26,'BN_Regular Symbol'!F$70) ))</f>
        <v>28</v>
      </c>
      <c r="K597" s="284">
        <f>IF(E597=2,'BN_Regular Symbol'!G$57,IF(BN_PayCombo!E597=1,'BN_Regular Symbol'!G$42,IF(D597=0,'BN_Regular Symbol'!G$26,'BN_Regular Symbol'!G$70) ))</f>
        <v>89</v>
      </c>
      <c r="L597" s="284">
        <f>IF(F597=2,'BN_Regular Symbol'!H$57,IF(BN_PayCombo!F597=1,'BN_Regular Symbol'!H$42,IF(E597=0,'BN_Regular Symbol'!H$26,'BN_Regular Symbol'!H$70) ))</f>
        <v>120</v>
      </c>
      <c r="M597" s="270">
        <f t="shared" si="107"/>
        <v>0</v>
      </c>
      <c r="N597" s="271">
        <f t="shared" si="108"/>
        <v>0</v>
      </c>
      <c r="O597" s="285">
        <f>HLOOKUP(A597,OverView!$B$47:$L$57,11,FALSE)</f>
        <v>15</v>
      </c>
      <c r="P597" s="269">
        <f t="shared" si="114"/>
        <v>0</v>
      </c>
      <c r="Q597" s="272">
        <f t="shared" si="110"/>
        <v>0</v>
      </c>
      <c r="R597" s="269">
        <f t="shared" si="115"/>
        <v>0</v>
      </c>
      <c r="S597" s="237"/>
    </row>
    <row r="598" spans="1:34" ht="14" thickBot="1">
      <c r="A598" s="187">
        <f t="shared" si="112"/>
        <v>5</v>
      </c>
      <c r="B598" s="282">
        <v>2</v>
      </c>
      <c r="C598" s="282">
        <v>2</v>
      </c>
      <c r="D598" s="282">
        <v>1</v>
      </c>
      <c r="E598" s="282">
        <v>0</v>
      </c>
      <c r="F598" s="282">
        <v>0</v>
      </c>
      <c r="G598" s="283">
        <f t="shared" si="113"/>
        <v>5</v>
      </c>
      <c r="H598" s="284">
        <f>IF(B598=2,'BN_Regular Symbol'!D$57,IF(BN_PayCombo!B598=1,'BN_Regular Symbol'!D$42,IF(A598=0,'BN_Regular Symbol'!D$26,'BN_Regular Symbol'!D$70) ))</f>
        <v>1</v>
      </c>
      <c r="I598" s="284">
        <f>IF(C598=2,'BN_Regular Symbol'!E$57,IF(BN_PayCombo!C598=1,'BN_Regular Symbol'!E$42,IF(B598=0,'BN_Regular Symbol'!E$26,'BN_Regular Symbol'!E$70) ))</f>
        <v>26</v>
      </c>
      <c r="J598" s="284">
        <f>IF(D598=2,'BN_Regular Symbol'!F$57,IF(BN_PayCombo!D598=1,'BN_Regular Symbol'!F$42,IF(C598=0,'BN_Regular Symbol'!F$26,'BN_Regular Symbol'!F$70) ))</f>
        <v>0</v>
      </c>
      <c r="K598" s="284">
        <f>IF(E598=2,'BN_Regular Symbol'!G$57,IF(BN_PayCombo!E598=1,'BN_Regular Symbol'!G$42,IF(D598=0,'BN_Regular Symbol'!G$26,'BN_Regular Symbol'!G$70) ))</f>
        <v>89</v>
      </c>
      <c r="L598" s="284">
        <f>IF(F598=2,'BN_Regular Symbol'!H$57,IF(BN_PayCombo!F598=1,'BN_Regular Symbol'!H$42,IF(E598=0,'BN_Regular Symbol'!H$26,'BN_Regular Symbol'!H$70) ))</f>
        <v>120</v>
      </c>
      <c r="M598" s="270">
        <f t="shared" si="107"/>
        <v>0</v>
      </c>
      <c r="N598" s="271">
        <f t="shared" si="108"/>
        <v>0</v>
      </c>
      <c r="O598" s="285">
        <f>HLOOKUP(A598,OverView!$B$47:$L$57,11,FALSE)</f>
        <v>15</v>
      </c>
      <c r="P598" s="269">
        <f t="shared" si="114"/>
        <v>0</v>
      </c>
      <c r="Q598" s="272">
        <f t="shared" si="110"/>
        <v>0</v>
      </c>
      <c r="R598" s="269">
        <f t="shared" si="115"/>
        <v>0</v>
      </c>
      <c r="S598" s="289">
        <f>SUM(M591:M598)</f>
        <v>0</v>
      </c>
    </row>
    <row r="599" spans="1:34" ht="14" thickBot="1">
      <c r="A599" s="187">
        <f t="shared" si="112"/>
        <v>4</v>
      </c>
      <c r="B599" s="280">
        <v>1</v>
      </c>
      <c r="C599" s="280">
        <v>1</v>
      </c>
      <c r="D599" s="280">
        <v>1</v>
      </c>
      <c r="E599" s="280">
        <v>1</v>
      </c>
      <c r="F599" s="280">
        <v>0</v>
      </c>
      <c r="G599" s="281">
        <f t="shared" si="113"/>
        <v>4</v>
      </c>
      <c r="H599" s="284">
        <f>IF(B599=2,'BN_Regular Symbol'!D$57,IF(BN_PayCombo!B599=1,'BN_Regular Symbol'!D$42,IF(A599=0,'BN_Regular Symbol'!D$26,'BN_Regular Symbol'!D$70) ))</f>
        <v>0</v>
      </c>
      <c r="I599" s="284">
        <f>IF(C599=2,'BN_Regular Symbol'!E$57,IF(BN_PayCombo!C599=1,'BN_Regular Symbol'!E$42,IF(B599=0,'BN_Regular Symbol'!E$26,'BN_Regular Symbol'!E$70) ))</f>
        <v>0</v>
      </c>
      <c r="J599" s="284">
        <f>IF(D599=2,'BN_Regular Symbol'!F$57,IF(BN_PayCombo!D599=1,'BN_Regular Symbol'!F$42,IF(C599=0,'BN_Regular Symbol'!F$26,'BN_Regular Symbol'!F$70) ))</f>
        <v>0</v>
      </c>
      <c r="K599" s="284">
        <f>IF(E599=2,'BN_Regular Symbol'!G$57,IF(BN_PayCombo!E599=1,'BN_Regular Symbol'!G$42,IF(D599=0,'BN_Regular Symbol'!G$26,'BN_Regular Symbol'!G$70) ))</f>
        <v>0</v>
      </c>
      <c r="L599" s="284">
        <f>IF(F599=2,'BN_Regular Symbol'!H$57,IF(BN_PayCombo!F599=1,'BN_Regular Symbol'!H$42,IF(E599=0,'BN_Regular Symbol'!H$26,'BN_Regular Symbol'!H$70) ))</f>
        <v>96</v>
      </c>
      <c r="M599" s="270">
        <f t="shared" si="107"/>
        <v>0</v>
      </c>
      <c r="N599" s="271">
        <f t="shared" si="108"/>
        <v>0</v>
      </c>
      <c r="O599" s="285">
        <f>HLOOKUP(A599,OverView!$B$47:$L$57,11,FALSE)</f>
        <v>8</v>
      </c>
      <c r="P599" s="269">
        <f t="shared" si="114"/>
        <v>0</v>
      </c>
      <c r="Q599" s="272">
        <f t="shared" si="110"/>
        <v>0</v>
      </c>
      <c r="R599" s="269">
        <f t="shared" si="115"/>
        <v>0</v>
      </c>
      <c r="S599" s="237"/>
    </row>
    <row r="600" spans="1:34" ht="14" thickBot="1">
      <c r="A600" s="187">
        <f t="shared" si="112"/>
        <v>4</v>
      </c>
      <c r="B600" s="278">
        <v>1</v>
      </c>
      <c r="C600" s="278">
        <v>1</v>
      </c>
      <c r="D600" s="278">
        <v>2</v>
      </c>
      <c r="E600" s="278">
        <v>0</v>
      </c>
      <c r="F600" s="278">
        <v>0</v>
      </c>
      <c r="G600" s="279">
        <f t="shared" si="113"/>
        <v>4</v>
      </c>
      <c r="H600" s="284">
        <f>IF(B600=2,'BN_Regular Symbol'!D$57,IF(BN_PayCombo!B600=1,'BN_Regular Symbol'!D$42,IF(A600=0,'BN_Regular Symbol'!D$26,'BN_Regular Symbol'!D$70) ))</f>
        <v>0</v>
      </c>
      <c r="I600" s="284">
        <f>IF(C600=2,'BN_Regular Symbol'!E$57,IF(BN_PayCombo!C600=1,'BN_Regular Symbol'!E$42,IF(B600=0,'BN_Regular Symbol'!E$26,'BN_Regular Symbol'!E$70) ))</f>
        <v>0</v>
      </c>
      <c r="J600" s="284">
        <f>IF(D600=2,'BN_Regular Symbol'!F$57,IF(BN_PayCombo!D600=1,'BN_Regular Symbol'!F$42,IF(C600=0,'BN_Regular Symbol'!F$26,'BN_Regular Symbol'!F$70) ))</f>
        <v>28</v>
      </c>
      <c r="K600" s="284">
        <f>IF(E600=2,'BN_Regular Symbol'!G$57,IF(BN_PayCombo!E600=1,'BN_Regular Symbol'!G$42,IF(D600=0,'BN_Regular Symbol'!G$26,'BN_Regular Symbol'!G$70) ))</f>
        <v>89</v>
      </c>
      <c r="L600" s="284">
        <f>IF(F600=2,'BN_Regular Symbol'!H$57,IF(BN_PayCombo!F600=1,'BN_Regular Symbol'!H$42,IF(E600=0,'BN_Regular Symbol'!H$26,'BN_Regular Symbol'!H$70) ))</f>
        <v>120</v>
      </c>
      <c r="M600" s="270">
        <f t="shared" si="107"/>
        <v>0</v>
      </c>
      <c r="N600" s="271">
        <f t="shared" si="108"/>
        <v>0</v>
      </c>
      <c r="O600" s="285">
        <f>HLOOKUP(A600,OverView!$B$47:$L$57,11,FALSE)</f>
        <v>8</v>
      </c>
      <c r="P600" s="269">
        <f t="shared" si="114"/>
        <v>0</v>
      </c>
      <c r="Q600" s="272">
        <f t="shared" si="110"/>
        <v>0</v>
      </c>
      <c r="R600" s="269">
        <f t="shared" si="115"/>
        <v>0</v>
      </c>
      <c r="S600" s="237"/>
    </row>
    <row r="601" spans="1:34" ht="14" thickBot="1">
      <c r="A601" s="187">
        <f t="shared" si="112"/>
        <v>4</v>
      </c>
      <c r="B601" s="278">
        <v>1</v>
      </c>
      <c r="C601" s="278">
        <v>2</v>
      </c>
      <c r="D601" s="278">
        <v>1</v>
      </c>
      <c r="E601" s="278">
        <v>0</v>
      </c>
      <c r="F601" s="278">
        <v>0</v>
      </c>
      <c r="G601" s="279">
        <f t="shared" si="113"/>
        <v>4</v>
      </c>
      <c r="H601" s="284">
        <f>IF(B601=2,'BN_Regular Symbol'!D$57,IF(BN_PayCombo!B601=1,'BN_Regular Symbol'!D$42,IF(A601=0,'BN_Regular Symbol'!D$26,'BN_Regular Symbol'!D$70) ))</f>
        <v>0</v>
      </c>
      <c r="I601" s="284">
        <f>IF(C601=2,'BN_Regular Symbol'!E$57,IF(BN_PayCombo!C601=1,'BN_Regular Symbol'!E$42,IF(B601=0,'BN_Regular Symbol'!E$26,'BN_Regular Symbol'!E$70) ))</f>
        <v>26</v>
      </c>
      <c r="J601" s="284">
        <f>IF(D601=2,'BN_Regular Symbol'!F$57,IF(BN_PayCombo!D601=1,'BN_Regular Symbol'!F$42,IF(C601=0,'BN_Regular Symbol'!F$26,'BN_Regular Symbol'!F$70) ))</f>
        <v>0</v>
      </c>
      <c r="K601" s="284">
        <f>IF(E601=2,'BN_Regular Symbol'!G$57,IF(BN_PayCombo!E601=1,'BN_Regular Symbol'!G$42,IF(D601=0,'BN_Regular Symbol'!G$26,'BN_Regular Symbol'!G$70) ))</f>
        <v>89</v>
      </c>
      <c r="L601" s="284">
        <f>IF(F601=2,'BN_Regular Symbol'!H$57,IF(BN_PayCombo!F601=1,'BN_Regular Symbol'!H$42,IF(E601=0,'BN_Regular Symbol'!H$26,'BN_Regular Symbol'!H$70) ))</f>
        <v>120</v>
      </c>
      <c r="M601" s="270">
        <f t="shared" si="107"/>
        <v>0</v>
      </c>
      <c r="N601" s="271">
        <f t="shared" si="108"/>
        <v>0</v>
      </c>
      <c r="O601" s="285">
        <f>HLOOKUP(A601,OverView!$B$47:$L$57,11,FALSE)</f>
        <v>8</v>
      </c>
      <c r="P601" s="269">
        <f t="shared" si="114"/>
        <v>0</v>
      </c>
      <c r="Q601" s="272">
        <f t="shared" si="110"/>
        <v>0</v>
      </c>
      <c r="R601" s="269">
        <f t="shared" si="115"/>
        <v>0</v>
      </c>
      <c r="S601" s="237"/>
    </row>
    <row r="602" spans="1:34" ht="14" thickBot="1">
      <c r="A602" s="187">
        <f t="shared" si="112"/>
        <v>4</v>
      </c>
      <c r="B602" s="278">
        <v>2</v>
      </c>
      <c r="C602" s="278">
        <v>1</v>
      </c>
      <c r="D602" s="278">
        <v>1</v>
      </c>
      <c r="E602" s="278">
        <v>0</v>
      </c>
      <c r="F602" s="278">
        <v>0</v>
      </c>
      <c r="G602" s="279">
        <f t="shared" si="113"/>
        <v>4</v>
      </c>
      <c r="H602" s="284">
        <f>IF(B602=2,'BN_Regular Symbol'!D$57,IF(BN_PayCombo!B602=1,'BN_Regular Symbol'!D$42,IF(A602=0,'BN_Regular Symbol'!D$26,'BN_Regular Symbol'!D$70) ))</f>
        <v>1</v>
      </c>
      <c r="I602" s="284">
        <f>IF(C602=2,'BN_Regular Symbol'!E$57,IF(BN_PayCombo!C602=1,'BN_Regular Symbol'!E$42,IF(B602=0,'BN_Regular Symbol'!E$26,'BN_Regular Symbol'!E$70) ))</f>
        <v>0</v>
      </c>
      <c r="J602" s="284">
        <f>IF(D602=2,'BN_Regular Symbol'!F$57,IF(BN_PayCombo!D602=1,'BN_Regular Symbol'!F$42,IF(C602=0,'BN_Regular Symbol'!F$26,'BN_Regular Symbol'!F$70) ))</f>
        <v>0</v>
      </c>
      <c r="K602" s="284">
        <f>IF(E602=2,'BN_Regular Symbol'!G$57,IF(BN_PayCombo!E602=1,'BN_Regular Symbol'!G$42,IF(D602=0,'BN_Regular Symbol'!G$26,'BN_Regular Symbol'!G$70) ))</f>
        <v>89</v>
      </c>
      <c r="L602" s="284">
        <f>IF(F602=2,'BN_Regular Symbol'!H$57,IF(BN_PayCombo!F602=1,'BN_Regular Symbol'!H$42,IF(E602=0,'BN_Regular Symbol'!H$26,'BN_Regular Symbol'!H$70) ))</f>
        <v>120</v>
      </c>
      <c r="M602" s="270">
        <f t="shared" si="107"/>
        <v>0</v>
      </c>
      <c r="N602" s="271">
        <f t="shared" si="108"/>
        <v>0</v>
      </c>
      <c r="O602" s="285">
        <f>HLOOKUP(A602,OverView!$B$47:$L$57,11,FALSE)</f>
        <v>8</v>
      </c>
      <c r="P602" s="269">
        <f t="shared" si="114"/>
        <v>0</v>
      </c>
      <c r="Q602" s="272">
        <f t="shared" si="110"/>
        <v>0</v>
      </c>
      <c r="R602" s="269">
        <f t="shared" si="115"/>
        <v>0</v>
      </c>
      <c r="S602" s="237"/>
    </row>
    <row r="603" spans="1:34" ht="14" thickBot="1">
      <c r="A603" s="187">
        <f t="shared" si="112"/>
        <v>4</v>
      </c>
      <c r="B603" s="282">
        <v>2</v>
      </c>
      <c r="C603" s="282">
        <v>2</v>
      </c>
      <c r="D603" s="282">
        <v>0</v>
      </c>
      <c r="E603" s="282">
        <v>0</v>
      </c>
      <c r="F603" s="282">
        <v>0</v>
      </c>
      <c r="G603" s="283">
        <f t="shared" si="113"/>
        <v>4</v>
      </c>
      <c r="H603" s="284">
        <f>IF(B603=2,'BN_Regular Symbol'!D$57,IF(BN_PayCombo!B603=1,'BN_Regular Symbol'!D$42,IF(A603=0,'BN_Regular Symbol'!D$26,'BN_Regular Symbol'!D$70) ))</f>
        <v>1</v>
      </c>
      <c r="I603" s="284">
        <f>IF(C603=2,'BN_Regular Symbol'!E$57,IF(BN_PayCombo!C603=1,'BN_Regular Symbol'!E$42,IF(B603=0,'BN_Regular Symbol'!E$26,'BN_Regular Symbol'!E$70) ))</f>
        <v>26</v>
      </c>
      <c r="J603" s="284">
        <f>IF(D603=2,'BN_Regular Symbol'!F$57,IF(BN_PayCombo!D603=1,'BN_Regular Symbol'!F$42,IF(C603=0,'BN_Regular Symbol'!F$26,'BN_Regular Symbol'!F$70) ))</f>
        <v>92</v>
      </c>
      <c r="K603" s="284">
        <f>IF(E603=2,'BN_Regular Symbol'!G$57,IF(BN_PayCombo!E603=1,'BN_Regular Symbol'!G$42,IF(D603=0,'BN_Regular Symbol'!G$26,'BN_Regular Symbol'!G$70) ))</f>
        <v>120</v>
      </c>
      <c r="L603" s="284">
        <f>IF(F603=2,'BN_Regular Symbol'!H$57,IF(BN_PayCombo!F603=1,'BN_Regular Symbol'!H$42,IF(E603=0,'BN_Regular Symbol'!H$26,'BN_Regular Symbol'!H$70) ))</f>
        <v>120</v>
      </c>
      <c r="M603" s="270">
        <f t="shared" si="107"/>
        <v>34444800</v>
      </c>
      <c r="N603" s="271">
        <f t="shared" si="108"/>
        <v>722.4080267558528</v>
      </c>
      <c r="O603" s="285">
        <f>HLOOKUP(A603,OverView!$B$47:$L$57,11,FALSE)</f>
        <v>8</v>
      </c>
      <c r="P603" s="269">
        <f t="shared" si="114"/>
        <v>1.1074074074074075E-2</v>
      </c>
      <c r="Q603" s="272">
        <f t="shared" si="110"/>
        <v>1.3842592592592593E-3</v>
      </c>
      <c r="R603" s="269">
        <f t="shared" si="115"/>
        <v>1.1074074074074075E-2</v>
      </c>
      <c r="S603" s="289">
        <f>SUM(M599:M603)</f>
        <v>34444800</v>
      </c>
    </row>
    <row r="604" spans="1:34" ht="14" thickBot="1">
      <c r="A604" s="187">
        <f t="shared" si="112"/>
        <v>3</v>
      </c>
      <c r="B604" s="280">
        <v>1</v>
      </c>
      <c r="C604" s="280">
        <v>1</v>
      </c>
      <c r="D604" s="280">
        <v>1</v>
      </c>
      <c r="E604" s="280">
        <v>0</v>
      </c>
      <c r="F604" s="280">
        <v>0</v>
      </c>
      <c r="G604" s="281">
        <f t="shared" si="113"/>
        <v>3</v>
      </c>
      <c r="H604" s="284">
        <f>IF(B604=2,'BN_Regular Symbol'!D$57,IF(BN_PayCombo!B604=1,'BN_Regular Symbol'!D$42,IF(A604=0,'BN_Regular Symbol'!D$26,'BN_Regular Symbol'!D$70) ))</f>
        <v>0</v>
      </c>
      <c r="I604" s="284">
        <f>IF(C604=2,'BN_Regular Symbol'!E$57,IF(BN_PayCombo!C604=1,'BN_Regular Symbol'!E$42,IF(B604=0,'BN_Regular Symbol'!E$26,'BN_Regular Symbol'!E$70) ))</f>
        <v>0</v>
      </c>
      <c r="J604" s="284">
        <f>IF(D604=2,'BN_Regular Symbol'!F$57,IF(BN_PayCombo!D604=1,'BN_Regular Symbol'!F$42,IF(C604=0,'BN_Regular Symbol'!F$26,'BN_Regular Symbol'!F$70) ))</f>
        <v>0</v>
      </c>
      <c r="K604" s="284">
        <f>IF(E604=2,'BN_Regular Symbol'!G$57,IF(BN_PayCombo!E604=1,'BN_Regular Symbol'!G$42,IF(D604=0,'BN_Regular Symbol'!G$26,'BN_Regular Symbol'!G$70) ))</f>
        <v>89</v>
      </c>
      <c r="L604" s="284">
        <f>IF(F604=2,'BN_Regular Symbol'!H$57,IF(BN_PayCombo!F604=1,'BN_Regular Symbol'!H$42,IF(E604=0,'BN_Regular Symbol'!H$26,'BN_Regular Symbol'!H$70) ))</f>
        <v>120</v>
      </c>
      <c r="M604" s="270">
        <f t="shared" si="107"/>
        <v>0</v>
      </c>
      <c r="N604" s="271">
        <f t="shared" si="108"/>
        <v>0</v>
      </c>
      <c r="O604" s="285">
        <f>HLOOKUP(A604,OverView!$B$47:$L$57,11,FALSE)</f>
        <v>5</v>
      </c>
      <c r="P604" s="269">
        <f t="shared" si="114"/>
        <v>0</v>
      </c>
      <c r="Q604" s="272">
        <f t="shared" si="110"/>
        <v>0</v>
      </c>
      <c r="R604" s="269">
        <f t="shared" si="115"/>
        <v>0</v>
      </c>
      <c r="S604" s="237"/>
    </row>
    <row r="605" spans="1:34" ht="14" thickBot="1">
      <c r="A605" s="187">
        <f t="shared" si="112"/>
        <v>3</v>
      </c>
      <c r="B605" s="278">
        <v>1</v>
      </c>
      <c r="C605" s="278">
        <v>2</v>
      </c>
      <c r="D605" s="278">
        <v>0</v>
      </c>
      <c r="E605" s="278">
        <v>0</v>
      </c>
      <c r="F605" s="278">
        <v>0</v>
      </c>
      <c r="G605" s="279">
        <f t="shared" si="113"/>
        <v>3</v>
      </c>
      <c r="H605" s="284">
        <f>IF(B605=2,'BN_Regular Symbol'!D$57,IF(BN_PayCombo!B605=1,'BN_Regular Symbol'!D$42,IF(A605=0,'BN_Regular Symbol'!D$26,'BN_Regular Symbol'!D$70) ))</f>
        <v>0</v>
      </c>
      <c r="I605" s="284">
        <f>IF(C605=2,'BN_Regular Symbol'!E$57,IF(BN_PayCombo!C605=1,'BN_Regular Symbol'!E$42,IF(B605=0,'BN_Regular Symbol'!E$26,'BN_Regular Symbol'!E$70) ))</f>
        <v>26</v>
      </c>
      <c r="J605" s="284">
        <f>IF(D605=2,'BN_Regular Symbol'!F$57,IF(BN_PayCombo!D605=1,'BN_Regular Symbol'!F$42,IF(C605=0,'BN_Regular Symbol'!F$26,'BN_Regular Symbol'!F$70) ))</f>
        <v>92</v>
      </c>
      <c r="K605" s="284">
        <f>IF(E605=2,'BN_Regular Symbol'!G$57,IF(BN_PayCombo!E605=1,'BN_Regular Symbol'!G$42,IF(D605=0,'BN_Regular Symbol'!G$26,'BN_Regular Symbol'!G$70) ))</f>
        <v>120</v>
      </c>
      <c r="L605" s="284">
        <f>IF(F605=2,'BN_Regular Symbol'!H$57,IF(BN_PayCombo!F605=1,'BN_Regular Symbol'!H$42,IF(E605=0,'BN_Regular Symbol'!H$26,'BN_Regular Symbol'!H$70) ))</f>
        <v>120</v>
      </c>
      <c r="M605" s="270">
        <f t="shared" si="107"/>
        <v>0</v>
      </c>
      <c r="N605" s="271">
        <f t="shared" si="108"/>
        <v>0</v>
      </c>
      <c r="O605" s="285">
        <f>HLOOKUP(A605,OverView!$B$47:$L$57,11,FALSE)</f>
        <v>5</v>
      </c>
      <c r="P605" s="269">
        <f t="shared" si="114"/>
        <v>0</v>
      </c>
      <c r="Q605" s="272">
        <f t="shared" si="110"/>
        <v>0</v>
      </c>
      <c r="R605" s="269">
        <f t="shared" si="115"/>
        <v>0</v>
      </c>
      <c r="S605" s="237"/>
    </row>
    <row r="606" spans="1:34" ht="14" thickBot="1">
      <c r="A606" s="187">
        <f t="shared" si="112"/>
        <v>3</v>
      </c>
      <c r="B606" s="313">
        <v>2</v>
      </c>
      <c r="C606" s="313">
        <v>1</v>
      </c>
      <c r="D606" s="313">
        <v>0</v>
      </c>
      <c r="E606" s="313">
        <v>0</v>
      </c>
      <c r="F606" s="313">
        <v>0</v>
      </c>
      <c r="G606" s="312">
        <f t="shared" si="113"/>
        <v>3</v>
      </c>
      <c r="H606" s="284">
        <f>IF(B606=2,'BN_Regular Symbol'!D$57,IF(BN_PayCombo!B606=1,'BN_Regular Symbol'!D$42,IF(A606=0,'BN_Regular Symbol'!D$26,'BN_Regular Symbol'!D$70) ))</f>
        <v>1</v>
      </c>
      <c r="I606" s="284">
        <f>IF(C606=2,'BN_Regular Symbol'!E$57,IF(BN_PayCombo!C606=1,'BN_Regular Symbol'!E$42,IF(B606=0,'BN_Regular Symbol'!E$26,'BN_Regular Symbol'!E$70) ))</f>
        <v>0</v>
      </c>
      <c r="J606" s="284">
        <f>IF(D606=2,'BN_Regular Symbol'!F$57,IF(BN_PayCombo!D606=1,'BN_Regular Symbol'!F$42,IF(C606=0,'BN_Regular Symbol'!F$26,'BN_Regular Symbol'!F$70) ))</f>
        <v>92</v>
      </c>
      <c r="K606" s="284">
        <f>IF(E606=2,'BN_Regular Symbol'!G$57,IF(BN_PayCombo!E606=1,'BN_Regular Symbol'!G$42,IF(D606=0,'BN_Regular Symbol'!G$26,'BN_Regular Symbol'!G$70) ))</f>
        <v>120</v>
      </c>
      <c r="L606" s="284">
        <f>IF(F606=2,'BN_Regular Symbol'!H$57,IF(BN_PayCombo!F606=1,'BN_Regular Symbol'!H$42,IF(E606=0,'BN_Regular Symbol'!H$26,'BN_Regular Symbol'!H$70) ))</f>
        <v>120</v>
      </c>
      <c r="M606" s="270">
        <f t="shared" si="107"/>
        <v>0</v>
      </c>
      <c r="N606" s="271">
        <f t="shared" si="108"/>
        <v>0</v>
      </c>
      <c r="O606" s="285">
        <f>HLOOKUP(A606,OverView!$B$47:$L$57,11,FALSE)</f>
        <v>5</v>
      </c>
      <c r="P606" s="269">
        <f t="shared" si="114"/>
        <v>0</v>
      </c>
      <c r="Q606" s="272">
        <f t="shared" si="110"/>
        <v>0</v>
      </c>
      <c r="R606" s="269">
        <f t="shared" si="115"/>
        <v>0</v>
      </c>
      <c r="S606" s="236">
        <f>SUM(M604:M606)</f>
        <v>0</v>
      </c>
    </row>
    <row r="607" spans="1:34" ht="15">
      <c r="B607" s="188"/>
      <c r="C607" s="188"/>
      <c r="D607" s="188"/>
      <c r="E607" s="188"/>
      <c r="F607" s="188"/>
      <c r="G607" s="307" t="s">
        <v>270</v>
      </c>
      <c r="H607" s="307"/>
      <c r="I607" s="307"/>
      <c r="J607" s="307"/>
      <c r="K607" s="307"/>
      <c r="L607" s="307"/>
      <c r="M607" s="307">
        <f>AG609</f>
        <v>93312</v>
      </c>
      <c r="N607" s="307">
        <f t="shared" ref="N607:N609" si="116">$H$5/M607</f>
        <v>266666.66666666669</v>
      </c>
      <c r="O607" s="307">
        <f>OverView!G58</f>
        <v>200</v>
      </c>
      <c r="P607" s="305">
        <f>O607*Q607</f>
        <v>7.5000000000000002E-4</v>
      </c>
      <c r="Q607" s="306">
        <f>AH609</f>
        <v>3.7500000000000001E-6</v>
      </c>
      <c r="R607" s="305">
        <f>O607*Q607*$I$3</f>
        <v>3.7499999999999999E-2</v>
      </c>
      <c r="S607" s="304"/>
      <c r="W607" s="308" t="s">
        <v>269</v>
      </c>
      <c r="X607" s="308"/>
      <c r="Y607" s="308"/>
      <c r="Z607" s="308"/>
      <c r="AA607" s="308"/>
      <c r="AB607" s="308"/>
      <c r="AC607" s="308"/>
      <c r="AD607" s="308"/>
      <c r="AE607" s="308"/>
      <c r="AF607" s="308"/>
      <c r="AG607" s="2"/>
      <c r="AH607" s="2"/>
    </row>
    <row r="608" spans="1:34">
      <c r="B608" s="188"/>
      <c r="C608" s="188"/>
      <c r="D608" s="188"/>
      <c r="E608" s="188"/>
      <c r="F608" s="188"/>
      <c r="G608" s="307" t="s">
        <v>268</v>
      </c>
      <c r="H608" s="307"/>
      <c r="I608" s="307"/>
      <c r="J608" s="307"/>
      <c r="K608" s="307"/>
      <c r="L608" s="307"/>
      <c r="M608" s="307">
        <f>SUM(AG610:AG614)</f>
        <v>6220800</v>
      </c>
      <c r="N608" s="307">
        <f t="shared" si="116"/>
        <v>4000</v>
      </c>
      <c r="O608" s="307">
        <f>OverView!F58</f>
        <v>10</v>
      </c>
      <c r="P608" s="305">
        <f>O608*Q608</f>
        <v>2.5000000000000001E-3</v>
      </c>
      <c r="Q608" s="306">
        <f>SUM(AH610:AH614)</f>
        <v>2.5000000000000001E-4</v>
      </c>
      <c r="R608" s="305">
        <f>O608*Q608*$I$3</f>
        <v>0.125</v>
      </c>
      <c r="S608" s="304"/>
      <c r="W608" s="308"/>
      <c r="X608" s="308"/>
      <c r="Y608" s="308"/>
      <c r="Z608" s="308"/>
      <c r="AA608" s="308"/>
      <c r="AB608" s="308" t="s">
        <v>143</v>
      </c>
      <c r="AC608" s="308" t="s">
        <v>15</v>
      </c>
      <c r="AD608" s="308" t="s">
        <v>16</v>
      </c>
      <c r="AE608" s="308" t="s">
        <v>17</v>
      </c>
      <c r="AF608" s="308" t="s">
        <v>18</v>
      </c>
      <c r="AG608" s="308" t="s">
        <v>267</v>
      </c>
      <c r="AH608" s="308" t="s">
        <v>266</v>
      </c>
    </row>
    <row r="609" spans="2:34" ht="14" thickBot="1">
      <c r="B609" s="188"/>
      <c r="C609" s="188"/>
      <c r="D609" s="188"/>
      <c r="E609" s="188"/>
      <c r="F609" s="188"/>
      <c r="G609" s="307" t="s">
        <v>265</v>
      </c>
      <c r="H609" s="307"/>
      <c r="I609" s="307"/>
      <c r="J609" s="307"/>
      <c r="K609" s="307"/>
      <c r="L609" s="307"/>
      <c r="M609" s="307">
        <f>SUM(AG615:AG624)</f>
        <v>154586880</v>
      </c>
      <c r="N609" s="307">
        <f t="shared" si="116"/>
        <v>160.96579476861166</v>
      </c>
      <c r="O609" s="307">
        <f>OverView!E58</f>
        <v>2</v>
      </c>
      <c r="P609" s="305">
        <f>O609*Q609</f>
        <v>1.2424999999999999E-2</v>
      </c>
      <c r="Q609" s="306">
        <f>SUM(AH615:AH624)</f>
        <v>6.2124999999999993E-3</v>
      </c>
      <c r="R609" s="305">
        <f>O609*Q609*$I$3</f>
        <v>0.62124999999999997</v>
      </c>
      <c r="S609" s="304"/>
      <c r="W609" s="303" t="s">
        <v>142</v>
      </c>
      <c r="X609" s="303" t="s">
        <v>142</v>
      </c>
      <c r="Y609" s="303" t="s">
        <v>142</v>
      </c>
      <c r="Z609" s="303" t="s">
        <v>142</v>
      </c>
      <c r="AA609" s="303" t="s">
        <v>142</v>
      </c>
      <c r="AB609" s="303">
        <f>IF(W609="S1",'BN_Regular Symbol'!D$23*3,'BN_Regular Symbol'!D$26-'BN_Regular Symbol'!D$23*3)</f>
        <v>6</v>
      </c>
      <c r="AC609" s="303">
        <f>IF(X609="S1",'BN_Regular Symbol'!E$23*3,'BN_Regular Symbol'!E$26-'BN_Regular Symbol'!E$23*3)</f>
        <v>24</v>
      </c>
      <c r="AD609" s="303">
        <f>IF(Y609="S1",'BN_Regular Symbol'!F$23*3,'BN_Regular Symbol'!F$26-'BN_Regular Symbol'!F$23*3)</f>
        <v>6</v>
      </c>
      <c r="AE609" s="303">
        <f>IF(Z609="S1",'BN_Regular Symbol'!G$23*3,'BN_Regular Symbol'!G$26-'BN_Regular Symbol'!G$23*3)</f>
        <v>6</v>
      </c>
      <c r="AF609" s="303">
        <f>IF(AA609="S1",'BN_Regular Symbol'!H$23*3,'BN_Regular Symbol'!H$26-'BN_Regular Symbol'!H$23*3)</f>
        <v>18</v>
      </c>
      <c r="AG609" s="303">
        <f t="shared" ref="AG609:AG624" si="117">PRODUCT(AB609:AF609)</f>
        <v>93312</v>
      </c>
      <c r="AH609" s="302">
        <f t="shared" ref="AH609:AH624" si="118">AG609/$H$5</f>
        <v>3.7500000000000001E-6</v>
      </c>
    </row>
    <row r="610" spans="2:34">
      <c r="O610" s="210" t="s">
        <v>119</v>
      </c>
      <c r="P610" s="211">
        <f>SUM(P8:P609)</f>
        <v>3.0446665798611119</v>
      </c>
      <c r="S610" s="286" t="s">
        <v>264</v>
      </c>
      <c r="T610" s="301">
        <f>SUM(Q607:Q609)</f>
        <v>6.4662499999999989E-3</v>
      </c>
      <c r="W610" s="300" t="s">
        <v>142</v>
      </c>
      <c r="X610" s="300" t="s">
        <v>142</v>
      </c>
      <c r="Y610" s="300" t="s">
        <v>142</v>
      </c>
      <c r="Z610" s="300" t="s">
        <v>142</v>
      </c>
      <c r="AA610" s="300" t="s">
        <v>261</v>
      </c>
      <c r="AB610" s="300">
        <f>IF(W610="S1",'BN_Regular Symbol'!D$23*3,'BN_Regular Symbol'!D$26-'BN_Regular Symbol'!D$23*3)</f>
        <v>6</v>
      </c>
      <c r="AC610" s="300">
        <f>IF(X610="S1",'BN_Regular Symbol'!E$23*3,'BN_Regular Symbol'!E$26-'BN_Regular Symbol'!E$23*3)</f>
        <v>24</v>
      </c>
      <c r="AD610" s="300">
        <f>IF(Y610="S1",'BN_Regular Symbol'!F$23*3,'BN_Regular Symbol'!F$26-'BN_Regular Symbol'!F$23*3)</f>
        <v>6</v>
      </c>
      <c r="AE610" s="300">
        <f>IF(Z610="S1",'BN_Regular Symbol'!G$23*3,'BN_Regular Symbol'!G$26-'BN_Regular Symbol'!G$23*3)</f>
        <v>6</v>
      </c>
      <c r="AF610" s="300">
        <f>IF(AA610="S1",'BN_Regular Symbol'!H$23*3,'BN_Regular Symbol'!H$26-'BN_Regular Symbol'!H$23*3)</f>
        <v>102</v>
      </c>
      <c r="AG610" s="300">
        <f t="shared" si="117"/>
        <v>528768</v>
      </c>
      <c r="AH610" s="299">
        <f t="shared" si="118"/>
        <v>2.1250000000000002E-5</v>
      </c>
    </row>
    <row r="611" spans="2:34">
      <c r="O611" s="210"/>
      <c r="P611" s="211"/>
      <c r="S611" s="286" t="s">
        <v>277</v>
      </c>
      <c r="T611" s="298">
        <f>P610-SUM(P607:P609)</f>
        <v>3.028991579861112</v>
      </c>
      <c r="W611" s="297" t="s">
        <v>142</v>
      </c>
      <c r="X611" s="297" t="s">
        <v>142</v>
      </c>
      <c r="Y611" s="297" t="s">
        <v>142</v>
      </c>
      <c r="Z611" s="297" t="s">
        <v>261</v>
      </c>
      <c r="AA611" s="297" t="s">
        <v>142</v>
      </c>
      <c r="AB611" s="297">
        <f>IF(W611="S1",'BN_Regular Symbol'!D$23*3,'BN_Regular Symbol'!D$26-'BN_Regular Symbol'!D$23*3)</f>
        <v>6</v>
      </c>
      <c r="AC611" s="297">
        <f>IF(X611="S1",'BN_Regular Symbol'!E$23*3,'BN_Regular Symbol'!E$26-'BN_Regular Symbol'!E$23*3)</f>
        <v>24</v>
      </c>
      <c r="AD611" s="297">
        <f>IF(Y611="S1",'BN_Regular Symbol'!F$23*3,'BN_Regular Symbol'!F$26-'BN_Regular Symbol'!F$23*3)</f>
        <v>6</v>
      </c>
      <c r="AE611" s="297">
        <f>IF(Z611="S1",'BN_Regular Symbol'!G$23*3,'BN_Regular Symbol'!G$26-'BN_Regular Symbol'!G$23*3)</f>
        <v>114</v>
      </c>
      <c r="AF611" s="297">
        <f>IF(AA611="S1",'BN_Regular Symbol'!H$23*3,'BN_Regular Symbol'!H$26-'BN_Regular Symbol'!H$23*3)</f>
        <v>18</v>
      </c>
      <c r="AG611" s="297">
        <f t="shared" si="117"/>
        <v>1772928</v>
      </c>
      <c r="AH611" s="296">
        <f t="shared" si="118"/>
        <v>7.1249999999999997E-5</v>
      </c>
    </row>
    <row r="612" spans="2:34">
      <c r="O612" s="210"/>
      <c r="P612" s="209"/>
      <c r="S612" s="286" t="s">
        <v>262</v>
      </c>
      <c r="T612" s="15">
        <f>SUM(P607:P609)</f>
        <v>1.5674999999999998E-2</v>
      </c>
      <c r="W612" s="297" t="s">
        <v>142</v>
      </c>
      <c r="X612" s="297" t="s">
        <v>142</v>
      </c>
      <c r="Y612" s="297" t="s">
        <v>261</v>
      </c>
      <c r="Z612" s="297" t="s">
        <v>142</v>
      </c>
      <c r="AA612" s="297" t="s">
        <v>142</v>
      </c>
      <c r="AB612" s="297">
        <f>IF(W612="S1",'BN_Regular Symbol'!D$23*3,'BN_Regular Symbol'!D$26-'BN_Regular Symbol'!D$23*3)</f>
        <v>6</v>
      </c>
      <c r="AC612" s="297">
        <f>IF(X612="S1",'BN_Regular Symbol'!E$23*3,'BN_Regular Symbol'!E$26-'BN_Regular Symbol'!E$23*3)</f>
        <v>24</v>
      </c>
      <c r="AD612" s="297">
        <f>IF(Y612="S1",'BN_Regular Symbol'!F$23*3,'BN_Regular Symbol'!F$26-'BN_Regular Symbol'!F$23*3)</f>
        <v>114</v>
      </c>
      <c r="AE612" s="297">
        <f>IF(Z612="S1",'BN_Regular Symbol'!G$23*3,'BN_Regular Symbol'!G$26-'BN_Regular Symbol'!G$23*3)</f>
        <v>6</v>
      </c>
      <c r="AF612" s="297">
        <f>IF(AA612="S1",'BN_Regular Symbol'!H$23*3,'BN_Regular Symbol'!H$26-'BN_Regular Symbol'!H$23*3)</f>
        <v>18</v>
      </c>
      <c r="AG612" s="297">
        <f t="shared" si="117"/>
        <v>1772928</v>
      </c>
      <c r="AH612" s="296">
        <f t="shared" si="118"/>
        <v>7.1249999999999997E-5</v>
      </c>
    </row>
    <row r="613" spans="2:34">
      <c r="B613" s="345" t="s">
        <v>278</v>
      </c>
      <c r="C613" s="345"/>
      <c r="D613" s="187">
        <v>3</v>
      </c>
      <c r="E613" s="187">
        <v>4</v>
      </c>
      <c r="F613" s="187">
        <v>5</v>
      </c>
      <c r="W613" s="297" t="s">
        <v>142</v>
      </c>
      <c r="X613" s="297" t="s">
        <v>261</v>
      </c>
      <c r="Y613" s="297" t="s">
        <v>142</v>
      </c>
      <c r="Z613" s="297" t="s">
        <v>142</v>
      </c>
      <c r="AA613" s="297" t="s">
        <v>142</v>
      </c>
      <c r="AB613" s="297">
        <f>IF(W613="S1",'BN_Regular Symbol'!D$23*3,'BN_Regular Symbol'!D$26-'BN_Regular Symbol'!D$23*3)</f>
        <v>6</v>
      </c>
      <c r="AC613" s="297">
        <f>IF(X613="S1",'BN_Regular Symbol'!E$23*3,'BN_Regular Symbol'!E$26-'BN_Regular Symbol'!E$23*3)</f>
        <v>96</v>
      </c>
      <c r="AD613" s="297">
        <f>IF(Y613="S1",'BN_Regular Symbol'!F$23*3,'BN_Regular Symbol'!F$26-'BN_Regular Symbol'!F$23*3)</f>
        <v>6</v>
      </c>
      <c r="AE613" s="297">
        <f>IF(Z613="S1",'BN_Regular Symbol'!G$23*3,'BN_Regular Symbol'!G$26-'BN_Regular Symbol'!G$23*3)</f>
        <v>6</v>
      </c>
      <c r="AF613" s="297">
        <f>IF(AA613="S1",'BN_Regular Symbol'!H$23*3,'BN_Regular Symbol'!H$26-'BN_Regular Symbol'!H$23*3)</f>
        <v>18</v>
      </c>
      <c r="AG613" s="297">
        <f t="shared" si="117"/>
        <v>373248</v>
      </c>
      <c r="AH613" s="296">
        <f t="shared" si="118"/>
        <v>1.5E-5</v>
      </c>
    </row>
    <row r="614" spans="2:34" ht="14" thickBot="1">
      <c r="B614" s="345" t="s">
        <v>279</v>
      </c>
      <c r="C614" s="345"/>
      <c r="D614" s="187">
        <v>10</v>
      </c>
      <c r="E614" s="187">
        <v>15</v>
      </c>
      <c r="F614" s="187">
        <v>20</v>
      </c>
      <c r="W614" s="295" t="s">
        <v>261</v>
      </c>
      <c r="X614" s="295" t="s">
        <v>142</v>
      </c>
      <c r="Y614" s="295" t="s">
        <v>142</v>
      </c>
      <c r="Z614" s="295" t="s">
        <v>142</v>
      </c>
      <c r="AA614" s="295" t="s">
        <v>142</v>
      </c>
      <c r="AB614" s="295">
        <f>IF(W614="S1",'BN_Regular Symbol'!D$23*3,'BN_Regular Symbol'!D$26-'BN_Regular Symbol'!D$23*3)</f>
        <v>114</v>
      </c>
      <c r="AC614" s="295">
        <f>IF(X614="S1",'BN_Regular Symbol'!E$23*3,'BN_Regular Symbol'!E$26-'BN_Regular Symbol'!E$23*3)</f>
        <v>24</v>
      </c>
      <c r="AD614" s="295">
        <f>IF(Y614="S1",'BN_Regular Symbol'!F$23*3,'BN_Regular Symbol'!F$26-'BN_Regular Symbol'!F$23*3)</f>
        <v>6</v>
      </c>
      <c r="AE614" s="295">
        <f>IF(Z614="S1",'BN_Regular Symbol'!G$23*3,'BN_Regular Symbol'!G$26-'BN_Regular Symbol'!G$23*3)</f>
        <v>6</v>
      </c>
      <c r="AF614" s="295">
        <f>IF(AA614="S1",'BN_Regular Symbol'!H$23*3,'BN_Regular Symbol'!H$26-'BN_Regular Symbol'!H$23*3)</f>
        <v>18</v>
      </c>
      <c r="AG614" s="295">
        <f t="shared" si="117"/>
        <v>1772928</v>
      </c>
      <c r="AH614" s="294">
        <f t="shared" si="118"/>
        <v>7.1249999999999997E-5</v>
      </c>
    </row>
    <row r="615" spans="2:34">
      <c r="B615" s="345" t="s">
        <v>280</v>
      </c>
      <c r="C615" s="345"/>
      <c r="D615" s="301">
        <f>Q609</f>
        <v>6.2124999999999993E-3</v>
      </c>
      <c r="E615" s="301">
        <f>Q608</f>
        <v>2.5000000000000001E-4</v>
      </c>
      <c r="F615" s="301">
        <f>Q607</f>
        <v>3.7500000000000001E-6</v>
      </c>
      <c r="W615" s="293" t="s">
        <v>142</v>
      </c>
      <c r="X615" s="293" t="s">
        <v>142</v>
      </c>
      <c r="Y615" s="293" t="s">
        <v>142</v>
      </c>
      <c r="Z615" s="293" t="s">
        <v>261</v>
      </c>
      <c r="AA615" s="293" t="s">
        <v>261</v>
      </c>
      <c r="AB615" s="293">
        <f>IF(W615="S1",'BN_Regular Symbol'!D$23*3,'BN_Regular Symbol'!D$26-'BN_Regular Symbol'!D$23*3)</f>
        <v>6</v>
      </c>
      <c r="AC615" s="293">
        <f>IF(X615="S1",'BN_Regular Symbol'!E$23*3,'BN_Regular Symbol'!E$26-'BN_Regular Symbol'!E$23*3)</f>
        <v>24</v>
      </c>
      <c r="AD615" s="293">
        <f>IF(Y615="S1",'BN_Regular Symbol'!F$23*3,'BN_Regular Symbol'!F$26-'BN_Regular Symbol'!F$23*3)</f>
        <v>6</v>
      </c>
      <c r="AE615" s="293">
        <f>IF(Z615="S1",'BN_Regular Symbol'!G$23*3,'BN_Regular Symbol'!G$26-'BN_Regular Symbol'!G$23*3)</f>
        <v>114</v>
      </c>
      <c r="AF615" s="293">
        <f>IF(AA615="S1",'BN_Regular Symbol'!H$23*3,'BN_Regular Symbol'!H$26-'BN_Regular Symbol'!H$23*3)</f>
        <v>102</v>
      </c>
      <c r="AG615" s="293">
        <f t="shared" si="117"/>
        <v>10046592</v>
      </c>
      <c r="AH615" s="292">
        <f t="shared" si="118"/>
        <v>4.0374999999999997E-4</v>
      </c>
    </row>
    <row r="616" spans="2:34">
      <c r="B616" s="345"/>
      <c r="C616" s="345"/>
      <c r="D616" s="187">
        <f>D614*D615</f>
        <v>6.2124999999999993E-2</v>
      </c>
      <c r="E616" s="187">
        <f t="shared" ref="E616:F616" si="119">E614*E615</f>
        <v>3.7499999999999999E-3</v>
      </c>
      <c r="F616" s="187">
        <f t="shared" si="119"/>
        <v>7.5000000000000007E-5</v>
      </c>
      <c r="W616" s="291" t="s">
        <v>142</v>
      </c>
      <c r="X616" s="291" t="s">
        <v>142</v>
      </c>
      <c r="Y616" s="291" t="s">
        <v>261</v>
      </c>
      <c r="Z616" s="291" t="s">
        <v>142</v>
      </c>
      <c r="AA616" s="291" t="s">
        <v>261</v>
      </c>
      <c r="AB616" s="291">
        <f>IF(W616="S1",'BN_Regular Symbol'!D$23*3,'BN_Regular Symbol'!D$26-'BN_Regular Symbol'!D$23*3)</f>
        <v>6</v>
      </c>
      <c r="AC616" s="291">
        <f>IF(X616="S1",'BN_Regular Symbol'!E$23*3,'BN_Regular Symbol'!E$26-'BN_Regular Symbol'!E$23*3)</f>
        <v>24</v>
      </c>
      <c r="AD616" s="291">
        <f>IF(Y616="S1",'BN_Regular Symbol'!F$23*3,'BN_Regular Symbol'!F$26-'BN_Regular Symbol'!F$23*3)</f>
        <v>114</v>
      </c>
      <c r="AE616" s="291">
        <f>IF(Z616="S1",'BN_Regular Symbol'!G$23*3,'BN_Regular Symbol'!G$26-'BN_Regular Symbol'!G$23*3)</f>
        <v>6</v>
      </c>
      <c r="AF616" s="291">
        <f>IF(AA616="S1",'BN_Regular Symbol'!H$23*3,'BN_Regular Symbol'!H$26-'BN_Regular Symbol'!H$23*3)</f>
        <v>102</v>
      </c>
      <c r="AG616" s="291">
        <f t="shared" si="117"/>
        <v>10046592</v>
      </c>
      <c r="AH616" s="290">
        <f t="shared" si="118"/>
        <v>4.0374999999999997E-4</v>
      </c>
    </row>
    <row r="617" spans="2:34">
      <c r="W617" s="291" t="s">
        <v>142</v>
      </c>
      <c r="X617" s="291" t="s">
        <v>142</v>
      </c>
      <c r="Y617" s="291" t="s">
        <v>261</v>
      </c>
      <c r="Z617" s="291" t="s">
        <v>261</v>
      </c>
      <c r="AA617" s="291" t="s">
        <v>142</v>
      </c>
      <c r="AB617" s="291">
        <f>IF(W617="S1",'BN_Regular Symbol'!D$23*3,'BN_Regular Symbol'!D$26-'BN_Regular Symbol'!D$23*3)</f>
        <v>6</v>
      </c>
      <c r="AC617" s="291">
        <f>IF(X617="S1",'BN_Regular Symbol'!E$23*3,'BN_Regular Symbol'!E$26-'BN_Regular Symbol'!E$23*3)</f>
        <v>24</v>
      </c>
      <c r="AD617" s="291">
        <f>IF(Y617="S1",'BN_Regular Symbol'!F$23*3,'BN_Regular Symbol'!F$26-'BN_Regular Symbol'!F$23*3)</f>
        <v>114</v>
      </c>
      <c r="AE617" s="291">
        <f>IF(Z617="S1",'BN_Regular Symbol'!G$23*3,'BN_Regular Symbol'!G$26-'BN_Regular Symbol'!G$23*3)</f>
        <v>114</v>
      </c>
      <c r="AF617" s="291">
        <f>IF(AA617="S1",'BN_Regular Symbol'!H$23*3,'BN_Regular Symbol'!H$26-'BN_Regular Symbol'!H$23*3)</f>
        <v>18</v>
      </c>
      <c r="AG617" s="291">
        <f t="shared" si="117"/>
        <v>33685632</v>
      </c>
      <c r="AH617" s="290">
        <f t="shared" si="118"/>
        <v>1.3537499999999999E-3</v>
      </c>
    </row>
    <row r="618" spans="2:34">
      <c r="F618" s="187">
        <f>SUM(D616:F616)</f>
        <v>6.5949999999999995E-2</v>
      </c>
      <c r="W618" s="291" t="s">
        <v>142</v>
      </c>
      <c r="X618" s="291" t="s">
        <v>261</v>
      </c>
      <c r="Y618" s="291" t="s">
        <v>142</v>
      </c>
      <c r="Z618" s="291" t="s">
        <v>142</v>
      </c>
      <c r="AA618" s="291" t="s">
        <v>261</v>
      </c>
      <c r="AB618" s="291">
        <f>IF(W618="S1",'BN_Regular Symbol'!D$23*3,'BN_Regular Symbol'!D$26-'BN_Regular Symbol'!D$23*3)</f>
        <v>6</v>
      </c>
      <c r="AC618" s="291">
        <f>IF(X618="S1",'BN_Regular Symbol'!E$23*3,'BN_Regular Symbol'!E$26-'BN_Regular Symbol'!E$23*3)</f>
        <v>96</v>
      </c>
      <c r="AD618" s="291">
        <f>IF(Y618="S1",'BN_Regular Symbol'!F$23*3,'BN_Regular Symbol'!F$26-'BN_Regular Symbol'!F$23*3)</f>
        <v>6</v>
      </c>
      <c r="AE618" s="291">
        <f>IF(Z618="S1",'BN_Regular Symbol'!G$23*3,'BN_Regular Symbol'!G$26-'BN_Regular Symbol'!G$23*3)</f>
        <v>6</v>
      </c>
      <c r="AF618" s="291">
        <f>IF(AA618="S1",'BN_Regular Symbol'!H$23*3,'BN_Regular Symbol'!H$26-'BN_Regular Symbol'!H$23*3)</f>
        <v>102</v>
      </c>
      <c r="AG618" s="291">
        <f t="shared" si="117"/>
        <v>2115072</v>
      </c>
      <c r="AH618" s="290">
        <f t="shared" si="118"/>
        <v>8.5000000000000006E-5</v>
      </c>
    </row>
    <row r="619" spans="2:34">
      <c r="B619" s="345"/>
      <c r="C619" s="345"/>
      <c r="W619" s="291" t="s">
        <v>142</v>
      </c>
      <c r="X619" s="291" t="s">
        <v>261</v>
      </c>
      <c r="Y619" s="291" t="s">
        <v>142</v>
      </c>
      <c r="Z619" s="291" t="s">
        <v>261</v>
      </c>
      <c r="AA619" s="291" t="s">
        <v>142</v>
      </c>
      <c r="AB619" s="291">
        <f>IF(W619="S1",'BN_Regular Symbol'!D$23*3,'BN_Regular Symbol'!D$26-'BN_Regular Symbol'!D$23*3)</f>
        <v>6</v>
      </c>
      <c r="AC619" s="291">
        <f>IF(X619="S1",'BN_Regular Symbol'!E$23*3,'BN_Regular Symbol'!E$26-'BN_Regular Symbol'!E$23*3)</f>
        <v>96</v>
      </c>
      <c r="AD619" s="291">
        <f>IF(Y619="S1",'BN_Regular Symbol'!F$23*3,'BN_Regular Symbol'!F$26-'BN_Regular Symbol'!F$23*3)</f>
        <v>6</v>
      </c>
      <c r="AE619" s="291">
        <f>IF(Z619="S1",'BN_Regular Symbol'!G$23*3,'BN_Regular Symbol'!G$26-'BN_Regular Symbol'!G$23*3)</f>
        <v>114</v>
      </c>
      <c r="AF619" s="291">
        <f>IF(AA619="S1",'BN_Regular Symbol'!H$23*3,'BN_Regular Symbol'!H$26-'BN_Regular Symbol'!H$23*3)</f>
        <v>18</v>
      </c>
      <c r="AG619" s="291">
        <f t="shared" si="117"/>
        <v>7091712</v>
      </c>
      <c r="AH619" s="290">
        <f t="shared" si="118"/>
        <v>2.8499999999999999E-4</v>
      </c>
    </row>
    <row r="620" spans="2:34">
      <c r="W620" s="291" t="s">
        <v>142</v>
      </c>
      <c r="X620" s="291" t="s">
        <v>261</v>
      </c>
      <c r="Y620" s="291" t="s">
        <v>261</v>
      </c>
      <c r="Z620" s="291" t="s">
        <v>142</v>
      </c>
      <c r="AA620" s="291" t="s">
        <v>142</v>
      </c>
      <c r="AB620" s="291">
        <f>IF(W620="S1",'BN_Regular Symbol'!D$23*3,'BN_Regular Symbol'!D$26-'BN_Regular Symbol'!D$23*3)</f>
        <v>6</v>
      </c>
      <c r="AC620" s="291">
        <f>IF(X620="S1",'BN_Regular Symbol'!E$23*3,'BN_Regular Symbol'!E$26-'BN_Regular Symbol'!E$23*3)</f>
        <v>96</v>
      </c>
      <c r="AD620" s="291">
        <f>IF(Y620="S1",'BN_Regular Symbol'!F$23*3,'BN_Regular Symbol'!F$26-'BN_Regular Symbol'!F$23*3)</f>
        <v>114</v>
      </c>
      <c r="AE620" s="291">
        <f>IF(Z620="S1",'BN_Regular Symbol'!G$23*3,'BN_Regular Symbol'!G$26-'BN_Regular Symbol'!G$23*3)</f>
        <v>6</v>
      </c>
      <c r="AF620" s="291">
        <f>IF(AA620="S1",'BN_Regular Symbol'!H$23*3,'BN_Regular Symbol'!H$26-'BN_Regular Symbol'!H$23*3)</f>
        <v>18</v>
      </c>
      <c r="AG620" s="291">
        <f t="shared" si="117"/>
        <v>7091712</v>
      </c>
      <c r="AH620" s="290">
        <f t="shared" si="118"/>
        <v>2.8499999999999999E-4</v>
      </c>
    </row>
    <row r="621" spans="2:34">
      <c r="W621" s="291" t="s">
        <v>261</v>
      </c>
      <c r="X621" s="291" t="s">
        <v>142</v>
      </c>
      <c r="Y621" s="291" t="s">
        <v>142</v>
      </c>
      <c r="Z621" s="291" t="s">
        <v>142</v>
      </c>
      <c r="AA621" s="291" t="s">
        <v>261</v>
      </c>
      <c r="AB621" s="291">
        <f>IF(W621="S1",'BN_Regular Symbol'!D$23*3,'BN_Regular Symbol'!D$26-'BN_Regular Symbol'!D$23*3)</f>
        <v>114</v>
      </c>
      <c r="AC621" s="291">
        <f>IF(X621="S1",'BN_Regular Symbol'!E$23*3,'BN_Regular Symbol'!E$26-'BN_Regular Symbol'!E$23*3)</f>
        <v>24</v>
      </c>
      <c r="AD621" s="291">
        <f>IF(Y621="S1",'BN_Regular Symbol'!F$23*3,'BN_Regular Symbol'!F$26-'BN_Regular Symbol'!F$23*3)</f>
        <v>6</v>
      </c>
      <c r="AE621" s="291">
        <f>IF(Z621="S1",'BN_Regular Symbol'!G$23*3,'BN_Regular Symbol'!G$26-'BN_Regular Symbol'!G$23*3)</f>
        <v>6</v>
      </c>
      <c r="AF621" s="291">
        <f>IF(AA621="S1",'BN_Regular Symbol'!H$23*3,'BN_Regular Symbol'!H$26-'BN_Regular Symbol'!H$23*3)</f>
        <v>102</v>
      </c>
      <c r="AG621" s="291">
        <f t="shared" si="117"/>
        <v>10046592</v>
      </c>
      <c r="AH621" s="290">
        <f t="shared" si="118"/>
        <v>4.0374999999999997E-4</v>
      </c>
    </row>
    <row r="622" spans="2:34">
      <c r="W622" s="291" t="s">
        <v>261</v>
      </c>
      <c r="X622" s="291" t="s">
        <v>142</v>
      </c>
      <c r="Y622" s="291" t="s">
        <v>142</v>
      </c>
      <c r="Z622" s="291" t="s">
        <v>261</v>
      </c>
      <c r="AA622" s="291" t="s">
        <v>142</v>
      </c>
      <c r="AB622" s="291">
        <f>IF(W622="S1",'BN_Regular Symbol'!D$23*3,'BN_Regular Symbol'!D$26-'BN_Regular Symbol'!D$23*3)</f>
        <v>114</v>
      </c>
      <c r="AC622" s="291">
        <f>IF(X622="S1",'BN_Regular Symbol'!E$23*3,'BN_Regular Symbol'!E$26-'BN_Regular Symbol'!E$23*3)</f>
        <v>24</v>
      </c>
      <c r="AD622" s="291">
        <f>IF(Y622="S1",'BN_Regular Symbol'!F$23*3,'BN_Regular Symbol'!F$26-'BN_Regular Symbol'!F$23*3)</f>
        <v>6</v>
      </c>
      <c r="AE622" s="291">
        <f>IF(Z622="S1",'BN_Regular Symbol'!G$23*3,'BN_Regular Symbol'!G$26-'BN_Regular Symbol'!G$23*3)</f>
        <v>114</v>
      </c>
      <c r="AF622" s="291">
        <f>IF(AA622="S1",'BN_Regular Symbol'!H$23*3,'BN_Regular Symbol'!H$26-'BN_Regular Symbol'!H$23*3)</f>
        <v>18</v>
      </c>
      <c r="AG622" s="291">
        <f t="shared" si="117"/>
        <v>33685632</v>
      </c>
      <c r="AH622" s="290">
        <f t="shared" si="118"/>
        <v>1.3537499999999999E-3</v>
      </c>
    </row>
    <row r="623" spans="2:34">
      <c r="W623" s="291" t="s">
        <v>261</v>
      </c>
      <c r="X623" s="291" t="s">
        <v>142</v>
      </c>
      <c r="Y623" s="291" t="s">
        <v>261</v>
      </c>
      <c r="Z623" s="291" t="s">
        <v>142</v>
      </c>
      <c r="AA623" s="291" t="s">
        <v>142</v>
      </c>
      <c r="AB623" s="291">
        <f>IF(W623="S1",'BN_Regular Symbol'!D$23*3,'BN_Regular Symbol'!D$26-'BN_Regular Symbol'!D$23*3)</f>
        <v>114</v>
      </c>
      <c r="AC623" s="291">
        <f>IF(X623="S1",'BN_Regular Symbol'!E$23*3,'BN_Regular Symbol'!E$26-'BN_Regular Symbol'!E$23*3)</f>
        <v>24</v>
      </c>
      <c r="AD623" s="291">
        <f>IF(Y623="S1",'BN_Regular Symbol'!F$23*3,'BN_Regular Symbol'!F$26-'BN_Regular Symbol'!F$23*3)</f>
        <v>114</v>
      </c>
      <c r="AE623" s="291">
        <f>IF(Z623="S1",'BN_Regular Symbol'!G$23*3,'BN_Regular Symbol'!G$26-'BN_Regular Symbol'!G$23*3)</f>
        <v>6</v>
      </c>
      <c r="AF623" s="291">
        <f>IF(AA623="S1",'BN_Regular Symbol'!H$23*3,'BN_Regular Symbol'!H$26-'BN_Regular Symbol'!H$23*3)</f>
        <v>18</v>
      </c>
      <c r="AG623" s="291">
        <f t="shared" si="117"/>
        <v>33685632</v>
      </c>
      <c r="AH623" s="290">
        <f t="shared" si="118"/>
        <v>1.3537499999999999E-3</v>
      </c>
    </row>
    <row r="624" spans="2:34">
      <c r="W624" s="291" t="s">
        <v>261</v>
      </c>
      <c r="X624" s="291" t="s">
        <v>261</v>
      </c>
      <c r="Y624" s="291" t="s">
        <v>142</v>
      </c>
      <c r="Z624" s="291" t="s">
        <v>142</v>
      </c>
      <c r="AA624" s="291" t="s">
        <v>142</v>
      </c>
      <c r="AB624" s="291">
        <f>IF(W624="S1",'BN_Regular Symbol'!D$23*3,'BN_Regular Symbol'!D$26-'BN_Regular Symbol'!D$23*3)</f>
        <v>114</v>
      </c>
      <c r="AC624" s="291">
        <f>IF(X624="S1",'BN_Regular Symbol'!E$23*3,'BN_Regular Symbol'!E$26-'BN_Regular Symbol'!E$23*3)</f>
        <v>96</v>
      </c>
      <c r="AD624" s="291">
        <f>IF(Y624="S1",'BN_Regular Symbol'!F$23*3,'BN_Regular Symbol'!F$26-'BN_Regular Symbol'!F$23*3)</f>
        <v>6</v>
      </c>
      <c r="AE624" s="291">
        <f>IF(Z624="S1",'BN_Regular Symbol'!G$23*3,'BN_Regular Symbol'!G$26-'BN_Regular Symbol'!G$23*3)</f>
        <v>6</v>
      </c>
      <c r="AF624" s="291">
        <f>IF(AA624="S1",'BN_Regular Symbol'!H$23*3,'BN_Regular Symbol'!H$26-'BN_Regular Symbol'!H$23*3)</f>
        <v>18</v>
      </c>
      <c r="AG624" s="291">
        <f t="shared" si="117"/>
        <v>7091712</v>
      </c>
      <c r="AH624" s="290">
        <f t="shared" si="118"/>
        <v>2.8499999999999999E-4</v>
      </c>
    </row>
    <row r="632" spans="13:16">
      <c r="M632" s="338">
        <v>0.248172</v>
      </c>
    </row>
    <row r="636" spans="13:16">
      <c r="M636" s="187">
        <v>75066</v>
      </c>
      <c r="N636" s="187">
        <v>10000000</v>
      </c>
      <c r="O636" s="339">
        <f>M636/N636</f>
        <v>7.5066000000000004E-3</v>
      </c>
      <c r="P636" s="187">
        <f>M632/O636</f>
        <v>33.060506754056426</v>
      </c>
    </row>
  </sheetData>
  <mergeCells count="16">
    <mergeCell ref="B7:F7"/>
    <mergeCell ref="H5:L5"/>
    <mergeCell ref="B67:F67"/>
    <mergeCell ref="B127:F127"/>
    <mergeCell ref="B487:F487"/>
    <mergeCell ref="B547:F547"/>
    <mergeCell ref="B187:F187"/>
    <mergeCell ref="B247:F247"/>
    <mergeCell ref="B307:F307"/>
    <mergeCell ref="B367:F367"/>
    <mergeCell ref="B427:F427"/>
    <mergeCell ref="B613:C613"/>
    <mergeCell ref="B614:C614"/>
    <mergeCell ref="B615:C615"/>
    <mergeCell ref="B616:C616"/>
    <mergeCell ref="B619:C6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zoomScale="130" zoomScaleNormal="130" workbookViewId="0">
      <selection activeCell="H15" sqref="H15"/>
    </sheetView>
  </sheetViews>
  <sheetFormatPr baseColWidth="10" defaultColWidth="9" defaultRowHeight="14"/>
  <cols>
    <col min="1" max="2" width="9" style="5"/>
    <col min="3" max="3" width="12.33203125" style="31" customWidth="1"/>
    <col min="4" max="4" width="16.83203125" style="5" customWidth="1"/>
    <col min="5" max="5" width="14.1640625" style="32" customWidth="1"/>
    <col min="6" max="6" width="11.6640625" style="5" bestFit="1" customWidth="1"/>
    <col min="7" max="7" width="24.5" style="5" customWidth="1"/>
    <col min="8" max="8" width="17" style="5" customWidth="1"/>
    <col min="9" max="9" width="16.83203125" style="5" customWidth="1"/>
    <col min="10" max="10" width="17.1640625" style="5" customWidth="1"/>
    <col min="11" max="12" width="9" style="5"/>
    <col min="13" max="13" width="11.1640625" style="5" customWidth="1"/>
    <col min="14" max="15" width="9.5" style="5" bestFit="1" customWidth="1"/>
    <col min="16" max="16384" width="9" style="5"/>
  </cols>
  <sheetData>
    <row r="3" spans="3:14" ht="15" thickBot="1">
      <c r="D3" s="90" t="s">
        <v>78</v>
      </c>
      <c r="E3" s="76"/>
      <c r="F3" s="76"/>
      <c r="G3" s="91"/>
      <c r="H3" s="92"/>
      <c r="I3" s="76"/>
    </row>
    <row r="4" spans="3:14" ht="30">
      <c r="D4" s="93" t="s">
        <v>68</v>
      </c>
      <c r="E4" s="349" t="s">
        <v>69</v>
      </c>
      <c r="F4" s="350"/>
      <c r="G4" s="94" t="s">
        <v>70</v>
      </c>
      <c r="H4" s="95" t="s">
        <v>71</v>
      </c>
      <c r="I4" s="98" t="s">
        <v>72</v>
      </c>
    </row>
    <row r="5" spans="3:14">
      <c r="D5" s="80" t="s">
        <v>79</v>
      </c>
      <c r="E5" s="96">
        <v>1</v>
      </c>
      <c r="F5" s="96">
        <f>E6</f>
        <v>10</v>
      </c>
      <c r="G5" s="238">
        <f>SUM(SUMIF(PayCombo!$O$8:$O$606,"&lt;=10",PayCombo!$P$8:$P$606))</f>
        <v>0.17917552556643274</v>
      </c>
      <c r="H5" s="238">
        <f>SUM(SUMIF(PayCombo!$O$8:$O$606,"&lt;=10",PayCombo!$Q$8:$Q$606))</f>
        <v>2.6897048799957281E-2</v>
      </c>
      <c r="I5" s="89">
        <f>1/H5</f>
        <v>37.178800077188704</v>
      </c>
    </row>
    <row r="6" spans="3:14">
      <c r="D6" s="80" t="s">
        <v>122</v>
      </c>
      <c r="E6" s="96">
        <v>10</v>
      </c>
      <c r="F6" s="96">
        <f t="shared" ref="F6:F12" si="0">E7</f>
        <v>50</v>
      </c>
      <c r="G6" s="238">
        <f>SUM(SUMIF(PayCombo!$O$8:$O$606,"&lt;=50",PayCombo!$P$8:$P$606))-SUM(SUMIF(PayCombo!$O$8:$O$606,"&lt;=10",PayCombo!$P$8:$P$606))</f>
        <v>0.13732429854418493</v>
      </c>
      <c r="H6" s="238">
        <f>SUM(SUMIF(PayCombo!$O$8:$O$606,"&lt;=50",PayCombo!$Q$8:$Q$606))-SUM(SUMIF(PayCombo!$O$8:$O$606,"&lt;=10",PayCombo!$Q$8:$Q$606))</f>
        <v>7.1494479092612112E-3</v>
      </c>
      <c r="I6" s="89">
        <f t="shared" ref="I6:I14" si="1">1/H6</f>
        <v>139.87094006302581</v>
      </c>
      <c r="J6" s="76"/>
      <c r="K6" s="76"/>
      <c r="L6" s="76"/>
      <c r="M6" s="76"/>
      <c r="N6" s="76"/>
    </row>
    <row r="7" spans="3:14">
      <c r="D7" s="80" t="s">
        <v>123</v>
      </c>
      <c r="E7" s="96">
        <v>50</v>
      </c>
      <c r="F7" s="96">
        <f t="shared" si="0"/>
        <v>100</v>
      </c>
      <c r="G7" s="238">
        <f>SUM(SUMIF(PayCombo!$O$8:$O$606,"&lt;=100",PayCombo!$P$8:$P$606))-SUM(SUMIF(PayCombo!$O$8:$O$606,"&lt;=50",PayCombo!$P$8:$P$606))</f>
        <v>3.9026398717621036E-2</v>
      </c>
      <c r="H7" s="238">
        <f>SUM(SUMIF(PayCombo!$O$8:$O$606,"&lt;=100",PayCombo!$Q$8:$Q$606))-SUM(SUMIF(PayCombo!$O$8:$O$606,"&lt;=50",PayCombo!$Q$8:$Q$606))</f>
        <v>5.5757659360949896E-4</v>
      </c>
      <c r="I7" s="89">
        <f t="shared" si="1"/>
        <v>1793.4755717173346</v>
      </c>
      <c r="L7" s="76"/>
      <c r="M7" s="76"/>
      <c r="N7" s="76"/>
    </row>
    <row r="8" spans="3:14">
      <c r="D8" s="80" t="s">
        <v>124</v>
      </c>
      <c r="E8" s="96">
        <v>100</v>
      </c>
      <c r="F8" s="96">
        <f t="shared" si="0"/>
        <v>200</v>
      </c>
      <c r="G8" s="238">
        <f>SUM(SUMIF(PayCombo!$O$8:$O$606,"&lt;=200",PayCombo!$P$8:$P$606))-SUM(SUMIF(PayCombo!$O$8:$O$606,"&lt;=100",PayCombo!$P$8:$P$606))</f>
        <v>9.559911790729303E-2</v>
      </c>
      <c r="H8" s="238">
        <f>SUM(SUMIF(PayCombo!$O$8:$O$606,"&lt;=200",PayCombo!$Q$8:$Q$606))-SUM(SUMIF(PayCombo!$O$8:$O$606,"&lt;=100",PayCombo!$Q$8:$Q$606))</f>
        <v>6.2011773678870979E-4</v>
      </c>
      <c r="I8" s="89">
        <f t="shared" si="1"/>
        <v>1612.5969967872825</v>
      </c>
      <c r="L8" s="76"/>
      <c r="M8" s="76"/>
      <c r="N8" s="76"/>
    </row>
    <row r="9" spans="3:14">
      <c r="D9" s="80" t="s">
        <v>125</v>
      </c>
      <c r="E9" s="96">
        <v>200</v>
      </c>
      <c r="F9" s="96">
        <f t="shared" si="0"/>
        <v>300</v>
      </c>
      <c r="G9" s="238">
        <f>SUM(SUMIF(PayCombo!$O$8:$O$606,"&lt;=300",PayCombo!$P$8:$P$606))-SUM(SUMIF(PayCombo!$O$8:$O$606,"&lt;=200",PayCombo!$P$8:$P$606))</f>
        <v>3.2916842143476732E-2</v>
      </c>
      <c r="H9" s="238">
        <f>SUM(SUMIF(PayCombo!$O$8:$O$606,"&lt;=300",PayCombo!$Q$8:$Q$606))-SUM(SUMIF(PayCombo!$O$8:$O$606,"&lt;=200",PayCombo!$Q$8:$Q$606))</f>
        <v>1.4649500970732171E-4</v>
      </c>
      <c r="I9" s="89">
        <f t="shared" si="1"/>
        <v>6826.1710893625122</v>
      </c>
      <c r="L9" s="76"/>
      <c r="M9" s="76"/>
      <c r="N9" s="76"/>
    </row>
    <row r="10" spans="3:14" s="76" customFormat="1">
      <c r="C10" s="31"/>
      <c r="D10" s="80" t="s">
        <v>126</v>
      </c>
      <c r="E10" s="96">
        <v>300</v>
      </c>
      <c r="F10" s="96">
        <f t="shared" si="0"/>
        <v>400</v>
      </c>
      <c r="G10" s="238">
        <f>SUM(SUMIF(PayCombo!$O$8:$O$606,"&lt;=400",PayCombo!$P$8:$P$606))-SUM(SUMIF(PayCombo!$O$8:$O$606,"&lt;=300",PayCombo!$P$8:$P$606))</f>
        <v>5.6818487743536927E-2</v>
      </c>
      <c r="H10" s="238">
        <f>SUM(SUMIF(PayCombo!$O$8:$O$606,"&lt;=400",PayCombo!$Q$8:$Q$606))-SUM(SUMIF(PayCombo!$O$8:$O$606,"&lt;=300",PayCombo!$Q$8:$Q$606))</f>
        <v>1.5782913262093329E-4</v>
      </c>
      <c r="I10" s="89">
        <f t="shared" si="1"/>
        <v>6335.9658853461087</v>
      </c>
    </row>
    <row r="11" spans="3:14" s="76" customFormat="1">
      <c r="C11" s="31"/>
      <c r="D11" s="80" t="s">
        <v>127</v>
      </c>
      <c r="E11" s="96">
        <v>400</v>
      </c>
      <c r="F11" s="96">
        <f t="shared" si="0"/>
        <v>500</v>
      </c>
      <c r="G11" s="238">
        <f>SUM(SUMIF(PayCombo!$O$8:$O$606,"&lt;=500",PayCombo!$P$8:$P$606))-SUM(SUMIF(PayCombo!$O$8:$O$606,"&lt;=400",PayCombo!$P$8:$P$606))</f>
        <v>1.7675308993569061E-2</v>
      </c>
      <c r="H11" s="238">
        <f>SUM(SUMIF(PayCombo!$O$8:$O$606,"&lt;=500",PayCombo!$Q$8:$Q$606))-SUM(SUMIF(PayCombo!$O$8:$O$606,"&lt;=400",PayCombo!$Q$8:$Q$606))</f>
        <v>3.9278464430150817E-5</v>
      </c>
      <c r="I11" s="89">
        <f t="shared" si="1"/>
        <v>25459.243748652836</v>
      </c>
    </row>
    <row r="12" spans="3:14" s="76" customFormat="1">
      <c r="C12" s="31"/>
      <c r="D12" s="80" t="s">
        <v>128</v>
      </c>
      <c r="E12" s="96">
        <v>500</v>
      </c>
      <c r="F12" s="96">
        <f t="shared" si="0"/>
        <v>1000</v>
      </c>
      <c r="G12" s="238">
        <f>SUM(SUMIF(PayCombo!$O$8:$O$606,"&lt;=1000",PayCombo!$P$8:$P$606))-SUM(SUMIF(PayCombo!$O$8:$O$606,"&lt;=500",PayCombo!$P$8:$P$606))</f>
        <v>8.6639646762682987E-2</v>
      </c>
      <c r="H12" s="238">
        <f>SUM(SUMIF(PayCombo!$O$8:$O$606,"&lt;=1000",PayCombo!$Q$8:$Q$606))-SUM(SUMIF(PayCombo!$O$8:$O$606,"&lt;=500",PayCombo!$Q$8:$Q$606))</f>
        <v>1.2688588259027883E-4</v>
      </c>
      <c r="I12" s="89">
        <f t="shared" si="1"/>
        <v>7881.0974048945418</v>
      </c>
    </row>
    <row r="13" spans="3:14" s="76" customFormat="1">
      <c r="C13" s="31"/>
      <c r="D13" s="80" t="s">
        <v>121</v>
      </c>
      <c r="E13" s="96">
        <v>1000</v>
      </c>
      <c r="F13" s="96"/>
      <c r="G13" s="238">
        <f>SUM(SUMIF(PayCombo!$O$8:$O$606,"&gt;=1000",PayCombo!$P$8:$P$606))</f>
        <v>5.2093286757115977E-2</v>
      </c>
      <c r="H13" s="238">
        <f>SUM(SUMIF(PayCombo!$O$8:$O$606,"&gt;=1000",PayCombo!$Q$8:$Q$606))</f>
        <v>2.02116928228135E-5</v>
      </c>
      <c r="I13" s="89">
        <f t="shared" si="1"/>
        <v>49476.311003068091</v>
      </c>
    </row>
    <row r="14" spans="3:14" ht="15" thickBot="1">
      <c r="D14" s="78" t="s">
        <v>73</v>
      </c>
      <c r="E14" s="96"/>
      <c r="F14" s="96"/>
      <c r="G14" s="77">
        <f>SUM(PayCombo!P607:P609)+PayCombo!P611</f>
        <v>0.26799916514105271</v>
      </c>
      <c r="H14" s="77">
        <f>SUM(PayCombo!Q607:Q609)</f>
        <v>7.4980258941650391E-3</v>
      </c>
      <c r="I14" s="89">
        <f t="shared" si="1"/>
        <v>133.36843778816495</v>
      </c>
      <c r="L14" s="76"/>
      <c r="M14" s="76"/>
      <c r="N14" s="76"/>
    </row>
    <row r="15" spans="3:14">
      <c r="D15" s="87" t="s">
        <v>74</v>
      </c>
      <c r="E15" s="88"/>
      <c r="F15" s="88"/>
      <c r="G15" s="192">
        <f>SUM(G5:G14)</f>
        <v>0.96526807827696615</v>
      </c>
      <c r="H15" s="85"/>
      <c r="I15" s="86"/>
      <c r="L15" s="76"/>
      <c r="M15" s="76"/>
      <c r="N15" s="76"/>
    </row>
    <row r="16" spans="3:14">
      <c r="D16" s="78" t="s">
        <v>75</v>
      </c>
      <c r="E16" s="96"/>
      <c r="F16" s="96"/>
      <c r="G16" s="79">
        <f>1-G15</f>
        <v>3.4731921723033854E-2</v>
      </c>
      <c r="H16" s="79"/>
      <c r="I16" s="84"/>
      <c r="L16" s="76"/>
      <c r="M16" s="76"/>
      <c r="N16" s="76"/>
    </row>
    <row r="17" spans="3:14" ht="15" thickBot="1">
      <c r="D17" s="82" t="s">
        <v>76</v>
      </c>
      <c r="E17" s="97"/>
      <c r="F17" s="97"/>
      <c r="G17" s="83">
        <f>SUM(G15:G16)</f>
        <v>1</v>
      </c>
      <c r="H17" s="83"/>
      <c r="I17" s="81"/>
      <c r="L17" s="76"/>
      <c r="M17" s="76"/>
      <c r="N17" s="76"/>
    </row>
    <row r="18" spans="3:14">
      <c r="L18" s="76"/>
      <c r="M18" s="76"/>
      <c r="N18" s="76"/>
    </row>
    <row r="19" spans="3:14">
      <c r="L19" s="76"/>
      <c r="M19" s="76"/>
      <c r="N19" s="76"/>
    </row>
    <row r="20" spans="3:14">
      <c r="C20" s="212"/>
      <c r="L20" s="76"/>
      <c r="M20" s="76"/>
      <c r="N20" s="76"/>
    </row>
    <row r="21" spans="3:14">
      <c r="L21" s="76"/>
      <c r="M21" s="76"/>
      <c r="N21" s="76"/>
    </row>
    <row r="22" spans="3:14">
      <c r="L22" s="76"/>
      <c r="M22" s="76"/>
      <c r="N22" s="76"/>
    </row>
    <row r="23" spans="3:14">
      <c r="L23" s="76"/>
      <c r="M23" s="76"/>
      <c r="N23" s="76"/>
    </row>
    <row r="24" spans="3:14">
      <c r="L24" s="76"/>
      <c r="M24" s="76"/>
      <c r="N24" s="76"/>
    </row>
    <row r="25" spans="3:14">
      <c r="L25" s="76"/>
      <c r="M25" s="76"/>
      <c r="N25" s="76"/>
    </row>
    <row r="26" spans="3:14">
      <c r="L26" s="76"/>
      <c r="M26" s="76"/>
      <c r="N26" s="76"/>
    </row>
    <row r="27" spans="3:14">
      <c r="L27" s="76"/>
      <c r="M27" s="76"/>
      <c r="N27" s="76"/>
    </row>
    <row r="28" spans="3:14">
      <c r="L28" s="76"/>
      <c r="M28" s="76"/>
      <c r="N28" s="76"/>
    </row>
    <row r="29" spans="3:14">
      <c r="L29" s="76"/>
      <c r="M29" s="76"/>
      <c r="N29" s="76"/>
    </row>
    <row r="30" spans="3:14">
      <c r="L30" s="76"/>
      <c r="M30" s="76"/>
      <c r="N30" s="76"/>
    </row>
    <row r="31" spans="3:14">
      <c r="L31" s="76"/>
      <c r="M31" s="76"/>
      <c r="N31" s="76"/>
    </row>
    <row r="32" spans="3:14">
      <c r="L32" s="76"/>
      <c r="M32" s="76"/>
      <c r="N32" s="76"/>
    </row>
    <row r="33" spans="12:14">
      <c r="L33" s="76"/>
      <c r="M33" s="76"/>
      <c r="N33" s="76"/>
    </row>
    <row r="34" spans="12:14">
      <c r="L34" s="76"/>
      <c r="M34" s="76"/>
      <c r="N34" s="76"/>
    </row>
    <row r="35" spans="12:14">
      <c r="L35" s="76"/>
      <c r="M35" s="76"/>
      <c r="N35" s="76"/>
    </row>
    <row r="36" spans="12:14">
      <c r="L36" s="76"/>
      <c r="M36" s="76"/>
      <c r="N36" s="76"/>
    </row>
    <row r="37" spans="12:14">
      <c r="L37" s="208"/>
      <c r="N37" s="76"/>
    </row>
    <row r="54" spans="3:8">
      <c r="F54" s="208"/>
      <c r="G54" s="216"/>
    </row>
    <row r="55" spans="3:8">
      <c r="C55" s="212"/>
      <c r="E55" s="219"/>
      <c r="F55" s="208"/>
      <c r="G55" s="208"/>
    </row>
    <row r="56" spans="3:8">
      <c r="C56" s="213"/>
      <c r="D56" s="214"/>
      <c r="F56" s="218"/>
      <c r="G56" s="223"/>
      <c r="H56" s="76"/>
    </row>
    <row r="57" spans="3:8">
      <c r="C57" s="213"/>
      <c r="D57" s="214"/>
      <c r="F57" s="218"/>
      <c r="G57" s="223"/>
      <c r="H57" s="76"/>
    </row>
    <row r="58" spans="3:8">
      <c r="C58" s="213"/>
      <c r="D58" s="214"/>
      <c r="F58" s="218"/>
      <c r="G58" s="223"/>
      <c r="H58" s="76"/>
    </row>
    <row r="59" spans="3:8">
      <c r="C59" s="213"/>
      <c r="D59" s="214"/>
      <c r="F59" s="218"/>
      <c r="G59" s="223"/>
      <c r="H59" s="76"/>
    </row>
    <row r="60" spans="3:8">
      <c r="C60" s="213"/>
      <c r="D60" s="214"/>
      <c r="F60" s="218"/>
      <c r="G60" s="223"/>
      <c r="H60" s="76"/>
    </row>
    <row r="61" spans="3:8">
      <c r="C61" s="213"/>
      <c r="D61" s="214"/>
      <c r="F61" s="218"/>
      <c r="G61" s="223"/>
      <c r="H61" s="76"/>
    </row>
    <row r="62" spans="3:8">
      <c r="C62" s="213"/>
      <c r="D62" s="214"/>
      <c r="F62" s="218"/>
      <c r="G62" s="223"/>
      <c r="H62" s="76"/>
    </row>
    <row r="63" spans="3:8">
      <c r="C63" s="213"/>
      <c r="D63" s="214"/>
      <c r="F63" s="218"/>
      <c r="G63" s="223"/>
      <c r="H63" s="76"/>
    </row>
    <row r="64" spans="3:8">
      <c r="C64" s="213"/>
      <c r="D64" s="214"/>
      <c r="F64" s="218"/>
      <c r="G64" s="223"/>
      <c r="H64" s="76"/>
    </row>
    <row r="65" spans="3:8">
      <c r="C65" s="213"/>
      <c r="D65" s="214"/>
      <c r="F65" s="218"/>
      <c r="G65" s="223"/>
      <c r="H65" s="76"/>
    </row>
    <row r="66" spans="3:8">
      <c r="C66" s="213"/>
      <c r="D66" s="214"/>
      <c r="F66" s="218"/>
      <c r="G66" s="223"/>
      <c r="H66" s="76"/>
    </row>
    <row r="67" spans="3:8">
      <c r="C67" s="213"/>
      <c r="D67" s="214"/>
      <c r="F67" s="218"/>
      <c r="G67" s="223"/>
      <c r="H67" s="76"/>
    </row>
    <row r="68" spans="3:8">
      <c r="C68" s="213"/>
      <c r="D68" s="214"/>
      <c r="F68" s="218"/>
      <c r="G68" s="223"/>
      <c r="H68" s="76"/>
    </row>
    <row r="69" spans="3:8">
      <c r="C69" s="213"/>
      <c r="D69" s="214"/>
      <c r="F69" s="218"/>
      <c r="G69" s="223"/>
      <c r="H69" s="76"/>
    </row>
    <row r="70" spans="3:8">
      <c r="C70" s="213"/>
      <c r="D70" s="214"/>
      <c r="F70" s="218"/>
      <c r="G70" s="223"/>
      <c r="H70" s="76"/>
    </row>
    <row r="71" spans="3:8">
      <c r="C71" s="213"/>
      <c r="D71" s="214"/>
      <c r="F71" s="218"/>
      <c r="G71" s="223"/>
      <c r="H71" s="76"/>
    </row>
    <row r="72" spans="3:8">
      <c r="C72" s="213"/>
      <c r="D72" s="214"/>
      <c r="F72" s="218"/>
      <c r="G72" s="223"/>
      <c r="H72" s="76"/>
    </row>
    <row r="73" spans="3:8">
      <c r="C73" s="213"/>
      <c r="D73" s="214"/>
      <c r="F73" s="218"/>
      <c r="G73" s="223"/>
      <c r="H73" s="76"/>
    </row>
    <row r="74" spans="3:8">
      <c r="C74" s="213"/>
      <c r="D74" s="214"/>
      <c r="F74" s="218"/>
      <c r="G74" s="223"/>
      <c r="H74" s="76"/>
    </row>
    <row r="75" spans="3:8">
      <c r="C75" s="213"/>
      <c r="D75" s="214"/>
      <c r="F75" s="218"/>
      <c r="G75" s="223"/>
      <c r="H75" s="76"/>
    </row>
    <row r="76" spans="3:8">
      <c r="C76" s="213"/>
      <c r="D76" s="214"/>
      <c r="F76" s="218"/>
      <c r="G76" s="223"/>
      <c r="H76" s="76"/>
    </row>
    <row r="77" spans="3:8">
      <c r="C77" s="213"/>
      <c r="D77" s="214"/>
      <c r="F77" s="218"/>
      <c r="G77" s="223"/>
      <c r="H77" s="76"/>
    </row>
    <row r="78" spans="3:8">
      <c r="C78" s="213"/>
      <c r="D78" s="214"/>
      <c r="F78" s="218"/>
      <c r="G78" s="223"/>
      <c r="H78" s="76"/>
    </row>
    <row r="79" spans="3:8">
      <c r="C79" s="213"/>
      <c r="D79" s="214"/>
      <c r="F79" s="218"/>
      <c r="G79" s="223"/>
      <c r="H79" s="76"/>
    </row>
    <row r="80" spans="3:8">
      <c r="C80" s="213"/>
      <c r="D80" s="214"/>
      <c r="F80" s="218"/>
      <c r="G80" s="223"/>
      <c r="H80" s="76"/>
    </row>
    <row r="81" spans="3:8">
      <c r="C81" s="213"/>
      <c r="D81" s="214"/>
      <c r="F81" s="218"/>
      <c r="G81" s="223"/>
      <c r="H81" s="76"/>
    </row>
    <row r="82" spans="3:8">
      <c r="C82" s="213"/>
      <c r="D82" s="214"/>
      <c r="F82" s="218"/>
      <c r="G82" s="223"/>
      <c r="H82" s="76"/>
    </row>
    <row r="83" spans="3:8">
      <c r="C83" s="213"/>
      <c r="D83" s="214"/>
      <c r="F83" s="218"/>
      <c r="G83" s="223"/>
      <c r="H83" s="76"/>
    </row>
    <row r="84" spans="3:8">
      <c r="C84" s="213"/>
      <c r="D84" s="214"/>
      <c r="F84" s="218"/>
      <c r="G84" s="223"/>
      <c r="H84" s="76"/>
    </row>
    <row r="85" spans="3:8">
      <c r="C85" s="213"/>
      <c r="D85" s="214"/>
      <c r="F85" s="218"/>
      <c r="G85" s="223"/>
      <c r="H85" s="76"/>
    </row>
    <row r="86" spans="3:8">
      <c r="C86" s="213"/>
      <c r="D86" s="215"/>
      <c r="F86" s="218"/>
      <c r="G86" s="223"/>
      <c r="H86" s="76"/>
    </row>
    <row r="87" spans="3:8">
      <c r="C87" s="213"/>
      <c r="D87" s="214"/>
      <c r="E87" s="219"/>
      <c r="F87" s="218"/>
      <c r="G87" s="218"/>
    </row>
    <row r="88" spans="3:8">
      <c r="C88" s="213"/>
      <c r="D88" s="214"/>
    </row>
    <row r="89" spans="3:8">
      <c r="C89" s="213"/>
      <c r="D89" s="214"/>
    </row>
    <row r="90" spans="3:8">
      <c r="C90" s="213"/>
      <c r="D90" s="214"/>
    </row>
    <row r="91" spans="3:8">
      <c r="C91" s="213"/>
      <c r="D91" s="214"/>
    </row>
    <row r="92" spans="3:8">
      <c r="C92" s="213"/>
      <c r="D92" s="214"/>
    </row>
    <row r="93" spans="3:8">
      <c r="C93" s="213"/>
      <c r="D93" s="214"/>
    </row>
    <row r="94" spans="3:8">
      <c r="C94" s="213"/>
      <c r="D94" s="214"/>
    </row>
    <row r="95" spans="3:8">
      <c r="C95" s="213"/>
      <c r="D95" s="214"/>
    </row>
    <row r="96" spans="3:8">
      <c r="C96" s="213"/>
      <c r="D96" s="214"/>
    </row>
    <row r="97" spans="3:4">
      <c r="C97" s="213"/>
      <c r="D97" s="214"/>
    </row>
    <row r="98" spans="3:4">
      <c r="C98" s="213"/>
      <c r="D98" s="214"/>
    </row>
    <row r="99" spans="3:4">
      <c r="C99" s="213"/>
      <c r="D99" s="214"/>
    </row>
    <row r="100" spans="3:4">
      <c r="C100" s="213"/>
      <c r="D100" s="214"/>
    </row>
    <row r="101" spans="3:4">
      <c r="C101" s="213"/>
      <c r="D101" s="214"/>
    </row>
    <row r="102" spans="3:4">
      <c r="C102" s="213"/>
      <c r="D102" s="214"/>
    </row>
    <row r="103" spans="3:4">
      <c r="C103" s="213"/>
      <c r="D103" s="214"/>
    </row>
    <row r="104" spans="3:4">
      <c r="C104" s="213"/>
      <c r="D104" s="214"/>
    </row>
    <row r="105" spans="3:4">
      <c r="C105" s="213"/>
      <c r="D105" s="214"/>
    </row>
    <row r="106" spans="3:4">
      <c r="C106" s="213"/>
      <c r="D106" s="214"/>
    </row>
    <row r="107" spans="3:4">
      <c r="C107" s="213"/>
      <c r="D107" s="214"/>
    </row>
    <row r="108" spans="3:4">
      <c r="C108" s="213"/>
      <c r="D108" s="214"/>
    </row>
    <row r="109" spans="3:4">
      <c r="C109" s="213"/>
      <c r="D109" s="214"/>
    </row>
    <row r="110" spans="3:4">
      <c r="C110" s="213"/>
      <c r="D110" s="214"/>
    </row>
    <row r="111" spans="3:4">
      <c r="C111" s="213"/>
      <c r="D111" s="214"/>
    </row>
    <row r="112" spans="3:4">
      <c r="C112" s="213"/>
      <c r="D112" s="214"/>
    </row>
    <row r="113" spans="1:8">
      <c r="C113" s="213"/>
      <c r="D113" s="214"/>
    </row>
    <row r="114" spans="1:8">
      <c r="C114" s="213"/>
      <c r="D114" s="214"/>
    </row>
    <row r="115" spans="1:8">
      <c r="C115" s="213"/>
      <c r="D115" s="214"/>
    </row>
    <row r="116" spans="1:8">
      <c r="C116" s="213"/>
      <c r="D116" s="214"/>
    </row>
    <row r="117" spans="1:8">
      <c r="C117" s="213"/>
      <c r="D117" s="214"/>
    </row>
    <row r="118" spans="1:8">
      <c r="C118" s="213"/>
      <c r="D118" s="214"/>
    </row>
    <row r="119" spans="1:8">
      <c r="C119" s="213"/>
      <c r="D119" s="214"/>
    </row>
    <row r="120" spans="1:8">
      <c r="C120" s="213"/>
      <c r="D120" s="214"/>
    </row>
    <row r="121" spans="1:8">
      <c r="C121" s="213"/>
      <c r="D121" s="214"/>
    </row>
    <row r="122" spans="1:8">
      <c r="C122" s="213"/>
      <c r="D122" s="214"/>
    </row>
    <row r="123" spans="1:8">
      <c r="C123" s="213"/>
      <c r="D123" s="214"/>
    </row>
    <row r="124" spans="1:8">
      <c r="C124" s="213"/>
      <c r="D124" s="214"/>
    </row>
    <row r="125" spans="1:8">
      <c r="C125" s="213"/>
      <c r="D125" s="214"/>
    </row>
    <row r="126" spans="1:8">
      <c r="C126" s="213"/>
      <c r="D126" s="214"/>
    </row>
    <row r="127" spans="1:8">
      <c r="C127" s="213"/>
      <c r="D127" s="212"/>
      <c r="E127" s="76"/>
      <c r="F127" s="219"/>
      <c r="G127" s="208"/>
      <c r="H127" s="208"/>
    </row>
    <row r="128" spans="1:8">
      <c r="A128" s="213"/>
      <c r="C128" s="228"/>
      <c r="D128" s="214"/>
      <c r="E128" s="229"/>
      <c r="F128" s="227"/>
      <c r="G128" s="218"/>
      <c r="H128" s="218"/>
    </row>
    <row r="129" spans="1:8">
      <c r="A129" s="213"/>
      <c r="C129" s="228"/>
      <c r="D129" s="225"/>
      <c r="E129" s="229"/>
      <c r="F129" s="227"/>
      <c r="G129" s="218"/>
      <c r="H129" s="218"/>
    </row>
    <row r="130" spans="1:8">
      <c r="A130" s="213"/>
      <c r="C130" s="228"/>
      <c r="D130" s="214"/>
      <c r="E130" s="229"/>
      <c r="F130" s="227"/>
      <c r="G130" s="218"/>
      <c r="H130" s="218"/>
    </row>
    <row r="131" spans="1:8">
      <c r="A131" s="213"/>
      <c r="C131" s="228"/>
      <c r="D131" s="225"/>
      <c r="E131" s="229"/>
      <c r="F131" s="227"/>
      <c r="G131" s="218"/>
      <c r="H131" s="218"/>
    </row>
    <row r="132" spans="1:8">
      <c r="A132" s="213"/>
      <c r="C132" s="228"/>
      <c r="D132" s="214"/>
      <c r="E132" s="229"/>
      <c r="F132" s="227"/>
      <c r="G132" s="218"/>
      <c r="H132" s="218"/>
    </row>
    <row r="133" spans="1:8">
      <c r="A133" s="213"/>
      <c r="C133" s="228"/>
      <c r="D133" s="225"/>
      <c r="E133" s="229"/>
      <c r="F133" s="227"/>
      <c r="G133" s="218"/>
      <c r="H133" s="218"/>
    </row>
    <row r="134" spans="1:8">
      <c r="A134" s="213"/>
      <c r="C134" s="228"/>
      <c r="D134" s="214"/>
      <c r="E134" s="229"/>
      <c r="F134" s="227"/>
      <c r="G134" s="218"/>
      <c r="H134" s="218"/>
    </row>
    <row r="135" spans="1:8">
      <c r="A135" s="213"/>
      <c r="C135" s="228"/>
      <c r="D135" s="225"/>
      <c r="E135" s="229"/>
      <c r="F135" s="227"/>
      <c r="G135" s="218"/>
      <c r="H135" s="218"/>
    </row>
    <row r="136" spans="1:8">
      <c r="A136" s="213"/>
      <c r="C136" s="228"/>
      <c r="D136" s="214"/>
      <c r="E136" s="229"/>
      <c r="F136" s="227"/>
      <c r="G136" s="218"/>
      <c r="H136" s="218"/>
    </row>
    <row r="137" spans="1:8">
      <c r="A137" s="213"/>
      <c r="C137" s="228"/>
      <c r="D137" s="225"/>
      <c r="E137" s="229"/>
      <c r="F137" s="227"/>
      <c r="G137" s="218"/>
      <c r="H137" s="218"/>
    </row>
    <row r="138" spans="1:8">
      <c r="A138" s="213"/>
      <c r="C138" s="228"/>
      <c r="D138" s="214"/>
      <c r="E138" s="229"/>
      <c r="F138" s="227"/>
      <c r="G138" s="218"/>
      <c r="H138" s="218"/>
    </row>
    <row r="139" spans="1:8">
      <c r="A139" s="213"/>
      <c r="C139" s="228"/>
      <c r="D139" s="225"/>
      <c r="E139" s="229"/>
      <c r="F139" s="227"/>
      <c r="G139" s="218"/>
      <c r="H139" s="218"/>
    </row>
    <row r="140" spans="1:8">
      <c r="A140" s="213"/>
      <c r="C140" s="228"/>
      <c r="D140" s="214"/>
      <c r="E140" s="229"/>
      <c r="F140" s="227"/>
      <c r="G140" s="218"/>
      <c r="H140" s="218"/>
    </row>
    <row r="141" spans="1:8">
      <c r="A141" s="213"/>
      <c r="C141" s="228"/>
      <c r="D141" s="225"/>
      <c r="E141" s="229"/>
      <c r="F141" s="227"/>
      <c r="G141" s="218"/>
      <c r="H141" s="218"/>
    </row>
    <row r="142" spans="1:8">
      <c r="A142" s="213"/>
      <c r="C142" s="228"/>
      <c r="D142" s="214"/>
      <c r="E142" s="229"/>
      <c r="F142" s="227"/>
      <c r="G142" s="218"/>
      <c r="H142" s="218"/>
    </row>
    <row r="143" spans="1:8">
      <c r="A143" s="213"/>
      <c r="C143" s="228"/>
      <c r="D143" s="225"/>
      <c r="E143" s="229"/>
      <c r="F143" s="227"/>
      <c r="G143" s="218"/>
      <c r="H143" s="218"/>
    </row>
    <row r="144" spans="1:8">
      <c r="A144" s="213"/>
      <c r="C144" s="228"/>
      <c r="D144" s="214"/>
      <c r="E144" s="229"/>
      <c r="F144" s="227"/>
      <c r="G144" s="218"/>
      <c r="H144" s="218"/>
    </row>
    <row r="145" spans="1:8">
      <c r="A145" s="213"/>
      <c r="C145" s="228"/>
      <c r="D145" s="225"/>
      <c r="E145" s="229"/>
      <c r="F145" s="227"/>
      <c r="G145" s="218"/>
      <c r="H145" s="218"/>
    </row>
    <row r="146" spans="1:8">
      <c r="A146" s="213"/>
      <c r="C146" s="228"/>
      <c r="D146" s="214"/>
      <c r="E146" s="229"/>
      <c r="F146" s="227"/>
      <c r="G146" s="218"/>
      <c r="H146" s="218"/>
    </row>
    <row r="147" spans="1:8">
      <c r="A147" s="213"/>
      <c r="C147" s="228"/>
      <c r="D147" s="225"/>
      <c r="E147" s="229"/>
      <c r="F147" s="227"/>
      <c r="G147" s="218"/>
      <c r="H147" s="218"/>
    </row>
    <row r="148" spans="1:8">
      <c r="A148" s="213"/>
      <c r="C148" s="228"/>
      <c r="D148" s="214"/>
      <c r="E148" s="229"/>
      <c r="F148" s="227"/>
      <c r="G148" s="218"/>
      <c r="H148" s="218"/>
    </row>
    <row r="149" spans="1:8">
      <c r="A149" s="213"/>
      <c r="C149" s="228"/>
      <c r="D149" s="225"/>
      <c r="E149" s="229"/>
      <c r="F149" s="227"/>
      <c r="G149" s="218"/>
      <c r="H149" s="218"/>
    </row>
    <row r="150" spans="1:8">
      <c r="A150" s="213"/>
      <c r="C150" s="228"/>
      <c r="D150" s="214"/>
      <c r="E150" s="229"/>
      <c r="F150" s="227"/>
      <c r="G150" s="218"/>
      <c r="H150" s="218"/>
    </row>
    <row r="151" spans="1:8">
      <c r="A151" s="213"/>
      <c r="C151" s="228"/>
      <c r="D151" s="225"/>
      <c r="E151" s="229"/>
      <c r="F151" s="227"/>
      <c r="G151" s="218"/>
      <c r="H151" s="218"/>
    </row>
    <row r="152" spans="1:8">
      <c r="A152" s="213"/>
      <c r="C152" s="228"/>
      <c r="D152" s="214"/>
      <c r="E152" s="229"/>
      <c r="F152" s="227"/>
      <c r="G152" s="218"/>
      <c r="H152" s="218"/>
    </row>
    <row r="153" spans="1:8">
      <c r="A153" s="213"/>
      <c r="C153" s="228"/>
      <c r="D153" s="225"/>
      <c r="E153" s="229"/>
      <c r="F153" s="227"/>
      <c r="G153" s="218"/>
      <c r="H153" s="218"/>
    </row>
    <row r="154" spans="1:8">
      <c r="A154" s="213"/>
      <c r="C154" s="228"/>
      <c r="D154" s="214"/>
      <c r="E154" s="229"/>
      <c r="F154" s="227"/>
      <c r="G154" s="218"/>
      <c r="H154" s="218"/>
    </row>
    <row r="155" spans="1:8">
      <c r="A155" s="213"/>
      <c r="C155" s="228"/>
      <c r="D155" s="225"/>
      <c r="E155" s="229"/>
      <c r="F155" s="227"/>
      <c r="G155" s="218"/>
      <c r="H155" s="218"/>
    </row>
    <row r="156" spans="1:8">
      <c r="A156" s="213"/>
      <c r="C156" s="228"/>
      <c r="D156" s="214"/>
      <c r="E156" s="229"/>
      <c r="F156" s="227"/>
      <c r="G156" s="218"/>
      <c r="H156" s="218"/>
    </row>
    <row r="157" spans="1:8">
      <c r="A157" s="213"/>
      <c r="C157" s="228"/>
      <c r="D157" s="225"/>
      <c r="E157" s="229"/>
      <c r="F157" s="227"/>
      <c r="G157" s="218"/>
      <c r="H157" s="218"/>
    </row>
    <row r="158" spans="1:8">
      <c r="A158" s="213"/>
      <c r="C158" s="228"/>
      <c r="D158" s="214"/>
      <c r="E158" s="229"/>
      <c r="F158" s="227"/>
      <c r="G158" s="218"/>
      <c r="H158" s="218"/>
    </row>
    <row r="159" spans="1:8">
      <c r="A159" s="213"/>
      <c r="C159" s="228"/>
      <c r="D159" s="225"/>
      <c r="E159" s="229"/>
      <c r="F159" s="227"/>
      <c r="G159" s="218"/>
      <c r="H159" s="218"/>
    </row>
    <row r="160" spans="1:8">
      <c r="A160" s="213"/>
      <c r="C160" s="228"/>
      <c r="D160" s="214"/>
      <c r="E160" s="229"/>
      <c r="F160" s="227"/>
      <c r="G160" s="218"/>
      <c r="H160" s="218"/>
    </row>
    <row r="161" spans="1:8">
      <c r="A161" s="213"/>
      <c r="C161" s="228"/>
      <c r="D161" s="225"/>
      <c r="E161" s="229"/>
      <c r="F161" s="227"/>
      <c r="G161" s="218"/>
      <c r="H161" s="218"/>
    </row>
    <row r="162" spans="1:8">
      <c r="A162" s="213"/>
      <c r="C162" s="228"/>
      <c r="D162" s="214"/>
      <c r="E162" s="229"/>
      <c r="F162" s="227"/>
      <c r="G162" s="218"/>
      <c r="H162" s="218"/>
    </row>
    <row r="163" spans="1:8">
      <c r="A163" s="213"/>
      <c r="C163" s="228"/>
      <c r="D163" s="225"/>
      <c r="E163" s="229"/>
      <c r="F163" s="227"/>
      <c r="G163" s="218"/>
      <c r="H163" s="218"/>
    </row>
    <row r="164" spans="1:8">
      <c r="A164" s="213"/>
      <c r="C164" s="228"/>
      <c r="D164" s="214"/>
      <c r="E164" s="229"/>
      <c r="F164" s="227"/>
      <c r="G164" s="218"/>
      <c r="H164" s="218"/>
    </row>
    <row r="165" spans="1:8">
      <c r="A165" s="213"/>
      <c r="C165" s="228"/>
      <c r="D165" s="225"/>
      <c r="E165" s="229"/>
      <c r="F165" s="227"/>
      <c r="G165" s="218"/>
      <c r="H165" s="218"/>
    </row>
    <row r="166" spans="1:8">
      <c r="A166" s="213"/>
      <c r="C166" s="228"/>
      <c r="D166" s="214"/>
      <c r="E166" s="229"/>
      <c r="F166" s="227"/>
      <c r="G166" s="218"/>
      <c r="H166" s="218"/>
    </row>
    <row r="167" spans="1:8">
      <c r="A167" s="213"/>
      <c r="C167" s="228"/>
      <c r="D167" s="225"/>
      <c r="E167" s="229"/>
      <c r="F167" s="227"/>
      <c r="G167" s="218"/>
      <c r="H167" s="218"/>
    </row>
    <row r="168" spans="1:8">
      <c r="A168" s="213"/>
      <c r="C168" s="228"/>
      <c r="D168" s="214"/>
      <c r="E168" s="226"/>
      <c r="F168" s="227"/>
      <c r="G168" s="218"/>
      <c r="H168" s="218"/>
    </row>
    <row r="169" spans="1:8">
      <c r="A169" s="213"/>
      <c r="C169" s="228"/>
      <c r="D169" s="214"/>
      <c r="G169" s="218"/>
      <c r="H169" s="218"/>
    </row>
    <row r="170" spans="1:8">
      <c r="A170" s="213"/>
      <c r="C170" s="228"/>
      <c r="D170" s="214"/>
    </row>
    <row r="171" spans="1:8">
      <c r="A171" s="213"/>
      <c r="C171" s="228"/>
      <c r="D171" s="214"/>
    </row>
    <row r="172" spans="1:8">
      <c r="A172" s="213"/>
      <c r="C172" s="228"/>
      <c r="D172" s="214"/>
    </row>
    <row r="173" spans="1:8">
      <c r="A173" s="213"/>
      <c r="C173" s="228"/>
      <c r="D173" s="214"/>
    </row>
    <row r="174" spans="1:8">
      <c r="A174" s="213"/>
      <c r="C174" s="228"/>
      <c r="D174" s="214"/>
    </row>
    <row r="175" spans="1:8">
      <c r="A175" s="213"/>
      <c r="C175" s="228"/>
      <c r="D175" s="214"/>
    </row>
    <row r="176" spans="1:8">
      <c r="A176" s="213"/>
      <c r="C176" s="228"/>
      <c r="D176" s="214"/>
    </row>
    <row r="177" spans="1:4">
      <c r="A177" s="213"/>
      <c r="C177" s="228"/>
      <c r="D177" s="214"/>
    </row>
    <row r="178" spans="1:4">
      <c r="A178" s="213"/>
      <c r="C178" s="228"/>
      <c r="D178" s="214"/>
    </row>
    <row r="179" spans="1:4">
      <c r="A179" s="213"/>
      <c r="C179" s="228"/>
      <c r="D179" s="214"/>
    </row>
    <row r="180" spans="1:4">
      <c r="A180" s="213"/>
      <c r="C180" s="228"/>
      <c r="D180" s="214"/>
    </row>
    <row r="181" spans="1:4">
      <c r="A181" s="213"/>
      <c r="C181" s="228"/>
      <c r="D181" s="214"/>
    </row>
    <row r="182" spans="1:4">
      <c r="A182" s="213"/>
      <c r="C182" s="228"/>
      <c r="D182" s="214"/>
    </row>
    <row r="183" spans="1:4">
      <c r="A183" s="213"/>
      <c r="C183" s="228"/>
      <c r="D183" s="214"/>
    </row>
    <row r="184" spans="1:4">
      <c r="A184" s="213"/>
      <c r="C184" s="228"/>
      <c r="D184" s="214"/>
    </row>
    <row r="185" spans="1:4">
      <c r="A185" s="213"/>
      <c r="C185" s="228"/>
      <c r="D185" s="214"/>
    </row>
    <row r="186" spans="1:4">
      <c r="A186" s="213"/>
      <c r="C186" s="228"/>
      <c r="D186" s="214"/>
    </row>
    <row r="187" spans="1:4">
      <c r="A187" s="213"/>
      <c r="C187" s="228"/>
      <c r="D187" s="214"/>
    </row>
    <row r="188" spans="1:4">
      <c r="A188" s="213"/>
      <c r="C188" s="228"/>
      <c r="D188" s="214"/>
    </row>
    <row r="189" spans="1:4">
      <c r="A189" s="213"/>
      <c r="C189" s="228"/>
      <c r="D189" s="214"/>
    </row>
    <row r="190" spans="1:4">
      <c r="A190" s="213"/>
      <c r="C190" s="228"/>
      <c r="D190" s="214"/>
    </row>
    <row r="191" spans="1:4">
      <c r="A191" s="213"/>
      <c r="C191" s="228"/>
      <c r="D191" s="214"/>
    </row>
    <row r="192" spans="1:4">
      <c r="A192" s="213"/>
      <c r="C192" s="228"/>
      <c r="D192" s="214"/>
    </row>
    <row r="193" spans="1:4">
      <c r="A193" s="213"/>
      <c r="C193" s="228"/>
      <c r="D193" s="214"/>
    </row>
    <row r="194" spans="1:4">
      <c r="A194" s="213"/>
      <c r="C194" s="228"/>
      <c r="D194" s="214"/>
    </row>
    <row r="195" spans="1:4">
      <c r="A195" s="213"/>
      <c r="C195" s="228"/>
      <c r="D195" s="214"/>
    </row>
    <row r="196" spans="1:4">
      <c r="A196" s="213"/>
      <c r="C196" s="228"/>
      <c r="D196" s="214"/>
    </row>
    <row r="197" spans="1:4">
      <c r="A197" s="213"/>
      <c r="C197" s="228"/>
      <c r="D197" s="214"/>
    </row>
    <row r="198" spans="1:4">
      <c r="A198" s="213"/>
      <c r="C198" s="228"/>
      <c r="D198" s="214"/>
    </row>
    <row r="199" spans="1:4">
      <c r="A199" s="213"/>
      <c r="C199" s="228"/>
      <c r="D199" s="214"/>
    </row>
    <row r="200" spans="1:4">
      <c r="A200" s="213"/>
      <c r="C200" s="228"/>
      <c r="D200" s="214"/>
    </row>
    <row r="201" spans="1:4">
      <c r="A201" s="213"/>
      <c r="C201" s="228"/>
      <c r="D201" s="214"/>
    </row>
    <row r="202" spans="1:4">
      <c r="A202" s="213"/>
      <c r="C202" s="228"/>
      <c r="D202" s="214"/>
    </row>
    <row r="203" spans="1:4">
      <c r="A203" s="213"/>
      <c r="C203" s="228"/>
      <c r="D203" s="214"/>
    </row>
    <row r="204" spans="1:4">
      <c r="A204" s="213"/>
      <c r="C204" s="228"/>
      <c r="D204" s="214"/>
    </row>
    <row r="205" spans="1:4">
      <c r="A205" s="213"/>
      <c r="C205" s="228"/>
      <c r="D205" s="214"/>
    </row>
    <row r="206" spans="1:4">
      <c r="A206" s="213"/>
      <c r="C206" s="228"/>
      <c r="D206" s="214"/>
    </row>
    <row r="207" spans="1:4">
      <c r="A207" s="213"/>
      <c r="C207" s="228"/>
      <c r="D207" s="214"/>
    </row>
    <row r="208" spans="1:4">
      <c r="A208" s="213"/>
      <c r="C208" s="228"/>
      <c r="D208" s="214"/>
    </row>
    <row r="209" spans="1:4">
      <c r="A209" s="213"/>
      <c r="C209" s="228"/>
      <c r="D209" s="214"/>
    </row>
    <row r="210" spans="1:4">
      <c r="A210" s="213"/>
      <c r="C210" s="228"/>
      <c r="D210" s="214"/>
    </row>
    <row r="211" spans="1:4">
      <c r="A211" s="213"/>
      <c r="C211" s="228"/>
      <c r="D211" s="214"/>
    </row>
    <row r="212" spans="1:4">
      <c r="A212" s="213"/>
      <c r="C212" s="228"/>
      <c r="D212" s="214"/>
    </row>
    <row r="213" spans="1:4">
      <c r="A213" s="213"/>
      <c r="C213" s="228"/>
      <c r="D213" s="214"/>
    </row>
    <row r="214" spans="1:4">
      <c r="A214" s="213"/>
      <c r="C214" s="228"/>
      <c r="D214" s="214"/>
    </row>
    <row r="215" spans="1:4">
      <c r="A215" s="213"/>
      <c r="C215" s="228"/>
      <c r="D215" s="214"/>
    </row>
    <row r="216" spans="1:4">
      <c r="A216" s="213"/>
      <c r="C216" s="228"/>
      <c r="D216" s="214"/>
    </row>
    <row r="217" spans="1:4">
      <c r="A217" s="213"/>
      <c r="C217" s="228"/>
      <c r="D217" s="214"/>
    </row>
    <row r="218" spans="1:4">
      <c r="A218" s="213"/>
      <c r="C218" s="228"/>
      <c r="D218" s="214"/>
    </row>
    <row r="219" spans="1:4">
      <c r="A219" s="213"/>
      <c r="C219" s="228"/>
      <c r="D219" s="214"/>
    </row>
    <row r="220" spans="1:4">
      <c r="A220" s="213"/>
      <c r="C220" s="228"/>
      <c r="D220" s="214"/>
    </row>
    <row r="221" spans="1:4">
      <c r="A221" s="213"/>
      <c r="C221" s="228"/>
      <c r="D221" s="214"/>
    </row>
    <row r="222" spans="1:4">
      <c r="A222" s="213"/>
      <c r="C222" s="228"/>
      <c r="D222" s="214"/>
    </row>
    <row r="223" spans="1:4">
      <c r="A223" s="213"/>
      <c r="C223" s="228"/>
      <c r="D223" s="214"/>
    </row>
    <row r="224" spans="1:4">
      <c r="A224" s="213"/>
      <c r="C224" s="228"/>
      <c r="D224" s="214"/>
    </row>
    <row r="225" spans="1:4">
      <c r="A225" s="213"/>
      <c r="C225" s="228"/>
      <c r="D225" s="214"/>
    </row>
    <row r="226" spans="1:4">
      <c r="A226" s="213"/>
      <c r="C226" s="228"/>
      <c r="D226" s="214"/>
    </row>
    <row r="227" spans="1:4">
      <c r="A227" s="213"/>
      <c r="C227" s="228"/>
      <c r="D227" s="214"/>
    </row>
    <row r="228" spans="1:4">
      <c r="A228" s="213"/>
      <c r="C228" s="228"/>
      <c r="D228" s="214"/>
    </row>
    <row r="229" spans="1:4">
      <c r="A229" s="213"/>
      <c r="C229" s="228"/>
      <c r="D229" s="214"/>
    </row>
    <row r="230" spans="1:4">
      <c r="A230" s="213"/>
      <c r="C230" s="228"/>
      <c r="D230" s="214"/>
    </row>
    <row r="231" spans="1:4">
      <c r="A231" s="213"/>
      <c r="C231" s="228"/>
      <c r="D231" s="214"/>
    </row>
    <row r="232" spans="1:4">
      <c r="A232" s="213"/>
      <c r="C232" s="228"/>
      <c r="D232" s="214"/>
    </row>
    <row r="233" spans="1:4">
      <c r="A233" s="213"/>
      <c r="C233" s="228"/>
      <c r="D233" s="214"/>
    </row>
    <row r="234" spans="1:4">
      <c r="A234" s="213"/>
      <c r="C234" s="228"/>
      <c r="D234" s="214"/>
    </row>
    <row r="235" spans="1:4">
      <c r="A235" s="213"/>
      <c r="C235" s="228"/>
      <c r="D235" s="214"/>
    </row>
    <row r="236" spans="1:4">
      <c r="A236" s="213"/>
      <c r="C236" s="228"/>
      <c r="D236" s="214"/>
    </row>
    <row r="237" spans="1:4">
      <c r="A237" s="213"/>
      <c r="C237" s="228"/>
      <c r="D237" s="214"/>
    </row>
    <row r="238" spans="1:4">
      <c r="A238" s="213"/>
      <c r="C238" s="228"/>
      <c r="D238" s="214"/>
    </row>
    <row r="239" spans="1:4">
      <c r="A239" s="213"/>
      <c r="C239" s="228"/>
      <c r="D239" s="214"/>
    </row>
    <row r="240" spans="1:4">
      <c r="A240" s="213"/>
      <c r="C240" s="228"/>
      <c r="D240" s="214"/>
    </row>
    <row r="241" spans="1:4">
      <c r="A241" s="213"/>
      <c r="C241" s="228"/>
      <c r="D241" s="214"/>
    </row>
    <row r="242" spans="1:4">
      <c r="A242" s="213"/>
      <c r="C242" s="228"/>
      <c r="D242" s="214"/>
    </row>
    <row r="243" spans="1:4">
      <c r="A243" s="213"/>
      <c r="C243" s="228"/>
      <c r="D243" s="214"/>
    </row>
    <row r="244" spans="1:4">
      <c r="A244" s="213"/>
      <c r="C244" s="228"/>
      <c r="D244" s="214"/>
    </row>
    <row r="245" spans="1:4">
      <c r="A245" s="213"/>
      <c r="C245" s="228"/>
      <c r="D245" s="214"/>
    </row>
    <row r="246" spans="1:4">
      <c r="A246" s="213"/>
      <c r="C246" s="228"/>
      <c r="D246" s="214"/>
    </row>
    <row r="247" spans="1:4">
      <c r="A247" s="213"/>
      <c r="C247" s="228"/>
      <c r="D247" s="214"/>
    </row>
    <row r="248" spans="1:4">
      <c r="A248" s="213"/>
      <c r="C248" s="228"/>
      <c r="D248" s="214"/>
    </row>
    <row r="249" spans="1:4">
      <c r="C249" s="213"/>
      <c r="D249" s="214"/>
    </row>
    <row r="250" spans="1:4">
      <c r="C250" s="213"/>
      <c r="D250" s="214"/>
    </row>
    <row r="251" spans="1:4">
      <c r="C251" s="213"/>
      <c r="D251" s="214"/>
    </row>
    <row r="252" spans="1:4">
      <c r="C252" s="213"/>
      <c r="D252" s="214"/>
    </row>
    <row r="253" spans="1:4">
      <c r="C253" s="213"/>
      <c r="D253" s="214"/>
    </row>
    <row r="254" spans="1:4">
      <c r="C254" s="213"/>
      <c r="D254" s="214"/>
    </row>
    <row r="255" spans="1:4">
      <c r="C255" s="213"/>
      <c r="D255" s="214"/>
    </row>
    <row r="256" spans="1:4">
      <c r="C256" s="213"/>
      <c r="D256" s="214"/>
    </row>
    <row r="257" spans="4:4">
      <c r="D257" s="214"/>
    </row>
    <row r="258" spans="4:4">
      <c r="D258" s="214"/>
    </row>
    <row r="259" spans="4:4">
      <c r="D259" s="214"/>
    </row>
    <row r="260" spans="4:4">
      <c r="D260" s="214"/>
    </row>
    <row r="261" spans="4:4">
      <c r="D261" s="214"/>
    </row>
    <row r="262" spans="4:4">
      <c r="D262" s="214"/>
    </row>
    <row r="263" spans="4:4">
      <c r="D263" s="214"/>
    </row>
    <row r="264" spans="4:4">
      <c r="D264" s="214"/>
    </row>
    <row r="265" spans="4:4">
      <c r="D265" s="214"/>
    </row>
    <row r="266" spans="4:4">
      <c r="D266" s="214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787"/>
  <sheetViews>
    <sheetView topLeftCell="A328" zoomScale="125" zoomScaleNormal="80" workbookViewId="0">
      <selection activeCell="F15" sqref="F15"/>
    </sheetView>
  </sheetViews>
  <sheetFormatPr baseColWidth="10" defaultColWidth="9" defaultRowHeight="16"/>
  <cols>
    <col min="1" max="1" width="20.6640625" style="39" customWidth="1"/>
    <col min="2" max="2" width="17.1640625" style="39" customWidth="1"/>
    <col min="3" max="3" width="15.83203125" style="39" customWidth="1"/>
    <col min="4" max="4" width="19.1640625" style="39" customWidth="1"/>
    <col min="5" max="5" width="14.5" style="39" bestFit="1" customWidth="1"/>
    <col min="6" max="6" width="15.83203125" style="39" bestFit="1" customWidth="1"/>
    <col min="7" max="7" width="22.1640625" style="39" bestFit="1" customWidth="1"/>
    <col min="8" max="8" width="25.5" style="39" bestFit="1" customWidth="1"/>
    <col min="9" max="9" width="17" style="39" bestFit="1" customWidth="1"/>
    <col min="10" max="10" width="15.6640625" style="39" customWidth="1"/>
    <col min="11" max="11" width="19.83203125" style="39" customWidth="1"/>
    <col min="12" max="12" width="14.5" style="39" bestFit="1" customWidth="1"/>
    <col min="13" max="13" width="13.1640625" style="39" bestFit="1" customWidth="1"/>
    <col min="14" max="14" width="11.6640625" style="39" customWidth="1"/>
    <col min="15" max="16384" width="9" style="39"/>
  </cols>
  <sheetData>
    <row r="1" spans="1:14">
      <c r="A1" s="38" t="s">
        <v>43</v>
      </c>
      <c r="B1" s="38"/>
    </row>
    <row r="2" spans="1:14">
      <c r="A2" s="37" t="s">
        <v>44</v>
      </c>
      <c r="B2" s="38"/>
    </row>
    <row r="3" spans="1:14">
      <c r="A3" s="37" t="s">
        <v>45</v>
      </c>
      <c r="B3" s="340" t="s">
        <v>282</v>
      </c>
    </row>
    <row r="4" spans="1:14">
      <c r="A4" s="37" t="s">
        <v>46</v>
      </c>
      <c r="B4" s="48">
        <f>OverView!C17</f>
        <v>30</v>
      </c>
    </row>
    <row r="5" spans="1:14" s="133" customFormat="1">
      <c r="A5" s="37" t="s">
        <v>47</v>
      </c>
      <c r="B5" s="63">
        <f>OverView!D17</f>
        <v>0.96526807827696581</v>
      </c>
    </row>
    <row r="6" spans="1:14" s="133" customFormat="1">
      <c r="A6" s="37" t="s">
        <v>48</v>
      </c>
      <c r="B6" s="63">
        <f>1-B5</f>
        <v>3.4731921723034187E-2</v>
      </c>
    </row>
    <row r="7" spans="1:14" s="133" customFormat="1">
      <c r="A7" s="40" t="s">
        <v>49</v>
      </c>
      <c r="B7" s="125">
        <f>I616</f>
        <v>18.670954591466963</v>
      </c>
    </row>
    <row r="8" spans="1:14" s="133" customFormat="1">
      <c r="A8" s="40" t="s">
        <v>50</v>
      </c>
      <c r="B8" s="125">
        <f>1.645*B7</f>
        <v>30.713720302963154</v>
      </c>
    </row>
    <row r="9" spans="1:14" s="133" customFormat="1">
      <c r="A9" s="40" t="s">
        <v>33</v>
      </c>
      <c r="B9" s="125">
        <f>1.96*B7</f>
        <v>36.595070999275244</v>
      </c>
      <c r="F9" s="204"/>
    </row>
    <row r="10" spans="1:14" s="133" customFormat="1">
      <c r="A10" s="46"/>
      <c r="B10" s="132"/>
    </row>
    <row r="11" spans="1:14">
      <c r="A11" s="131" t="s">
        <v>129</v>
      </c>
      <c r="B11" s="64"/>
      <c r="C11" s="64"/>
      <c r="D11" s="64"/>
      <c r="E11" s="64"/>
      <c r="F11" s="207"/>
      <c r="J11" s="43"/>
      <c r="K11" s="42"/>
    </row>
    <row r="12" spans="1:14" ht="16.5" customHeight="1">
      <c r="A12" s="38"/>
      <c r="B12" s="130" t="s">
        <v>51</v>
      </c>
      <c r="C12" s="72" t="s">
        <v>52</v>
      </c>
      <c r="D12" s="72" t="s">
        <v>53</v>
      </c>
      <c r="E12" s="72" t="s">
        <v>54</v>
      </c>
      <c r="F12" s="72" t="s">
        <v>55</v>
      </c>
      <c r="G12" s="72" t="s">
        <v>56</v>
      </c>
      <c r="H12" s="72" t="s">
        <v>57</v>
      </c>
      <c r="I12" s="72" t="s">
        <v>58</v>
      </c>
      <c r="K12" s="40" t="s">
        <v>59</v>
      </c>
      <c r="L12" s="64"/>
    </row>
    <row r="13" spans="1:14">
      <c r="A13" s="73"/>
      <c r="B13" s="49" t="s">
        <v>159</v>
      </c>
      <c r="C13" s="49" t="s">
        <v>160</v>
      </c>
      <c r="D13" s="41" t="s">
        <v>161</v>
      </c>
      <c r="E13" s="49" t="s">
        <v>162</v>
      </c>
      <c r="F13" s="41" t="s">
        <v>120</v>
      </c>
      <c r="G13" s="49" t="s">
        <v>163</v>
      </c>
      <c r="H13" s="49" t="s">
        <v>164</v>
      </c>
      <c r="I13" s="49" t="s">
        <v>165</v>
      </c>
      <c r="K13" s="37" t="s">
        <v>64</v>
      </c>
      <c r="L13" s="67"/>
    </row>
    <row r="14" spans="1:14">
      <c r="A14" s="73" t="s">
        <v>166</v>
      </c>
      <c r="B14" s="75">
        <v>0</v>
      </c>
      <c r="C14" s="233">
        <f>PayCombo!H5/(PayCombo!H5-PayCombo!M610)</f>
        <v>1.0451646117396323</v>
      </c>
      <c r="D14" s="205">
        <f>1/C14</f>
        <v>0.95678708288404668</v>
      </c>
      <c r="E14" s="206">
        <v>0</v>
      </c>
      <c r="F14" s="74">
        <f>B5</f>
        <v>0.96526807827696581</v>
      </c>
      <c r="G14" s="74">
        <f>B14-F14</f>
        <v>-0.96526807827696581</v>
      </c>
      <c r="H14" s="235">
        <f>G14^2</f>
        <v>0.93174246294050656</v>
      </c>
      <c r="I14" s="74">
        <f>D14*H14</f>
        <v>0.8914791531160442</v>
      </c>
      <c r="K14" s="41" t="s">
        <v>60</v>
      </c>
      <c r="L14" s="124" t="s">
        <v>77</v>
      </c>
      <c r="M14" s="62"/>
      <c r="N14" s="44"/>
    </row>
    <row r="15" spans="1:14">
      <c r="A15" s="197" t="str">
        <f>PayCombo!A7</f>
        <v>M1</v>
      </c>
      <c r="K15" s="41"/>
      <c r="L15" s="41" t="s">
        <v>61</v>
      </c>
      <c r="M15" s="41" t="s">
        <v>62</v>
      </c>
      <c r="N15" s="45" t="s">
        <v>63</v>
      </c>
    </row>
    <row r="16" spans="1:14">
      <c r="A16" s="197">
        <f>PayCombo!A8</f>
        <v>10</v>
      </c>
      <c r="B16" s="75">
        <f>PayCombo!O8</f>
        <v>15000</v>
      </c>
      <c r="C16" s="75">
        <f>PayCombo!N8</f>
        <v>2307223.2529711374</v>
      </c>
      <c r="D16" s="341">
        <f>PayCombo!Q8</f>
        <v>4.334214292926553E-7</v>
      </c>
      <c r="E16" s="234">
        <f>PayCombo!P8</f>
        <v>6.5013214393898292E-3</v>
      </c>
      <c r="F16" s="74">
        <f>$B$5</f>
        <v>0.96526807827696581</v>
      </c>
      <c r="G16" s="74">
        <f>B16-F16</f>
        <v>14999.034731921724</v>
      </c>
      <c r="H16" s="235">
        <f>G16^2</f>
        <v>224971042.88939416</v>
      </c>
      <c r="I16" s="74">
        <f>D16*H16</f>
        <v>97.507270958580477</v>
      </c>
      <c r="K16" s="69">
        <v>1000</v>
      </c>
      <c r="L16" s="47">
        <f>$B$5-N16</f>
        <v>-0.1919696766558725</v>
      </c>
      <c r="M16" s="47">
        <f>$B$5+N16</f>
        <v>2.1225058332098041</v>
      </c>
      <c r="N16" s="47">
        <f t="shared" ref="N16:N25" si="0">1.96*$I$616/(K16^(1/2))</f>
        <v>1.1572377549328383</v>
      </c>
    </row>
    <row r="17" spans="1:14">
      <c r="A17" s="197">
        <f>PayCombo!A9</f>
        <v>9</v>
      </c>
      <c r="B17" s="75">
        <f>PayCombo!O9</f>
        <v>3000</v>
      </c>
      <c r="C17" s="75">
        <f>PayCombo!N9</f>
        <v>922889.30118845496</v>
      </c>
      <c r="D17" s="341">
        <f>PayCombo!Q9</f>
        <v>1.0835535732316382E-6</v>
      </c>
      <c r="E17" s="234">
        <f>PayCombo!P9</f>
        <v>3.2506607196949146E-3</v>
      </c>
      <c r="F17" s="74">
        <f t="shared" ref="F17:F80" si="1">$B$5</f>
        <v>0.96526807827696581</v>
      </c>
      <c r="G17" s="74">
        <f t="shared" ref="G17:G55" si="2">B17-F17</f>
        <v>2999.0347319217231</v>
      </c>
      <c r="H17" s="235">
        <f t="shared" ref="H17:H80" si="3">G17^2</f>
        <v>8994209.3232728019</v>
      </c>
      <c r="I17" s="74">
        <f t="shared" ref="I17:I55" si="4">D17*H17</f>
        <v>9.74570765062556</v>
      </c>
      <c r="K17" s="65">
        <v>10000</v>
      </c>
      <c r="L17" s="47">
        <f t="shared" ref="L17:L25" si="5">$B$5-N17</f>
        <v>0.59931736828421345</v>
      </c>
      <c r="M17" s="47">
        <f t="shared" ref="M17:M25" si="6">$B$5+N17</f>
        <v>1.3312187882697182</v>
      </c>
      <c r="N17" s="47">
        <f t="shared" si="0"/>
        <v>0.36595070999275242</v>
      </c>
    </row>
    <row r="18" spans="1:14">
      <c r="A18" s="197">
        <f>PayCombo!A10</f>
        <v>9</v>
      </c>
      <c r="B18" s="75">
        <f>PayCombo!O10</f>
        <v>3000</v>
      </c>
      <c r="C18" s="75">
        <f>PayCombo!N10</f>
        <v>4614446.5059422748</v>
      </c>
      <c r="D18" s="341">
        <f>PayCombo!Q10</f>
        <v>2.1671071464632765E-7</v>
      </c>
      <c r="E18" s="234">
        <f>PayCombo!P10</f>
        <v>6.5013214393898301E-4</v>
      </c>
      <c r="F18" s="74">
        <f t="shared" si="1"/>
        <v>0.96526807827696581</v>
      </c>
      <c r="G18" s="74">
        <f t="shared" si="2"/>
        <v>2999.0347319217231</v>
      </c>
      <c r="H18" s="235">
        <f t="shared" si="3"/>
        <v>8994209.3232728019</v>
      </c>
      <c r="I18" s="74">
        <f t="shared" si="4"/>
        <v>1.9491415301251118</v>
      </c>
      <c r="K18" s="65">
        <v>50000</v>
      </c>
      <c r="L18" s="47">
        <f t="shared" si="5"/>
        <v>0.80160994548534459</v>
      </c>
      <c r="M18" s="47">
        <f t="shared" si="6"/>
        <v>1.1289262110685869</v>
      </c>
      <c r="N18" s="47">
        <f t="shared" si="0"/>
        <v>0.1636581327916212</v>
      </c>
    </row>
    <row r="19" spans="1:14">
      <c r="A19" s="197">
        <f>PayCombo!A11</f>
        <v>9</v>
      </c>
      <c r="B19" s="75">
        <f>PayCombo!O11</f>
        <v>3000</v>
      </c>
      <c r="C19" s="75">
        <f>PayCombo!N11</f>
        <v>14612413.935483871</v>
      </c>
      <c r="D19" s="341">
        <f>PayCombo!Q11</f>
        <v>6.8434962519892939E-8</v>
      </c>
      <c r="E19" s="234">
        <f>PayCombo!P11</f>
        <v>2.0530488755967881E-4</v>
      </c>
      <c r="F19" s="74">
        <f t="shared" si="1"/>
        <v>0.96526807827696581</v>
      </c>
      <c r="G19" s="74">
        <f t="shared" si="2"/>
        <v>2999.0347319217231</v>
      </c>
      <c r="H19" s="235">
        <f t="shared" si="3"/>
        <v>8994209.3232728019</v>
      </c>
      <c r="I19" s="74">
        <f t="shared" si="4"/>
        <v>0.6155183779342458</v>
      </c>
      <c r="K19" s="65">
        <v>100000</v>
      </c>
      <c r="L19" s="47">
        <f t="shared" si="5"/>
        <v>0.84954430278368198</v>
      </c>
      <c r="M19" s="47">
        <f t="shared" si="6"/>
        <v>1.0809918537702496</v>
      </c>
      <c r="N19" s="47">
        <f t="shared" si="0"/>
        <v>0.11572377549328382</v>
      </c>
    </row>
    <row r="20" spans="1:14">
      <c r="A20" s="197">
        <f>PayCombo!A12</f>
        <v>9</v>
      </c>
      <c r="B20" s="75">
        <f>PayCombo!O12</f>
        <v>3000</v>
      </c>
      <c r="C20" s="75">
        <f>PayCombo!N12</f>
        <v>14304784.168421052</v>
      </c>
      <c r="D20" s="341">
        <f>PayCombo!Q12</f>
        <v>6.9906682143976665E-8</v>
      </c>
      <c r="E20" s="234">
        <f>PayCombo!P12</f>
        <v>2.0972004643192999E-4</v>
      </c>
      <c r="F20" s="74">
        <f t="shared" si="1"/>
        <v>0.96526807827696581</v>
      </c>
      <c r="G20" s="74">
        <f t="shared" si="2"/>
        <v>2999.0347319217231</v>
      </c>
      <c r="H20" s="235">
        <f t="shared" si="3"/>
        <v>8994209.3232728019</v>
      </c>
      <c r="I20" s="74">
        <f t="shared" si="4"/>
        <v>0.62875533229842318</v>
      </c>
      <c r="K20" s="65">
        <v>500000</v>
      </c>
      <c r="L20" s="47">
        <f t="shared" si="5"/>
        <v>0.91351483255378441</v>
      </c>
      <c r="M20" s="47">
        <f t="shared" si="6"/>
        <v>1.0170213240001471</v>
      </c>
      <c r="N20" s="47">
        <f t="shared" si="0"/>
        <v>5.1753245723181379E-2</v>
      </c>
    </row>
    <row r="21" spans="1:14">
      <c r="A21" s="197">
        <f>PayCombo!A13</f>
        <v>9</v>
      </c>
      <c r="B21" s="75">
        <f>PayCombo!O13</f>
        <v>3000</v>
      </c>
      <c r="C21" s="75">
        <f>PayCombo!N13</f>
        <v>3460834.8794567063</v>
      </c>
      <c r="D21" s="341">
        <f>PayCombo!Q13</f>
        <v>2.8894761952843685E-7</v>
      </c>
      <c r="E21" s="234">
        <f>PayCombo!P13</f>
        <v>8.6684285858531053E-4</v>
      </c>
      <c r="F21" s="74">
        <f t="shared" si="1"/>
        <v>0.96526807827696581</v>
      </c>
      <c r="G21" s="74">
        <f t="shared" si="2"/>
        <v>2999.0347319217231</v>
      </c>
      <c r="H21" s="235">
        <f t="shared" si="3"/>
        <v>8994209.3232728019</v>
      </c>
      <c r="I21" s="74">
        <f t="shared" si="4"/>
        <v>2.5988553735001489</v>
      </c>
      <c r="K21" s="65">
        <v>1000000</v>
      </c>
      <c r="L21" s="47">
        <f t="shared" si="5"/>
        <v>0.92867300727769053</v>
      </c>
      <c r="M21" s="47">
        <f t="shared" si="6"/>
        <v>1.0018631492762411</v>
      </c>
      <c r="N21" s="47">
        <f t="shared" si="0"/>
        <v>3.6595070999275246E-2</v>
      </c>
    </row>
    <row r="22" spans="1:14">
      <c r="A22" s="197">
        <f>PayCombo!A14</f>
        <v>8</v>
      </c>
      <c r="B22" s="75">
        <f>PayCombo!O14</f>
        <v>1500</v>
      </c>
      <c r="C22" s="75">
        <f>PayCombo!N14</f>
        <v>1845778.6023769099</v>
      </c>
      <c r="D22" s="341">
        <f>PayCombo!Q14</f>
        <v>5.4177678661581912E-7</v>
      </c>
      <c r="E22" s="234">
        <f>PayCombo!P14</f>
        <v>8.1266517992372865E-4</v>
      </c>
      <c r="F22" s="74">
        <f t="shared" si="1"/>
        <v>0.96526807827696581</v>
      </c>
      <c r="G22" s="74">
        <f t="shared" si="2"/>
        <v>1499.0347319217231</v>
      </c>
      <c r="H22" s="235">
        <f t="shared" si="3"/>
        <v>2247105.1275076321</v>
      </c>
      <c r="I22" s="74">
        <f t="shared" si="4"/>
        <v>1.2174293951690154</v>
      </c>
      <c r="K22" s="65">
        <v>5000000</v>
      </c>
      <c r="L22" s="47">
        <f t="shared" si="5"/>
        <v>0.94890226499780372</v>
      </c>
      <c r="M22" s="47">
        <f t="shared" si="6"/>
        <v>0.9816338915561279</v>
      </c>
      <c r="N22" s="47">
        <f t="shared" si="0"/>
        <v>1.636581327916212E-2</v>
      </c>
    </row>
    <row r="23" spans="1:14">
      <c r="A23" s="197">
        <f>PayCombo!A15</f>
        <v>8</v>
      </c>
      <c r="B23" s="75">
        <f>PayCombo!O15</f>
        <v>1500</v>
      </c>
      <c r="C23" s="75">
        <f>PayCombo!N15</f>
        <v>5844965.5741935484</v>
      </c>
      <c r="D23" s="341">
        <f>PayCombo!Q15</f>
        <v>1.7108740629973234E-7</v>
      </c>
      <c r="E23" s="234">
        <f>PayCombo!P15</f>
        <v>2.5663110944959853E-4</v>
      </c>
      <c r="F23" s="74">
        <f t="shared" si="1"/>
        <v>0.96526807827696581</v>
      </c>
      <c r="G23" s="74">
        <f t="shared" si="2"/>
        <v>1499.0347319217231</v>
      </c>
      <c r="H23" s="235">
        <f t="shared" si="3"/>
        <v>2247105.1275076321</v>
      </c>
      <c r="I23" s="74">
        <f t="shared" si="4"/>
        <v>0.38445138794811012</v>
      </c>
      <c r="K23" s="65">
        <v>10000000</v>
      </c>
      <c r="L23" s="47">
        <f t="shared" si="5"/>
        <v>0.95369570072763743</v>
      </c>
      <c r="M23" s="47">
        <f t="shared" si="6"/>
        <v>0.9768404558262942</v>
      </c>
      <c r="N23" s="47">
        <f t="shared" si="0"/>
        <v>1.1572377549328383E-2</v>
      </c>
    </row>
    <row r="24" spans="1:14">
      <c r="A24" s="197">
        <f>PayCombo!A16</f>
        <v>8</v>
      </c>
      <c r="B24" s="75">
        <f>PayCombo!O16</f>
        <v>1500</v>
      </c>
      <c r="C24" s="75">
        <f>PayCombo!N16</f>
        <v>5721913.6673684213</v>
      </c>
      <c r="D24" s="341">
        <f>PayCombo!Q16</f>
        <v>1.7476670535994163E-7</v>
      </c>
      <c r="E24" s="234">
        <f>PayCombo!P16</f>
        <v>2.6215005803991245E-4</v>
      </c>
      <c r="F24" s="74">
        <f t="shared" si="1"/>
        <v>0.96526807827696581</v>
      </c>
      <c r="G24" s="74">
        <f t="shared" si="2"/>
        <v>1499.0347319217231</v>
      </c>
      <c r="H24" s="235">
        <f t="shared" si="3"/>
        <v>2247105.1275076321</v>
      </c>
      <c r="I24" s="74">
        <f t="shared" si="4"/>
        <v>0.39271915973194044</v>
      </c>
      <c r="K24" s="66">
        <v>50000000</v>
      </c>
      <c r="L24" s="47">
        <f t="shared" si="5"/>
        <v>0.96009275370464764</v>
      </c>
      <c r="M24" s="47">
        <f t="shared" si="6"/>
        <v>0.97044340284928399</v>
      </c>
      <c r="N24" s="47">
        <f t="shared" si="0"/>
        <v>5.1753245723181384E-3</v>
      </c>
    </row>
    <row r="25" spans="1:14">
      <c r="A25" s="197">
        <f>PayCombo!A17</f>
        <v>8</v>
      </c>
      <c r="B25" s="75">
        <f>PayCombo!O17</f>
        <v>1500</v>
      </c>
      <c r="C25" s="75">
        <f>PayCombo!N17</f>
        <v>1384333.9517826824</v>
      </c>
      <c r="D25" s="341">
        <f>PayCombo!Q17</f>
        <v>7.2236904882109216E-7</v>
      </c>
      <c r="E25" s="234">
        <f>PayCombo!P17</f>
        <v>1.0835535732316383E-3</v>
      </c>
      <c r="F25" s="74">
        <f t="shared" si="1"/>
        <v>0.96526807827696581</v>
      </c>
      <c r="G25" s="74">
        <f t="shared" si="2"/>
        <v>1499.0347319217231</v>
      </c>
      <c r="H25" s="235">
        <f t="shared" si="3"/>
        <v>2247105.1275076321</v>
      </c>
      <c r="I25" s="74">
        <f t="shared" si="4"/>
        <v>1.6232391935586872</v>
      </c>
      <c r="K25" s="68">
        <v>100000000</v>
      </c>
      <c r="L25" s="47">
        <f t="shared" si="5"/>
        <v>0.96160857117703824</v>
      </c>
      <c r="M25" s="47">
        <f t="shared" si="6"/>
        <v>0.96892758537689339</v>
      </c>
      <c r="N25" s="47">
        <f t="shared" si="0"/>
        <v>3.6595070999275244E-3</v>
      </c>
    </row>
    <row r="26" spans="1:14">
      <c r="A26" s="197">
        <f>PayCombo!A18</f>
        <v>8</v>
      </c>
      <c r="B26" s="75">
        <f>PayCombo!O18</f>
        <v>1500</v>
      </c>
      <c r="C26" s="75">
        <f>PayCombo!N18</f>
        <v>29224827.870967742</v>
      </c>
      <c r="D26" s="341">
        <f>PayCombo!Q18</f>
        <v>3.421748125994647E-8</v>
      </c>
      <c r="E26" s="234">
        <f>PayCombo!P18</f>
        <v>5.1326221889919703E-5</v>
      </c>
      <c r="F26" s="74">
        <f t="shared" si="1"/>
        <v>0.96526807827696581</v>
      </c>
      <c r="G26" s="74">
        <f t="shared" si="2"/>
        <v>1499.0347319217231</v>
      </c>
      <c r="H26" s="235">
        <f t="shared" si="3"/>
        <v>2247105.1275076321</v>
      </c>
      <c r="I26" s="74">
        <f t="shared" si="4"/>
        <v>7.6890277589622025E-2</v>
      </c>
    </row>
    <row r="27" spans="1:14">
      <c r="A27" s="197">
        <f>PayCombo!A19</f>
        <v>8</v>
      </c>
      <c r="B27" s="75">
        <f>PayCombo!O19</f>
        <v>1500</v>
      </c>
      <c r="C27" s="75">
        <f>PayCombo!N19</f>
        <v>28609568.336842105</v>
      </c>
      <c r="D27" s="341">
        <f>PayCombo!Q19</f>
        <v>3.4953341071988332E-8</v>
      </c>
      <c r="E27" s="234">
        <f>PayCombo!P19</f>
        <v>5.2430011607982497E-5</v>
      </c>
      <c r="F27" s="74">
        <f t="shared" si="1"/>
        <v>0.96526807827696581</v>
      </c>
      <c r="G27" s="74">
        <f t="shared" si="2"/>
        <v>1499.0347319217231</v>
      </c>
      <c r="H27" s="235">
        <f t="shared" si="3"/>
        <v>2247105.1275076321</v>
      </c>
      <c r="I27" s="74">
        <f t="shared" si="4"/>
        <v>7.8543831946388101E-2</v>
      </c>
    </row>
    <row r="28" spans="1:14">
      <c r="A28" s="197">
        <f>PayCombo!A20</f>
        <v>8</v>
      </c>
      <c r="B28" s="75">
        <f>PayCombo!O20</f>
        <v>1500</v>
      </c>
      <c r="C28" s="75">
        <f>PayCombo!N20</f>
        <v>6921669.7589134127</v>
      </c>
      <c r="D28" s="341">
        <f>PayCombo!Q20</f>
        <v>1.4447380976421843E-7</v>
      </c>
      <c r="E28" s="234">
        <f>PayCombo!P20</f>
        <v>2.1671071464632763E-4</v>
      </c>
      <c r="F28" s="74">
        <f t="shared" si="1"/>
        <v>0.96526807827696581</v>
      </c>
      <c r="G28" s="74">
        <f t="shared" si="2"/>
        <v>1499.0347319217231</v>
      </c>
      <c r="H28" s="235">
        <f t="shared" si="3"/>
        <v>2247105.1275076321</v>
      </c>
      <c r="I28" s="74">
        <f t="shared" si="4"/>
        <v>0.32464783871173741</v>
      </c>
    </row>
    <row r="29" spans="1:14">
      <c r="A29" s="197">
        <f>PayCombo!A21</f>
        <v>8</v>
      </c>
      <c r="B29" s="75">
        <f>PayCombo!O21</f>
        <v>1500</v>
      </c>
      <c r="C29" s="75">
        <f>PayCombo!N21</f>
        <v>90596966.400000006</v>
      </c>
      <c r="D29" s="341">
        <f>PayCombo!Q21</f>
        <v>1.1037897180627893E-8</v>
      </c>
      <c r="E29" s="234">
        <f>PayCombo!P21</f>
        <v>1.655684577094184E-5</v>
      </c>
      <c r="F29" s="74">
        <f t="shared" si="1"/>
        <v>0.96526807827696581</v>
      </c>
      <c r="G29" s="74">
        <f t="shared" si="2"/>
        <v>1499.0347319217231</v>
      </c>
      <c r="H29" s="235">
        <f t="shared" si="3"/>
        <v>2247105.1275076321</v>
      </c>
      <c r="I29" s="74">
        <f t="shared" si="4"/>
        <v>2.4803315351490975E-2</v>
      </c>
    </row>
    <row r="30" spans="1:14">
      <c r="A30" s="197">
        <f>PayCombo!A22</f>
        <v>8</v>
      </c>
      <c r="B30" s="75">
        <f>PayCombo!O22</f>
        <v>1500</v>
      </c>
      <c r="C30" s="75">
        <f>PayCombo!N22</f>
        <v>21918620.903225806</v>
      </c>
      <c r="D30" s="341">
        <f>PayCombo!Q22</f>
        <v>4.5623308346595297E-8</v>
      </c>
      <c r="E30" s="234">
        <f>PayCombo!P22</f>
        <v>6.8434962519892947E-5</v>
      </c>
      <c r="F30" s="74">
        <f t="shared" si="1"/>
        <v>0.96526807827696581</v>
      </c>
      <c r="G30" s="74">
        <f t="shared" si="2"/>
        <v>1499.0347319217231</v>
      </c>
      <c r="H30" s="235">
        <f t="shared" si="3"/>
        <v>2247105.1275076321</v>
      </c>
      <c r="I30" s="74">
        <f t="shared" si="4"/>
        <v>0.10252037011949604</v>
      </c>
    </row>
    <row r="31" spans="1:14">
      <c r="A31" s="197">
        <f>PayCombo!A23</f>
        <v>8</v>
      </c>
      <c r="B31" s="75">
        <f>PayCombo!O23</f>
        <v>1500</v>
      </c>
      <c r="C31" s="75">
        <f>PayCombo!N23</f>
        <v>21457176.252631579</v>
      </c>
      <c r="D31" s="341">
        <f>PayCombo!Q23</f>
        <v>4.6604454762651106E-8</v>
      </c>
      <c r="E31" s="234">
        <f>PayCombo!P23</f>
        <v>6.9906682143976658E-5</v>
      </c>
      <c r="F31" s="74">
        <f t="shared" si="1"/>
        <v>0.96526807827696581</v>
      </c>
      <c r="G31" s="74">
        <f t="shared" si="2"/>
        <v>1499.0347319217231</v>
      </c>
      <c r="H31" s="235">
        <f t="shared" si="3"/>
        <v>2247105.1275076321</v>
      </c>
      <c r="I31" s="74">
        <f t="shared" si="4"/>
        <v>0.10472510926185079</v>
      </c>
    </row>
    <row r="32" spans="1:14">
      <c r="A32" s="197">
        <f>PayCombo!A24</f>
        <v>8</v>
      </c>
      <c r="B32" s="75">
        <f>PayCombo!O24</f>
        <v>1500</v>
      </c>
      <c r="C32" s="75">
        <f>PayCombo!N24</f>
        <v>160969.06416077702</v>
      </c>
      <c r="D32" s="341">
        <f>PayCombo!Q24</f>
        <v>6.2123738198613927E-6</v>
      </c>
      <c r="E32" s="234">
        <f>PayCombo!P24</f>
        <v>9.3185607297920896E-3</v>
      </c>
      <c r="F32" s="74">
        <f t="shared" si="1"/>
        <v>0.96526807827696581</v>
      </c>
      <c r="G32" s="74">
        <f t="shared" si="2"/>
        <v>1499.0347319217231</v>
      </c>
      <c r="H32" s="235">
        <f t="shared" si="3"/>
        <v>2247105.1275076321</v>
      </c>
      <c r="I32" s="74">
        <f t="shared" si="4"/>
        <v>13.95985706460471</v>
      </c>
    </row>
    <row r="33" spans="1:9">
      <c r="A33" s="197">
        <f>PayCombo!A25</f>
        <v>7</v>
      </c>
      <c r="B33" s="75">
        <f>PayCombo!O25</f>
        <v>600</v>
      </c>
      <c r="C33" s="75">
        <f>PayCombo!N25</f>
        <v>11689931.148387097</v>
      </c>
      <c r="D33" s="341">
        <f>PayCombo!Q25</f>
        <v>8.5543703149866171E-8</v>
      </c>
      <c r="E33" s="234">
        <f>PayCombo!P25</f>
        <v>5.1326221889919703E-5</v>
      </c>
      <c r="F33" s="74">
        <f t="shared" si="1"/>
        <v>0.96526807827696581</v>
      </c>
      <c r="G33" s="74">
        <f t="shared" si="2"/>
        <v>599.03473192172305</v>
      </c>
      <c r="H33" s="235">
        <f t="shared" si="3"/>
        <v>358842.61004853062</v>
      </c>
      <c r="I33" s="74">
        <f t="shared" si="4"/>
        <v>3.0696725711514689E-2</v>
      </c>
    </row>
    <row r="34" spans="1:9">
      <c r="A34" s="197">
        <f>PayCombo!A26</f>
        <v>7</v>
      </c>
      <c r="B34" s="75">
        <f>PayCombo!O26</f>
        <v>600</v>
      </c>
      <c r="C34" s="75">
        <f>PayCombo!N26</f>
        <v>11443827.334736843</v>
      </c>
      <c r="D34" s="341">
        <f>PayCombo!Q26</f>
        <v>8.7383352679970815E-8</v>
      </c>
      <c r="E34" s="234">
        <f>PayCombo!P26</f>
        <v>5.243001160798249E-5</v>
      </c>
      <c r="F34" s="74">
        <f t="shared" si="1"/>
        <v>0.96526807827696581</v>
      </c>
      <c r="G34" s="74">
        <f t="shared" si="2"/>
        <v>599.03473192172305</v>
      </c>
      <c r="H34" s="235">
        <f t="shared" si="3"/>
        <v>358842.61004853062</v>
      </c>
      <c r="I34" s="74">
        <f t="shared" si="4"/>
        <v>3.1356870350471994E-2</v>
      </c>
    </row>
    <row r="35" spans="1:9">
      <c r="A35" s="197">
        <f>PayCombo!A27</f>
        <v>7</v>
      </c>
      <c r="B35" s="75">
        <f>PayCombo!O27</f>
        <v>600</v>
      </c>
      <c r="C35" s="75">
        <f>PayCombo!N27</f>
        <v>2768667.9035653649</v>
      </c>
      <c r="D35" s="341">
        <f>PayCombo!Q27</f>
        <v>3.6118452441054608E-7</v>
      </c>
      <c r="E35" s="234">
        <f>PayCombo!P27</f>
        <v>2.1671071464632763E-4</v>
      </c>
      <c r="F35" s="74">
        <f t="shared" si="1"/>
        <v>0.96526807827696581</v>
      </c>
      <c r="G35" s="74">
        <f t="shared" si="2"/>
        <v>599.03473192172305</v>
      </c>
      <c r="H35" s="235">
        <f t="shared" si="3"/>
        <v>358842.61004853062</v>
      </c>
      <c r="I35" s="74">
        <f t="shared" si="4"/>
        <v>0.12960839744861757</v>
      </c>
    </row>
    <row r="36" spans="1:9">
      <c r="A36" s="197">
        <f>PayCombo!A28</f>
        <v>7</v>
      </c>
      <c r="B36" s="75">
        <f>PayCombo!O28</f>
        <v>600</v>
      </c>
      <c r="C36" s="75">
        <f>PayCombo!N28</f>
        <v>36238786.560000002</v>
      </c>
      <c r="D36" s="341">
        <f>PayCombo!Q28</f>
        <v>2.7594742951569731E-8</v>
      </c>
      <c r="E36" s="234">
        <f>PayCombo!P28</f>
        <v>1.655684577094184E-5</v>
      </c>
      <c r="F36" s="74">
        <f t="shared" si="1"/>
        <v>0.96526807827696581</v>
      </c>
      <c r="G36" s="74">
        <f t="shared" si="2"/>
        <v>599.03473192172305</v>
      </c>
      <c r="H36" s="235">
        <f t="shared" si="3"/>
        <v>358842.61004853062</v>
      </c>
      <c r="I36" s="74">
        <f t="shared" si="4"/>
        <v>9.9021695843595752E-3</v>
      </c>
    </row>
    <row r="37" spans="1:9">
      <c r="A37" s="197">
        <f>PayCombo!A29</f>
        <v>7</v>
      </c>
      <c r="B37" s="75">
        <f>PayCombo!O29</f>
        <v>600</v>
      </c>
      <c r="C37" s="75">
        <f>PayCombo!N29</f>
        <v>8767448.3612903226</v>
      </c>
      <c r="D37" s="341">
        <f>PayCombo!Q29</f>
        <v>1.1405827086648824E-7</v>
      </c>
      <c r="E37" s="234">
        <f>PayCombo!P29</f>
        <v>6.8434962519892947E-5</v>
      </c>
      <c r="F37" s="74">
        <f t="shared" si="1"/>
        <v>0.96526807827696581</v>
      </c>
      <c r="G37" s="74">
        <f t="shared" si="2"/>
        <v>599.03473192172305</v>
      </c>
      <c r="H37" s="235">
        <f t="shared" si="3"/>
        <v>358842.61004853062</v>
      </c>
      <c r="I37" s="74">
        <f t="shared" si="4"/>
        <v>4.0928967615352918E-2</v>
      </c>
    </row>
    <row r="38" spans="1:9">
      <c r="A38" s="197">
        <f>PayCombo!A30</f>
        <v>7</v>
      </c>
      <c r="B38" s="75">
        <f>PayCombo!O30</f>
        <v>600</v>
      </c>
      <c r="C38" s="75">
        <f>PayCombo!N30</f>
        <v>8582870.5010526311</v>
      </c>
      <c r="D38" s="341">
        <f>PayCombo!Q30</f>
        <v>1.1651113690662777E-7</v>
      </c>
      <c r="E38" s="234">
        <f>PayCombo!P30</f>
        <v>6.9906682143976658E-5</v>
      </c>
      <c r="F38" s="74">
        <f t="shared" si="1"/>
        <v>0.96526807827696581</v>
      </c>
      <c r="G38" s="74">
        <f t="shared" si="2"/>
        <v>599.03473192172305</v>
      </c>
      <c r="H38" s="235">
        <f t="shared" si="3"/>
        <v>358842.61004853062</v>
      </c>
      <c r="I38" s="74">
        <f t="shared" si="4"/>
        <v>4.1809160467295992E-2</v>
      </c>
    </row>
    <row r="39" spans="1:9">
      <c r="A39" s="197">
        <f>PayCombo!A31</f>
        <v>7</v>
      </c>
      <c r="B39" s="75">
        <f>PayCombo!O31</f>
        <v>600</v>
      </c>
      <c r="C39" s="75">
        <f>PayCombo!N31</f>
        <v>64387.625664310814</v>
      </c>
      <c r="D39" s="341">
        <f>PayCombo!Q31</f>
        <v>1.553093454965348E-5</v>
      </c>
      <c r="E39" s="234">
        <f>PayCombo!P31</f>
        <v>9.3185607297920879E-3</v>
      </c>
      <c r="F39" s="74">
        <f t="shared" si="1"/>
        <v>0.96526807827696581</v>
      </c>
      <c r="G39" s="74">
        <f t="shared" si="2"/>
        <v>599.03473192172305</v>
      </c>
      <c r="H39" s="235">
        <f t="shared" si="3"/>
        <v>358842.61004853062</v>
      </c>
      <c r="I39" s="74">
        <f t="shared" si="4"/>
        <v>5.5731610902905553</v>
      </c>
    </row>
    <row r="40" spans="1:9">
      <c r="A40" s="197">
        <f>PayCombo!A32</f>
        <v>7</v>
      </c>
      <c r="B40" s="75">
        <f>PayCombo!O32</f>
        <v>600</v>
      </c>
      <c r="C40" s="75">
        <f>PayCombo!N32</f>
        <v>181193932.80000001</v>
      </c>
      <c r="D40" s="341">
        <f>PayCombo!Q32</f>
        <v>5.5189485903139465E-9</v>
      </c>
      <c r="E40" s="234">
        <f>PayCombo!P32</f>
        <v>3.3113691541883677E-6</v>
      </c>
      <c r="F40" s="74">
        <f t="shared" si="1"/>
        <v>0.96526807827696581</v>
      </c>
      <c r="G40" s="74">
        <f t="shared" si="2"/>
        <v>599.03473192172305</v>
      </c>
      <c r="H40" s="235">
        <f t="shared" si="3"/>
        <v>358842.61004853062</v>
      </c>
      <c r="I40" s="74">
        <f t="shared" si="4"/>
        <v>1.9804339168719154E-3</v>
      </c>
    </row>
    <row r="41" spans="1:9">
      <c r="A41" s="197">
        <f>PayCombo!A33</f>
        <v>7</v>
      </c>
      <c r="B41" s="75">
        <f>PayCombo!O33</f>
        <v>600</v>
      </c>
      <c r="C41" s="75">
        <f>PayCombo!N33</f>
        <v>43837241.806451611</v>
      </c>
      <c r="D41" s="341">
        <f>PayCombo!Q33</f>
        <v>2.2811654173297649E-8</v>
      </c>
      <c r="E41" s="234">
        <f>PayCombo!P33</f>
        <v>1.3686992503978589E-5</v>
      </c>
      <c r="F41" s="74">
        <f t="shared" si="1"/>
        <v>0.96526807827696581</v>
      </c>
      <c r="G41" s="74">
        <f t="shared" si="2"/>
        <v>599.03473192172305</v>
      </c>
      <c r="H41" s="235">
        <f t="shared" si="3"/>
        <v>358842.61004853062</v>
      </c>
      <c r="I41" s="74">
        <f t="shared" si="4"/>
        <v>8.1857935230705836E-3</v>
      </c>
    </row>
    <row r="42" spans="1:9">
      <c r="A42" s="197">
        <f>PayCombo!A34</f>
        <v>7</v>
      </c>
      <c r="B42" s="75">
        <f>PayCombo!O34</f>
        <v>600</v>
      </c>
      <c r="C42" s="75">
        <f>PayCombo!N34</f>
        <v>42914352.505263157</v>
      </c>
      <c r="D42" s="341">
        <f>PayCombo!Q34</f>
        <v>2.3302227381325553E-8</v>
      </c>
      <c r="E42" s="234">
        <f>PayCombo!P34</f>
        <v>1.3981336428795332E-5</v>
      </c>
      <c r="F42" s="74">
        <f t="shared" si="1"/>
        <v>0.96526807827696581</v>
      </c>
      <c r="G42" s="74">
        <f t="shared" si="2"/>
        <v>599.03473192172305</v>
      </c>
      <c r="H42" s="235">
        <f t="shared" si="3"/>
        <v>358842.61004853062</v>
      </c>
      <c r="I42" s="74">
        <f t="shared" si="4"/>
        <v>8.3618320934591983E-3</v>
      </c>
    </row>
    <row r="43" spans="1:9" ht="16.5" customHeight="1">
      <c r="A43" s="197">
        <f>PayCombo!A35</f>
        <v>7</v>
      </c>
      <c r="B43" s="75">
        <f>PayCombo!O35</f>
        <v>600</v>
      </c>
      <c r="C43" s="75">
        <f>PayCombo!N35</f>
        <v>321938.12832155405</v>
      </c>
      <c r="D43" s="341">
        <f>PayCombo!Q35</f>
        <v>3.1061869099306964E-6</v>
      </c>
      <c r="E43" s="234">
        <f>PayCombo!P35</f>
        <v>1.8637121459584179E-3</v>
      </c>
      <c r="F43" s="74">
        <f t="shared" si="1"/>
        <v>0.96526807827696581</v>
      </c>
      <c r="G43" s="74">
        <f t="shared" si="2"/>
        <v>599.03473192172305</v>
      </c>
      <c r="H43" s="235">
        <f t="shared" si="3"/>
        <v>358842.61004853062</v>
      </c>
      <c r="I43" s="74">
        <f t="shared" si="4"/>
        <v>1.1146322180581112</v>
      </c>
    </row>
    <row r="44" spans="1:9" ht="16.5" customHeight="1">
      <c r="A44" s="197">
        <f>PayCombo!A36</f>
        <v>7</v>
      </c>
      <c r="B44" s="75">
        <f>PayCombo!O36</f>
        <v>600</v>
      </c>
      <c r="C44" s="75">
        <f>PayCombo!N36</f>
        <v>135895449.59999999</v>
      </c>
      <c r="D44" s="341">
        <f>PayCombo!Q36</f>
        <v>7.3585981204185961E-9</v>
      </c>
      <c r="E44" s="234">
        <f>PayCombo!P36</f>
        <v>4.4151588722511575E-6</v>
      </c>
      <c r="F44" s="74">
        <f t="shared" si="1"/>
        <v>0.96526807827696581</v>
      </c>
      <c r="G44" s="74">
        <f t="shared" si="2"/>
        <v>599.03473192172305</v>
      </c>
      <c r="H44" s="235">
        <f t="shared" si="3"/>
        <v>358842.61004853062</v>
      </c>
      <c r="I44" s="74">
        <f t="shared" si="4"/>
        <v>2.6405785558292205E-3</v>
      </c>
    </row>
    <row r="45" spans="1:9">
      <c r="A45" s="197">
        <f>PayCombo!A37</f>
        <v>7</v>
      </c>
      <c r="B45" s="75">
        <f>PayCombo!O37</f>
        <v>600</v>
      </c>
      <c r="C45" s="75">
        <f>PayCombo!N37</f>
        <v>1019470.7396849212</v>
      </c>
      <c r="D45" s="341">
        <f>PayCombo!Q37</f>
        <v>9.8090112945179887E-7</v>
      </c>
      <c r="E45" s="234">
        <f>PayCombo!P37</f>
        <v>5.8854067767107933E-4</v>
      </c>
      <c r="F45" s="74">
        <f t="shared" si="1"/>
        <v>0.96526807827696581</v>
      </c>
      <c r="G45" s="74">
        <f t="shared" si="2"/>
        <v>599.03473192172305</v>
      </c>
      <c r="H45" s="235">
        <f t="shared" si="3"/>
        <v>358842.61004853062</v>
      </c>
      <c r="I45" s="74">
        <f t="shared" si="4"/>
        <v>0.3519891214920351</v>
      </c>
    </row>
    <row r="46" spans="1:9">
      <c r="A46" s="197">
        <f>PayCombo!A38</f>
        <v>7</v>
      </c>
      <c r="B46" s="75">
        <f>PayCombo!O38</f>
        <v>600</v>
      </c>
      <c r="C46" s="75">
        <f>PayCombo!N38</f>
        <v>998008.19779681764</v>
      </c>
      <c r="D46" s="341">
        <f>PayCombo!Q38</f>
        <v>1.0019957773969988E-6</v>
      </c>
      <c r="E46" s="234">
        <f>PayCombo!P38</f>
        <v>6.011974664381993E-4</v>
      </c>
      <c r="F46" s="74">
        <f t="shared" si="1"/>
        <v>0.96526807827696581</v>
      </c>
      <c r="G46" s="74">
        <f t="shared" si="2"/>
        <v>599.03473192172305</v>
      </c>
      <c r="H46" s="235">
        <f t="shared" si="3"/>
        <v>358842.61004853062</v>
      </c>
      <c r="I46" s="74">
        <f t="shared" si="4"/>
        <v>0.35955878001874553</v>
      </c>
    </row>
    <row r="47" spans="1:9">
      <c r="A47" s="197">
        <f>PayCombo!A39</f>
        <v>6</v>
      </c>
      <c r="B47" s="75">
        <f>PayCombo!O39</f>
        <v>210</v>
      </c>
      <c r="C47" s="75">
        <f>PayCombo!N39</f>
        <v>72477573.120000005</v>
      </c>
      <c r="D47" s="341">
        <f>PayCombo!Q39</f>
        <v>1.3797371475784865E-8</v>
      </c>
      <c r="E47" s="234">
        <f>PayCombo!P39</f>
        <v>2.8974480099148218E-6</v>
      </c>
      <c r="F47" s="74">
        <f t="shared" si="1"/>
        <v>0.96526807827696581</v>
      </c>
      <c r="G47" s="74">
        <f t="shared" si="2"/>
        <v>209.03473192172302</v>
      </c>
      <c r="H47" s="235">
        <f t="shared" si="3"/>
        <v>43695.519149586609</v>
      </c>
      <c r="I47" s="74">
        <f t="shared" si="4"/>
        <v>6.0288330953411765E-4</v>
      </c>
    </row>
    <row r="48" spans="1:9">
      <c r="A48" s="197">
        <f>PayCombo!A40</f>
        <v>6</v>
      </c>
      <c r="B48" s="75">
        <f>PayCombo!O40</f>
        <v>210</v>
      </c>
      <c r="C48" s="75">
        <f>PayCombo!N40</f>
        <v>17534896.722580645</v>
      </c>
      <c r="D48" s="341">
        <f>PayCombo!Q40</f>
        <v>5.7029135433244118E-8</v>
      </c>
      <c r="E48" s="234">
        <f>PayCombo!P40</f>
        <v>1.1976118440981264E-5</v>
      </c>
      <c r="F48" s="74">
        <f t="shared" si="1"/>
        <v>0.96526807827696581</v>
      </c>
      <c r="G48" s="74">
        <f t="shared" si="2"/>
        <v>209.03473192172302</v>
      </c>
      <c r="H48" s="235">
        <f t="shared" si="3"/>
        <v>43695.519149586609</v>
      </c>
      <c r="I48" s="74">
        <f t="shared" si="4"/>
        <v>2.4919176794076865E-3</v>
      </c>
    </row>
    <row r="49" spans="1:11">
      <c r="A49" s="197">
        <f>PayCombo!A41</f>
        <v>6</v>
      </c>
      <c r="B49" s="75">
        <f>PayCombo!O41</f>
        <v>210</v>
      </c>
      <c r="C49" s="75">
        <f>PayCombo!N41</f>
        <v>17165741.002105262</v>
      </c>
      <c r="D49" s="341">
        <f>PayCombo!Q41</f>
        <v>5.8255568453313885E-8</v>
      </c>
      <c r="E49" s="234">
        <f>PayCombo!P41</f>
        <v>1.2233669375195915E-5</v>
      </c>
      <c r="F49" s="74">
        <f t="shared" si="1"/>
        <v>0.96526807827696581</v>
      </c>
      <c r="G49" s="74">
        <f t="shared" si="2"/>
        <v>209.03473192172302</v>
      </c>
      <c r="H49" s="235">
        <f t="shared" si="3"/>
        <v>43695.519149586609</v>
      </c>
      <c r="I49" s="74">
        <f t="shared" si="4"/>
        <v>2.5455073069218306E-3</v>
      </c>
    </row>
    <row r="50" spans="1:11">
      <c r="A50" s="197">
        <f>PayCombo!A42</f>
        <v>6</v>
      </c>
      <c r="B50" s="75">
        <f>PayCombo!O42</f>
        <v>210</v>
      </c>
      <c r="C50" s="75">
        <f>PayCombo!N42</f>
        <v>128775.25132862163</v>
      </c>
      <c r="D50" s="341">
        <f>PayCombo!Q42</f>
        <v>7.7654672748267398E-6</v>
      </c>
      <c r="E50" s="234">
        <f>PayCombo!P42</f>
        <v>1.6307481277136153E-3</v>
      </c>
      <c r="F50" s="74">
        <f t="shared" si="1"/>
        <v>0.96526807827696581</v>
      </c>
      <c r="G50" s="74">
        <f t="shared" si="2"/>
        <v>209.03473192172302</v>
      </c>
      <c r="H50" s="235">
        <f t="shared" si="3"/>
        <v>43695.519149586609</v>
      </c>
      <c r="I50" s="74">
        <f t="shared" si="4"/>
        <v>0.33931612401267996</v>
      </c>
    </row>
    <row r="51" spans="1:11">
      <c r="A51" s="197">
        <f>PayCombo!A43</f>
        <v>6</v>
      </c>
      <c r="B51" s="75">
        <f>PayCombo!O43</f>
        <v>210</v>
      </c>
      <c r="C51" s="75">
        <f>PayCombo!N43</f>
        <v>54358179.840000004</v>
      </c>
      <c r="D51" s="341">
        <f>PayCombo!Q43</f>
        <v>1.8396495301046488E-8</v>
      </c>
      <c r="E51" s="234">
        <f>PayCombo!P43</f>
        <v>3.8632640132197624E-6</v>
      </c>
      <c r="F51" s="74">
        <f t="shared" si="1"/>
        <v>0.96526807827696581</v>
      </c>
      <c r="G51" s="74">
        <f t="shared" si="2"/>
        <v>209.03473192172302</v>
      </c>
      <c r="H51" s="235">
        <f t="shared" si="3"/>
        <v>43695.519149586609</v>
      </c>
      <c r="I51" s="74">
        <f t="shared" si="4"/>
        <v>8.0384441271215694E-4</v>
      </c>
    </row>
    <row r="52" spans="1:11">
      <c r="A52" s="197">
        <f>PayCombo!A44</f>
        <v>6</v>
      </c>
      <c r="B52" s="75">
        <f>PayCombo!O44</f>
        <v>210</v>
      </c>
      <c r="C52" s="75">
        <f>PayCombo!N44</f>
        <v>407788.29587396851</v>
      </c>
      <c r="D52" s="341">
        <f>PayCombo!Q44</f>
        <v>2.452252823629497E-6</v>
      </c>
      <c r="E52" s="234">
        <f>PayCombo!P44</f>
        <v>5.1497309296219432E-4</v>
      </c>
      <c r="F52" s="74">
        <f t="shared" si="1"/>
        <v>0.96526807827696581</v>
      </c>
      <c r="G52" s="74">
        <f t="shared" si="2"/>
        <v>209.03473192172302</v>
      </c>
      <c r="H52" s="235">
        <f t="shared" si="3"/>
        <v>43695.519149586609</v>
      </c>
      <c r="I52" s="74">
        <f t="shared" si="4"/>
        <v>0.10715246021453052</v>
      </c>
      <c r="J52" s="43"/>
      <c r="K52" s="42"/>
    </row>
    <row r="53" spans="1:11">
      <c r="A53" s="197">
        <f>PayCombo!A45</f>
        <v>6</v>
      </c>
      <c r="B53" s="75">
        <f>PayCombo!O45</f>
        <v>210</v>
      </c>
      <c r="C53" s="75">
        <f>PayCombo!N45</f>
        <v>399203.27911872708</v>
      </c>
      <c r="D53" s="341">
        <f>PayCombo!Q45</f>
        <v>2.5049894434924968E-6</v>
      </c>
      <c r="E53" s="234">
        <f>PayCombo!P45</f>
        <v>5.2604778313342429E-4</v>
      </c>
      <c r="F53" s="74">
        <f t="shared" si="1"/>
        <v>0.96526807827696581</v>
      </c>
      <c r="G53" s="74">
        <f t="shared" si="2"/>
        <v>209.03473192172302</v>
      </c>
      <c r="H53" s="235">
        <f t="shared" si="3"/>
        <v>43695.519149586609</v>
      </c>
      <c r="I53" s="74">
        <f t="shared" si="4"/>
        <v>0.1094568141976387</v>
      </c>
    </row>
    <row r="54" spans="1:11">
      <c r="A54" s="197">
        <f>PayCombo!A46</f>
        <v>6</v>
      </c>
      <c r="B54" s="75">
        <f>PayCombo!O46</f>
        <v>210</v>
      </c>
      <c r="C54" s="75">
        <f>PayCombo!N46</f>
        <v>271790899.19999999</v>
      </c>
      <c r="D54" s="341">
        <f>PayCombo!Q46</f>
        <v>3.679299060209298E-9</v>
      </c>
      <c r="E54" s="234">
        <f>PayCombo!P46</f>
        <v>7.7265280264395259E-7</v>
      </c>
      <c r="F54" s="74">
        <f t="shared" si="1"/>
        <v>0.96526807827696581</v>
      </c>
      <c r="G54" s="74">
        <f t="shared" si="2"/>
        <v>209.03473192172302</v>
      </c>
      <c r="H54" s="235">
        <f t="shared" si="3"/>
        <v>43695.519149586609</v>
      </c>
      <c r="I54" s="74">
        <f t="shared" si="4"/>
        <v>1.607688825424314E-4</v>
      </c>
    </row>
    <row r="55" spans="1:11">
      <c r="A55" s="197">
        <f>PayCombo!A47</f>
        <v>6</v>
      </c>
      <c r="B55" s="75">
        <f>PayCombo!O47</f>
        <v>210</v>
      </c>
      <c r="C55" s="75">
        <f>PayCombo!N47</f>
        <v>2038941.4793698424</v>
      </c>
      <c r="D55" s="341">
        <f>PayCombo!Q47</f>
        <v>4.9045056472589944E-7</v>
      </c>
      <c r="E55" s="234">
        <f>PayCombo!P47</f>
        <v>1.0299461859243888E-4</v>
      </c>
      <c r="F55" s="74">
        <f t="shared" si="1"/>
        <v>0.96526807827696581</v>
      </c>
      <c r="G55" s="74">
        <f t="shared" si="2"/>
        <v>209.03473192172302</v>
      </c>
      <c r="H55" s="235">
        <f t="shared" si="3"/>
        <v>43695.519149586609</v>
      </c>
      <c r="I55" s="74">
        <f t="shared" si="4"/>
        <v>2.1430492042906105E-2</v>
      </c>
    </row>
    <row r="56" spans="1:11">
      <c r="A56" s="197">
        <f>PayCombo!A48</f>
        <v>6</v>
      </c>
      <c r="B56" s="75">
        <f>PayCombo!O48</f>
        <v>210</v>
      </c>
      <c r="C56" s="75">
        <f>PayCombo!N48</f>
        <v>1996016.3955936353</v>
      </c>
      <c r="D56" s="341">
        <f>PayCombo!Q48</f>
        <v>5.0099788869849938E-7</v>
      </c>
      <c r="E56" s="234">
        <f>PayCombo!P48</f>
        <v>1.0520955662668486E-4</v>
      </c>
      <c r="F56" s="74">
        <f t="shared" si="1"/>
        <v>0.96526807827696581</v>
      </c>
      <c r="G56" s="74">
        <f t="shared" ref="G56:G119" si="7">B56-F56</f>
        <v>209.03473192172302</v>
      </c>
      <c r="H56" s="235">
        <f t="shared" si="3"/>
        <v>43695.519149586609</v>
      </c>
      <c r="I56" s="74">
        <f t="shared" ref="I56:I119" si="8">D56*H56</f>
        <v>2.189136283952774E-2</v>
      </c>
    </row>
    <row r="57" spans="1:11">
      <c r="A57" s="197">
        <f>PayCombo!A49</f>
        <v>6</v>
      </c>
      <c r="B57" s="75">
        <f>PayCombo!O49</f>
        <v>210</v>
      </c>
      <c r="C57" s="75">
        <f>PayCombo!N49</f>
        <v>6320718.5860465113</v>
      </c>
      <c r="D57" s="341">
        <f>PayCombo!Q49</f>
        <v>1.5820985958899982E-7</v>
      </c>
      <c r="E57" s="234">
        <f>PayCombo!P49</f>
        <v>3.3224070513689965E-5</v>
      </c>
      <c r="F57" s="74">
        <f t="shared" si="1"/>
        <v>0.96526807827696581</v>
      </c>
      <c r="G57" s="74">
        <f t="shared" si="7"/>
        <v>209.03473192172302</v>
      </c>
      <c r="H57" s="235">
        <f t="shared" si="3"/>
        <v>43695.519149586609</v>
      </c>
      <c r="I57" s="74">
        <f t="shared" si="8"/>
        <v>6.9130619493245503E-3</v>
      </c>
    </row>
    <row r="58" spans="1:11">
      <c r="A58" s="197">
        <f>PayCombo!A50</f>
        <v>6</v>
      </c>
      <c r="B58" s="75">
        <f>PayCombo!O50</f>
        <v>210</v>
      </c>
      <c r="C58" s="75">
        <f>PayCombo!N50</f>
        <v>28655.417004048584</v>
      </c>
      <c r="D58" s="341">
        <f>PayCombo!Q50</f>
        <v>3.4897415726273144E-5</v>
      </c>
      <c r="E58" s="234">
        <f>PayCombo!P50</f>
        <v>7.3284573025173601E-3</v>
      </c>
      <c r="F58" s="74">
        <f t="shared" si="1"/>
        <v>0.96526807827696581</v>
      </c>
      <c r="G58" s="74">
        <f t="shared" si="7"/>
        <v>209.03473192172302</v>
      </c>
      <c r="H58" s="235">
        <f t="shared" si="3"/>
        <v>43695.519149586609</v>
      </c>
      <c r="I58" s="74">
        <f t="shared" si="8"/>
        <v>1.5248606971384531</v>
      </c>
    </row>
    <row r="59" spans="1:11">
      <c r="A59" s="197">
        <f>PayCombo!A51</f>
        <v>5</v>
      </c>
      <c r="B59" s="75">
        <f>PayCombo!O51</f>
        <v>75</v>
      </c>
      <c r="C59" s="75">
        <f>PayCombo!N51</f>
        <v>108716359.68000001</v>
      </c>
      <c r="D59" s="341">
        <f>PayCombo!Q51</f>
        <v>9.1982476505232441E-9</v>
      </c>
      <c r="E59" s="234">
        <f>PayCombo!P51</f>
        <v>6.8986857378924326E-7</v>
      </c>
      <c r="F59" s="74">
        <f t="shared" si="1"/>
        <v>0.96526807827696581</v>
      </c>
      <c r="G59" s="74">
        <f t="shared" si="7"/>
        <v>74.034731921723036</v>
      </c>
      <c r="H59" s="235">
        <f t="shared" si="3"/>
        <v>5481.1415307213956</v>
      </c>
      <c r="I59" s="74">
        <f t="shared" si="8"/>
        <v>5.0416897207143452E-5</v>
      </c>
    </row>
    <row r="60" spans="1:11">
      <c r="A60" s="197">
        <f>PayCombo!A52</f>
        <v>5</v>
      </c>
      <c r="B60" s="75">
        <f>PayCombo!O52</f>
        <v>75</v>
      </c>
      <c r="C60" s="75">
        <f>PayCombo!N52</f>
        <v>815576.59174793703</v>
      </c>
      <c r="D60" s="341">
        <f>PayCombo!Q52</f>
        <v>1.2261264118147485E-6</v>
      </c>
      <c r="E60" s="234">
        <f>PayCombo!P52</f>
        <v>9.1959480886106141E-5</v>
      </c>
      <c r="F60" s="74">
        <f t="shared" si="1"/>
        <v>0.96526807827696581</v>
      </c>
      <c r="G60" s="74">
        <f t="shared" si="7"/>
        <v>74.034731921723036</v>
      </c>
      <c r="H60" s="235">
        <f t="shared" si="3"/>
        <v>5481.1415307213956</v>
      </c>
      <c r="I60" s="74">
        <f t="shared" si="8"/>
        <v>6.7205723977122227E-3</v>
      </c>
    </row>
    <row r="61" spans="1:11">
      <c r="A61" s="197">
        <f>PayCombo!A53</f>
        <v>5</v>
      </c>
      <c r="B61" s="75">
        <f>PayCombo!O53</f>
        <v>75</v>
      </c>
      <c r="C61" s="75">
        <f>PayCombo!N53</f>
        <v>798406.55823745416</v>
      </c>
      <c r="D61" s="341">
        <f>PayCombo!Q53</f>
        <v>1.2524947217462484E-6</v>
      </c>
      <c r="E61" s="234">
        <f>PayCombo!P53</f>
        <v>9.3937104130968624E-5</v>
      </c>
      <c r="F61" s="74">
        <f t="shared" si="1"/>
        <v>0.96526807827696581</v>
      </c>
      <c r="G61" s="74">
        <f t="shared" si="7"/>
        <v>74.034731921723036</v>
      </c>
      <c r="H61" s="235">
        <f t="shared" si="3"/>
        <v>5481.1415307213956</v>
      </c>
      <c r="I61" s="74">
        <f t="shared" si="8"/>
        <v>6.8651008363727001E-3</v>
      </c>
    </row>
    <row r="62" spans="1:11">
      <c r="A62" s="197">
        <f>PayCombo!A54</f>
        <v>5</v>
      </c>
      <c r="B62" s="75">
        <f>PayCombo!O54</f>
        <v>75</v>
      </c>
      <c r="C62" s="75">
        <f>PayCombo!N54</f>
        <v>2528287.4344186047</v>
      </c>
      <c r="D62" s="341">
        <f>PayCombo!Q54</f>
        <v>3.955246489724995E-7</v>
      </c>
      <c r="E62" s="234">
        <f>PayCombo!P54</f>
        <v>2.9664348672937462E-5</v>
      </c>
      <c r="F62" s="74">
        <f t="shared" si="1"/>
        <v>0.96526807827696581</v>
      </c>
      <c r="G62" s="74">
        <f t="shared" si="7"/>
        <v>74.034731921723036</v>
      </c>
      <c r="H62" s="235">
        <f t="shared" si="3"/>
        <v>5481.1415307213956</v>
      </c>
      <c r="I62" s="74">
        <f t="shared" si="8"/>
        <v>2.1679265799071684E-3</v>
      </c>
    </row>
    <row r="63" spans="1:11">
      <c r="A63" s="197">
        <f>PayCombo!A55</f>
        <v>5</v>
      </c>
      <c r="B63" s="75">
        <f>PayCombo!O55</f>
        <v>75</v>
      </c>
      <c r="C63" s="75">
        <f>PayCombo!N55</f>
        <v>11462.166801619433</v>
      </c>
      <c r="D63" s="341">
        <f>PayCombo!Q55</f>
        <v>8.724353931568287E-5</v>
      </c>
      <c r="E63" s="234">
        <f>PayCombo!P55</f>
        <v>6.5432654486762155E-3</v>
      </c>
      <c r="F63" s="74">
        <f t="shared" si="1"/>
        <v>0.96526807827696581</v>
      </c>
      <c r="G63" s="74">
        <f t="shared" si="7"/>
        <v>74.034731921723036</v>
      </c>
      <c r="H63" s="235">
        <f t="shared" si="3"/>
        <v>5481.1415307213956</v>
      </c>
      <c r="I63" s="74">
        <f t="shared" si="8"/>
        <v>0.47819418663031427</v>
      </c>
    </row>
    <row r="64" spans="1:11">
      <c r="A64" s="197">
        <f>PayCombo!A56</f>
        <v>5</v>
      </c>
      <c r="B64" s="75">
        <f>PayCombo!O56</f>
        <v>75</v>
      </c>
      <c r="C64" s="75">
        <f>PayCombo!N56</f>
        <v>12641437.172093023</v>
      </c>
      <c r="D64" s="341">
        <f>PayCombo!Q56</f>
        <v>7.9104929794499911E-8</v>
      </c>
      <c r="E64" s="234">
        <f>PayCombo!P56</f>
        <v>5.9328697345874937E-6</v>
      </c>
      <c r="F64" s="74">
        <f t="shared" si="1"/>
        <v>0.96526807827696581</v>
      </c>
      <c r="G64" s="74">
        <f t="shared" si="7"/>
        <v>74.034731921723036</v>
      </c>
      <c r="H64" s="235">
        <f t="shared" si="3"/>
        <v>5481.1415307213956</v>
      </c>
      <c r="I64" s="74">
        <f t="shared" si="8"/>
        <v>4.3358531598143378E-4</v>
      </c>
    </row>
    <row r="65" spans="1:9">
      <c r="A65" s="197">
        <f>PayCombo!A57</f>
        <v>5</v>
      </c>
      <c r="B65" s="75">
        <f>PayCombo!O57</f>
        <v>75</v>
      </c>
      <c r="C65" s="75">
        <f>PayCombo!N57</f>
        <v>57310.834008097168</v>
      </c>
      <c r="D65" s="341">
        <f>PayCombo!Q57</f>
        <v>1.7448707863136572E-5</v>
      </c>
      <c r="E65" s="234">
        <f>PayCombo!P57</f>
        <v>1.3086530897352428E-3</v>
      </c>
      <c r="F65" s="74">
        <f t="shared" si="1"/>
        <v>0.96526807827696581</v>
      </c>
      <c r="G65" s="74">
        <f t="shared" si="7"/>
        <v>74.034731921723036</v>
      </c>
      <c r="H65" s="235">
        <f t="shared" si="3"/>
        <v>5481.1415307213956</v>
      </c>
      <c r="I65" s="74">
        <f t="shared" si="8"/>
        <v>9.5638837326062848E-2</v>
      </c>
    </row>
    <row r="66" spans="1:9">
      <c r="A66" s="197">
        <f>PayCombo!A58</f>
        <v>5</v>
      </c>
      <c r="B66" s="75">
        <f>PayCombo!O58</f>
        <v>75</v>
      </c>
      <c r="C66" s="75">
        <f>PayCombo!N58</f>
        <v>181484.30769230769</v>
      </c>
      <c r="D66" s="341">
        <f>PayCombo!Q58</f>
        <v>5.5101182725694444E-6</v>
      </c>
      <c r="E66" s="234">
        <f>PayCombo!P58</f>
        <v>4.1325887044270832E-4</v>
      </c>
      <c r="F66" s="74">
        <f t="shared" si="1"/>
        <v>0.96526807827696581</v>
      </c>
      <c r="G66" s="74">
        <f t="shared" si="7"/>
        <v>74.034731921723036</v>
      </c>
      <c r="H66" s="235">
        <f t="shared" si="3"/>
        <v>5481.1415307213956</v>
      </c>
      <c r="I66" s="74">
        <f t="shared" si="8"/>
        <v>3.0201738102967217E-2</v>
      </c>
    </row>
    <row r="67" spans="1:9">
      <c r="A67" s="197">
        <f>PayCombo!A59</f>
        <v>4</v>
      </c>
      <c r="B67" s="75">
        <f>PayCombo!O59</f>
        <v>20</v>
      </c>
      <c r="C67" s="75">
        <f>PayCombo!N59</f>
        <v>5056574.8688372094</v>
      </c>
      <c r="D67" s="341">
        <f>PayCombo!Q59</f>
        <v>1.9776232448624975E-7</v>
      </c>
      <c r="E67" s="234">
        <f>PayCombo!P59</f>
        <v>3.9552464897249952E-6</v>
      </c>
      <c r="F67" s="74">
        <f t="shared" si="1"/>
        <v>0.96526807827696581</v>
      </c>
      <c r="G67" s="74">
        <f t="shared" si="7"/>
        <v>19.034731921723033</v>
      </c>
      <c r="H67" s="235">
        <f t="shared" si="3"/>
        <v>362.32101933186181</v>
      </c>
      <c r="I67" s="74">
        <f t="shared" si="8"/>
        <v>7.1653446993296421E-5</v>
      </c>
    </row>
    <row r="68" spans="1:9">
      <c r="A68" s="197">
        <f>PayCombo!A60</f>
        <v>4</v>
      </c>
      <c r="B68" s="75">
        <f>PayCombo!O60</f>
        <v>20</v>
      </c>
      <c r="C68" s="75">
        <f>PayCombo!N60</f>
        <v>22924.333603238865</v>
      </c>
      <c r="D68" s="341">
        <f>PayCombo!Q60</f>
        <v>4.3621769657841435E-5</v>
      </c>
      <c r="E68" s="234">
        <f>PayCombo!P60</f>
        <v>8.7243539315682867E-4</v>
      </c>
      <c r="F68" s="74">
        <f t="shared" si="1"/>
        <v>0.96526807827696581</v>
      </c>
      <c r="G68" s="74">
        <f t="shared" si="7"/>
        <v>19.034731921723033</v>
      </c>
      <c r="H68" s="235">
        <f t="shared" si="3"/>
        <v>362.32101933186181</v>
      </c>
      <c r="I68" s="74">
        <f t="shared" si="8"/>
        <v>1.5805084047488788E-2</v>
      </c>
    </row>
    <row r="69" spans="1:9">
      <c r="A69" s="197">
        <f>PayCombo!A61</f>
        <v>4</v>
      </c>
      <c r="B69" s="75">
        <f>PayCombo!O61</f>
        <v>20</v>
      </c>
      <c r="C69" s="75">
        <f>PayCombo!N61</f>
        <v>72593.723076923081</v>
      </c>
      <c r="D69" s="341">
        <f>PayCombo!Q61</f>
        <v>1.377529568142361E-5</v>
      </c>
      <c r="E69" s="234">
        <f>PayCombo!P61</f>
        <v>2.7550591362847219E-4</v>
      </c>
      <c r="F69" s="74">
        <f t="shared" si="1"/>
        <v>0.96526807827696581</v>
      </c>
      <c r="G69" s="74">
        <f t="shared" si="7"/>
        <v>19.034731921723033</v>
      </c>
      <c r="H69" s="235">
        <f t="shared" si="3"/>
        <v>362.32101933186181</v>
      </c>
      <c r="I69" s="74">
        <f t="shared" si="8"/>
        <v>4.991079172891196E-3</v>
      </c>
    </row>
    <row r="70" spans="1:9">
      <c r="A70" s="197">
        <f>PayCombo!A62</f>
        <v>4</v>
      </c>
      <c r="B70" s="75">
        <f>PayCombo!O62</f>
        <v>20</v>
      </c>
      <c r="C70" s="75">
        <f>PayCombo!N62</f>
        <v>362968.61538461538</v>
      </c>
      <c r="D70" s="341">
        <f>PayCombo!Q62</f>
        <v>2.7550591362847222E-6</v>
      </c>
      <c r="E70" s="234">
        <f>PayCombo!P62</f>
        <v>5.5101182725694445E-5</v>
      </c>
      <c r="F70" s="74">
        <f t="shared" si="1"/>
        <v>0.96526807827696581</v>
      </c>
      <c r="G70" s="74">
        <f t="shared" si="7"/>
        <v>19.034731921723033</v>
      </c>
      <c r="H70" s="235">
        <f t="shared" si="3"/>
        <v>362.32101933186181</v>
      </c>
      <c r="I70" s="74">
        <f t="shared" si="8"/>
        <v>9.9821583457823941E-4</v>
      </c>
    </row>
    <row r="71" spans="1:9">
      <c r="A71" s="197">
        <f>PayCombo!A63</f>
        <v>4</v>
      </c>
      <c r="B71" s="75">
        <f>PayCombo!O63</f>
        <v>20</v>
      </c>
      <c r="C71" s="75">
        <f>PayCombo!N63</f>
        <v>2602.1647058823528</v>
      </c>
      <c r="D71" s="341">
        <f>PayCombo!Q63</f>
        <v>3.8429542824074077E-4</v>
      </c>
      <c r="E71" s="234">
        <f>PayCombo!P63</f>
        <v>7.6859085648148156E-3</v>
      </c>
      <c r="F71" s="74">
        <f t="shared" si="1"/>
        <v>0.96526807827696581</v>
      </c>
      <c r="G71" s="74">
        <f t="shared" si="7"/>
        <v>19.034731921723033</v>
      </c>
      <c r="H71" s="235">
        <f t="shared" si="3"/>
        <v>362.32101933186181</v>
      </c>
      <c r="I71" s="74">
        <f t="shared" si="8"/>
        <v>0.13923831128475955</v>
      </c>
    </row>
    <row r="72" spans="1:9">
      <c r="A72" s="197">
        <f>PayCombo!A64</f>
        <v>3</v>
      </c>
      <c r="B72" s="75">
        <f>PayCombo!O64</f>
        <v>10</v>
      </c>
      <c r="C72" s="75">
        <f>PayCombo!N64</f>
        <v>145187.44615384616</v>
      </c>
      <c r="D72" s="341">
        <f>PayCombo!Q64</f>
        <v>6.8876478407118048E-6</v>
      </c>
      <c r="E72" s="234">
        <f>PayCombo!P64</f>
        <v>6.8876478407118048E-5</v>
      </c>
      <c r="F72" s="74">
        <f t="shared" si="1"/>
        <v>0.96526807827696581</v>
      </c>
      <c r="G72" s="74">
        <f t="shared" si="7"/>
        <v>9.0347319217230346</v>
      </c>
      <c r="H72" s="235">
        <f t="shared" si="3"/>
        <v>81.626380897401205</v>
      </c>
      <c r="I72" s="74">
        <f t="shared" si="8"/>
        <v>5.6221376613310476E-4</v>
      </c>
    </row>
    <row r="73" spans="1:9">
      <c r="A73" s="197">
        <f>PayCombo!A65</f>
        <v>3</v>
      </c>
      <c r="B73" s="75">
        <f>PayCombo!O65</f>
        <v>10</v>
      </c>
      <c r="C73" s="75">
        <f>PayCombo!N65</f>
        <v>1040.8658823529411</v>
      </c>
      <c r="D73" s="341">
        <f>PayCombo!Q65</f>
        <v>9.6073857060185194E-4</v>
      </c>
      <c r="E73" s="234">
        <f>PayCombo!P65</f>
        <v>9.6073857060185192E-3</v>
      </c>
      <c r="F73" s="74">
        <f t="shared" si="1"/>
        <v>0.96526807827696581</v>
      </c>
      <c r="G73" s="74">
        <f t="shared" si="7"/>
        <v>9.0347319217230346</v>
      </c>
      <c r="H73" s="235">
        <f t="shared" si="3"/>
        <v>81.626380897401205</v>
      </c>
      <c r="I73" s="74">
        <f t="shared" si="8"/>
        <v>7.8421612506771543E-2</v>
      </c>
    </row>
    <row r="74" spans="1:9">
      <c r="A74" s="197">
        <f>PayCombo!A66</f>
        <v>3</v>
      </c>
      <c r="B74" s="75">
        <f>PayCombo!O66</f>
        <v>10</v>
      </c>
      <c r="C74" s="75">
        <f>PayCombo!N66</f>
        <v>5204.3294117647056</v>
      </c>
      <c r="D74" s="341">
        <f>PayCombo!Q66</f>
        <v>1.9214771412037038E-4</v>
      </c>
      <c r="E74" s="234">
        <f>PayCombo!P66</f>
        <v>1.9214771412037039E-3</v>
      </c>
      <c r="F74" s="74">
        <f t="shared" si="1"/>
        <v>0.96526807827696581</v>
      </c>
      <c r="G74" s="74">
        <f t="shared" si="7"/>
        <v>9.0347319217230346</v>
      </c>
      <c r="H74" s="235">
        <f t="shared" si="3"/>
        <v>81.626380897401205</v>
      </c>
      <c r="I74" s="74">
        <f t="shared" si="8"/>
        <v>1.5684322501354309E-2</v>
      </c>
    </row>
    <row r="75" spans="1:9">
      <c r="A75" s="197" t="str">
        <f>PayCombo!A67</f>
        <v>M2</v>
      </c>
      <c r="B75" s="75"/>
      <c r="C75" s="75"/>
      <c r="D75" s="341"/>
      <c r="E75" s="234"/>
      <c r="F75" s="74"/>
      <c r="G75" s="74"/>
      <c r="H75" s="235"/>
      <c r="I75" s="74"/>
    </row>
    <row r="76" spans="1:9">
      <c r="A76" s="197">
        <f>PayCombo!A68</f>
        <v>10</v>
      </c>
      <c r="B76" s="75">
        <f>PayCombo!O68</f>
        <v>6000</v>
      </c>
      <c r="C76" s="75">
        <f>PayCombo!N68</f>
        <v>849877.73358348967</v>
      </c>
      <c r="D76" s="341">
        <f>PayCombo!Q68</f>
        <v>1.1766398394549334E-6</v>
      </c>
      <c r="E76" s="234">
        <f>PayCombo!P68</f>
        <v>7.0598390367296003E-3</v>
      </c>
      <c r="F76" s="74">
        <f t="shared" si="1"/>
        <v>0.96526807827696581</v>
      </c>
      <c r="G76" s="74">
        <f t="shared" si="7"/>
        <v>5999.0347319217226</v>
      </c>
      <c r="H76" s="235">
        <f t="shared" si="3"/>
        <v>35988417.714803137</v>
      </c>
      <c r="I76" s="74">
        <f t="shared" si="8"/>
        <v>42.345406042183043</v>
      </c>
    </row>
    <row r="77" spans="1:9">
      <c r="A77" s="197">
        <f>PayCombo!A69</f>
        <v>9</v>
      </c>
      <c r="B77" s="75">
        <f>PayCombo!O69</f>
        <v>1500</v>
      </c>
      <c r="C77" s="75">
        <f>PayCombo!N69</f>
        <v>637408.30018761731</v>
      </c>
      <c r="D77" s="341">
        <f>PayCombo!Q69</f>
        <v>1.5688531192732446E-6</v>
      </c>
      <c r="E77" s="234">
        <f>PayCombo!P69</f>
        <v>2.3532796789098669E-3</v>
      </c>
      <c r="F77" s="74">
        <f t="shared" si="1"/>
        <v>0.96526807827696581</v>
      </c>
      <c r="G77" s="74">
        <f t="shared" si="7"/>
        <v>1499.0347319217231</v>
      </c>
      <c r="H77" s="235">
        <f t="shared" si="3"/>
        <v>2247105.1275076321</v>
      </c>
      <c r="I77" s="74">
        <f t="shared" si="8"/>
        <v>3.5253778886252505</v>
      </c>
    </row>
    <row r="78" spans="1:9">
      <c r="A78" s="197">
        <f>PayCombo!A70</f>
        <v>9</v>
      </c>
      <c r="B78" s="75">
        <f>PayCombo!O70</f>
        <v>1500</v>
      </c>
      <c r="C78" s="75">
        <f>PayCombo!N70</f>
        <v>1274816.6003752346</v>
      </c>
      <c r="D78" s="341">
        <f>PayCombo!Q70</f>
        <v>7.8442655963662229E-7</v>
      </c>
      <c r="E78" s="234">
        <f>PayCombo!P70</f>
        <v>1.1766398394549335E-3</v>
      </c>
      <c r="F78" s="74">
        <f t="shared" si="1"/>
        <v>0.96526807827696581</v>
      </c>
      <c r="G78" s="74">
        <f t="shared" si="7"/>
        <v>1499.0347319217231</v>
      </c>
      <c r="H78" s="235">
        <f t="shared" si="3"/>
        <v>2247105.1275076321</v>
      </c>
      <c r="I78" s="74">
        <f t="shared" si="8"/>
        <v>1.7626889443126252</v>
      </c>
    </row>
    <row r="79" spans="1:9">
      <c r="A79" s="197">
        <f>PayCombo!A71</f>
        <v>9</v>
      </c>
      <c r="B79" s="75">
        <f>PayCombo!O71</f>
        <v>1500</v>
      </c>
      <c r="C79" s="75">
        <f>PayCombo!N71</f>
        <v>4532681.2457786119</v>
      </c>
      <c r="D79" s="341">
        <f>PayCombo!Q71</f>
        <v>2.2061996989780002E-7</v>
      </c>
      <c r="E79" s="234">
        <f>PayCombo!P71</f>
        <v>3.3092995484670001E-4</v>
      </c>
      <c r="F79" s="74">
        <f t="shared" si="1"/>
        <v>0.96526807827696581</v>
      </c>
      <c r="G79" s="74">
        <f t="shared" si="7"/>
        <v>1499.0347319217231</v>
      </c>
      <c r="H79" s="235">
        <f t="shared" si="3"/>
        <v>2247105.1275076321</v>
      </c>
      <c r="I79" s="74">
        <f t="shared" si="8"/>
        <v>0.49575626558792585</v>
      </c>
    </row>
    <row r="80" spans="1:9">
      <c r="A80" s="197">
        <f>PayCombo!A72</f>
        <v>9</v>
      </c>
      <c r="B80" s="75">
        <f>PayCombo!O72</f>
        <v>1500</v>
      </c>
      <c r="C80" s="75">
        <f>PayCombo!N72</f>
        <v>6968997.4153846158</v>
      </c>
      <c r="D80" s="341">
        <f>PayCombo!Q72</f>
        <v>1.4349266334816262E-7</v>
      </c>
      <c r="E80" s="234">
        <f>PayCombo!P72</f>
        <v>2.1523899502224394E-4</v>
      </c>
      <c r="F80" s="74">
        <f t="shared" si="1"/>
        <v>0.96526807827696581</v>
      </c>
      <c r="G80" s="74">
        <f t="shared" si="7"/>
        <v>1499.0347319217231</v>
      </c>
      <c r="H80" s="235">
        <f t="shared" si="3"/>
        <v>2247105.1275076321</v>
      </c>
      <c r="I80" s="74">
        <f t="shared" si="8"/>
        <v>0.32244309956938272</v>
      </c>
    </row>
    <row r="81" spans="1:9">
      <c r="A81" s="197">
        <f>PayCombo!A73</f>
        <v>9</v>
      </c>
      <c r="B81" s="75">
        <f>PayCombo!O73</f>
        <v>1500</v>
      </c>
      <c r="C81" s="75">
        <f>PayCombo!N73</f>
        <v>1841401.756097561</v>
      </c>
      <c r="D81" s="341">
        <f>PayCombo!Q73</f>
        <v>5.4306454128689234E-7</v>
      </c>
      <c r="E81" s="234">
        <f>PayCombo!P73</f>
        <v>8.1459681193033851E-4</v>
      </c>
      <c r="F81" s="74">
        <f t="shared" ref="F81:F144" si="9">$B$5</f>
        <v>0.96526807827696581</v>
      </c>
      <c r="G81" s="74">
        <f t="shared" si="7"/>
        <v>1499.0347319217231</v>
      </c>
      <c r="H81" s="235">
        <f t="shared" ref="H81:H144" si="10">G81^2</f>
        <v>2247105.1275076321</v>
      </c>
      <c r="I81" s="74">
        <f t="shared" si="8"/>
        <v>1.220323115293356</v>
      </c>
    </row>
    <row r="82" spans="1:9">
      <c r="A82" s="197">
        <f>PayCombo!A74</f>
        <v>8</v>
      </c>
      <c r="B82" s="75">
        <f>PayCombo!O74</f>
        <v>900</v>
      </c>
      <c r="C82" s="75">
        <f>PayCombo!N74</f>
        <v>956112.45028142584</v>
      </c>
      <c r="D82" s="341">
        <f>PayCombo!Q74</f>
        <v>1.0459020795154965E-6</v>
      </c>
      <c r="E82" s="234">
        <f>PayCombo!P74</f>
        <v>9.4131187156394679E-4</v>
      </c>
      <c r="F82" s="74">
        <f t="shared" si="9"/>
        <v>0.96526807827696581</v>
      </c>
      <c r="G82" s="74">
        <f t="shared" si="7"/>
        <v>899.03473192172305</v>
      </c>
      <c r="H82" s="235">
        <f t="shared" si="10"/>
        <v>808263.44920156442</v>
      </c>
      <c r="I82" s="74">
        <f t="shared" si="8"/>
        <v>0.84536442231628406</v>
      </c>
    </row>
    <row r="83" spans="1:9">
      <c r="A83" s="197">
        <f>PayCombo!A75</f>
        <v>8</v>
      </c>
      <c r="B83" s="75">
        <f>PayCombo!O75</f>
        <v>900</v>
      </c>
      <c r="C83" s="75">
        <f>PayCombo!N75</f>
        <v>3399510.9343339587</v>
      </c>
      <c r="D83" s="341">
        <f>PayCombo!Q75</f>
        <v>2.9415995986373336E-7</v>
      </c>
      <c r="E83" s="234">
        <f>PayCombo!P75</f>
        <v>2.6474396387736004E-4</v>
      </c>
      <c r="F83" s="74">
        <f t="shared" si="9"/>
        <v>0.96526807827696581</v>
      </c>
      <c r="G83" s="74">
        <f t="shared" si="7"/>
        <v>899.03473192172305</v>
      </c>
      <c r="H83" s="235">
        <f t="shared" si="10"/>
        <v>808263.44920156442</v>
      </c>
      <c r="I83" s="74">
        <f t="shared" si="8"/>
        <v>0.23775874377645487</v>
      </c>
    </row>
    <row r="84" spans="1:9">
      <c r="A84" s="197">
        <f>PayCombo!A76</f>
        <v>8</v>
      </c>
      <c r="B84" s="75">
        <f>PayCombo!O76</f>
        <v>900</v>
      </c>
      <c r="C84" s="75">
        <f>PayCombo!N76</f>
        <v>5226748.0615384616</v>
      </c>
      <c r="D84" s="341">
        <f>PayCombo!Q76</f>
        <v>1.9132355113088349E-7</v>
      </c>
      <c r="E84" s="234">
        <f>PayCombo!P76</f>
        <v>1.7219119601779515E-4</v>
      </c>
      <c r="F84" s="74">
        <f t="shared" si="9"/>
        <v>0.96526807827696581</v>
      </c>
      <c r="G84" s="74">
        <f t="shared" si="7"/>
        <v>899.03473192172305</v>
      </c>
      <c r="H84" s="235">
        <f t="shared" si="10"/>
        <v>808263.44920156442</v>
      </c>
      <c r="I84" s="74">
        <f t="shared" si="8"/>
        <v>0.15463983335053977</v>
      </c>
    </row>
    <row r="85" spans="1:9">
      <c r="A85" s="197">
        <f>PayCombo!A77</f>
        <v>8</v>
      </c>
      <c r="B85" s="75">
        <f>PayCombo!O77</f>
        <v>900</v>
      </c>
      <c r="C85" s="75">
        <f>PayCombo!N77</f>
        <v>1381051.3170731708</v>
      </c>
      <c r="D85" s="341">
        <f>PayCombo!Q77</f>
        <v>7.2408605504918975E-7</v>
      </c>
      <c r="E85" s="234">
        <f>PayCombo!P77</f>
        <v>6.5167744954427076E-4</v>
      </c>
      <c r="F85" s="74">
        <f t="shared" si="9"/>
        <v>0.96526807827696581</v>
      </c>
      <c r="G85" s="74">
        <f t="shared" si="7"/>
        <v>899.03473192172305</v>
      </c>
      <c r="H85" s="235">
        <f t="shared" si="10"/>
        <v>808263.44920156442</v>
      </c>
      <c r="I85" s="74">
        <f t="shared" si="8"/>
        <v>0.58525229237281196</v>
      </c>
    </row>
    <row r="86" spans="1:9">
      <c r="A86" s="197">
        <f>PayCombo!A78</f>
        <v>8</v>
      </c>
      <c r="B86" s="75">
        <f>PayCombo!O78</f>
        <v>900</v>
      </c>
      <c r="C86" s="75">
        <f>PayCombo!N78</f>
        <v>6799021.8686679173</v>
      </c>
      <c r="D86" s="341">
        <f>PayCombo!Q78</f>
        <v>1.4707997993186668E-7</v>
      </c>
      <c r="E86" s="234">
        <f>PayCombo!P78</f>
        <v>1.3237198193868002E-4</v>
      </c>
      <c r="F86" s="74">
        <f t="shared" si="9"/>
        <v>0.96526807827696581</v>
      </c>
      <c r="G86" s="74">
        <f t="shared" si="7"/>
        <v>899.03473192172305</v>
      </c>
      <c r="H86" s="235">
        <f t="shared" si="10"/>
        <v>808263.44920156442</v>
      </c>
      <c r="I86" s="74">
        <f t="shared" si="8"/>
        <v>0.11887937188822743</v>
      </c>
    </row>
    <row r="87" spans="1:9">
      <c r="A87" s="197">
        <f>PayCombo!A79</f>
        <v>8</v>
      </c>
      <c r="B87" s="75">
        <f>PayCombo!O79</f>
        <v>900</v>
      </c>
      <c r="C87" s="75">
        <f>PayCombo!N79</f>
        <v>10453496.123076923</v>
      </c>
      <c r="D87" s="341">
        <f>PayCombo!Q79</f>
        <v>9.5661775565441745E-8</v>
      </c>
      <c r="E87" s="234">
        <f>PayCombo!P79</f>
        <v>8.6095598008897577E-5</v>
      </c>
      <c r="F87" s="74">
        <f t="shared" si="9"/>
        <v>0.96526807827696581</v>
      </c>
      <c r="G87" s="74">
        <f t="shared" si="7"/>
        <v>899.03473192172305</v>
      </c>
      <c r="H87" s="235">
        <f t="shared" si="10"/>
        <v>808263.44920156442</v>
      </c>
      <c r="I87" s="74">
        <f t="shared" si="8"/>
        <v>7.7319916675269884E-2</v>
      </c>
    </row>
    <row r="88" spans="1:9">
      <c r="A88" s="197">
        <f>PayCombo!A80</f>
        <v>8</v>
      </c>
      <c r="B88" s="75">
        <f>PayCombo!O80</f>
        <v>900</v>
      </c>
      <c r="C88" s="75">
        <f>PayCombo!N80</f>
        <v>2762102.6341463416</v>
      </c>
      <c r="D88" s="341">
        <f>PayCombo!Q80</f>
        <v>3.6204302752459487E-7</v>
      </c>
      <c r="E88" s="234">
        <f>PayCombo!P80</f>
        <v>3.2583872477213538E-4</v>
      </c>
      <c r="F88" s="74">
        <f t="shared" si="9"/>
        <v>0.96526807827696581</v>
      </c>
      <c r="G88" s="74">
        <f t="shared" si="7"/>
        <v>899.03473192172305</v>
      </c>
      <c r="H88" s="235">
        <f t="shared" si="10"/>
        <v>808263.44920156442</v>
      </c>
      <c r="I88" s="74">
        <f t="shared" si="8"/>
        <v>0.29262614618640598</v>
      </c>
    </row>
    <row r="89" spans="1:9">
      <c r="A89" s="197">
        <f>PayCombo!A81</f>
        <v>8</v>
      </c>
      <c r="B89" s="75">
        <f>PayCombo!O81</f>
        <v>900</v>
      </c>
      <c r="C89" s="75">
        <f>PayCombo!N81</f>
        <v>37167986.215384617</v>
      </c>
      <c r="D89" s="341">
        <f>PayCombo!Q81</f>
        <v>2.6904874377780488E-8</v>
      </c>
      <c r="E89" s="234">
        <f>PayCombo!P81</f>
        <v>2.4214386940002438E-5</v>
      </c>
      <c r="F89" s="74">
        <f t="shared" si="9"/>
        <v>0.96526807827696581</v>
      </c>
      <c r="G89" s="74">
        <f t="shared" si="7"/>
        <v>899.03473192172305</v>
      </c>
      <c r="H89" s="235">
        <f t="shared" si="10"/>
        <v>808263.44920156442</v>
      </c>
      <c r="I89" s="74">
        <f t="shared" si="8"/>
        <v>2.174622656491965E-2</v>
      </c>
    </row>
    <row r="90" spans="1:9">
      <c r="A90" s="197">
        <f>PayCombo!A82</f>
        <v>8</v>
      </c>
      <c r="B90" s="75">
        <f>PayCombo!O82</f>
        <v>900</v>
      </c>
      <c r="C90" s="75">
        <f>PayCombo!N82</f>
        <v>9820809.3658536579</v>
      </c>
      <c r="D90" s="341">
        <f>PayCombo!Q82</f>
        <v>1.0182460149129233E-7</v>
      </c>
      <c r="E90" s="234">
        <f>PayCombo!P82</f>
        <v>9.1642141342163099E-5</v>
      </c>
      <c r="F90" s="74">
        <f t="shared" si="9"/>
        <v>0.96526807827696581</v>
      </c>
      <c r="G90" s="74">
        <f t="shared" si="7"/>
        <v>899.03473192172305</v>
      </c>
      <c r="H90" s="235">
        <f t="shared" si="10"/>
        <v>808263.44920156442</v>
      </c>
      <c r="I90" s="74">
        <f t="shared" si="8"/>
        <v>8.2301103614926693E-2</v>
      </c>
    </row>
    <row r="91" spans="1:9">
      <c r="A91" s="197">
        <f>PayCombo!A83</f>
        <v>8</v>
      </c>
      <c r="B91" s="75">
        <f>PayCombo!O83</f>
        <v>900</v>
      </c>
      <c r="C91" s="75">
        <f>PayCombo!N83</f>
        <v>15099494.4</v>
      </c>
      <c r="D91" s="341">
        <f>PayCombo!Q83</f>
        <v>6.6227383083767364E-8</v>
      </c>
      <c r="E91" s="234">
        <f>PayCombo!P83</f>
        <v>5.9604644775390625E-5</v>
      </c>
      <c r="F91" s="74">
        <f t="shared" si="9"/>
        <v>0.96526807827696581</v>
      </c>
      <c r="G91" s="74">
        <f t="shared" si="7"/>
        <v>899.03473192172305</v>
      </c>
      <c r="H91" s="235">
        <f t="shared" si="10"/>
        <v>808263.44920156442</v>
      </c>
      <c r="I91" s="74">
        <f t="shared" si="8"/>
        <v>5.3529173082879147E-2</v>
      </c>
    </row>
    <row r="92" spans="1:9">
      <c r="A92" s="197">
        <f>PayCombo!A84</f>
        <v>8</v>
      </c>
      <c r="B92" s="75">
        <f>PayCombo!O84</f>
        <v>900</v>
      </c>
      <c r="C92" s="75">
        <f>PayCombo!N84</f>
        <v>63863.644720146622</v>
      </c>
      <c r="D92" s="341">
        <f>PayCombo!Q84</f>
        <v>1.5658360940438729E-5</v>
      </c>
      <c r="E92" s="234">
        <f>PayCombo!P84</f>
        <v>1.4092524846394856E-2</v>
      </c>
      <c r="F92" s="74">
        <f t="shared" si="9"/>
        <v>0.96526807827696581</v>
      </c>
      <c r="G92" s="74">
        <f t="shared" si="7"/>
        <v>899.03473192172305</v>
      </c>
      <c r="H92" s="235">
        <f t="shared" si="10"/>
        <v>808263.44920156442</v>
      </c>
      <c r="I92" s="74">
        <f t="shared" si="8"/>
        <v>12.656080822562059</v>
      </c>
    </row>
    <row r="93" spans="1:9">
      <c r="A93" s="197">
        <f>PayCombo!A85</f>
        <v>7</v>
      </c>
      <c r="B93" s="75">
        <f>PayCombo!O85</f>
        <v>450</v>
      </c>
      <c r="C93" s="75">
        <f>PayCombo!N85</f>
        <v>5099266.4015009385</v>
      </c>
      <c r="D93" s="341">
        <f>PayCombo!Q85</f>
        <v>1.9610663990915557E-7</v>
      </c>
      <c r="E93" s="234">
        <f>PayCombo!P85</f>
        <v>8.8247987959120001E-5</v>
      </c>
      <c r="F93" s="74">
        <f t="shared" si="9"/>
        <v>0.96526807827696581</v>
      </c>
      <c r="G93" s="74">
        <f t="shared" si="7"/>
        <v>449.03473192172305</v>
      </c>
      <c r="H93" s="235">
        <f t="shared" si="10"/>
        <v>201632.1904720137</v>
      </c>
      <c r="I93" s="74">
        <f t="shared" si="8"/>
        <v>3.954141137098946E-2</v>
      </c>
    </row>
    <row r="94" spans="1:9">
      <c r="A94" s="197">
        <f>PayCombo!A86</f>
        <v>7</v>
      </c>
      <c r="B94" s="75">
        <f>PayCombo!O86</f>
        <v>450</v>
      </c>
      <c r="C94" s="75">
        <f>PayCombo!N86</f>
        <v>7840122.0923076924</v>
      </c>
      <c r="D94" s="341">
        <f>PayCombo!Q86</f>
        <v>1.2754903408725566E-7</v>
      </c>
      <c r="E94" s="234">
        <f>PayCombo!P86</f>
        <v>5.7397065339265045E-5</v>
      </c>
      <c r="F94" s="74">
        <f t="shared" si="9"/>
        <v>0.96526807827696581</v>
      </c>
      <c r="G94" s="74">
        <f t="shared" si="7"/>
        <v>449.03473192172305</v>
      </c>
      <c r="H94" s="235">
        <f t="shared" si="10"/>
        <v>201632.1904720137</v>
      </c>
      <c r="I94" s="74">
        <f t="shared" si="8"/>
        <v>2.57179911356029E-2</v>
      </c>
    </row>
    <row r="95" spans="1:9">
      <c r="A95" s="197">
        <f>PayCombo!A87</f>
        <v>7</v>
      </c>
      <c r="B95" s="75">
        <f>PayCombo!O87</f>
        <v>450</v>
      </c>
      <c r="C95" s="75">
        <f>PayCombo!N87</f>
        <v>2071576.9756097561</v>
      </c>
      <c r="D95" s="341">
        <f>PayCombo!Q87</f>
        <v>4.827240366994599E-7</v>
      </c>
      <c r="E95" s="234">
        <f>PayCombo!P87</f>
        <v>2.1722581651475697E-4</v>
      </c>
      <c r="F95" s="74">
        <f t="shared" si="9"/>
        <v>0.96526807827696581</v>
      </c>
      <c r="G95" s="74">
        <f t="shared" si="7"/>
        <v>449.03473192172305</v>
      </c>
      <c r="H95" s="235">
        <f t="shared" si="10"/>
        <v>201632.1904720137</v>
      </c>
      <c r="I95" s="74">
        <f t="shared" si="8"/>
        <v>9.7332704913204823E-2</v>
      </c>
    </row>
    <row r="96" spans="1:9">
      <c r="A96" s="197">
        <f>PayCombo!A88</f>
        <v>7</v>
      </c>
      <c r="B96" s="75">
        <f>PayCombo!O88</f>
        <v>450</v>
      </c>
      <c r="C96" s="75">
        <f>PayCombo!N88</f>
        <v>27875989.661538463</v>
      </c>
      <c r="D96" s="341">
        <f>PayCombo!Q88</f>
        <v>3.5873165837040654E-8</v>
      </c>
      <c r="E96" s="234">
        <f>PayCombo!P88</f>
        <v>1.6142924626668293E-5</v>
      </c>
      <c r="F96" s="74">
        <f t="shared" si="9"/>
        <v>0.96526807827696581</v>
      </c>
      <c r="G96" s="74">
        <f t="shared" si="7"/>
        <v>449.03473192172305</v>
      </c>
      <c r="H96" s="235">
        <f t="shared" si="10"/>
        <v>201632.1904720137</v>
      </c>
      <c r="I96" s="74">
        <f t="shared" si="8"/>
        <v>7.2331850068883159E-3</v>
      </c>
    </row>
    <row r="97" spans="1:9">
      <c r="A97" s="197">
        <f>PayCombo!A89</f>
        <v>7</v>
      </c>
      <c r="B97" s="75">
        <f>PayCombo!O89</f>
        <v>450</v>
      </c>
      <c r="C97" s="75">
        <f>PayCombo!N89</f>
        <v>7365607.0243902439</v>
      </c>
      <c r="D97" s="341">
        <f>PayCombo!Q89</f>
        <v>1.3576613532172308E-7</v>
      </c>
      <c r="E97" s="234">
        <f>PayCombo!P89</f>
        <v>6.1094760894775391E-5</v>
      </c>
      <c r="F97" s="74">
        <f t="shared" si="9"/>
        <v>0.96526807827696581</v>
      </c>
      <c r="G97" s="74">
        <f t="shared" si="7"/>
        <v>449.03473192172305</v>
      </c>
      <c r="H97" s="235">
        <f t="shared" si="10"/>
        <v>201632.1904720137</v>
      </c>
      <c r="I97" s="74">
        <f t="shared" si="8"/>
        <v>2.7374823256838855E-2</v>
      </c>
    </row>
    <row r="98" spans="1:9">
      <c r="A98" s="197">
        <f>PayCombo!A90</f>
        <v>7</v>
      </c>
      <c r="B98" s="75">
        <f>PayCombo!O90</f>
        <v>450</v>
      </c>
      <c r="C98" s="75">
        <f>PayCombo!N90</f>
        <v>11324620.800000001</v>
      </c>
      <c r="D98" s="341">
        <f>PayCombo!Q90</f>
        <v>8.8303177445023143E-8</v>
      </c>
      <c r="E98" s="234">
        <f>PayCombo!P90</f>
        <v>3.9736429850260414E-5</v>
      </c>
      <c r="F98" s="74">
        <f t="shared" si="9"/>
        <v>0.96526807827696581</v>
      </c>
      <c r="G98" s="74">
        <f t="shared" si="7"/>
        <v>449.03473192172305</v>
      </c>
      <c r="H98" s="235">
        <f t="shared" si="10"/>
        <v>201632.1904720137</v>
      </c>
      <c r="I98" s="74">
        <f t="shared" si="8"/>
        <v>1.780476309387893E-2</v>
      </c>
    </row>
    <row r="99" spans="1:9">
      <c r="A99" s="197">
        <f>PayCombo!A91</f>
        <v>7</v>
      </c>
      <c r="B99" s="75">
        <f>PayCombo!O91</f>
        <v>450</v>
      </c>
      <c r="C99" s="75">
        <f>PayCombo!N91</f>
        <v>47897.73354010997</v>
      </c>
      <c r="D99" s="341">
        <f>PayCombo!Q91</f>
        <v>2.0877814587251639E-5</v>
      </c>
      <c r="E99" s="234">
        <f>PayCombo!P91</f>
        <v>9.3950165642632377E-3</v>
      </c>
      <c r="F99" s="74">
        <f t="shared" si="9"/>
        <v>0.96526807827696581</v>
      </c>
      <c r="G99" s="74">
        <f t="shared" si="7"/>
        <v>449.03473192172305</v>
      </c>
      <c r="H99" s="235">
        <f t="shared" si="10"/>
        <v>201632.1904720137</v>
      </c>
      <c r="I99" s="74">
        <f t="shared" si="8"/>
        <v>4.2096394874961085</v>
      </c>
    </row>
    <row r="100" spans="1:9">
      <c r="A100" s="197">
        <f>PayCombo!A92</f>
        <v>7</v>
      </c>
      <c r="B100" s="75">
        <f>PayCombo!O92</f>
        <v>450</v>
      </c>
      <c r="C100" s="75">
        <f>PayCombo!N92</f>
        <v>55751979.323076926</v>
      </c>
      <c r="D100" s="341">
        <f>PayCombo!Q92</f>
        <v>1.7936582918520327E-8</v>
      </c>
      <c r="E100" s="234">
        <f>PayCombo!P92</f>
        <v>8.0714623133341466E-6</v>
      </c>
      <c r="F100" s="74">
        <f t="shared" si="9"/>
        <v>0.96526807827696581</v>
      </c>
      <c r="G100" s="74">
        <f t="shared" si="7"/>
        <v>449.03473192172305</v>
      </c>
      <c r="H100" s="235">
        <f t="shared" si="10"/>
        <v>201632.1904720137</v>
      </c>
      <c r="I100" s="74">
        <f t="shared" si="8"/>
        <v>3.616592503444158E-3</v>
      </c>
    </row>
    <row r="101" spans="1:9">
      <c r="A101" s="197">
        <f>PayCombo!A93</f>
        <v>7</v>
      </c>
      <c r="B101" s="75">
        <f>PayCombo!O93</f>
        <v>450</v>
      </c>
      <c r="C101" s="75">
        <f>PayCombo!N93</f>
        <v>14731214.048780488</v>
      </c>
      <c r="D101" s="341">
        <f>PayCombo!Q93</f>
        <v>6.7883067660861542E-8</v>
      </c>
      <c r="E101" s="234">
        <f>PayCombo!P93</f>
        <v>3.0547380447387695E-5</v>
      </c>
      <c r="F101" s="74">
        <f t="shared" si="9"/>
        <v>0.96526807827696581</v>
      </c>
      <c r="G101" s="74">
        <f t="shared" si="7"/>
        <v>449.03473192172305</v>
      </c>
      <c r="H101" s="235">
        <f t="shared" si="10"/>
        <v>201632.1904720137</v>
      </c>
      <c r="I101" s="74">
        <f t="shared" si="8"/>
        <v>1.3687411628419428E-2</v>
      </c>
    </row>
    <row r="102" spans="1:9">
      <c r="A102" s="197">
        <f>PayCombo!A94</f>
        <v>7</v>
      </c>
      <c r="B102" s="75">
        <f>PayCombo!O94</f>
        <v>450</v>
      </c>
      <c r="C102" s="75">
        <f>PayCombo!N94</f>
        <v>22649241.600000001</v>
      </c>
      <c r="D102" s="341">
        <f>PayCombo!Q94</f>
        <v>4.4151588722511572E-8</v>
      </c>
      <c r="E102" s="234">
        <f>PayCombo!P94</f>
        <v>1.9868214925130207E-5</v>
      </c>
      <c r="F102" s="74">
        <f t="shared" si="9"/>
        <v>0.96526807827696581</v>
      </c>
      <c r="G102" s="74">
        <f t="shared" si="7"/>
        <v>449.03473192172305</v>
      </c>
      <c r="H102" s="235">
        <f t="shared" si="10"/>
        <v>201632.1904720137</v>
      </c>
      <c r="I102" s="74">
        <f t="shared" si="8"/>
        <v>8.9023815469394651E-3</v>
      </c>
    </row>
    <row r="103" spans="1:9">
      <c r="A103" s="197">
        <f>PayCombo!A95</f>
        <v>7</v>
      </c>
      <c r="B103" s="75">
        <f>PayCombo!O95</f>
        <v>450</v>
      </c>
      <c r="C103" s="75">
        <f>PayCombo!N95</f>
        <v>95795.46708021994</v>
      </c>
      <c r="D103" s="341">
        <f>PayCombo!Q95</f>
        <v>1.0438907293625819E-5</v>
      </c>
      <c r="E103" s="234">
        <f>PayCombo!P95</f>
        <v>4.6975082821316188E-3</v>
      </c>
      <c r="F103" s="74">
        <f t="shared" si="9"/>
        <v>0.96526807827696581</v>
      </c>
      <c r="G103" s="74">
        <f t="shared" si="7"/>
        <v>449.03473192172305</v>
      </c>
      <c r="H103" s="235">
        <f t="shared" si="10"/>
        <v>201632.1904720137</v>
      </c>
      <c r="I103" s="74">
        <f t="shared" si="8"/>
        <v>2.1048197437480543</v>
      </c>
    </row>
    <row r="104" spans="1:9">
      <c r="A104" s="197">
        <f>PayCombo!A96</f>
        <v>7</v>
      </c>
      <c r="B104" s="75">
        <f>PayCombo!O96</f>
        <v>450</v>
      </c>
      <c r="C104" s="75">
        <f>PayCombo!N96</f>
        <v>80530636.799999997</v>
      </c>
      <c r="D104" s="341">
        <f>PayCombo!Q96</f>
        <v>1.2417634328206381E-8</v>
      </c>
      <c r="E104" s="234">
        <f>PayCombo!P96</f>
        <v>5.5879354476928711E-6</v>
      </c>
      <c r="F104" s="74">
        <f t="shared" si="9"/>
        <v>0.96526807827696581</v>
      </c>
      <c r="G104" s="74">
        <f t="shared" si="7"/>
        <v>449.03473192172305</v>
      </c>
      <c r="H104" s="235">
        <f t="shared" si="10"/>
        <v>201632.1904720137</v>
      </c>
      <c r="I104" s="74">
        <f t="shared" si="8"/>
        <v>2.5037948100767246E-3</v>
      </c>
    </row>
    <row r="105" spans="1:9">
      <c r="A105" s="197">
        <f>PayCombo!A97</f>
        <v>7</v>
      </c>
      <c r="B105" s="75">
        <f>PayCombo!O97</f>
        <v>450</v>
      </c>
      <c r="C105" s="75">
        <f>PayCombo!N97</f>
        <v>340606.10517411534</v>
      </c>
      <c r="D105" s="341">
        <f>PayCombo!Q97</f>
        <v>2.9359426763322617E-6</v>
      </c>
      <c r="E105" s="234">
        <f>PayCombo!P97</f>
        <v>1.3211742043495178E-3</v>
      </c>
      <c r="F105" s="74">
        <f t="shared" si="9"/>
        <v>0.96526807827696581</v>
      </c>
      <c r="G105" s="74">
        <f t="shared" si="7"/>
        <v>449.03473192172305</v>
      </c>
      <c r="H105" s="235">
        <f t="shared" si="10"/>
        <v>201632.1904720137</v>
      </c>
      <c r="I105" s="74">
        <f t="shared" si="8"/>
        <v>0.5919805529291402</v>
      </c>
    </row>
    <row r="106" spans="1:9">
      <c r="A106" s="197">
        <f>PayCombo!A98</f>
        <v>7</v>
      </c>
      <c r="B106" s="75">
        <f>PayCombo!O98</f>
        <v>450</v>
      </c>
      <c r="C106" s="75">
        <f>PayCombo!N98</f>
        <v>523681.88670520228</v>
      </c>
      <c r="D106" s="341">
        <f>PayCombo!Q98</f>
        <v>1.9095562122486256E-6</v>
      </c>
      <c r="E106" s="234">
        <f>PayCombo!P98</f>
        <v>8.5930029551188158E-4</v>
      </c>
      <c r="F106" s="74">
        <f t="shared" si="9"/>
        <v>0.96526807827696581</v>
      </c>
      <c r="G106" s="74">
        <f t="shared" si="7"/>
        <v>449.03473192172305</v>
      </c>
      <c r="H106" s="235">
        <f t="shared" si="10"/>
        <v>201632.1904720137</v>
      </c>
      <c r="I106" s="74">
        <f t="shared" si="8"/>
        <v>0.38502800190513192</v>
      </c>
    </row>
    <row r="107" spans="1:9">
      <c r="A107" s="197">
        <f>PayCombo!A99</f>
        <v>6</v>
      </c>
      <c r="B107" s="75">
        <f>PayCombo!O99</f>
        <v>180</v>
      </c>
      <c r="C107" s="75">
        <f>PayCombo!N99</f>
        <v>41813984.492307693</v>
      </c>
      <c r="D107" s="341">
        <f>PayCombo!Q99</f>
        <v>2.3915443891360436E-8</v>
      </c>
      <c r="E107" s="234">
        <f>PayCombo!P99</f>
        <v>4.3047799004448788E-6</v>
      </c>
      <c r="F107" s="74">
        <f t="shared" si="9"/>
        <v>0.96526807827696581</v>
      </c>
      <c r="G107" s="74">
        <f t="shared" si="7"/>
        <v>179.03473192172302</v>
      </c>
      <c r="H107" s="235">
        <f t="shared" si="10"/>
        <v>32053.435234283228</v>
      </c>
      <c r="I107" s="74">
        <f t="shared" si="8"/>
        <v>7.6657213187085623E-4</v>
      </c>
    </row>
    <row r="108" spans="1:9">
      <c r="A108" s="197">
        <f>PayCombo!A100</f>
        <v>6</v>
      </c>
      <c r="B108" s="75">
        <f>PayCombo!O100</f>
        <v>180</v>
      </c>
      <c r="C108" s="75">
        <f>PayCombo!N100</f>
        <v>11048410.536585366</v>
      </c>
      <c r="D108" s="341">
        <f>PayCombo!Q100</f>
        <v>9.0510756881148719E-8</v>
      </c>
      <c r="E108" s="234">
        <f>PayCombo!P100</f>
        <v>1.629193623860677E-5</v>
      </c>
      <c r="F108" s="74">
        <f t="shared" si="9"/>
        <v>0.96526807827696581</v>
      </c>
      <c r="G108" s="74">
        <f t="shared" si="7"/>
        <v>179.03473192172302</v>
      </c>
      <c r="H108" s="235">
        <f t="shared" si="10"/>
        <v>32053.435234283228</v>
      </c>
      <c r="I108" s="74">
        <f t="shared" si="8"/>
        <v>2.9011806836958553E-3</v>
      </c>
    </row>
    <row r="109" spans="1:9">
      <c r="A109" s="197">
        <f>PayCombo!A101</f>
        <v>6</v>
      </c>
      <c r="B109" s="75">
        <f>PayCombo!O101</f>
        <v>180</v>
      </c>
      <c r="C109" s="75">
        <f>PayCombo!N101</f>
        <v>16986931.199999999</v>
      </c>
      <c r="D109" s="341">
        <f>PayCombo!Q101</f>
        <v>5.8868784963348769E-8</v>
      </c>
      <c r="E109" s="234">
        <f>PayCombo!P101</f>
        <v>1.0596381293402779E-5</v>
      </c>
      <c r="F109" s="74">
        <f t="shared" si="9"/>
        <v>0.96526807827696581</v>
      </c>
      <c r="G109" s="74">
        <f t="shared" si="7"/>
        <v>179.03473192172302</v>
      </c>
      <c r="H109" s="235">
        <f t="shared" si="10"/>
        <v>32053.435234283228</v>
      </c>
      <c r="I109" s="74">
        <f t="shared" si="8"/>
        <v>1.8869467861436461E-3</v>
      </c>
    </row>
    <row r="110" spans="1:9">
      <c r="A110" s="197">
        <f>PayCombo!A102</f>
        <v>6</v>
      </c>
      <c r="B110" s="75">
        <f>PayCombo!O102</f>
        <v>180</v>
      </c>
      <c r="C110" s="75">
        <f>PayCombo!N102</f>
        <v>71846.600310164955</v>
      </c>
      <c r="D110" s="341">
        <f>PayCombo!Q102</f>
        <v>1.391854305816776E-5</v>
      </c>
      <c r="E110" s="234">
        <f>PayCombo!P102</f>
        <v>2.5053377504701967E-3</v>
      </c>
      <c r="F110" s="74">
        <f t="shared" si="9"/>
        <v>0.96526807827696581</v>
      </c>
      <c r="G110" s="74">
        <f t="shared" si="7"/>
        <v>179.03473192172302</v>
      </c>
      <c r="H110" s="235">
        <f t="shared" si="10"/>
        <v>32053.435234283228</v>
      </c>
      <c r="I110" s="74">
        <f t="shared" si="8"/>
        <v>0.4461371184705627</v>
      </c>
    </row>
    <row r="111" spans="1:9">
      <c r="A111" s="197">
        <f>PayCombo!A103</f>
        <v>6</v>
      </c>
      <c r="B111" s="75">
        <f>PayCombo!O103</f>
        <v>180</v>
      </c>
      <c r="C111" s="75">
        <f>PayCombo!N103</f>
        <v>60397977.600000001</v>
      </c>
      <c r="D111" s="341">
        <f>PayCombo!Q103</f>
        <v>1.6556845770941841E-8</v>
      </c>
      <c r="E111" s="234">
        <f>PayCombo!P103</f>
        <v>2.9802322387695312E-6</v>
      </c>
      <c r="F111" s="74">
        <f t="shared" si="9"/>
        <v>0.96526807827696581</v>
      </c>
      <c r="G111" s="74">
        <f t="shared" si="7"/>
        <v>179.03473192172302</v>
      </c>
      <c r="H111" s="235">
        <f t="shared" si="10"/>
        <v>32053.435234283228</v>
      </c>
      <c r="I111" s="74">
        <f t="shared" si="8"/>
        <v>5.3070378360290044E-4</v>
      </c>
    </row>
    <row r="112" spans="1:9">
      <c r="A112" s="197">
        <f>PayCombo!A104</f>
        <v>6</v>
      </c>
      <c r="B112" s="75">
        <f>PayCombo!O104</f>
        <v>180</v>
      </c>
      <c r="C112" s="75">
        <f>PayCombo!N104</f>
        <v>255454.57888058649</v>
      </c>
      <c r="D112" s="341">
        <f>PayCombo!Q104</f>
        <v>3.9145902351096823E-6</v>
      </c>
      <c r="E112" s="234">
        <f>PayCombo!P104</f>
        <v>7.046262423197428E-4</v>
      </c>
      <c r="F112" s="74">
        <f t="shared" si="9"/>
        <v>0.96526807827696581</v>
      </c>
      <c r="G112" s="74">
        <f t="shared" si="7"/>
        <v>179.03473192172302</v>
      </c>
      <c r="H112" s="235">
        <f t="shared" si="10"/>
        <v>32053.435234283228</v>
      </c>
      <c r="I112" s="74">
        <f t="shared" si="8"/>
        <v>0.12547606456984575</v>
      </c>
    </row>
    <row r="113" spans="1:9">
      <c r="A113" s="197">
        <f>PayCombo!A105</f>
        <v>6</v>
      </c>
      <c r="B113" s="75">
        <f>PayCombo!O105</f>
        <v>180</v>
      </c>
      <c r="C113" s="75">
        <f>PayCombo!N105</f>
        <v>392761.41502890171</v>
      </c>
      <c r="D113" s="341">
        <f>PayCombo!Q105</f>
        <v>2.5460749496648342E-6</v>
      </c>
      <c r="E113" s="234">
        <f>PayCombo!P105</f>
        <v>4.5829349093967013E-4</v>
      </c>
      <c r="F113" s="74">
        <f t="shared" si="9"/>
        <v>0.96526807827696581</v>
      </c>
      <c r="G113" s="74">
        <f t="shared" si="7"/>
        <v>179.03473192172302</v>
      </c>
      <c r="H113" s="235">
        <f t="shared" si="10"/>
        <v>32053.435234283228</v>
      </c>
      <c r="I113" s="74">
        <f t="shared" si="8"/>
        <v>8.1610448500712696E-2</v>
      </c>
    </row>
    <row r="114" spans="1:9">
      <c r="A114" s="197">
        <f>PayCombo!A106</f>
        <v>6</v>
      </c>
      <c r="B114" s="75">
        <f>PayCombo!O106</f>
        <v>180</v>
      </c>
      <c r="C114" s="75">
        <f>PayCombo!N106</f>
        <v>120795955.2</v>
      </c>
      <c r="D114" s="341">
        <f>PayCombo!Q106</f>
        <v>8.2784228854709205E-9</v>
      </c>
      <c r="E114" s="234">
        <f>PayCombo!P106</f>
        <v>1.4901161193847656E-6</v>
      </c>
      <c r="F114" s="74">
        <f t="shared" si="9"/>
        <v>0.96526807827696581</v>
      </c>
      <c r="G114" s="74">
        <f t="shared" si="7"/>
        <v>179.03473192172302</v>
      </c>
      <c r="H114" s="235">
        <f t="shared" si="10"/>
        <v>32053.435234283228</v>
      </c>
      <c r="I114" s="74">
        <f t="shared" si="8"/>
        <v>2.6535189180145022E-4</v>
      </c>
    </row>
    <row r="115" spans="1:9">
      <c r="A115" s="197">
        <f>PayCombo!A107</f>
        <v>6</v>
      </c>
      <c r="B115" s="75">
        <f>PayCombo!O107</f>
        <v>180</v>
      </c>
      <c r="C115" s="75">
        <f>PayCombo!N107</f>
        <v>510909.15776117297</v>
      </c>
      <c r="D115" s="341">
        <f>PayCombo!Q107</f>
        <v>1.9572951175548412E-6</v>
      </c>
      <c r="E115" s="234">
        <f>PayCombo!P107</f>
        <v>3.523131211598714E-4</v>
      </c>
      <c r="F115" s="74">
        <f t="shared" si="9"/>
        <v>0.96526807827696581</v>
      </c>
      <c r="G115" s="74">
        <f t="shared" si="7"/>
        <v>179.03473192172302</v>
      </c>
      <c r="H115" s="235">
        <f t="shared" si="10"/>
        <v>32053.435234283228</v>
      </c>
      <c r="I115" s="74">
        <f t="shared" si="8"/>
        <v>6.2738032284922876E-2</v>
      </c>
    </row>
    <row r="116" spans="1:9">
      <c r="A116" s="197">
        <f>PayCombo!A108</f>
        <v>6</v>
      </c>
      <c r="B116" s="75">
        <f>PayCombo!O108</f>
        <v>180</v>
      </c>
      <c r="C116" s="75">
        <f>PayCombo!N108</f>
        <v>785522.83005780343</v>
      </c>
      <c r="D116" s="341">
        <f>PayCombo!Q108</f>
        <v>1.2730374748324171E-6</v>
      </c>
      <c r="E116" s="234">
        <f>PayCombo!P108</f>
        <v>2.2914674546983506E-4</v>
      </c>
      <c r="F116" s="74">
        <f t="shared" si="9"/>
        <v>0.96526807827696581</v>
      </c>
      <c r="G116" s="74">
        <f t="shared" si="7"/>
        <v>179.03473192172302</v>
      </c>
      <c r="H116" s="235">
        <f t="shared" si="10"/>
        <v>32053.435234283228</v>
      </c>
      <c r="I116" s="74">
        <f t="shared" si="8"/>
        <v>4.0805224250356348E-2</v>
      </c>
    </row>
    <row r="117" spans="1:9">
      <c r="A117" s="197">
        <f>PayCombo!A109</f>
        <v>6</v>
      </c>
      <c r="B117" s="75">
        <f>PayCombo!O109</f>
        <v>180</v>
      </c>
      <c r="C117" s="75">
        <f>PayCombo!N109</f>
        <v>2792970.0624277457</v>
      </c>
      <c r="D117" s="341">
        <f>PayCombo!Q109</f>
        <v>3.5804178979661731E-7</v>
      </c>
      <c r="E117" s="234">
        <f>PayCombo!P109</f>
        <v>6.4447522163391113E-5</v>
      </c>
      <c r="F117" s="74">
        <f t="shared" si="9"/>
        <v>0.96526807827696581</v>
      </c>
      <c r="G117" s="74">
        <f t="shared" si="7"/>
        <v>179.03473192172302</v>
      </c>
      <c r="H117" s="235">
        <f t="shared" si="10"/>
        <v>32053.435234283228</v>
      </c>
      <c r="I117" s="74">
        <f t="shared" si="8"/>
        <v>1.1476469320412722E-2</v>
      </c>
    </row>
    <row r="118" spans="1:9">
      <c r="A118" s="197">
        <f>PayCombo!A110</f>
        <v>6</v>
      </c>
      <c r="B118" s="75">
        <f>PayCombo!O110</f>
        <v>180</v>
      </c>
      <c r="C118" s="75">
        <f>PayCombo!N110</f>
        <v>16159.561643835616</v>
      </c>
      <c r="D118" s="341">
        <f>PayCombo!Q110</f>
        <v>6.1882866753472219E-5</v>
      </c>
      <c r="E118" s="234">
        <f>PayCombo!P110</f>
        <v>1.1138916015625E-2</v>
      </c>
      <c r="F118" s="74">
        <f t="shared" si="9"/>
        <v>0.96526807827696581</v>
      </c>
      <c r="G118" s="74">
        <f t="shared" si="7"/>
        <v>179.03473192172302</v>
      </c>
      <c r="H118" s="235">
        <f t="shared" si="10"/>
        <v>32053.435234283228</v>
      </c>
      <c r="I118" s="74">
        <f t="shared" si="8"/>
        <v>1.9835584615942006</v>
      </c>
    </row>
    <row r="119" spans="1:9">
      <c r="A119" s="197">
        <f>PayCombo!A111</f>
        <v>5</v>
      </c>
      <c r="B119" s="75">
        <f>PayCombo!O111</f>
        <v>50</v>
      </c>
      <c r="C119" s="75">
        <f>PayCombo!N111</f>
        <v>90596966.400000006</v>
      </c>
      <c r="D119" s="341">
        <f>PayCombo!Q111</f>
        <v>1.1037897180627893E-8</v>
      </c>
      <c r="E119" s="234">
        <f>PayCombo!P111</f>
        <v>5.5189485903139469E-7</v>
      </c>
      <c r="F119" s="74">
        <f t="shared" si="9"/>
        <v>0.96526807827696581</v>
      </c>
      <c r="G119" s="74">
        <f t="shared" si="7"/>
        <v>49.034731921723036</v>
      </c>
      <c r="H119" s="235">
        <f t="shared" si="10"/>
        <v>2404.404934635244</v>
      </c>
      <c r="I119" s="74">
        <f t="shared" si="8"/>
        <v>2.6539574449098154E-5</v>
      </c>
    </row>
    <row r="120" spans="1:9">
      <c r="A120" s="197">
        <f>PayCombo!A112</f>
        <v>5</v>
      </c>
      <c r="B120" s="75">
        <f>PayCombo!O112</f>
        <v>50</v>
      </c>
      <c r="C120" s="75">
        <f>PayCombo!N112</f>
        <v>383181.86832087976</v>
      </c>
      <c r="D120" s="341">
        <f>PayCombo!Q112</f>
        <v>2.6097268234064549E-6</v>
      </c>
      <c r="E120" s="234">
        <f>PayCombo!P112</f>
        <v>1.3048634117032276E-4</v>
      </c>
      <c r="F120" s="74">
        <f t="shared" si="9"/>
        <v>0.96526807827696581</v>
      </c>
      <c r="G120" s="74">
        <f t="shared" ref="G120:G150" si="11">B120-F120</f>
        <v>49.034731921723036</v>
      </c>
      <c r="H120" s="235">
        <f t="shared" si="10"/>
        <v>2404.404934635244</v>
      </c>
      <c r="I120" s="74">
        <f t="shared" ref="I120:I150" si="12">D120*H120</f>
        <v>6.2748400522484402E-3</v>
      </c>
    </row>
    <row r="121" spans="1:9">
      <c r="A121" s="197">
        <f>PayCombo!A113</f>
        <v>5</v>
      </c>
      <c r="B121" s="75">
        <f>PayCombo!O113</f>
        <v>50</v>
      </c>
      <c r="C121" s="75">
        <f>PayCombo!N113</f>
        <v>589142.12254335266</v>
      </c>
      <c r="D121" s="341">
        <f>PayCombo!Q113</f>
        <v>1.6973832997765559E-6</v>
      </c>
      <c r="E121" s="234">
        <f>PayCombo!P113</f>
        <v>8.4869164988827793E-5</v>
      </c>
      <c r="F121" s="74">
        <f t="shared" si="9"/>
        <v>0.96526807827696581</v>
      </c>
      <c r="G121" s="74">
        <f t="shared" si="11"/>
        <v>49.034731921723036</v>
      </c>
      <c r="H121" s="235">
        <f t="shared" si="10"/>
        <v>2404.404934635244</v>
      </c>
      <c r="I121" s="74">
        <f t="shared" si="12"/>
        <v>4.0811967819502047E-3</v>
      </c>
    </row>
    <row r="122" spans="1:9">
      <c r="A122" s="197">
        <f>PayCombo!A114</f>
        <v>5</v>
      </c>
      <c r="B122" s="75">
        <f>PayCombo!O114</f>
        <v>50</v>
      </c>
      <c r="C122" s="75">
        <f>PayCombo!N114</f>
        <v>2094727.5468208091</v>
      </c>
      <c r="D122" s="341">
        <f>PayCombo!Q114</f>
        <v>4.7738905306215641E-7</v>
      </c>
      <c r="E122" s="234">
        <f>PayCombo!P114</f>
        <v>2.3869452653107821E-5</v>
      </c>
      <c r="F122" s="74">
        <f t="shared" si="9"/>
        <v>0.96526807827696581</v>
      </c>
      <c r="G122" s="74">
        <f t="shared" si="11"/>
        <v>49.034731921723036</v>
      </c>
      <c r="H122" s="235">
        <f t="shared" si="10"/>
        <v>2404.404934635244</v>
      </c>
      <c r="I122" s="74">
        <f t="shared" si="12"/>
        <v>1.1478365949234952E-3</v>
      </c>
    </row>
    <row r="123" spans="1:9">
      <c r="A123" s="197">
        <f>PayCombo!A115</f>
        <v>5</v>
      </c>
      <c r="B123" s="75">
        <f>PayCombo!O115</f>
        <v>50</v>
      </c>
      <c r="C123" s="75">
        <f>PayCombo!N115</f>
        <v>12119.671232876712</v>
      </c>
      <c r="D123" s="341">
        <f>PayCombo!Q115</f>
        <v>8.251048900462963E-5</v>
      </c>
      <c r="E123" s="234">
        <f>PayCombo!P115</f>
        <v>4.1255244502314816E-3</v>
      </c>
      <c r="F123" s="74">
        <f t="shared" si="9"/>
        <v>0.96526807827696581</v>
      </c>
      <c r="G123" s="74">
        <f t="shared" si="11"/>
        <v>49.034731921723036</v>
      </c>
      <c r="H123" s="235">
        <f t="shared" si="10"/>
        <v>2404.404934635244</v>
      </c>
      <c r="I123" s="74">
        <f t="shared" si="12"/>
        <v>0.19838862692189851</v>
      </c>
    </row>
    <row r="124" spans="1:9">
      <c r="A124" s="197">
        <f>PayCombo!A116</f>
        <v>5</v>
      </c>
      <c r="B124" s="75">
        <f>PayCombo!O116</f>
        <v>50</v>
      </c>
      <c r="C124" s="75">
        <f>PayCombo!N116</f>
        <v>4189455.0936416183</v>
      </c>
      <c r="D124" s="341">
        <f>PayCombo!Q116</f>
        <v>2.3869452653107821E-7</v>
      </c>
      <c r="E124" s="234">
        <f>PayCombo!P116</f>
        <v>1.1934726326553911E-5</v>
      </c>
      <c r="F124" s="74">
        <f t="shared" si="9"/>
        <v>0.96526807827696581</v>
      </c>
      <c r="G124" s="74">
        <f t="shared" si="11"/>
        <v>49.034731921723036</v>
      </c>
      <c r="H124" s="235">
        <f t="shared" si="10"/>
        <v>2404.404934635244</v>
      </c>
      <c r="I124" s="74">
        <f t="shared" si="12"/>
        <v>5.7391829746174759E-4</v>
      </c>
    </row>
    <row r="125" spans="1:9">
      <c r="A125" s="197">
        <f>PayCombo!A117</f>
        <v>5</v>
      </c>
      <c r="B125" s="75">
        <f>PayCombo!O117</f>
        <v>50</v>
      </c>
      <c r="C125" s="75">
        <f>PayCombo!N117</f>
        <v>24239.342465753423</v>
      </c>
      <c r="D125" s="341">
        <f>PayCombo!Q117</f>
        <v>4.1255244502314815E-5</v>
      </c>
      <c r="E125" s="234">
        <f>PayCombo!P117</f>
        <v>2.0627622251157408E-3</v>
      </c>
      <c r="F125" s="74">
        <f t="shared" si="9"/>
        <v>0.96526807827696581</v>
      </c>
      <c r="G125" s="74">
        <f t="shared" si="11"/>
        <v>49.034731921723036</v>
      </c>
      <c r="H125" s="235">
        <f t="shared" si="10"/>
        <v>2404.404934635244</v>
      </c>
      <c r="I125" s="74">
        <f t="shared" si="12"/>
        <v>9.9194313460949257E-2</v>
      </c>
    </row>
    <row r="126" spans="1:9">
      <c r="A126" s="197">
        <f>PayCombo!A118</f>
        <v>5</v>
      </c>
      <c r="B126" s="75">
        <f>PayCombo!O118</f>
        <v>50</v>
      </c>
      <c r="C126" s="75">
        <f>PayCombo!N118</f>
        <v>86184.328767123283</v>
      </c>
      <c r="D126" s="341">
        <f>PayCombo!Q118</f>
        <v>1.1603037516276043E-5</v>
      </c>
      <c r="E126" s="234">
        <f>PayCombo!P118</f>
        <v>5.8015187581380212E-4</v>
      </c>
      <c r="F126" s="74">
        <f t="shared" si="9"/>
        <v>0.96526807827696581</v>
      </c>
      <c r="G126" s="74">
        <f t="shared" si="11"/>
        <v>49.034731921723036</v>
      </c>
      <c r="H126" s="235">
        <f t="shared" si="10"/>
        <v>2404.404934635244</v>
      </c>
      <c r="I126" s="74">
        <f t="shared" si="12"/>
        <v>2.7898400660891984E-2</v>
      </c>
    </row>
    <row r="127" spans="1:9">
      <c r="A127" s="197">
        <f>PayCombo!A119</f>
        <v>4</v>
      </c>
      <c r="B127" s="75">
        <f>PayCombo!O119</f>
        <v>15</v>
      </c>
      <c r="C127" s="75">
        <f>PayCombo!N119</f>
        <v>3142091.3202312137</v>
      </c>
      <c r="D127" s="341">
        <f>PayCombo!Q119</f>
        <v>3.1825936870810427E-7</v>
      </c>
      <c r="E127" s="234">
        <f>PayCombo!P119</f>
        <v>4.7738905306215641E-6</v>
      </c>
      <c r="F127" s="74">
        <f t="shared" si="9"/>
        <v>0.96526807827696581</v>
      </c>
      <c r="G127" s="74">
        <f t="shared" si="11"/>
        <v>14.034731921723035</v>
      </c>
      <c r="H127" s="235">
        <f t="shared" si="10"/>
        <v>196.97370011463155</v>
      </c>
      <c r="I127" s="74">
        <f t="shared" si="12"/>
        <v>6.2688725450582087E-5</v>
      </c>
    </row>
    <row r="128" spans="1:9">
      <c r="A128" s="197">
        <f>PayCombo!A120</f>
        <v>4</v>
      </c>
      <c r="B128" s="75">
        <f>PayCombo!O120</f>
        <v>15</v>
      </c>
      <c r="C128" s="75">
        <f>PayCombo!N120</f>
        <v>18179.506849315068</v>
      </c>
      <c r="D128" s="341">
        <f>PayCombo!Q120</f>
        <v>5.5006992669753087E-5</v>
      </c>
      <c r="E128" s="234">
        <f>PayCombo!P120</f>
        <v>8.2510489004629633E-4</v>
      </c>
      <c r="F128" s="74">
        <f t="shared" si="9"/>
        <v>0.96526807827696581</v>
      </c>
      <c r="G128" s="74">
        <f t="shared" si="11"/>
        <v>14.034731921723035</v>
      </c>
      <c r="H128" s="235">
        <f t="shared" si="10"/>
        <v>196.97370011463155</v>
      </c>
      <c r="I128" s="74">
        <f t="shared" si="12"/>
        <v>1.083493087833968E-2</v>
      </c>
    </row>
    <row r="129" spans="1:9">
      <c r="A129" s="197">
        <f>PayCombo!A121</f>
        <v>4</v>
      </c>
      <c r="B129" s="75">
        <f>PayCombo!O121</f>
        <v>15</v>
      </c>
      <c r="C129" s="75">
        <f>PayCombo!N121</f>
        <v>64638.246575342462</v>
      </c>
      <c r="D129" s="341">
        <f>PayCombo!Q121</f>
        <v>1.5470716688368055E-5</v>
      </c>
      <c r="E129" s="234">
        <f>PayCombo!P121</f>
        <v>2.3206075032552082E-4</v>
      </c>
      <c r="F129" s="74">
        <f t="shared" si="9"/>
        <v>0.96526807827696581</v>
      </c>
      <c r="G129" s="74">
        <f t="shared" si="11"/>
        <v>14.034731921723035</v>
      </c>
      <c r="H129" s="235">
        <f t="shared" si="10"/>
        <v>196.97370011463155</v>
      </c>
      <c r="I129" s="74">
        <f t="shared" si="12"/>
        <v>3.0473243095330352E-3</v>
      </c>
    </row>
    <row r="130" spans="1:9">
      <c r="A130" s="197">
        <f>PayCombo!A122</f>
        <v>4</v>
      </c>
      <c r="B130" s="75">
        <f>PayCombo!O122</f>
        <v>15</v>
      </c>
      <c r="C130" s="75">
        <f>PayCombo!N122</f>
        <v>129276.49315068492</v>
      </c>
      <c r="D130" s="341">
        <f>PayCombo!Q122</f>
        <v>7.7353583441840274E-6</v>
      </c>
      <c r="E130" s="234">
        <f>PayCombo!P122</f>
        <v>1.1603037516276041E-4</v>
      </c>
      <c r="F130" s="74">
        <f t="shared" si="9"/>
        <v>0.96526807827696581</v>
      </c>
      <c r="G130" s="74">
        <f t="shared" si="11"/>
        <v>14.034731921723035</v>
      </c>
      <c r="H130" s="235">
        <f t="shared" si="10"/>
        <v>196.97370011463155</v>
      </c>
      <c r="I130" s="74">
        <f t="shared" si="12"/>
        <v>1.5236621547665176E-3</v>
      </c>
    </row>
    <row r="131" spans="1:9">
      <c r="A131" s="197">
        <f>PayCombo!A123</f>
        <v>4</v>
      </c>
      <c r="B131" s="75">
        <f>PayCombo!O123</f>
        <v>15</v>
      </c>
      <c r="C131" s="75">
        <f>PayCombo!N123</f>
        <v>1136.4624277456646</v>
      </c>
      <c r="D131" s="341">
        <f>PayCombo!Q123</f>
        <v>8.7992350260416674E-4</v>
      </c>
      <c r="E131" s="234">
        <f>PayCombo!P123</f>
        <v>1.3198852539062502E-2</v>
      </c>
      <c r="F131" s="74">
        <f t="shared" si="9"/>
        <v>0.96526807827696581</v>
      </c>
      <c r="G131" s="74">
        <f t="shared" si="11"/>
        <v>14.034731921723035</v>
      </c>
      <c r="H131" s="235">
        <f t="shared" si="10"/>
        <v>196.97370011463155</v>
      </c>
      <c r="I131" s="74">
        <f t="shared" si="12"/>
        <v>0.17332178812576934</v>
      </c>
    </row>
    <row r="132" spans="1:9">
      <c r="A132" s="197">
        <f>PayCombo!A124</f>
        <v>3</v>
      </c>
      <c r="B132" s="75">
        <f>PayCombo!O124</f>
        <v>8</v>
      </c>
      <c r="C132" s="75">
        <f>PayCombo!N124</f>
        <v>96957.369863013693</v>
      </c>
      <c r="D132" s="341">
        <f>PayCombo!Q124</f>
        <v>1.0313811125578704E-5</v>
      </c>
      <c r="E132" s="234">
        <f>PayCombo!P124</f>
        <v>8.251048900462963E-5</v>
      </c>
      <c r="F132" s="74">
        <f t="shared" si="9"/>
        <v>0.96526807827696581</v>
      </c>
      <c r="G132" s="74">
        <f t="shared" si="11"/>
        <v>7.0347319217230346</v>
      </c>
      <c r="H132" s="235">
        <f t="shared" si="10"/>
        <v>49.487453210509059</v>
      </c>
      <c r="I132" s="74">
        <f t="shared" si="12"/>
        <v>5.104042454991039E-4</v>
      </c>
    </row>
    <row r="133" spans="1:9">
      <c r="A133" s="197">
        <f>PayCombo!A125</f>
        <v>3</v>
      </c>
      <c r="B133" s="75">
        <f>PayCombo!O125</f>
        <v>8</v>
      </c>
      <c r="C133" s="75">
        <f>PayCombo!N125</f>
        <v>852.34682080924858</v>
      </c>
      <c r="D133" s="341">
        <f>PayCombo!Q125</f>
        <v>1.1732313368055555E-3</v>
      </c>
      <c r="E133" s="234">
        <f>PayCombo!P125</f>
        <v>9.3858506944444441E-3</v>
      </c>
      <c r="F133" s="74">
        <f t="shared" si="9"/>
        <v>0.96526807827696581</v>
      </c>
      <c r="G133" s="74">
        <f t="shared" si="11"/>
        <v>7.0347319217230346</v>
      </c>
      <c r="H133" s="235">
        <f t="shared" si="10"/>
        <v>49.487453210509059</v>
      </c>
      <c r="I133" s="74">
        <f t="shared" si="12"/>
        <v>5.8060230885267926E-2</v>
      </c>
    </row>
    <row r="134" spans="1:9">
      <c r="A134" s="197">
        <f>PayCombo!A126</f>
        <v>3</v>
      </c>
      <c r="B134" s="75">
        <f>PayCombo!O126</f>
        <v>8</v>
      </c>
      <c r="C134" s="75">
        <f>PayCombo!N126</f>
        <v>1704.6936416184972</v>
      </c>
      <c r="D134" s="341">
        <f>PayCombo!Q126</f>
        <v>5.8661566840277775E-4</v>
      </c>
      <c r="E134" s="234">
        <f>PayCombo!P126</f>
        <v>4.692925347222222E-3</v>
      </c>
      <c r="F134" s="74">
        <f t="shared" si="9"/>
        <v>0.96526807827696581</v>
      </c>
      <c r="G134" s="74">
        <f t="shared" si="11"/>
        <v>7.0347319217230346</v>
      </c>
      <c r="H134" s="235">
        <f t="shared" si="10"/>
        <v>49.487453210509059</v>
      </c>
      <c r="I134" s="74">
        <f t="shared" si="12"/>
        <v>2.9030115442633963E-2</v>
      </c>
    </row>
    <row r="135" spans="1:9">
      <c r="A135" s="197" t="str">
        <f>PayCombo!A127</f>
        <v>M3</v>
      </c>
      <c r="B135" s="75"/>
      <c r="C135" s="75"/>
      <c r="D135" s="341"/>
      <c r="E135" s="234"/>
      <c r="F135" s="74"/>
      <c r="G135" s="74"/>
      <c r="H135" s="235"/>
      <c r="I135" s="74"/>
    </row>
    <row r="136" spans="1:9">
      <c r="A136" s="197">
        <f>PayCombo!A128</f>
        <v>10</v>
      </c>
      <c r="B136" s="75">
        <f>PayCombo!O128</f>
        <v>3000</v>
      </c>
      <c r="C136" s="75">
        <f>PayCombo!N128</f>
        <v>357384.48284023668</v>
      </c>
      <c r="D136" s="341">
        <f>PayCombo!Q128</f>
        <v>2.7981069352891709E-6</v>
      </c>
      <c r="E136" s="234">
        <f>PayCombo!P128</f>
        <v>8.3943208058675136E-3</v>
      </c>
      <c r="F136" s="74">
        <f t="shared" si="9"/>
        <v>0.96526807827696581</v>
      </c>
      <c r="G136" s="74">
        <f t="shared" si="11"/>
        <v>2999.0347319217231</v>
      </c>
      <c r="H136" s="235">
        <f t="shared" si="10"/>
        <v>8994209.3232728019</v>
      </c>
      <c r="I136" s="74">
        <f t="shared" si="12"/>
        <v>25.166759484892147</v>
      </c>
    </row>
    <row r="137" spans="1:9">
      <c r="A137" s="197">
        <f>PayCombo!A129</f>
        <v>9</v>
      </c>
      <c r="B137" s="75">
        <f>PayCombo!O129</f>
        <v>900</v>
      </c>
      <c r="C137" s="75">
        <f>PayCombo!N129</f>
        <v>223365.30177514793</v>
      </c>
      <c r="D137" s="341">
        <f>PayCombo!Q129</f>
        <v>4.4769710964626738E-6</v>
      </c>
      <c r="E137" s="234">
        <f>PayCombo!P129</f>
        <v>4.0292739868164062E-3</v>
      </c>
      <c r="F137" s="74">
        <f t="shared" si="9"/>
        <v>0.96526807827696581</v>
      </c>
      <c r="G137" s="74">
        <f t="shared" si="11"/>
        <v>899.03473192172305</v>
      </c>
      <c r="H137" s="235">
        <f t="shared" si="10"/>
        <v>808263.44920156442</v>
      </c>
      <c r="I137" s="74">
        <f t="shared" si="12"/>
        <v>3.6185721004026306</v>
      </c>
    </row>
    <row r="138" spans="1:9">
      <c r="A138" s="197">
        <f>PayCombo!A130</f>
        <v>9</v>
      </c>
      <c r="B138" s="75">
        <f>PayCombo!O130</f>
        <v>900</v>
      </c>
      <c r="C138" s="75">
        <f>PayCombo!N130</f>
        <v>816878.81792054104</v>
      </c>
      <c r="D138" s="341">
        <f>PayCombo!Q130</f>
        <v>1.2241717841890122E-6</v>
      </c>
      <c r="E138" s="234">
        <f>PayCombo!P130</f>
        <v>1.1017546057701111E-3</v>
      </c>
      <c r="F138" s="74">
        <f t="shared" si="9"/>
        <v>0.96526807827696581</v>
      </c>
      <c r="G138" s="74">
        <f t="shared" si="11"/>
        <v>899.03473192172305</v>
      </c>
      <c r="H138" s="235">
        <f t="shared" si="10"/>
        <v>808263.44920156442</v>
      </c>
      <c r="I138" s="74">
        <f t="shared" si="12"/>
        <v>0.98945330870384418</v>
      </c>
    </row>
    <row r="139" spans="1:9">
      <c r="A139" s="197">
        <f>PayCombo!A131</f>
        <v>9</v>
      </c>
      <c r="B139" s="75">
        <f>PayCombo!O131</f>
        <v>900</v>
      </c>
      <c r="C139" s="75">
        <f>PayCombo!N131</f>
        <v>1548666.0923076924</v>
      </c>
      <c r="D139" s="341">
        <f>PayCombo!Q131</f>
        <v>6.457169850667317E-7</v>
      </c>
      <c r="E139" s="234">
        <f>PayCombo!P131</f>
        <v>5.8114528656005849E-4</v>
      </c>
      <c r="F139" s="74">
        <f t="shared" si="9"/>
        <v>0.96526807827696581</v>
      </c>
      <c r="G139" s="74">
        <f t="shared" si="11"/>
        <v>899.03473192172305</v>
      </c>
      <c r="H139" s="235">
        <f t="shared" si="10"/>
        <v>808263.44920156442</v>
      </c>
      <c r="I139" s="74">
        <f t="shared" si="12"/>
        <v>0.52190943755807162</v>
      </c>
    </row>
    <row r="140" spans="1:9">
      <c r="A140" s="197">
        <f>PayCombo!A132</f>
        <v>9</v>
      </c>
      <c r="B140" s="75">
        <f>PayCombo!O132</f>
        <v>900</v>
      </c>
      <c r="C140" s="75">
        <f>PayCombo!N132</f>
        <v>2787598.9661538461</v>
      </c>
      <c r="D140" s="341">
        <f>PayCombo!Q132</f>
        <v>3.5873165837040652E-7</v>
      </c>
      <c r="E140" s="234">
        <f>PayCombo!P132</f>
        <v>3.2285849253336585E-4</v>
      </c>
      <c r="F140" s="74">
        <f t="shared" si="9"/>
        <v>0.96526807827696581</v>
      </c>
      <c r="G140" s="74">
        <f t="shared" si="11"/>
        <v>899.03473192172305</v>
      </c>
      <c r="H140" s="235">
        <f t="shared" si="10"/>
        <v>808263.44920156442</v>
      </c>
      <c r="I140" s="74">
        <f t="shared" si="12"/>
        <v>0.28994968753226202</v>
      </c>
    </row>
    <row r="141" spans="1:9">
      <c r="A141" s="197">
        <f>PayCombo!A133</f>
        <v>9</v>
      </c>
      <c r="B141" s="75">
        <f>PayCombo!O133</f>
        <v>900</v>
      </c>
      <c r="C141" s="75">
        <f>PayCombo!N133</f>
        <v>1286584.138224852</v>
      </c>
      <c r="D141" s="341">
        <f>PayCombo!Q133</f>
        <v>7.7725192646921417E-7</v>
      </c>
      <c r="E141" s="234">
        <f>PayCombo!P133</f>
        <v>6.9952673382229276E-4</v>
      </c>
      <c r="F141" s="74">
        <f t="shared" si="9"/>
        <v>0.96526807827696581</v>
      </c>
      <c r="G141" s="74">
        <f t="shared" si="11"/>
        <v>899.03473192172305</v>
      </c>
      <c r="H141" s="235">
        <f t="shared" si="10"/>
        <v>808263.44920156442</v>
      </c>
      <c r="I141" s="74">
        <f t="shared" si="12"/>
        <v>0.62822432298656772</v>
      </c>
    </row>
    <row r="142" spans="1:9">
      <c r="A142" s="197">
        <f>PayCombo!A134</f>
        <v>8</v>
      </c>
      <c r="B142" s="75">
        <f>PayCombo!O134</f>
        <v>600</v>
      </c>
      <c r="C142" s="75">
        <f>PayCombo!N134</f>
        <v>510549.26120033814</v>
      </c>
      <c r="D142" s="341">
        <f>PayCombo!Q134</f>
        <v>1.9586748547024195E-6</v>
      </c>
      <c r="E142" s="234">
        <f>PayCombo!P134</f>
        <v>1.1752049128214517E-3</v>
      </c>
      <c r="F142" s="74">
        <f t="shared" si="9"/>
        <v>0.96526807827696581</v>
      </c>
      <c r="G142" s="74">
        <f t="shared" si="11"/>
        <v>599.03473192172305</v>
      </c>
      <c r="H142" s="235">
        <f t="shared" si="10"/>
        <v>358842.61004853062</v>
      </c>
      <c r="I142" s="74">
        <f t="shared" si="12"/>
        <v>0.70285599709784263</v>
      </c>
    </row>
    <row r="143" spans="1:9">
      <c r="A143" s="197">
        <f>PayCombo!A135</f>
        <v>8</v>
      </c>
      <c r="B143" s="75">
        <f>PayCombo!O135</f>
        <v>600</v>
      </c>
      <c r="C143" s="75">
        <f>PayCombo!N135</f>
        <v>967916.30769230775</v>
      </c>
      <c r="D143" s="341">
        <f>PayCombo!Q135</f>
        <v>1.0331471761067708E-6</v>
      </c>
      <c r="E143" s="234">
        <f>PayCombo!P135</f>
        <v>6.198883056640625E-4</v>
      </c>
      <c r="F143" s="74">
        <f t="shared" si="9"/>
        <v>0.96526807827696581</v>
      </c>
      <c r="G143" s="74">
        <f t="shared" si="11"/>
        <v>599.03473192172305</v>
      </c>
      <c r="H143" s="235">
        <f t="shared" si="10"/>
        <v>358842.61004853062</v>
      </c>
      <c r="I143" s="74">
        <f t="shared" si="12"/>
        <v>0.37073722923842256</v>
      </c>
    </row>
    <row r="144" spans="1:9">
      <c r="A144" s="197">
        <f>PayCombo!A136</f>
        <v>8</v>
      </c>
      <c r="B144" s="75">
        <f>PayCombo!O136</f>
        <v>600</v>
      </c>
      <c r="C144" s="75">
        <f>PayCombo!N136</f>
        <v>1742249.3538461539</v>
      </c>
      <c r="D144" s="341">
        <f>PayCombo!Q136</f>
        <v>5.7397065339265047E-7</v>
      </c>
      <c r="E144" s="234">
        <f>PayCombo!P136</f>
        <v>3.4438239203559031E-4</v>
      </c>
      <c r="F144" s="74">
        <f t="shared" si="9"/>
        <v>0.96526807827696581</v>
      </c>
      <c r="G144" s="74">
        <f t="shared" si="11"/>
        <v>599.03473192172305</v>
      </c>
      <c r="H144" s="235">
        <f t="shared" si="10"/>
        <v>358842.61004853062</v>
      </c>
      <c r="I144" s="74">
        <f t="shared" si="12"/>
        <v>0.2059651273546792</v>
      </c>
    </row>
    <row r="145" spans="1:9">
      <c r="A145" s="197">
        <f>PayCombo!A137</f>
        <v>8</v>
      </c>
      <c r="B145" s="75">
        <f>PayCombo!O137</f>
        <v>600</v>
      </c>
      <c r="C145" s="75">
        <f>PayCombo!N137</f>
        <v>804115.08639053255</v>
      </c>
      <c r="D145" s="341">
        <f>PayCombo!Q137</f>
        <v>1.2436030823507426E-6</v>
      </c>
      <c r="E145" s="234">
        <f>PayCombo!P137</f>
        <v>7.4616184941044559E-4</v>
      </c>
      <c r="F145" s="74">
        <f t="shared" ref="F145:F150" si="13">$B$5</f>
        <v>0.96526807827696581</v>
      </c>
      <c r="G145" s="74">
        <f t="shared" si="11"/>
        <v>599.03473192172305</v>
      </c>
      <c r="H145" s="235">
        <f t="shared" ref="H145:H150" si="14">G145^2</f>
        <v>358842.61004853062</v>
      </c>
      <c r="I145" s="74">
        <f t="shared" si="12"/>
        <v>0.44625777593513821</v>
      </c>
    </row>
    <row r="146" spans="1:9">
      <c r="A146" s="197">
        <f>PayCombo!A138</f>
        <v>8</v>
      </c>
      <c r="B146" s="75">
        <f>PayCombo!O138</f>
        <v>600</v>
      </c>
      <c r="C146" s="75">
        <f>PayCombo!N138</f>
        <v>3539808.210989011</v>
      </c>
      <c r="D146" s="341">
        <f>PayCombo!Q138</f>
        <v>2.8250118096669513E-7</v>
      </c>
      <c r="E146" s="234">
        <f>PayCombo!P138</f>
        <v>1.6950070858001709E-4</v>
      </c>
      <c r="F146" s="74">
        <f t="shared" si="13"/>
        <v>0.96526807827696581</v>
      </c>
      <c r="G146" s="74">
        <f t="shared" si="11"/>
        <v>599.03473192172305</v>
      </c>
      <c r="H146" s="235">
        <f t="shared" si="14"/>
        <v>358842.61004853062</v>
      </c>
      <c r="I146" s="74">
        <f t="shared" si="12"/>
        <v>0.10137346111988116</v>
      </c>
    </row>
    <row r="147" spans="1:9">
      <c r="A147" s="197">
        <f>PayCombo!A139</f>
        <v>8</v>
      </c>
      <c r="B147" s="75">
        <f>PayCombo!O139</f>
        <v>600</v>
      </c>
      <c r="C147" s="75">
        <f>PayCombo!N139</f>
        <v>6371654.7797802202</v>
      </c>
      <c r="D147" s="341">
        <f>PayCombo!Q139</f>
        <v>1.5694510053705285E-7</v>
      </c>
      <c r="E147" s="234">
        <f>PayCombo!P139</f>
        <v>9.4167060322231715E-5</v>
      </c>
      <c r="F147" s="74">
        <f t="shared" si="13"/>
        <v>0.96526807827696581</v>
      </c>
      <c r="G147" s="74">
        <f t="shared" si="11"/>
        <v>599.03473192172305</v>
      </c>
      <c r="H147" s="235">
        <f t="shared" si="14"/>
        <v>358842.61004853062</v>
      </c>
      <c r="I147" s="74">
        <f t="shared" si="12"/>
        <v>5.631858951104509E-2</v>
      </c>
    </row>
    <row r="148" spans="1:9">
      <c r="A148" s="197">
        <f>PayCombo!A140</f>
        <v>8</v>
      </c>
      <c r="B148" s="75">
        <f>PayCombo!O140</f>
        <v>600</v>
      </c>
      <c r="C148" s="75">
        <f>PayCombo!N140</f>
        <v>2940763.7445139475</v>
      </c>
      <c r="D148" s="341">
        <f>PayCombo!Q140</f>
        <v>3.4004771783028118E-7</v>
      </c>
      <c r="E148" s="234">
        <f>PayCombo!P140</f>
        <v>2.0402863069816872E-4</v>
      </c>
      <c r="F148" s="74">
        <f t="shared" si="13"/>
        <v>0.96526807827696581</v>
      </c>
      <c r="G148" s="74">
        <f t="shared" si="11"/>
        <v>599.03473192172305</v>
      </c>
      <c r="H148" s="235">
        <f t="shared" si="14"/>
        <v>358842.61004853062</v>
      </c>
      <c r="I148" s="74">
        <f t="shared" si="12"/>
        <v>0.12202361060726437</v>
      </c>
    </row>
    <row r="149" spans="1:9">
      <c r="A149" s="197">
        <f>PayCombo!A141</f>
        <v>8</v>
      </c>
      <c r="B149" s="75">
        <f>PayCombo!O141</f>
        <v>600</v>
      </c>
      <c r="C149" s="75">
        <f>PayCombo!N141</f>
        <v>12079595.52</v>
      </c>
      <c r="D149" s="341">
        <f>PayCombo!Q141</f>
        <v>8.2784228854709198E-8</v>
      </c>
      <c r="E149" s="234">
        <f>PayCombo!P141</f>
        <v>4.9670537312825516E-5</v>
      </c>
      <c r="F149" s="74">
        <f t="shared" si="13"/>
        <v>0.96526807827696581</v>
      </c>
      <c r="G149" s="74">
        <f t="shared" si="11"/>
        <v>599.03473192172305</v>
      </c>
      <c r="H149" s="235">
        <f t="shared" si="14"/>
        <v>358842.61004853062</v>
      </c>
      <c r="I149" s="74">
        <f t="shared" si="12"/>
        <v>2.9706508753078731E-2</v>
      </c>
    </row>
    <row r="150" spans="1:9">
      <c r="A150" s="197">
        <f>PayCombo!A142</f>
        <v>8</v>
      </c>
      <c r="B150" s="75">
        <f>PayCombo!O142</f>
        <v>600</v>
      </c>
      <c r="C150" s="75">
        <f>PayCombo!N142</f>
        <v>5575197.9323076922</v>
      </c>
      <c r="D150" s="341">
        <f>PayCombo!Q142</f>
        <v>1.7936582918520326E-7</v>
      </c>
      <c r="E150" s="234">
        <f>PayCombo!P142</f>
        <v>1.0761949751112195E-4</v>
      </c>
      <c r="F150" s="74">
        <f t="shared" si="13"/>
        <v>0.96526807827696581</v>
      </c>
      <c r="G150" s="74">
        <f t="shared" si="11"/>
        <v>599.03473192172305</v>
      </c>
      <c r="H150" s="235">
        <f t="shared" si="14"/>
        <v>358842.61004853062</v>
      </c>
      <c r="I150" s="74">
        <f t="shared" si="12"/>
        <v>6.436410229833725E-2</v>
      </c>
    </row>
    <row r="151" spans="1:9">
      <c r="A151" s="197">
        <f>PayCombo!A143</f>
        <v>8</v>
      </c>
      <c r="B151" s="75">
        <f>PayCombo!O143</f>
        <v>600</v>
      </c>
      <c r="C151" s="75">
        <f>PayCombo!N143</f>
        <v>10035356.278153846</v>
      </c>
      <c r="D151" s="341">
        <f>PayCombo!Q143</f>
        <v>9.9647682880668485E-8</v>
      </c>
      <c r="E151" s="234">
        <f>PayCombo!P143</f>
        <v>5.9788609728401094E-5</v>
      </c>
      <c r="F151" s="74">
        <f>$B$5</f>
        <v>0.96526807827696581</v>
      </c>
      <c r="G151" s="74">
        <f>B151-F151</f>
        <v>599.03473192172305</v>
      </c>
      <c r="H151" s="235">
        <f>G151^2</f>
        <v>358842.61004853062</v>
      </c>
      <c r="I151" s="74">
        <f>D151*H151</f>
        <v>3.5757834610187361E-2</v>
      </c>
    </row>
    <row r="152" spans="1:9">
      <c r="A152" s="197">
        <f>PayCombo!A144</f>
        <v>8</v>
      </c>
      <c r="B152" s="75">
        <f>PayCombo!O144</f>
        <v>600</v>
      </c>
      <c r="C152" s="75">
        <f>PayCombo!N144</f>
        <v>38064.619474108047</v>
      </c>
      <c r="D152" s="341">
        <f>PayCombo!Q144</f>
        <v>2.6271115114659439E-5</v>
      </c>
      <c r="E152" s="234">
        <f>PayCombo!P144</f>
        <v>1.5762669068795664E-2</v>
      </c>
      <c r="F152" s="74">
        <f t="shared" ref="F152:F215" si="15">$B$5</f>
        <v>0.96526807827696581</v>
      </c>
      <c r="G152" s="74">
        <f t="shared" ref="G152:G215" si="16">B152-F152</f>
        <v>599.03473192172305</v>
      </c>
      <c r="H152" s="235">
        <f t="shared" ref="H152:H215" si="17">G152^2</f>
        <v>358842.61004853062</v>
      </c>
      <c r="I152" s="74">
        <f t="shared" ref="I152:I215" si="18">D152*H152</f>
        <v>9.427195516629796</v>
      </c>
    </row>
    <row r="153" spans="1:9">
      <c r="A153" s="197">
        <f>PayCombo!A145</f>
        <v>7</v>
      </c>
      <c r="B153" s="75">
        <f>PayCombo!O145</f>
        <v>360</v>
      </c>
      <c r="C153" s="75">
        <f>PayCombo!N145</f>
        <v>2212380.1318681319</v>
      </c>
      <c r="D153" s="341">
        <f>PayCombo!Q145</f>
        <v>4.5200188954671222E-7</v>
      </c>
      <c r="E153" s="234">
        <f>PayCombo!P145</f>
        <v>1.6272068023681641E-4</v>
      </c>
      <c r="F153" s="74">
        <f t="shared" si="15"/>
        <v>0.96526807827696581</v>
      </c>
      <c r="G153" s="74">
        <f t="shared" si="16"/>
        <v>359.03473192172305</v>
      </c>
      <c r="H153" s="235">
        <f t="shared" si="17"/>
        <v>128905.93872610353</v>
      </c>
      <c r="I153" s="74">
        <f t="shared" si="18"/>
        <v>5.8265727877991502E-2</v>
      </c>
    </row>
    <row r="154" spans="1:9">
      <c r="A154" s="197">
        <f>PayCombo!A146</f>
        <v>7</v>
      </c>
      <c r="B154" s="75">
        <f>PayCombo!O146</f>
        <v>360</v>
      </c>
      <c r="C154" s="75">
        <f>PayCombo!N146</f>
        <v>3982284.2373626372</v>
      </c>
      <c r="D154" s="341">
        <f>PayCombo!Q146</f>
        <v>2.5111216085928457E-7</v>
      </c>
      <c r="E154" s="234">
        <f>PayCombo!P146</f>
        <v>9.0400377909342439E-5</v>
      </c>
      <c r="F154" s="74">
        <f t="shared" si="15"/>
        <v>0.96526807827696581</v>
      </c>
      <c r="G154" s="74">
        <f t="shared" si="16"/>
        <v>359.03473192172305</v>
      </c>
      <c r="H154" s="235">
        <f t="shared" si="17"/>
        <v>128905.93872610353</v>
      </c>
      <c r="I154" s="74">
        <f t="shared" si="18"/>
        <v>3.2369848821106391E-2</v>
      </c>
    </row>
    <row r="155" spans="1:9">
      <c r="A155" s="197">
        <f>PayCombo!A147</f>
        <v>7</v>
      </c>
      <c r="B155" s="75">
        <f>PayCombo!O147</f>
        <v>360</v>
      </c>
      <c r="C155" s="75">
        <f>PayCombo!N147</f>
        <v>1837977.3403212172</v>
      </c>
      <c r="D155" s="341">
        <f>PayCombo!Q147</f>
        <v>5.4407634852844996E-7</v>
      </c>
      <c r="E155" s="234">
        <f>PayCombo!P147</f>
        <v>1.9586748547024198E-4</v>
      </c>
      <c r="F155" s="74">
        <f t="shared" si="15"/>
        <v>0.96526807827696581</v>
      </c>
      <c r="G155" s="74">
        <f t="shared" si="16"/>
        <v>359.03473192172305</v>
      </c>
      <c r="H155" s="235">
        <f t="shared" si="17"/>
        <v>128905.93872610353</v>
      </c>
      <c r="I155" s="74">
        <f t="shared" si="18"/>
        <v>7.0134672445730517E-2</v>
      </c>
    </row>
    <row r="156" spans="1:9">
      <c r="A156" s="197">
        <f>PayCombo!A148</f>
        <v>7</v>
      </c>
      <c r="B156" s="75">
        <f>PayCombo!O148</f>
        <v>360</v>
      </c>
      <c r="C156" s="75">
        <f>PayCombo!N148</f>
        <v>7549747.2000000002</v>
      </c>
      <c r="D156" s="341">
        <f>PayCombo!Q148</f>
        <v>1.3245476616753473E-7</v>
      </c>
      <c r="E156" s="234">
        <f>PayCombo!P148</f>
        <v>4.76837158203125E-5</v>
      </c>
      <c r="F156" s="74">
        <f t="shared" si="15"/>
        <v>0.96526807827696581</v>
      </c>
      <c r="G156" s="74">
        <f t="shared" si="16"/>
        <v>359.03473192172305</v>
      </c>
      <c r="H156" s="235">
        <f t="shared" si="17"/>
        <v>128905.93872610353</v>
      </c>
      <c r="I156" s="74">
        <f t="shared" si="18"/>
        <v>1.7074205971572602E-2</v>
      </c>
    </row>
    <row r="157" spans="1:9">
      <c r="A157" s="197">
        <f>PayCombo!A149</f>
        <v>7</v>
      </c>
      <c r="B157" s="75">
        <f>PayCombo!O149</f>
        <v>360</v>
      </c>
      <c r="C157" s="75">
        <f>PayCombo!N149</f>
        <v>3484498.7076923079</v>
      </c>
      <c r="D157" s="341">
        <f>PayCombo!Q149</f>
        <v>2.8698532669632524E-7</v>
      </c>
      <c r="E157" s="234">
        <f>PayCombo!P149</f>
        <v>1.0331471761067708E-4</v>
      </c>
      <c r="F157" s="74">
        <f t="shared" si="15"/>
        <v>0.96526807827696581</v>
      </c>
      <c r="G157" s="74">
        <f t="shared" si="16"/>
        <v>359.03473192172305</v>
      </c>
      <c r="H157" s="235">
        <f t="shared" si="17"/>
        <v>128905.93872610353</v>
      </c>
      <c r="I157" s="74">
        <f t="shared" si="18"/>
        <v>3.6994112938407306E-2</v>
      </c>
    </row>
    <row r="158" spans="1:9">
      <c r="A158" s="197">
        <f>PayCombo!A150</f>
        <v>7</v>
      </c>
      <c r="B158" s="75">
        <f>PayCombo!O150</f>
        <v>360</v>
      </c>
      <c r="C158" s="75">
        <f>PayCombo!N150</f>
        <v>6272097.6738461535</v>
      </c>
      <c r="D158" s="341">
        <f>PayCombo!Q150</f>
        <v>1.5943629260906958E-7</v>
      </c>
      <c r="E158" s="234">
        <f>PayCombo!P150</f>
        <v>5.7397065339265045E-5</v>
      </c>
      <c r="F158" s="74">
        <f t="shared" si="15"/>
        <v>0.96526807827696581</v>
      </c>
      <c r="G158" s="74">
        <f t="shared" si="16"/>
        <v>359.03473192172305</v>
      </c>
      <c r="H158" s="235">
        <f t="shared" si="17"/>
        <v>128905.93872610353</v>
      </c>
      <c r="I158" s="74">
        <f t="shared" si="18"/>
        <v>2.0552284965781837E-2</v>
      </c>
    </row>
    <row r="159" spans="1:9">
      <c r="A159" s="197">
        <f>PayCombo!A151</f>
        <v>7</v>
      </c>
      <c r="B159" s="75">
        <f>PayCombo!O151</f>
        <v>360</v>
      </c>
      <c r="C159" s="75">
        <f>PayCombo!N151</f>
        <v>23790.387171317532</v>
      </c>
      <c r="D159" s="341">
        <f>PayCombo!Q151</f>
        <v>4.2033784183455099E-5</v>
      </c>
      <c r="E159" s="234">
        <f>PayCombo!P151</f>
        <v>1.5132162306043835E-2</v>
      </c>
      <c r="F159" s="74">
        <f t="shared" si="15"/>
        <v>0.96526807827696581</v>
      </c>
      <c r="G159" s="74">
        <f t="shared" si="16"/>
        <v>359.03473192172305</v>
      </c>
      <c r="H159" s="235">
        <f t="shared" si="17"/>
        <v>128905.93872610353</v>
      </c>
      <c r="I159" s="74">
        <f t="shared" si="18"/>
        <v>5.4184044083787226</v>
      </c>
    </row>
    <row r="160" spans="1:9">
      <c r="A160" s="197">
        <f>PayCombo!A152</f>
        <v>7</v>
      </c>
      <c r="B160" s="75">
        <f>PayCombo!O152</f>
        <v>360</v>
      </c>
      <c r="C160" s="75">
        <f>PayCombo!N152</f>
        <v>27610504.045714285</v>
      </c>
      <c r="D160" s="341">
        <f>PayCombo!Q152</f>
        <v>3.6218100123935279E-8</v>
      </c>
      <c r="E160" s="234">
        <f>PayCombo!P152</f>
        <v>1.3038516044616701E-5</v>
      </c>
      <c r="F160" s="74">
        <f t="shared" si="15"/>
        <v>0.96526807827696581</v>
      </c>
      <c r="G160" s="74">
        <f t="shared" si="16"/>
        <v>359.03473192172305</v>
      </c>
      <c r="H160" s="235">
        <f t="shared" si="17"/>
        <v>128905.93872610353</v>
      </c>
      <c r="I160" s="74">
        <f t="shared" si="18"/>
        <v>4.6687281953518836E-3</v>
      </c>
    </row>
    <row r="161" spans="1:9">
      <c r="A161" s="197">
        <f>PayCombo!A153</f>
        <v>7</v>
      </c>
      <c r="B161" s="75">
        <f>PayCombo!O153</f>
        <v>360</v>
      </c>
      <c r="C161" s="75">
        <f>PayCombo!N153</f>
        <v>12743309.55956044</v>
      </c>
      <c r="D161" s="341">
        <f>PayCombo!Q153</f>
        <v>7.8472550268526424E-8</v>
      </c>
      <c r="E161" s="234">
        <f>PayCombo!P153</f>
        <v>2.8250118096669514E-5</v>
      </c>
      <c r="F161" s="74">
        <f t="shared" si="15"/>
        <v>0.96526807827696581</v>
      </c>
      <c r="G161" s="74">
        <f t="shared" si="16"/>
        <v>359.03473192172305</v>
      </c>
      <c r="H161" s="235">
        <f t="shared" si="17"/>
        <v>128905.93872610353</v>
      </c>
      <c r="I161" s="74">
        <f t="shared" si="18"/>
        <v>1.0115577756595747E-2</v>
      </c>
    </row>
    <row r="162" spans="1:9">
      <c r="A162" s="197">
        <f>PayCombo!A154</f>
        <v>7</v>
      </c>
      <c r="B162" s="75">
        <f>PayCombo!O154</f>
        <v>360</v>
      </c>
      <c r="C162" s="75">
        <f>PayCombo!N154</f>
        <v>22937957.20720879</v>
      </c>
      <c r="D162" s="341">
        <f>PayCombo!Q154</f>
        <v>4.3595861260292464E-8</v>
      </c>
      <c r="E162" s="234">
        <f>PayCombo!P154</f>
        <v>1.5694510053705288E-5</v>
      </c>
      <c r="F162" s="74">
        <f t="shared" si="15"/>
        <v>0.96526807827696581</v>
      </c>
      <c r="G162" s="74">
        <f t="shared" si="16"/>
        <v>359.03473192172305</v>
      </c>
      <c r="H162" s="235">
        <f t="shared" si="17"/>
        <v>128905.93872610353</v>
      </c>
      <c r="I162" s="74">
        <f t="shared" si="18"/>
        <v>5.6197654203309711E-3</v>
      </c>
    </row>
    <row r="163" spans="1:9">
      <c r="A163" s="197">
        <f>PayCombo!A155</f>
        <v>7</v>
      </c>
      <c r="B163" s="75">
        <f>PayCombo!O155</f>
        <v>360</v>
      </c>
      <c r="C163" s="75">
        <f>PayCombo!N155</f>
        <v>87004.844512246971</v>
      </c>
      <c r="D163" s="341">
        <f>PayCombo!Q155</f>
        <v>1.1493612862663504E-5</v>
      </c>
      <c r="E163" s="234">
        <f>PayCombo!P155</f>
        <v>4.1377006305588614E-3</v>
      </c>
      <c r="F163" s="74">
        <f t="shared" si="15"/>
        <v>0.96526807827696581</v>
      </c>
      <c r="G163" s="74">
        <f t="shared" si="16"/>
        <v>359.03473192172305</v>
      </c>
      <c r="H163" s="235">
        <f t="shared" si="17"/>
        <v>128905.93872610353</v>
      </c>
      <c r="I163" s="74">
        <f t="shared" si="18"/>
        <v>1.481594955416057</v>
      </c>
    </row>
    <row r="164" spans="1:9">
      <c r="A164" s="197">
        <f>PayCombo!A156</f>
        <v>7</v>
      </c>
      <c r="B164" s="75">
        <f>PayCombo!O156</f>
        <v>360</v>
      </c>
      <c r="C164" s="75">
        <f>PayCombo!N156</f>
        <v>43486543.872000001</v>
      </c>
      <c r="D164" s="341">
        <f>PayCombo!Q156</f>
        <v>2.2995619126308111E-8</v>
      </c>
      <c r="E164" s="234">
        <f>PayCombo!P156</f>
        <v>8.27842288547092E-6</v>
      </c>
      <c r="F164" s="74">
        <f t="shared" si="15"/>
        <v>0.96526807827696581</v>
      </c>
      <c r="G164" s="74">
        <f t="shared" si="16"/>
        <v>359.03473192172305</v>
      </c>
      <c r="H164" s="235">
        <f t="shared" si="17"/>
        <v>128905.93872610353</v>
      </c>
      <c r="I164" s="74">
        <f t="shared" si="18"/>
        <v>2.9642718700646879E-3</v>
      </c>
    </row>
    <row r="165" spans="1:9">
      <c r="A165" s="197">
        <f>PayCombo!A157</f>
        <v>7</v>
      </c>
      <c r="B165" s="75">
        <f>PayCombo!O157</f>
        <v>360</v>
      </c>
      <c r="C165" s="75">
        <f>PayCombo!N157</f>
        <v>164946.68438780154</v>
      </c>
      <c r="D165" s="341">
        <f>PayCombo!Q157</f>
        <v>6.0625650264598713E-6</v>
      </c>
      <c r="E165" s="234">
        <f>PayCombo!P157</f>
        <v>2.1825234095255537E-3</v>
      </c>
      <c r="F165" s="74">
        <f t="shared" si="15"/>
        <v>0.96526807827696581</v>
      </c>
      <c r="G165" s="74">
        <f t="shared" si="16"/>
        <v>359.03473192172305</v>
      </c>
      <c r="H165" s="235">
        <f t="shared" si="17"/>
        <v>128905.93872610353</v>
      </c>
      <c r="I165" s="74">
        <f t="shared" si="18"/>
        <v>0.78150063582385443</v>
      </c>
    </row>
    <row r="166" spans="1:9">
      <c r="A166" s="197">
        <f>PayCombo!A158</f>
        <v>7</v>
      </c>
      <c r="B166" s="75">
        <f>PayCombo!O158</f>
        <v>360</v>
      </c>
      <c r="C166" s="75">
        <f>PayCombo!N158</f>
        <v>296904.03189804277</v>
      </c>
      <c r="D166" s="341">
        <f>PayCombo!Q158</f>
        <v>3.3680916813665948E-6</v>
      </c>
      <c r="E166" s="234">
        <f>PayCombo!P158</f>
        <v>1.212513005291974E-3</v>
      </c>
      <c r="F166" s="74">
        <f t="shared" si="15"/>
        <v>0.96526807827696581</v>
      </c>
      <c r="G166" s="74">
        <f t="shared" si="16"/>
        <v>359.03473192172305</v>
      </c>
      <c r="H166" s="235">
        <f t="shared" si="17"/>
        <v>128905.93872610353</v>
      </c>
      <c r="I166" s="74">
        <f t="shared" si="18"/>
        <v>0.43416701990214129</v>
      </c>
    </row>
    <row r="167" spans="1:9">
      <c r="A167" s="197">
        <f>PayCombo!A159</f>
        <v>6</v>
      </c>
      <c r="B167" s="75">
        <f>PayCombo!O159</f>
        <v>150</v>
      </c>
      <c r="C167" s="75">
        <f>PayCombo!N159</f>
        <v>17256565.028571427</v>
      </c>
      <c r="D167" s="341">
        <f>PayCombo!Q159</f>
        <v>5.7948960198296447E-8</v>
      </c>
      <c r="E167" s="234">
        <f>PayCombo!P159</f>
        <v>8.6923440297444667E-6</v>
      </c>
      <c r="F167" s="74">
        <f t="shared" si="15"/>
        <v>0.96526807827696581</v>
      </c>
      <c r="G167" s="74">
        <f t="shared" si="16"/>
        <v>149.03473192172302</v>
      </c>
      <c r="H167" s="235">
        <f t="shared" si="17"/>
        <v>22211.351318979847</v>
      </c>
      <c r="I167" s="74">
        <f t="shared" si="18"/>
        <v>1.2871247135339424E-3</v>
      </c>
    </row>
    <row r="168" spans="1:9">
      <c r="A168" s="197">
        <f>PayCombo!A160</f>
        <v>6</v>
      </c>
      <c r="B168" s="75">
        <f>PayCombo!O160</f>
        <v>150</v>
      </c>
      <c r="C168" s="75">
        <f>PayCombo!N160</f>
        <v>7964568.4747252744</v>
      </c>
      <c r="D168" s="341">
        <f>PayCombo!Q160</f>
        <v>1.2555608042964228E-7</v>
      </c>
      <c r="E168" s="234">
        <f>PayCombo!P160</f>
        <v>1.8833412064446344E-5</v>
      </c>
      <c r="F168" s="74">
        <f t="shared" si="15"/>
        <v>0.96526807827696581</v>
      </c>
      <c r="G168" s="74">
        <f t="shared" si="16"/>
        <v>149.03473192172302</v>
      </c>
      <c r="H168" s="235">
        <f t="shared" si="17"/>
        <v>22211.351318979847</v>
      </c>
      <c r="I168" s="74">
        <f t="shared" si="18"/>
        <v>2.7887702126568751E-3</v>
      </c>
    </row>
    <row r="169" spans="1:9">
      <c r="A169" s="197">
        <f>PayCombo!A161</f>
        <v>6</v>
      </c>
      <c r="B169" s="75">
        <f>PayCombo!O161</f>
        <v>150</v>
      </c>
      <c r="C169" s="75">
        <f>PayCombo!N161</f>
        <v>14336223.254505495</v>
      </c>
      <c r="D169" s="341">
        <f>PayCombo!Q161</f>
        <v>6.9753378016467933E-8</v>
      </c>
      <c r="E169" s="234">
        <f>PayCombo!P161</f>
        <v>1.0463006702470189E-5</v>
      </c>
      <c r="F169" s="74">
        <f t="shared" si="15"/>
        <v>0.96526807827696581</v>
      </c>
      <c r="G169" s="74">
        <f t="shared" si="16"/>
        <v>149.03473192172302</v>
      </c>
      <c r="H169" s="235">
        <f t="shared" si="17"/>
        <v>22211.351318979847</v>
      </c>
      <c r="I169" s="74">
        <f t="shared" si="18"/>
        <v>1.5493167848093748E-3</v>
      </c>
    </row>
    <row r="170" spans="1:9">
      <c r="A170" s="197">
        <f>PayCombo!A162</f>
        <v>6</v>
      </c>
      <c r="B170" s="75">
        <f>PayCombo!O162</f>
        <v>150</v>
      </c>
      <c r="C170" s="75">
        <f>PayCombo!N162</f>
        <v>54378.027820154355</v>
      </c>
      <c r="D170" s="341">
        <f>PayCombo!Q162</f>
        <v>1.8389780580261608E-5</v>
      </c>
      <c r="E170" s="234">
        <f>PayCombo!P162</f>
        <v>2.758467087039241E-3</v>
      </c>
      <c r="F170" s="74">
        <f t="shared" si="15"/>
        <v>0.96526807827696581</v>
      </c>
      <c r="G170" s="74">
        <f t="shared" si="16"/>
        <v>149.03473192172302</v>
      </c>
      <c r="H170" s="235">
        <f t="shared" si="17"/>
        <v>22211.351318979847</v>
      </c>
      <c r="I170" s="74">
        <f t="shared" si="18"/>
        <v>0.40846187714714366</v>
      </c>
    </row>
    <row r="171" spans="1:9">
      <c r="A171" s="197">
        <f>PayCombo!A163</f>
        <v>6</v>
      </c>
      <c r="B171" s="75">
        <f>PayCombo!O163</f>
        <v>150</v>
      </c>
      <c r="C171" s="75">
        <f>PayCombo!N163</f>
        <v>27179089.920000002</v>
      </c>
      <c r="D171" s="341">
        <f>PayCombo!Q163</f>
        <v>3.6792990602092976E-8</v>
      </c>
      <c r="E171" s="234">
        <f>PayCombo!P163</f>
        <v>5.5189485903139461E-6</v>
      </c>
      <c r="F171" s="74">
        <f t="shared" si="15"/>
        <v>0.96526807827696581</v>
      </c>
      <c r="G171" s="74">
        <f t="shared" si="16"/>
        <v>149.03473192172302</v>
      </c>
      <c r="H171" s="235">
        <f t="shared" si="17"/>
        <v>22211.351318979847</v>
      </c>
      <c r="I171" s="74">
        <f t="shared" si="18"/>
        <v>8.1722204033901093E-4</v>
      </c>
    </row>
    <row r="172" spans="1:9">
      <c r="A172" s="197">
        <f>PayCombo!A164</f>
        <v>6</v>
      </c>
      <c r="B172" s="75">
        <f>PayCombo!O164</f>
        <v>150</v>
      </c>
      <c r="C172" s="75">
        <f>PayCombo!N164</f>
        <v>103091.67774237596</v>
      </c>
      <c r="D172" s="341">
        <f>PayCombo!Q164</f>
        <v>9.7001040423357924E-6</v>
      </c>
      <c r="E172" s="234">
        <f>PayCombo!P164</f>
        <v>1.4550156063503688E-3</v>
      </c>
      <c r="F172" s="74">
        <f t="shared" si="15"/>
        <v>0.96526807827696581</v>
      </c>
      <c r="G172" s="74">
        <f t="shared" si="16"/>
        <v>149.03473192172302</v>
      </c>
      <c r="H172" s="235">
        <f t="shared" si="17"/>
        <v>22211.351318979847</v>
      </c>
      <c r="I172" s="74">
        <f t="shared" si="18"/>
        <v>0.21545241871497683</v>
      </c>
    </row>
    <row r="173" spans="1:9">
      <c r="A173" s="197">
        <f>PayCombo!A165</f>
        <v>6</v>
      </c>
      <c r="B173" s="75">
        <f>PayCombo!O165</f>
        <v>150</v>
      </c>
      <c r="C173" s="75">
        <f>PayCombo!N165</f>
        <v>185565.01993627675</v>
      </c>
      <c r="D173" s="341">
        <f>PayCombo!Q165</f>
        <v>5.3889466901865513E-6</v>
      </c>
      <c r="E173" s="234">
        <f>PayCombo!P165</f>
        <v>8.0834200352798268E-4</v>
      </c>
      <c r="F173" s="74">
        <f t="shared" si="15"/>
        <v>0.96526807827696581</v>
      </c>
      <c r="G173" s="74">
        <f t="shared" si="16"/>
        <v>149.03473192172302</v>
      </c>
      <c r="H173" s="235">
        <f t="shared" si="17"/>
        <v>22211.351318979847</v>
      </c>
      <c r="I173" s="74">
        <f t="shared" si="18"/>
        <v>0.11969578817498713</v>
      </c>
    </row>
    <row r="174" spans="1:9">
      <c r="A174" s="197">
        <f>PayCombo!A166</f>
        <v>6</v>
      </c>
      <c r="B174" s="75">
        <f>PayCombo!O166</f>
        <v>150</v>
      </c>
      <c r="C174" s="75">
        <f>PayCombo!N166</f>
        <v>99397814.564571425</v>
      </c>
      <c r="D174" s="341">
        <f>PayCombo!Q166</f>
        <v>1.00605833677598E-8</v>
      </c>
      <c r="E174" s="234">
        <f>PayCombo!P166</f>
        <v>1.5090875051639699E-6</v>
      </c>
      <c r="F174" s="74">
        <f t="shared" si="15"/>
        <v>0.96526807827696581</v>
      </c>
      <c r="G174" s="74">
        <f t="shared" si="16"/>
        <v>149.03473192172302</v>
      </c>
      <c r="H174" s="235">
        <f t="shared" si="17"/>
        <v>22211.351318979847</v>
      </c>
      <c r="I174" s="74">
        <f t="shared" si="18"/>
        <v>2.2345915165519834E-4</v>
      </c>
    </row>
    <row r="175" spans="1:9">
      <c r="A175" s="197">
        <f>PayCombo!A167</f>
        <v>6</v>
      </c>
      <c r="B175" s="75">
        <f>PayCombo!O167</f>
        <v>150</v>
      </c>
      <c r="C175" s="75">
        <f>PayCombo!N167</f>
        <v>377020.99288640352</v>
      </c>
      <c r="D175" s="341">
        <f>PayCombo!Q167</f>
        <v>2.6523721990761934E-6</v>
      </c>
      <c r="E175" s="234">
        <f>PayCombo!P167</f>
        <v>3.97855829861429E-4</v>
      </c>
      <c r="F175" s="74">
        <f t="shared" si="15"/>
        <v>0.96526807827696581</v>
      </c>
      <c r="G175" s="74">
        <f t="shared" si="16"/>
        <v>149.03473192172302</v>
      </c>
      <c r="H175" s="235">
        <f t="shared" si="17"/>
        <v>22211.351318979847</v>
      </c>
      <c r="I175" s="74">
        <f t="shared" si="18"/>
        <v>5.8912770742376483E-2</v>
      </c>
    </row>
    <row r="176" spans="1:9">
      <c r="A176" s="197">
        <f>PayCombo!A168</f>
        <v>6</v>
      </c>
      <c r="B176" s="75">
        <f>PayCombo!O168</f>
        <v>150</v>
      </c>
      <c r="C176" s="75">
        <f>PayCombo!N168</f>
        <v>678637.78719552641</v>
      </c>
      <c r="D176" s="341">
        <f>PayCombo!Q168</f>
        <v>1.4735401105978852E-6</v>
      </c>
      <c r="E176" s="234">
        <f>PayCombo!P168</f>
        <v>2.2103101658968278E-4</v>
      </c>
      <c r="F176" s="74">
        <f t="shared" si="15"/>
        <v>0.96526807827696581</v>
      </c>
      <c r="G176" s="74">
        <f t="shared" si="16"/>
        <v>149.03473192172302</v>
      </c>
      <c r="H176" s="235">
        <f t="shared" si="17"/>
        <v>22211.351318979847</v>
      </c>
      <c r="I176" s="74">
        <f t="shared" si="18"/>
        <v>3.2729317079098048E-2</v>
      </c>
    </row>
    <row r="177" spans="1:9">
      <c r="A177" s="197">
        <f>PayCombo!A169</f>
        <v>6</v>
      </c>
      <c r="B177" s="75">
        <f>PayCombo!O169</f>
        <v>150</v>
      </c>
      <c r="C177" s="75">
        <f>PayCombo!N169</f>
        <v>1286584.138224852</v>
      </c>
      <c r="D177" s="341">
        <f>PayCombo!Q169</f>
        <v>7.7725192646921417E-7</v>
      </c>
      <c r="E177" s="234">
        <f>PayCombo!P169</f>
        <v>1.1658778897038212E-4</v>
      </c>
      <c r="F177" s="74">
        <f t="shared" si="15"/>
        <v>0.96526807827696581</v>
      </c>
      <c r="G177" s="74">
        <f t="shared" si="16"/>
        <v>149.03473192172302</v>
      </c>
      <c r="H177" s="235">
        <f t="shared" si="17"/>
        <v>22211.351318979847</v>
      </c>
      <c r="I177" s="74">
        <f t="shared" si="18"/>
        <v>1.7263815602161607E-2</v>
      </c>
    </row>
    <row r="178" spans="1:9">
      <c r="A178" s="197">
        <f>PayCombo!A170</f>
        <v>6</v>
      </c>
      <c r="B178" s="75">
        <f>PayCombo!O170</f>
        <v>150</v>
      </c>
      <c r="C178" s="75">
        <f>PayCombo!N170</f>
        <v>8828.9663201663207</v>
      </c>
      <c r="D178" s="341">
        <f>PayCombo!Q170</f>
        <v>1.1326354226948302E-4</v>
      </c>
      <c r="E178" s="234">
        <f>PayCombo!P170</f>
        <v>1.6989531340422453E-2</v>
      </c>
      <c r="F178" s="74">
        <f t="shared" si="15"/>
        <v>0.96526807827696581</v>
      </c>
      <c r="G178" s="74">
        <f t="shared" si="16"/>
        <v>149.03473192172302</v>
      </c>
      <c r="H178" s="235">
        <f t="shared" si="17"/>
        <v>22211.351318979847</v>
      </c>
      <c r="I178" s="74">
        <f t="shared" si="18"/>
        <v>2.5157363289796115</v>
      </c>
    </row>
    <row r="179" spans="1:9">
      <c r="A179" s="197">
        <f>PayCombo!A171</f>
        <v>5</v>
      </c>
      <c r="B179" s="75">
        <f>PayCombo!O171</f>
        <v>40</v>
      </c>
      <c r="C179" s="75">
        <f>PayCombo!N171</f>
        <v>62123634.102857143</v>
      </c>
      <c r="D179" s="341">
        <f>PayCombo!Q171</f>
        <v>1.6096933388415677E-8</v>
      </c>
      <c r="E179" s="234">
        <f>PayCombo!P171</f>
        <v>6.4387733553662707E-7</v>
      </c>
      <c r="F179" s="74">
        <f t="shared" si="15"/>
        <v>0.96526807827696581</v>
      </c>
      <c r="G179" s="74">
        <f t="shared" si="16"/>
        <v>39.034731921723036</v>
      </c>
      <c r="H179" s="235">
        <f t="shared" si="17"/>
        <v>1523.7102962007834</v>
      </c>
      <c r="I179" s="74">
        <f t="shared" si="18"/>
        <v>2.4527063141187131E-5</v>
      </c>
    </row>
    <row r="180" spans="1:9">
      <c r="A180" s="197">
        <f>PayCombo!A172</f>
        <v>5</v>
      </c>
      <c r="B180" s="75">
        <f>PayCombo!O172</f>
        <v>40</v>
      </c>
      <c r="C180" s="75">
        <f>PayCombo!N172</f>
        <v>235638.12055400221</v>
      </c>
      <c r="D180" s="341">
        <f>PayCombo!Q172</f>
        <v>4.2437955185219095E-6</v>
      </c>
      <c r="E180" s="234">
        <f>PayCombo!P172</f>
        <v>1.6975182074087638E-4</v>
      </c>
      <c r="F180" s="74">
        <f t="shared" si="15"/>
        <v>0.96526807827696581</v>
      </c>
      <c r="G180" s="74">
        <f t="shared" si="16"/>
        <v>39.034731921723036</v>
      </c>
      <c r="H180" s="235">
        <f t="shared" si="17"/>
        <v>1523.7102962007834</v>
      </c>
      <c r="I180" s="74">
        <f t="shared" si="18"/>
        <v>6.4663149265425761E-3</v>
      </c>
    </row>
    <row r="181" spans="1:9">
      <c r="A181" s="197">
        <f>PayCombo!A173</f>
        <v>5</v>
      </c>
      <c r="B181" s="75">
        <f>PayCombo!O173</f>
        <v>40</v>
      </c>
      <c r="C181" s="75">
        <f>PayCombo!N173</f>
        <v>424148.61699720396</v>
      </c>
      <c r="D181" s="341">
        <f>PayCombo!Q173</f>
        <v>2.3576641769566165E-6</v>
      </c>
      <c r="E181" s="234">
        <f>PayCombo!P173</f>
        <v>9.4306567078264664E-5</v>
      </c>
      <c r="F181" s="74">
        <f t="shared" si="15"/>
        <v>0.96526807827696581</v>
      </c>
      <c r="G181" s="74">
        <f t="shared" si="16"/>
        <v>39.034731921723036</v>
      </c>
      <c r="H181" s="235">
        <f t="shared" si="17"/>
        <v>1523.7102962007834</v>
      </c>
      <c r="I181" s="74">
        <f t="shared" si="18"/>
        <v>3.5923971814125423E-3</v>
      </c>
    </row>
    <row r="182" spans="1:9">
      <c r="A182" s="197">
        <f>PayCombo!A174</f>
        <v>5</v>
      </c>
      <c r="B182" s="75">
        <f>PayCombo!O174</f>
        <v>40</v>
      </c>
      <c r="C182" s="75">
        <f>PayCombo!N174</f>
        <v>804115.08639053255</v>
      </c>
      <c r="D182" s="341">
        <f>PayCombo!Q174</f>
        <v>1.2436030823507426E-6</v>
      </c>
      <c r="E182" s="234">
        <f>PayCombo!P174</f>
        <v>4.9744123294029707E-5</v>
      </c>
      <c r="F182" s="74">
        <f t="shared" si="15"/>
        <v>0.96526807827696581</v>
      </c>
      <c r="G182" s="74">
        <f t="shared" si="16"/>
        <v>39.034731921723036</v>
      </c>
      <c r="H182" s="235">
        <f t="shared" si="17"/>
        <v>1523.7102962007834</v>
      </c>
      <c r="I182" s="74">
        <f t="shared" si="18"/>
        <v>1.8948908209648573E-3</v>
      </c>
    </row>
    <row r="183" spans="1:9">
      <c r="A183" s="197">
        <f>PayCombo!A175</f>
        <v>5</v>
      </c>
      <c r="B183" s="75">
        <f>PayCombo!O175</f>
        <v>40</v>
      </c>
      <c r="C183" s="75">
        <f>PayCombo!N175</f>
        <v>5518.1039501039504</v>
      </c>
      <c r="D183" s="341">
        <f>PayCombo!Q175</f>
        <v>1.8122166763117283E-4</v>
      </c>
      <c r="E183" s="234">
        <f>PayCombo!P175</f>
        <v>7.2488667052469135E-3</v>
      </c>
      <c r="F183" s="74">
        <f t="shared" si="15"/>
        <v>0.96526807827696581</v>
      </c>
      <c r="G183" s="74">
        <f t="shared" si="16"/>
        <v>39.034731921723036</v>
      </c>
      <c r="H183" s="235">
        <f t="shared" si="17"/>
        <v>1523.7102962007834</v>
      </c>
      <c r="I183" s="74">
        <f t="shared" si="18"/>
        <v>0.27612932086429426</v>
      </c>
    </row>
    <row r="184" spans="1:9">
      <c r="A184" s="197">
        <f>PayCombo!A176</f>
        <v>5</v>
      </c>
      <c r="B184" s="75">
        <f>PayCombo!O176</f>
        <v>40</v>
      </c>
      <c r="C184" s="75">
        <f>PayCombo!N176</f>
        <v>2940763.7445139475</v>
      </c>
      <c r="D184" s="341">
        <f>PayCombo!Q176</f>
        <v>3.4004771783028118E-7</v>
      </c>
      <c r="E184" s="234">
        <f>PayCombo!P176</f>
        <v>1.3601908713211247E-5</v>
      </c>
      <c r="F184" s="74">
        <f t="shared" si="15"/>
        <v>0.96526807827696581</v>
      </c>
      <c r="G184" s="74">
        <f t="shared" si="16"/>
        <v>39.034731921723036</v>
      </c>
      <c r="H184" s="235">
        <f t="shared" si="17"/>
        <v>1523.7102962007834</v>
      </c>
      <c r="I184" s="74">
        <f t="shared" si="18"/>
        <v>5.1813420885757821E-4</v>
      </c>
    </row>
    <row r="185" spans="1:9">
      <c r="A185" s="197">
        <f>PayCombo!A177</f>
        <v>5</v>
      </c>
      <c r="B185" s="75">
        <f>PayCombo!O177</f>
        <v>40</v>
      </c>
      <c r="C185" s="75">
        <f>PayCombo!N177</f>
        <v>20180.494446094446</v>
      </c>
      <c r="D185" s="341">
        <f>PayCombo!Q177</f>
        <v>4.955279974289882E-5</v>
      </c>
      <c r="E185" s="234">
        <f>PayCombo!P177</f>
        <v>1.9821119897159528E-3</v>
      </c>
      <c r="F185" s="74">
        <f t="shared" si="15"/>
        <v>0.96526807827696581</v>
      </c>
      <c r="G185" s="74">
        <f t="shared" si="16"/>
        <v>39.034731921723036</v>
      </c>
      <c r="H185" s="235">
        <f t="shared" si="17"/>
        <v>1523.7102962007834</v>
      </c>
      <c r="I185" s="74">
        <f t="shared" si="18"/>
        <v>7.5504111173830463E-2</v>
      </c>
    </row>
    <row r="186" spans="1:9">
      <c r="A186" s="197">
        <f>PayCombo!A178</f>
        <v>5</v>
      </c>
      <c r="B186" s="75">
        <f>PayCombo!O178</f>
        <v>40</v>
      </c>
      <c r="C186" s="75">
        <f>PayCombo!N178</f>
        <v>38258.854054054056</v>
      </c>
      <c r="D186" s="341">
        <f>PayCombo!Q178</f>
        <v>2.6137740523726849E-5</v>
      </c>
      <c r="E186" s="234">
        <f>PayCombo!P178</f>
        <v>1.0455096209490739E-3</v>
      </c>
      <c r="F186" s="74">
        <f t="shared" si="15"/>
        <v>0.96526807827696581</v>
      </c>
      <c r="G186" s="74">
        <f t="shared" si="16"/>
        <v>39.034731921723036</v>
      </c>
      <c r="H186" s="235">
        <f t="shared" si="17"/>
        <v>1523.7102962007834</v>
      </c>
      <c r="I186" s="74">
        <f t="shared" si="18"/>
        <v>3.9826344355427055E-2</v>
      </c>
    </row>
    <row r="187" spans="1:9">
      <c r="A187" s="197">
        <f>PayCombo!A179</f>
        <v>4</v>
      </c>
      <c r="B187" s="75">
        <f>PayCombo!O179</f>
        <v>15</v>
      </c>
      <c r="C187" s="75">
        <f>PayCombo!N179</f>
        <v>1837977.3403212172</v>
      </c>
      <c r="D187" s="341">
        <f>PayCombo!Q179</f>
        <v>5.4407634852844996E-7</v>
      </c>
      <c r="E187" s="234">
        <f>PayCombo!P179</f>
        <v>8.1611452279267493E-6</v>
      </c>
      <c r="F187" s="74">
        <f t="shared" si="15"/>
        <v>0.96526807827696581</v>
      </c>
      <c r="G187" s="74">
        <f t="shared" si="16"/>
        <v>14.034731921723035</v>
      </c>
      <c r="H187" s="235">
        <f t="shared" si="17"/>
        <v>196.97370011463155</v>
      </c>
      <c r="I187" s="74">
        <f t="shared" si="18"/>
        <v>1.0716873151450666E-4</v>
      </c>
    </row>
    <row r="188" spans="1:9">
      <c r="A188" s="197">
        <f>PayCombo!A180</f>
        <v>4</v>
      </c>
      <c r="B188" s="75">
        <f>PayCombo!O180</f>
        <v>15</v>
      </c>
      <c r="C188" s="75">
        <f>PayCombo!N180</f>
        <v>12612.809028809028</v>
      </c>
      <c r="D188" s="341">
        <f>PayCombo!Q180</f>
        <v>7.9284479588638125E-5</v>
      </c>
      <c r="E188" s="234">
        <f>PayCombo!P180</f>
        <v>1.1892671938295719E-3</v>
      </c>
      <c r="F188" s="74">
        <f t="shared" si="15"/>
        <v>0.96526807827696581</v>
      </c>
      <c r="G188" s="74">
        <f t="shared" si="16"/>
        <v>14.034731921723035</v>
      </c>
      <c r="H188" s="235">
        <f t="shared" si="17"/>
        <v>196.97370011463155</v>
      </c>
      <c r="I188" s="74">
        <f t="shared" si="18"/>
        <v>1.5616957306237033E-2</v>
      </c>
    </row>
    <row r="189" spans="1:9">
      <c r="A189" s="197">
        <f>PayCombo!A181</f>
        <v>4</v>
      </c>
      <c r="B189" s="75">
        <f>PayCombo!O181</f>
        <v>15</v>
      </c>
      <c r="C189" s="75">
        <f>PayCombo!N181</f>
        <v>23911.783783783783</v>
      </c>
      <c r="D189" s="341">
        <f>PayCombo!Q181</f>
        <v>4.1820384837962966E-5</v>
      </c>
      <c r="E189" s="234">
        <f>PayCombo!P181</f>
        <v>6.2730577256944449E-4</v>
      </c>
      <c r="F189" s="74">
        <f t="shared" si="15"/>
        <v>0.96526807827696581</v>
      </c>
      <c r="G189" s="74">
        <f t="shared" si="16"/>
        <v>14.034731921723035</v>
      </c>
      <c r="H189" s="235">
        <f t="shared" si="17"/>
        <v>196.97370011463155</v>
      </c>
      <c r="I189" s="74">
        <f t="shared" si="18"/>
        <v>8.2375159417514016E-3</v>
      </c>
    </row>
    <row r="190" spans="1:9">
      <c r="A190" s="197">
        <f>PayCombo!A182</f>
        <v>4</v>
      </c>
      <c r="B190" s="75">
        <f>PayCombo!O182</f>
        <v>15</v>
      </c>
      <c r="C190" s="75">
        <f>PayCombo!N182</f>
        <v>87448.809266409269</v>
      </c>
      <c r="D190" s="341">
        <f>PayCombo!Q182</f>
        <v>1.1435261479130497E-5</v>
      </c>
      <c r="E190" s="234">
        <f>PayCombo!P182</f>
        <v>1.7152892218695747E-4</v>
      </c>
      <c r="F190" s="74">
        <f t="shared" si="15"/>
        <v>0.96526807827696581</v>
      </c>
      <c r="G190" s="74">
        <f t="shared" si="16"/>
        <v>14.034731921723035</v>
      </c>
      <c r="H190" s="235">
        <f t="shared" si="17"/>
        <v>196.97370011463155</v>
      </c>
      <c r="I190" s="74">
        <f t="shared" si="18"/>
        <v>2.2524457653226486E-3</v>
      </c>
    </row>
    <row r="191" spans="1:9">
      <c r="A191" s="197">
        <f>PayCombo!A183</f>
        <v>4</v>
      </c>
      <c r="B191" s="75">
        <f>PayCombo!O183</f>
        <v>15</v>
      </c>
      <c r="C191" s="75">
        <f>PayCombo!N183</f>
        <v>502.69090909090909</v>
      </c>
      <c r="D191" s="341">
        <f>PayCombo!Q183</f>
        <v>1.9892939814814816E-3</v>
      </c>
      <c r="E191" s="234">
        <f>PayCombo!P183</f>
        <v>2.9839409722222224E-2</v>
      </c>
      <c r="F191" s="74">
        <f t="shared" si="15"/>
        <v>0.96526807827696581</v>
      </c>
      <c r="G191" s="74">
        <f t="shared" si="16"/>
        <v>14.034731921723035</v>
      </c>
      <c r="H191" s="235">
        <f t="shared" si="17"/>
        <v>196.97370011463155</v>
      </c>
      <c r="I191" s="74">
        <f t="shared" si="18"/>
        <v>0.39183859614817479</v>
      </c>
    </row>
    <row r="192" spans="1:9">
      <c r="A192" s="197">
        <f>PayCombo!A184</f>
        <v>3</v>
      </c>
      <c r="B192" s="75">
        <f>PayCombo!O184</f>
        <v>8</v>
      </c>
      <c r="C192" s="75">
        <f>PayCombo!N184</f>
        <v>54655.505791505791</v>
      </c>
      <c r="D192" s="341">
        <f>PayCombo!Q184</f>
        <v>1.8296418366608798E-5</v>
      </c>
      <c r="E192" s="234">
        <f>PayCombo!P184</f>
        <v>1.4637134693287038E-4</v>
      </c>
      <c r="F192" s="74">
        <f t="shared" si="15"/>
        <v>0.96526807827696581</v>
      </c>
      <c r="G192" s="74">
        <f t="shared" si="16"/>
        <v>7.0347319217230346</v>
      </c>
      <c r="H192" s="235">
        <f t="shared" si="17"/>
        <v>49.487453210509059</v>
      </c>
      <c r="I192" s="74">
        <f t="shared" si="18"/>
        <v>9.0544314783745151E-4</v>
      </c>
    </row>
    <row r="193" spans="1:9">
      <c r="A193" s="197">
        <f>PayCombo!A185</f>
        <v>3</v>
      </c>
      <c r="B193" s="75">
        <f>PayCombo!O185</f>
        <v>8</v>
      </c>
      <c r="C193" s="75">
        <f>PayCombo!N185</f>
        <v>314.18181818181819</v>
      </c>
      <c r="D193" s="341">
        <f>PayCombo!Q185</f>
        <v>3.1828703703703702E-3</v>
      </c>
      <c r="E193" s="234">
        <f>PayCombo!P185</f>
        <v>2.5462962962962962E-2</v>
      </c>
      <c r="F193" s="74">
        <f t="shared" si="15"/>
        <v>0.96526807827696581</v>
      </c>
      <c r="G193" s="74">
        <f t="shared" si="16"/>
        <v>7.0347319217230346</v>
      </c>
      <c r="H193" s="235">
        <f t="shared" si="17"/>
        <v>49.487453210509059</v>
      </c>
      <c r="I193" s="74">
        <f t="shared" si="18"/>
        <v>0.15751214852881934</v>
      </c>
    </row>
    <row r="194" spans="1:9">
      <c r="A194" s="197">
        <f>PayCombo!A186</f>
        <v>3</v>
      </c>
      <c r="B194" s="75">
        <f>PayCombo!O186</f>
        <v>8</v>
      </c>
      <c r="C194" s="75">
        <f>PayCombo!N186</f>
        <v>1149.0077922077921</v>
      </c>
      <c r="D194" s="341">
        <f>PayCombo!Q186</f>
        <v>8.7031611689814816E-4</v>
      </c>
      <c r="E194" s="234">
        <f>PayCombo!P186</f>
        <v>6.9625289351851853E-3</v>
      </c>
      <c r="F194" s="74">
        <f t="shared" si="15"/>
        <v>0.96526807827696581</v>
      </c>
      <c r="G194" s="74">
        <f t="shared" si="16"/>
        <v>7.0347319217230346</v>
      </c>
      <c r="H194" s="235">
        <f t="shared" si="17"/>
        <v>49.487453210509059</v>
      </c>
      <c r="I194" s="74">
        <f t="shared" si="18"/>
        <v>4.306972811334904E-2</v>
      </c>
    </row>
    <row r="195" spans="1:9">
      <c r="A195" s="197" t="str">
        <f>PayCombo!A187</f>
        <v>M4</v>
      </c>
      <c r="B195" s="75"/>
      <c r="C195" s="75"/>
      <c r="D195" s="341"/>
      <c r="E195" s="234"/>
      <c r="F195" s="74"/>
      <c r="G195" s="74"/>
      <c r="H195" s="235"/>
      <c r="I195" s="74"/>
    </row>
    <row r="196" spans="1:9">
      <c r="A196" s="197">
        <f>PayCombo!A188</f>
        <v>10</v>
      </c>
      <c r="B196" s="75">
        <f>PayCombo!O188</f>
        <v>3000</v>
      </c>
      <c r="C196" s="75">
        <f>PayCombo!N188</f>
        <v>390504.1655172414</v>
      </c>
      <c r="D196" s="341">
        <f>PayCombo!Q188</f>
        <v>2.5607921459056712E-6</v>
      </c>
      <c r="E196" s="234">
        <f>PayCombo!P188</f>
        <v>7.682376437717014E-3</v>
      </c>
      <c r="F196" s="74">
        <f t="shared" si="15"/>
        <v>0.96526807827696581</v>
      </c>
      <c r="G196" s="74">
        <f t="shared" si="16"/>
        <v>2999.0347319217231</v>
      </c>
      <c r="H196" s="235">
        <f t="shared" si="17"/>
        <v>8994209.3232728019</v>
      </c>
      <c r="I196" s="74">
        <f t="shared" si="18"/>
        <v>23.032300593668552</v>
      </c>
    </row>
    <row r="197" spans="1:9">
      <c r="A197" s="197">
        <f>PayCombo!A189</f>
        <v>9</v>
      </c>
      <c r="B197" s="75">
        <f>PayCombo!O189</f>
        <v>900</v>
      </c>
      <c r="C197" s="75">
        <f>PayCombo!N189</f>
        <v>390504.1655172414</v>
      </c>
      <c r="D197" s="341">
        <f>PayCombo!Q189</f>
        <v>2.5607921459056712E-6</v>
      </c>
      <c r="E197" s="234">
        <f>PayCombo!P189</f>
        <v>2.304712931315104E-3</v>
      </c>
      <c r="F197" s="74">
        <f t="shared" si="15"/>
        <v>0.96526807827696581</v>
      </c>
      <c r="G197" s="74">
        <f t="shared" si="16"/>
        <v>899.03473192172305</v>
      </c>
      <c r="H197" s="235">
        <f t="shared" si="17"/>
        <v>808263.44920156442</v>
      </c>
      <c r="I197" s="74">
        <f t="shared" si="18"/>
        <v>2.0697946925379935</v>
      </c>
    </row>
    <row r="198" spans="1:9">
      <c r="A198" s="197">
        <f>PayCombo!A190</f>
        <v>9</v>
      </c>
      <c r="B198" s="75">
        <f>PayCombo!O190</f>
        <v>900</v>
      </c>
      <c r="C198" s="75">
        <f>PayCombo!N190</f>
        <v>260336.11034482758</v>
      </c>
      <c r="D198" s="341">
        <f>PayCombo!Q190</f>
        <v>3.8411882188585069E-6</v>
      </c>
      <c r="E198" s="234">
        <f>PayCombo!P190</f>
        <v>3.4570693969726562E-3</v>
      </c>
      <c r="F198" s="74">
        <f t="shared" si="15"/>
        <v>0.96526807827696581</v>
      </c>
      <c r="G198" s="74">
        <f t="shared" si="16"/>
        <v>899.03473192172305</v>
      </c>
      <c r="H198" s="235">
        <f t="shared" si="17"/>
        <v>808263.44920156442</v>
      </c>
      <c r="I198" s="74">
        <f t="shared" si="18"/>
        <v>3.1046920388069905</v>
      </c>
    </row>
    <row r="199" spans="1:9">
      <c r="A199" s="197">
        <f>PayCombo!A191</f>
        <v>9</v>
      </c>
      <c r="B199" s="75">
        <f>PayCombo!O191</f>
        <v>900</v>
      </c>
      <c r="C199" s="75">
        <f>PayCombo!N191</f>
        <v>3124033.3241379312</v>
      </c>
      <c r="D199" s="341">
        <f>PayCombo!Q191</f>
        <v>3.200990182382089E-7</v>
      </c>
      <c r="E199" s="234">
        <f>PayCombo!P191</f>
        <v>2.88089116414388E-4</v>
      </c>
      <c r="F199" s="74">
        <f t="shared" si="15"/>
        <v>0.96526807827696581</v>
      </c>
      <c r="G199" s="74">
        <f t="shared" si="16"/>
        <v>899.03473192172305</v>
      </c>
      <c r="H199" s="235">
        <f t="shared" si="17"/>
        <v>808263.44920156442</v>
      </c>
      <c r="I199" s="74">
        <f t="shared" si="18"/>
        <v>0.25872433656724919</v>
      </c>
    </row>
    <row r="200" spans="1:9">
      <c r="A200" s="197">
        <f>PayCombo!A192</f>
        <v>9</v>
      </c>
      <c r="B200" s="75">
        <f>PayCombo!O192</f>
        <v>900</v>
      </c>
      <c r="C200" s="75">
        <f>PayCombo!N192</f>
        <v>2264924.1600000001</v>
      </c>
      <c r="D200" s="341">
        <f>PayCombo!Q192</f>
        <v>4.4151588722511569E-7</v>
      </c>
      <c r="E200" s="234">
        <f>PayCombo!P192</f>
        <v>3.9736429850260413E-4</v>
      </c>
      <c r="F200" s="74">
        <f t="shared" si="15"/>
        <v>0.96526807827696581</v>
      </c>
      <c r="G200" s="74">
        <f t="shared" si="16"/>
        <v>899.03473192172305</v>
      </c>
      <c r="H200" s="235">
        <f t="shared" si="17"/>
        <v>808263.44920156442</v>
      </c>
      <c r="I200" s="74">
        <f t="shared" si="18"/>
        <v>0.35686115388586093</v>
      </c>
    </row>
    <row r="201" spans="1:9">
      <c r="A201" s="197">
        <f>PayCombo!A193</f>
        <v>9</v>
      </c>
      <c r="B201" s="75">
        <f>PayCombo!O193</f>
        <v>900</v>
      </c>
      <c r="C201" s="75">
        <f>PayCombo!N193</f>
        <v>836794.6403940887</v>
      </c>
      <c r="D201" s="341">
        <f>PayCombo!Q193</f>
        <v>1.19503633475598E-6</v>
      </c>
      <c r="E201" s="234">
        <f>PayCombo!P193</f>
        <v>1.075532701280382E-3</v>
      </c>
      <c r="F201" s="74">
        <f t="shared" si="15"/>
        <v>0.96526807827696581</v>
      </c>
      <c r="G201" s="74">
        <f t="shared" si="16"/>
        <v>899.03473192172305</v>
      </c>
      <c r="H201" s="235">
        <f t="shared" si="17"/>
        <v>808263.44920156442</v>
      </c>
      <c r="I201" s="74">
        <f t="shared" si="18"/>
        <v>0.96590418985106374</v>
      </c>
    </row>
    <row r="202" spans="1:9">
      <c r="A202" s="197">
        <f>PayCombo!A194</f>
        <v>8</v>
      </c>
      <c r="B202" s="75">
        <f>PayCombo!O194</f>
        <v>600</v>
      </c>
      <c r="C202" s="75">
        <f>PayCombo!N194</f>
        <v>260336.11034482758</v>
      </c>
      <c r="D202" s="341">
        <f>PayCombo!Q194</f>
        <v>3.8411882188585069E-6</v>
      </c>
      <c r="E202" s="234">
        <f>PayCombo!P194</f>
        <v>2.304712931315104E-3</v>
      </c>
      <c r="F202" s="74">
        <f t="shared" si="15"/>
        <v>0.96526807827696581</v>
      </c>
      <c r="G202" s="74">
        <f t="shared" si="16"/>
        <v>599.03473192172305</v>
      </c>
      <c r="H202" s="235">
        <f t="shared" si="17"/>
        <v>358842.61004853062</v>
      </c>
      <c r="I202" s="74">
        <f t="shared" si="18"/>
        <v>1.3783820061428531</v>
      </c>
    </row>
    <row r="203" spans="1:9">
      <c r="A203" s="197">
        <f>PayCombo!A195</f>
        <v>8</v>
      </c>
      <c r="B203" s="75">
        <f>PayCombo!O195</f>
        <v>600</v>
      </c>
      <c r="C203" s="75">
        <f>PayCombo!N195</f>
        <v>3124033.3241379312</v>
      </c>
      <c r="D203" s="341">
        <f>PayCombo!Q195</f>
        <v>3.200990182382089E-7</v>
      </c>
      <c r="E203" s="234">
        <f>PayCombo!P195</f>
        <v>1.9205941094292534E-4</v>
      </c>
      <c r="F203" s="74">
        <f t="shared" si="15"/>
        <v>0.96526807827696581</v>
      </c>
      <c r="G203" s="74">
        <f t="shared" si="16"/>
        <v>599.03473192172305</v>
      </c>
      <c r="H203" s="235">
        <f t="shared" si="17"/>
        <v>358842.61004853062</v>
      </c>
      <c r="I203" s="74">
        <f t="shared" si="18"/>
        <v>0.11486516717857109</v>
      </c>
    </row>
    <row r="204" spans="1:9">
      <c r="A204" s="197">
        <f>PayCombo!A196</f>
        <v>8</v>
      </c>
      <c r="B204" s="75">
        <f>PayCombo!O196</f>
        <v>600</v>
      </c>
      <c r="C204" s="75">
        <f>PayCombo!N196</f>
        <v>2264924.1600000001</v>
      </c>
      <c r="D204" s="341">
        <f>PayCombo!Q196</f>
        <v>4.4151588722511569E-7</v>
      </c>
      <c r="E204" s="234">
        <f>PayCombo!P196</f>
        <v>2.6490953233506944E-4</v>
      </c>
      <c r="F204" s="74">
        <f t="shared" si="15"/>
        <v>0.96526807827696581</v>
      </c>
      <c r="G204" s="74">
        <f t="shared" si="16"/>
        <v>599.03473192172305</v>
      </c>
      <c r="H204" s="235">
        <f t="shared" si="17"/>
        <v>358842.61004853062</v>
      </c>
      <c r="I204" s="74">
        <f t="shared" si="18"/>
        <v>0.1584347133497532</v>
      </c>
    </row>
    <row r="205" spans="1:9">
      <c r="A205" s="197">
        <f>PayCombo!A197</f>
        <v>8</v>
      </c>
      <c r="B205" s="75">
        <f>PayCombo!O197</f>
        <v>600</v>
      </c>
      <c r="C205" s="75">
        <f>PayCombo!N197</f>
        <v>836794.6403940887</v>
      </c>
      <c r="D205" s="341">
        <f>PayCombo!Q197</f>
        <v>1.19503633475598E-6</v>
      </c>
      <c r="E205" s="234">
        <f>PayCombo!P197</f>
        <v>7.1702180085358796E-4</v>
      </c>
      <c r="F205" s="74">
        <f t="shared" si="15"/>
        <v>0.96526807827696581</v>
      </c>
      <c r="G205" s="74">
        <f t="shared" si="16"/>
        <v>599.03473192172305</v>
      </c>
      <c r="H205" s="235">
        <f t="shared" si="17"/>
        <v>358842.61004853062</v>
      </c>
      <c r="I205" s="74">
        <f t="shared" si="18"/>
        <v>0.42882995746666541</v>
      </c>
    </row>
    <row r="206" spans="1:9">
      <c r="A206" s="197">
        <f>PayCombo!A198</f>
        <v>8</v>
      </c>
      <c r="B206" s="75">
        <f>PayCombo!O198</f>
        <v>600</v>
      </c>
      <c r="C206" s="75">
        <f>PayCombo!N198</f>
        <v>2082688.8827586207</v>
      </c>
      <c r="D206" s="341">
        <f>PayCombo!Q198</f>
        <v>4.8014852735731336E-7</v>
      </c>
      <c r="E206" s="234">
        <f>PayCombo!P198</f>
        <v>2.88089116414388E-4</v>
      </c>
      <c r="F206" s="74">
        <f t="shared" si="15"/>
        <v>0.96526807827696581</v>
      </c>
      <c r="G206" s="74">
        <f t="shared" si="16"/>
        <v>599.03473192172305</v>
      </c>
      <c r="H206" s="235">
        <f t="shared" si="17"/>
        <v>358842.61004853062</v>
      </c>
      <c r="I206" s="74">
        <f t="shared" si="18"/>
        <v>0.17229775076785664</v>
      </c>
    </row>
    <row r="207" spans="1:9">
      <c r="A207" s="197">
        <f>PayCombo!A199</f>
        <v>8</v>
      </c>
      <c r="B207" s="75">
        <f>PayCombo!O199</f>
        <v>600</v>
      </c>
      <c r="C207" s="75">
        <f>PayCombo!N199</f>
        <v>1509949.4399999999</v>
      </c>
      <c r="D207" s="341">
        <f>PayCombo!Q199</f>
        <v>6.6227383083767359E-7</v>
      </c>
      <c r="E207" s="234">
        <f>PayCombo!P199</f>
        <v>3.9736429850260413E-4</v>
      </c>
      <c r="F207" s="74">
        <f t="shared" si="15"/>
        <v>0.96526807827696581</v>
      </c>
      <c r="G207" s="74">
        <f t="shared" si="16"/>
        <v>599.03473192172305</v>
      </c>
      <c r="H207" s="235">
        <f t="shared" si="17"/>
        <v>358842.61004853062</v>
      </c>
      <c r="I207" s="74">
        <f t="shared" si="18"/>
        <v>0.23765207002462985</v>
      </c>
    </row>
    <row r="208" spans="1:9">
      <c r="A208" s="197">
        <f>PayCombo!A200</f>
        <v>8</v>
      </c>
      <c r="B208" s="75">
        <f>PayCombo!O200</f>
        <v>600</v>
      </c>
      <c r="C208" s="75">
        <f>PayCombo!N200</f>
        <v>557863.09359605913</v>
      </c>
      <c r="D208" s="341">
        <f>PayCombo!Q200</f>
        <v>1.7925545021339698E-6</v>
      </c>
      <c r="E208" s="234">
        <f>PayCombo!P200</f>
        <v>1.075532701280382E-3</v>
      </c>
      <c r="F208" s="74">
        <f t="shared" si="15"/>
        <v>0.96526807827696581</v>
      </c>
      <c r="G208" s="74">
        <f t="shared" si="16"/>
        <v>599.03473192172305</v>
      </c>
      <c r="H208" s="235">
        <f t="shared" si="17"/>
        <v>358842.61004853062</v>
      </c>
      <c r="I208" s="74">
        <f t="shared" si="18"/>
        <v>0.64324493619999812</v>
      </c>
    </row>
    <row r="209" spans="1:9">
      <c r="A209" s="197">
        <f>PayCombo!A201</f>
        <v>8</v>
      </c>
      <c r="B209" s="75">
        <f>PayCombo!O201</f>
        <v>600</v>
      </c>
      <c r="C209" s="75">
        <f>PayCombo!N201</f>
        <v>18119393.280000001</v>
      </c>
      <c r="D209" s="341">
        <f>PayCombo!Q201</f>
        <v>5.5189485903139461E-8</v>
      </c>
      <c r="E209" s="234">
        <f>PayCombo!P201</f>
        <v>3.311369154188368E-5</v>
      </c>
      <c r="F209" s="74">
        <f t="shared" si="15"/>
        <v>0.96526807827696581</v>
      </c>
      <c r="G209" s="74">
        <f t="shared" si="16"/>
        <v>599.03473192172305</v>
      </c>
      <c r="H209" s="235">
        <f t="shared" si="17"/>
        <v>358842.61004853062</v>
      </c>
      <c r="I209" s="74">
        <f t="shared" si="18"/>
        <v>1.980433916871915E-2</v>
      </c>
    </row>
    <row r="210" spans="1:9">
      <c r="A210" s="197">
        <f>PayCombo!A202</f>
        <v>8</v>
      </c>
      <c r="B210" s="75">
        <f>PayCombo!O202</f>
        <v>600</v>
      </c>
      <c r="C210" s="75">
        <f>PayCombo!N202</f>
        <v>6694357.1231527096</v>
      </c>
      <c r="D210" s="341">
        <f>PayCombo!Q202</f>
        <v>1.4937954184449749E-7</v>
      </c>
      <c r="E210" s="234">
        <f>PayCombo!P202</f>
        <v>8.9627725106698495E-5</v>
      </c>
      <c r="F210" s="74">
        <f t="shared" si="15"/>
        <v>0.96526807827696581</v>
      </c>
      <c r="G210" s="74">
        <f t="shared" si="16"/>
        <v>599.03473192172305</v>
      </c>
      <c r="H210" s="235">
        <f t="shared" si="17"/>
        <v>358842.61004853062</v>
      </c>
      <c r="I210" s="74">
        <f t="shared" si="18"/>
        <v>5.3603744683333177E-2</v>
      </c>
    </row>
    <row r="211" spans="1:9">
      <c r="A211" s="197">
        <f>PayCombo!A203</f>
        <v>8</v>
      </c>
      <c r="B211" s="75">
        <f>PayCombo!O203</f>
        <v>600</v>
      </c>
      <c r="C211" s="75">
        <f>PayCombo!N203</f>
        <v>4853408.9142857147</v>
      </c>
      <c r="D211" s="341">
        <f>PayCombo!Q203</f>
        <v>2.0604074737172067E-7</v>
      </c>
      <c r="E211" s="234">
        <f>PayCombo!P203</f>
        <v>1.236244484230324E-4</v>
      </c>
      <c r="F211" s="74">
        <f t="shared" si="15"/>
        <v>0.96526807827696581</v>
      </c>
      <c r="G211" s="74">
        <f t="shared" si="16"/>
        <v>599.03473192172305</v>
      </c>
      <c r="H211" s="235">
        <f t="shared" si="17"/>
        <v>358842.61004853062</v>
      </c>
      <c r="I211" s="74">
        <f t="shared" si="18"/>
        <v>7.3936199563218175E-2</v>
      </c>
    </row>
    <row r="212" spans="1:9">
      <c r="A212" s="197">
        <f>PayCombo!A204</f>
        <v>8</v>
      </c>
      <c r="B212" s="75">
        <f>PayCombo!O204</f>
        <v>600</v>
      </c>
      <c r="C212" s="75">
        <f>PayCombo!N204</f>
        <v>34456.249898580121</v>
      </c>
      <c r="D212" s="341">
        <f>PayCombo!Q204</f>
        <v>2.9022310986930941E-5</v>
      </c>
      <c r="E212" s="234">
        <f>PayCombo!P204</f>
        <v>1.7413386592158565E-2</v>
      </c>
      <c r="F212" s="74">
        <f t="shared" si="15"/>
        <v>0.96526807827696581</v>
      </c>
      <c r="G212" s="74">
        <f t="shared" si="16"/>
        <v>599.03473192172305</v>
      </c>
      <c r="H212" s="235">
        <f t="shared" si="17"/>
        <v>358842.61004853062</v>
      </c>
      <c r="I212" s="74">
        <f t="shared" si="18"/>
        <v>10.414441824190446</v>
      </c>
    </row>
    <row r="213" spans="1:9">
      <c r="A213" s="197">
        <f>PayCombo!A205</f>
        <v>7</v>
      </c>
      <c r="B213" s="75">
        <f>PayCombo!O205</f>
        <v>360</v>
      </c>
      <c r="C213" s="75">
        <f>PayCombo!N205</f>
        <v>2082688.8827586207</v>
      </c>
      <c r="D213" s="341">
        <f>PayCombo!Q205</f>
        <v>4.8014852735731336E-7</v>
      </c>
      <c r="E213" s="234">
        <f>PayCombo!P205</f>
        <v>1.7285346984863281E-4</v>
      </c>
      <c r="F213" s="74">
        <f t="shared" si="15"/>
        <v>0.96526807827696581</v>
      </c>
      <c r="G213" s="74">
        <f t="shared" si="16"/>
        <v>359.03473192172305</v>
      </c>
      <c r="H213" s="235">
        <f t="shared" si="17"/>
        <v>128905.93872610353</v>
      </c>
      <c r="I213" s="74">
        <f t="shared" si="18"/>
        <v>6.189399664695068E-2</v>
      </c>
    </row>
    <row r="214" spans="1:9">
      <c r="A214" s="197">
        <f>PayCombo!A206</f>
        <v>7</v>
      </c>
      <c r="B214" s="75">
        <f>PayCombo!O206</f>
        <v>360</v>
      </c>
      <c r="C214" s="75">
        <f>PayCombo!N206</f>
        <v>1509949.4399999999</v>
      </c>
      <c r="D214" s="341">
        <f>PayCombo!Q206</f>
        <v>6.6227383083767359E-7</v>
      </c>
      <c r="E214" s="234">
        <f>PayCombo!P206</f>
        <v>2.384185791015625E-4</v>
      </c>
      <c r="F214" s="74">
        <f t="shared" si="15"/>
        <v>0.96526807827696581</v>
      </c>
      <c r="G214" s="74">
        <f t="shared" si="16"/>
        <v>359.03473192172305</v>
      </c>
      <c r="H214" s="235">
        <f t="shared" si="17"/>
        <v>128905.93872610353</v>
      </c>
      <c r="I214" s="74">
        <f t="shared" si="18"/>
        <v>8.5371029857863004E-2</v>
      </c>
    </row>
    <row r="215" spans="1:9">
      <c r="A215" s="197">
        <f>PayCombo!A207</f>
        <v>7</v>
      </c>
      <c r="B215" s="75">
        <f>PayCombo!O207</f>
        <v>360</v>
      </c>
      <c r="C215" s="75">
        <f>PayCombo!N207</f>
        <v>557863.09359605913</v>
      </c>
      <c r="D215" s="341">
        <f>PayCombo!Q207</f>
        <v>1.7925545021339698E-6</v>
      </c>
      <c r="E215" s="234">
        <f>PayCombo!P207</f>
        <v>6.4531962076822913E-4</v>
      </c>
      <c r="F215" s="74">
        <f t="shared" si="15"/>
        <v>0.96526807827696581</v>
      </c>
      <c r="G215" s="74">
        <f t="shared" si="16"/>
        <v>359.03473192172305</v>
      </c>
      <c r="H215" s="235">
        <f t="shared" si="17"/>
        <v>128905.93872610353</v>
      </c>
      <c r="I215" s="74">
        <f t="shared" si="18"/>
        <v>0.23107092081528252</v>
      </c>
    </row>
    <row r="216" spans="1:9">
      <c r="A216" s="197">
        <f>PayCombo!A208</f>
        <v>7</v>
      </c>
      <c r="B216" s="75">
        <f>PayCombo!O208</f>
        <v>360</v>
      </c>
      <c r="C216" s="75">
        <f>PayCombo!N208</f>
        <v>18119393.280000001</v>
      </c>
      <c r="D216" s="341">
        <f>PayCombo!Q208</f>
        <v>5.5189485903139461E-8</v>
      </c>
      <c r="E216" s="234">
        <f>PayCombo!P208</f>
        <v>1.9868214925130207E-5</v>
      </c>
      <c r="F216" s="74">
        <f t="shared" ref="F216:F279" si="19">$B$5</f>
        <v>0.96526807827696581</v>
      </c>
      <c r="G216" s="74">
        <f t="shared" ref="G216:G279" si="20">B216-F216</f>
        <v>359.03473192172305</v>
      </c>
      <c r="H216" s="235">
        <f t="shared" ref="H216:H279" si="21">G216^2</f>
        <v>128905.93872610353</v>
      </c>
      <c r="I216" s="74">
        <f t="shared" ref="I216:I279" si="22">D216*H216</f>
        <v>7.1142524881552503E-3</v>
      </c>
    </row>
    <row r="217" spans="1:9">
      <c r="A217" s="197">
        <f>PayCombo!A209</f>
        <v>7</v>
      </c>
      <c r="B217" s="75">
        <f>PayCombo!O209</f>
        <v>360</v>
      </c>
      <c r="C217" s="75">
        <f>PayCombo!N209</f>
        <v>6694357.1231527096</v>
      </c>
      <c r="D217" s="341">
        <f>PayCombo!Q209</f>
        <v>1.4937954184449749E-7</v>
      </c>
      <c r="E217" s="234">
        <f>PayCombo!P209</f>
        <v>5.3776635064019101E-5</v>
      </c>
      <c r="F217" s="74">
        <f t="shared" si="19"/>
        <v>0.96526807827696581</v>
      </c>
      <c r="G217" s="74">
        <f t="shared" si="20"/>
        <v>359.03473192172305</v>
      </c>
      <c r="H217" s="235">
        <f t="shared" si="21"/>
        <v>128905.93872610353</v>
      </c>
      <c r="I217" s="74">
        <f t="shared" si="22"/>
        <v>1.9255910067940214E-2</v>
      </c>
    </row>
    <row r="218" spans="1:9">
      <c r="A218" s="197">
        <f>PayCombo!A210</f>
        <v>7</v>
      </c>
      <c r="B218" s="75">
        <f>PayCombo!O210</f>
        <v>360</v>
      </c>
      <c r="C218" s="75">
        <f>PayCombo!N210</f>
        <v>4853408.9142857147</v>
      </c>
      <c r="D218" s="341">
        <f>PayCombo!Q210</f>
        <v>2.0604074737172067E-7</v>
      </c>
      <c r="E218" s="234">
        <f>PayCombo!P210</f>
        <v>7.4174669053819438E-5</v>
      </c>
      <c r="F218" s="74">
        <f t="shared" si="19"/>
        <v>0.96526807827696581</v>
      </c>
      <c r="G218" s="74">
        <f t="shared" si="20"/>
        <v>359.03473192172305</v>
      </c>
      <c r="H218" s="235">
        <f t="shared" si="21"/>
        <v>128905.93872610353</v>
      </c>
      <c r="I218" s="74">
        <f t="shared" si="22"/>
        <v>2.6559875955779601E-2</v>
      </c>
    </row>
    <row r="219" spans="1:9">
      <c r="A219" s="197">
        <f>PayCombo!A211</f>
        <v>7</v>
      </c>
      <c r="B219" s="75">
        <f>PayCombo!O211</f>
        <v>360</v>
      </c>
      <c r="C219" s="75">
        <f>PayCombo!N211</f>
        <v>34456.249898580121</v>
      </c>
      <c r="D219" s="341">
        <f>PayCombo!Q211</f>
        <v>2.9022310986930941E-5</v>
      </c>
      <c r="E219" s="234">
        <f>PayCombo!P211</f>
        <v>1.0448031955295138E-2</v>
      </c>
      <c r="F219" s="74">
        <f t="shared" si="19"/>
        <v>0.96526807827696581</v>
      </c>
      <c r="G219" s="74">
        <f t="shared" si="20"/>
        <v>359.03473192172305</v>
      </c>
      <c r="H219" s="235">
        <f t="shared" si="21"/>
        <v>128905.93872610353</v>
      </c>
      <c r="I219" s="74">
        <f t="shared" si="22"/>
        <v>3.7411482417712412</v>
      </c>
    </row>
    <row r="220" spans="1:9">
      <c r="A220" s="197">
        <f>PayCombo!A212</f>
        <v>7</v>
      </c>
      <c r="B220" s="75">
        <f>PayCombo!O212</f>
        <v>360</v>
      </c>
      <c r="C220" s="75">
        <f>PayCombo!N212</f>
        <v>12079595.52</v>
      </c>
      <c r="D220" s="341">
        <f>PayCombo!Q212</f>
        <v>8.2784228854709198E-8</v>
      </c>
      <c r="E220" s="234">
        <f>PayCombo!P212</f>
        <v>2.9802322387695312E-5</v>
      </c>
      <c r="F220" s="74">
        <f t="shared" si="19"/>
        <v>0.96526807827696581</v>
      </c>
      <c r="G220" s="74">
        <f t="shared" si="20"/>
        <v>359.03473192172305</v>
      </c>
      <c r="H220" s="235">
        <f t="shared" si="21"/>
        <v>128905.93872610353</v>
      </c>
      <c r="I220" s="74">
        <f t="shared" si="22"/>
        <v>1.0671378732232875E-2</v>
      </c>
    </row>
    <row r="221" spans="1:9">
      <c r="A221" s="197">
        <f>PayCombo!A213</f>
        <v>7</v>
      </c>
      <c r="B221" s="75">
        <f>PayCombo!O213</f>
        <v>360</v>
      </c>
      <c r="C221" s="75">
        <f>PayCombo!N213</f>
        <v>4462904.748768473</v>
      </c>
      <c r="D221" s="341">
        <f>PayCombo!Q213</f>
        <v>2.2406931276674623E-7</v>
      </c>
      <c r="E221" s="234">
        <f>PayCombo!P213</f>
        <v>8.0664952596028641E-5</v>
      </c>
      <c r="F221" s="74">
        <f t="shared" si="19"/>
        <v>0.96526807827696581</v>
      </c>
      <c r="G221" s="74">
        <f t="shared" si="20"/>
        <v>359.03473192172305</v>
      </c>
      <c r="H221" s="235">
        <f t="shared" si="21"/>
        <v>128905.93872610353</v>
      </c>
      <c r="I221" s="74">
        <f t="shared" si="22"/>
        <v>2.8883865101910315E-2</v>
      </c>
    </row>
    <row r="222" spans="1:9">
      <c r="A222" s="197">
        <f>PayCombo!A214</f>
        <v>7</v>
      </c>
      <c r="B222" s="75">
        <f>PayCombo!O214</f>
        <v>360</v>
      </c>
      <c r="C222" s="75">
        <f>PayCombo!N214</f>
        <v>3235605.942857143</v>
      </c>
      <c r="D222" s="341">
        <f>PayCombo!Q214</f>
        <v>3.0906112105758101E-7</v>
      </c>
      <c r="E222" s="234">
        <f>PayCombo!P214</f>
        <v>1.1126200358072917E-4</v>
      </c>
      <c r="F222" s="74">
        <f t="shared" si="19"/>
        <v>0.96526807827696581</v>
      </c>
      <c r="G222" s="74">
        <f t="shared" si="20"/>
        <v>359.03473192172305</v>
      </c>
      <c r="H222" s="235">
        <f t="shared" si="21"/>
        <v>128905.93872610353</v>
      </c>
      <c r="I222" s="74">
        <f t="shared" si="22"/>
        <v>3.98398139336694E-2</v>
      </c>
    </row>
    <row r="223" spans="1:9">
      <c r="A223" s="197">
        <f>PayCombo!A215</f>
        <v>7</v>
      </c>
      <c r="B223" s="75">
        <f>PayCombo!O215</f>
        <v>360</v>
      </c>
      <c r="C223" s="75">
        <f>PayCombo!N215</f>
        <v>22970.833265720081</v>
      </c>
      <c r="D223" s="341">
        <f>PayCombo!Q215</f>
        <v>4.3533466480396409E-5</v>
      </c>
      <c r="E223" s="234">
        <f>PayCombo!P215</f>
        <v>1.5672047932942707E-2</v>
      </c>
      <c r="F223" s="74">
        <f t="shared" si="19"/>
        <v>0.96526807827696581</v>
      </c>
      <c r="G223" s="74">
        <f t="shared" si="20"/>
        <v>359.03473192172305</v>
      </c>
      <c r="H223" s="235">
        <f t="shared" si="21"/>
        <v>128905.93872610353</v>
      </c>
      <c r="I223" s="74">
        <f t="shared" si="22"/>
        <v>5.6117223626568613</v>
      </c>
    </row>
    <row r="224" spans="1:9">
      <c r="A224" s="197">
        <f>PayCombo!A216</f>
        <v>7</v>
      </c>
      <c r="B224" s="75">
        <f>PayCombo!O216</f>
        <v>360</v>
      </c>
      <c r="C224" s="75">
        <f>PayCombo!N216</f>
        <v>38827271.314285718</v>
      </c>
      <c r="D224" s="341">
        <f>PayCombo!Q216</f>
        <v>2.5755093421465083E-8</v>
      </c>
      <c r="E224" s="234">
        <f>PayCombo!P216</f>
        <v>9.2718336317274298E-6</v>
      </c>
      <c r="F224" s="74">
        <f t="shared" si="19"/>
        <v>0.96526807827696581</v>
      </c>
      <c r="G224" s="74">
        <f t="shared" si="20"/>
        <v>359.03473192172305</v>
      </c>
      <c r="H224" s="235">
        <f t="shared" si="21"/>
        <v>128905.93872610353</v>
      </c>
      <c r="I224" s="74">
        <f t="shared" si="22"/>
        <v>3.3199844944724502E-3</v>
      </c>
    </row>
    <row r="225" spans="1:9">
      <c r="A225" s="197">
        <f>PayCombo!A217</f>
        <v>7</v>
      </c>
      <c r="B225" s="75">
        <f>PayCombo!O217</f>
        <v>360</v>
      </c>
      <c r="C225" s="75">
        <f>PayCombo!N217</f>
        <v>275649.99918864097</v>
      </c>
      <c r="D225" s="341">
        <f>PayCombo!Q217</f>
        <v>3.6277888733663676E-6</v>
      </c>
      <c r="E225" s="234">
        <f>PayCombo!P217</f>
        <v>1.3060039944118923E-3</v>
      </c>
      <c r="F225" s="74">
        <f t="shared" si="19"/>
        <v>0.96526807827696581</v>
      </c>
      <c r="G225" s="74">
        <f t="shared" si="20"/>
        <v>359.03473192172305</v>
      </c>
      <c r="H225" s="235">
        <f t="shared" si="21"/>
        <v>128905.93872610353</v>
      </c>
      <c r="I225" s="74">
        <f t="shared" si="22"/>
        <v>0.46764353022140515</v>
      </c>
    </row>
    <row r="226" spans="1:9">
      <c r="A226" s="197">
        <f>PayCombo!A218</f>
        <v>7</v>
      </c>
      <c r="B226" s="75">
        <f>PayCombo!O218</f>
        <v>360</v>
      </c>
      <c r="C226" s="75">
        <f>PayCombo!N218</f>
        <v>199846.2494117647</v>
      </c>
      <c r="D226" s="341">
        <f>PayCombo!Q218</f>
        <v>5.0038467218846453E-6</v>
      </c>
      <c r="E226" s="234">
        <f>PayCombo!P218</f>
        <v>1.8013848198784722E-3</v>
      </c>
      <c r="F226" s="74">
        <f t="shared" si="19"/>
        <v>0.96526807827696581</v>
      </c>
      <c r="G226" s="74">
        <f t="shared" si="20"/>
        <v>359.03473192172305</v>
      </c>
      <c r="H226" s="235">
        <f t="shared" si="21"/>
        <v>128905.93872610353</v>
      </c>
      <c r="I226" s="74">
        <f t="shared" si="22"/>
        <v>0.64502555892607605</v>
      </c>
    </row>
    <row r="227" spans="1:9">
      <c r="A227" s="197">
        <f>PayCombo!A219</f>
        <v>6</v>
      </c>
      <c r="B227" s="75">
        <f>PayCombo!O219</f>
        <v>150</v>
      </c>
      <c r="C227" s="75">
        <f>PayCombo!N219</f>
        <v>12079595.52</v>
      </c>
      <c r="D227" s="341">
        <f>PayCombo!Q219</f>
        <v>8.2784228854709198E-8</v>
      </c>
      <c r="E227" s="234">
        <f>PayCombo!P219</f>
        <v>1.2417634328206379E-5</v>
      </c>
      <c r="F227" s="74">
        <f t="shared" si="19"/>
        <v>0.96526807827696581</v>
      </c>
      <c r="G227" s="74">
        <f t="shared" si="20"/>
        <v>149.03473192172302</v>
      </c>
      <c r="H227" s="235">
        <f t="shared" si="21"/>
        <v>22211.351318979847</v>
      </c>
      <c r="I227" s="74">
        <f t="shared" si="22"/>
        <v>1.8387495907627746E-3</v>
      </c>
    </row>
    <row r="228" spans="1:9">
      <c r="A228" s="197">
        <f>PayCombo!A220</f>
        <v>6</v>
      </c>
      <c r="B228" s="75">
        <f>PayCombo!O220</f>
        <v>150</v>
      </c>
      <c r="C228" s="75">
        <f>PayCombo!N220</f>
        <v>4462904.748768473</v>
      </c>
      <c r="D228" s="341">
        <f>PayCombo!Q220</f>
        <v>2.2406931276674623E-7</v>
      </c>
      <c r="E228" s="234">
        <f>PayCombo!P220</f>
        <v>3.3610396915011937E-5</v>
      </c>
      <c r="F228" s="74">
        <f t="shared" si="19"/>
        <v>0.96526807827696581</v>
      </c>
      <c r="G228" s="74">
        <f t="shared" si="20"/>
        <v>149.03473192172302</v>
      </c>
      <c r="H228" s="235">
        <f t="shared" si="21"/>
        <v>22211.351318979847</v>
      </c>
      <c r="I228" s="74">
        <f t="shared" si="22"/>
        <v>4.9768822256645766E-3</v>
      </c>
    </row>
    <row r="229" spans="1:9">
      <c r="A229" s="197">
        <f>PayCombo!A221</f>
        <v>6</v>
      </c>
      <c r="B229" s="75">
        <f>PayCombo!O221</f>
        <v>150</v>
      </c>
      <c r="C229" s="75">
        <f>PayCombo!N221</f>
        <v>3235605.942857143</v>
      </c>
      <c r="D229" s="341">
        <f>PayCombo!Q221</f>
        <v>3.0906112105758101E-7</v>
      </c>
      <c r="E229" s="234">
        <f>PayCombo!P221</f>
        <v>4.6359168158637149E-5</v>
      </c>
      <c r="F229" s="74">
        <f t="shared" si="19"/>
        <v>0.96526807827696581</v>
      </c>
      <c r="G229" s="74">
        <f t="shared" si="20"/>
        <v>149.03473192172302</v>
      </c>
      <c r="H229" s="235">
        <f t="shared" si="21"/>
        <v>22211.351318979847</v>
      </c>
      <c r="I229" s="74">
        <f t="shared" si="22"/>
        <v>6.8646651388476919E-3</v>
      </c>
    </row>
    <row r="230" spans="1:9">
      <c r="A230" s="197">
        <f>PayCombo!A222</f>
        <v>6</v>
      </c>
      <c r="B230" s="75">
        <f>PayCombo!O222</f>
        <v>150</v>
      </c>
      <c r="C230" s="75">
        <f>PayCombo!N222</f>
        <v>22970.833265720081</v>
      </c>
      <c r="D230" s="341">
        <f>PayCombo!Q222</f>
        <v>4.3533466480396409E-5</v>
      </c>
      <c r="E230" s="234">
        <f>PayCombo!P222</f>
        <v>6.5300199720594613E-3</v>
      </c>
      <c r="F230" s="74">
        <f t="shared" si="19"/>
        <v>0.96526807827696581</v>
      </c>
      <c r="G230" s="74">
        <f t="shared" si="20"/>
        <v>149.03473192172302</v>
      </c>
      <c r="H230" s="235">
        <f t="shared" si="21"/>
        <v>22211.351318979847</v>
      </c>
      <c r="I230" s="74">
        <f t="shared" si="22"/>
        <v>0.96693711812911776</v>
      </c>
    </row>
    <row r="231" spans="1:9">
      <c r="A231" s="197">
        <f>PayCombo!A223</f>
        <v>6</v>
      </c>
      <c r="B231" s="75">
        <f>PayCombo!O223</f>
        <v>150</v>
      </c>
      <c r="C231" s="75">
        <f>PayCombo!N223</f>
        <v>38827271.314285718</v>
      </c>
      <c r="D231" s="341">
        <f>PayCombo!Q223</f>
        <v>2.5755093421465083E-8</v>
      </c>
      <c r="E231" s="234">
        <f>PayCombo!P223</f>
        <v>3.8632640132197624E-6</v>
      </c>
      <c r="F231" s="74">
        <f t="shared" si="19"/>
        <v>0.96526807827696581</v>
      </c>
      <c r="G231" s="74">
        <f t="shared" si="20"/>
        <v>149.03473192172302</v>
      </c>
      <c r="H231" s="235">
        <f t="shared" si="21"/>
        <v>22211.351318979847</v>
      </c>
      <c r="I231" s="74">
        <f t="shared" si="22"/>
        <v>5.7205542823730762E-4</v>
      </c>
    </row>
    <row r="232" spans="1:9">
      <c r="A232" s="197">
        <f>PayCombo!A224</f>
        <v>6</v>
      </c>
      <c r="B232" s="75">
        <f>PayCombo!O224</f>
        <v>150</v>
      </c>
      <c r="C232" s="75">
        <f>PayCombo!N224</f>
        <v>275649.99918864097</v>
      </c>
      <c r="D232" s="341">
        <f>PayCombo!Q224</f>
        <v>3.6277888733663676E-6</v>
      </c>
      <c r="E232" s="234">
        <f>PayCombo!P224</f>
        <v>5.4416833100495515E-4</v>
      </c>
      <c r="F232" s="74">
        <f t="shared" si="19"/>
        <v>0.96526807827696581</v>
      </c>
      <c r="G232" s="74">
        <f t="shared" si="20"/>
        <v>149.03473192172302</v>
      </c>
      <c r="H232" s="235">
        <f t="shared" si="21"/>
        <v>22211.351318979847</v>
      </c>
      <c r="I232" s="74">
        <f t="shared" si="22"/>
        <v>8.057809317742648E-2</v>
      </c>
    </row>
    <row r="233" spans="1:9">
      <c r="A233" s="197">
        <f>PayCombo!A225</f>
        <v>6</v>
      </c>
      <c r="B233" s="75">
        <f>PayCombo!O225</f>
        <v>150</v>
      </c>
      <c r="C233" s="75">
        <f>PayCombo!N225</f>
        <v>199846.2494117647</v>
      </c>
      <c r="D233" s="341">
        <f>PayCombo!Q225</f>
        <v>5.0038467218846453E-6</v>
      </c>
      <c r="E233" s="234">
        <f>PayCombo!P225</f>
        <v>7.5057700828269679E-4</v>
      </c>
      <c r="F233" s="74">
        <f t="shared" si="19"/>
        <v>0.96526807827696581</v>
      </c>
      <c r="G233" s="74">
        <f t="shared" si="20"/>
        <v>149.03473192172302</v>
      </c>
      <c r="H233" s="235">
        <f t="shared" si="21"/>
        <v>22211.351318979847</v>
      </c>
      <c r="I233" s="74">
        <f t="shared" si="22"/>
        <v>0.1111421974861055</v>
      </c>
    </row>
    <row r="234" spans="1:9">
      <c r="A234" s="197">
        <f>PayCombo!A226</f>
        <v>6</v>
      </c>
      <c r="B234" s="75">
        <f>PayCombo!O226</f>
        <v>150</v>
      </c>
      <c r="C234" s="75">
        <f>PayCombo!N226</f>
        <v>25884847.542857144</v>
      </c>
      <c r="D234" s="341">
        <f>PayCombo!Q226</f>
        <v>3.8632640132197627E-8</v>
      </c>
      <c r="E234" s="234">
        <f>PayCombo!P226</f>
        <v>5.7948960198296436E-6</v>
      </c>
      <c r="F234" s="74">
        <f t="shared" si="19"/>
        <v>0.96526807827696581</v>
      </c>
      <c r="G234" s="74">
        <f t="shared" si="20"/>
        <v>149.03473192172302</v>
      </c>
      <c r="H234" s="235">
        <f t="shared" si="21"/>
        <v>22211.351318979847</v>
      </c>
      <c r="I234" s="74">
        <f t="shared" si="22"/>
        <v>8.5808314235596148E-4</v>
      </c>
    </row>
    <row r="235" spans="1:9">
      <c r="A235" s="197">
        <f>PayCombo!A227</f>
        <v>6</v>
      </c>
      <c r="B235" s="75">
        <f>PayCombo!O227</f>
        <v>150</v>
      </c>
      <c r="C235" s="75">
        <f>PayCombo!N227</f>
        <v>183766.66612576065</v>
      </c>
      <c r="D235" s="341">
        <f>PayCombo!Q227</f>
        <v>5.4416833100495512E-6</v>
      </c>
      <c r="E235" s="234">
        <f>PayCombo!P227</f>
        <v>8.1625249650743267E-4</v>
      </c>
      <c r="F235" s="74">
        <f t="shared" si="19"/>
        <v>0.96526807827696581</v>
      </c>
      <c r="G235" s="74">
        <f t="shared" si="20"/>
        <v>149.03473192172302</v>
      </c>
      <c r="H235" s="235">
        <f t="shared" si="21"/>
        <v>22211.351318979847</v>
      </c>
      <c r="I235" s="74">
        <f t="shared" si="22"/>
        <v>0.12086713976613972</v>
      </c>
    </row>
    <row r="236" spans="1:9">
      <c r="A236" s="197">
        <f>PayCombo!A228</f>
        <v>6</v>
      </c>
      <c r="B236" s="75">
        <f>PayCombo!O228</f>
        <v>150</v>
      </c>
      <c r="C236" s="75">
        <f>PayCombo!N228</f>
        <v>133230.83294117646</v>
      </c>
      <c r="D236" s="341">
        <f>PayCombo!Q228</f>
        <v>7.5057700828269683E-6</v>
      </c>
      <c r="E236" s="234">
        <f>PayCombo!P228</f>
        <v>1.1258655124240452E-3</v>
      </c>
      <c r="F236" s="74">
        <f t="shared" si="19"/>
        <v>0.96526807827696581</v>
      </c>
      <c r="G236" s="74">
        <f t="shared" si="20"/>
        <v>149.03473192172302</v>
      </c>
      <c r="H236" s="235">
        <f t="shared" si="21"/>
        <v>22211.351318979847</v>
      </c>
      <c r="I236" s="74">
        <f t="shared" si="22"/>
        <v>0.16671329622915826</v>
      </c>
    </row>
    <row r="237" spans="1:9">
      <c r="A237" s="197">
        <f>PayCombo!A229</f>
        <v>6</v>
      </c>
      <c r="B237" s="75">
        <f>PayCombo!O229</f>
        <v>150</v>
      </c>
      <c r="C237" s="75">
        <f>PayCombo!N229</f>
        <v>1598769.9952941176</v>
      </c>
      <c r="D237" s="341">
        <f>PayCombo!Q229</f>
        <v>6.2548084023558066E-7</v>
      </c>
      <c r="E237" s="234">
        <f>PayCombo!P229</f>
        <v>9.3822126035337098E-5</v>
      </c>
      <c r="F237" s="74">
        <f t="shared" si="19"/>
        <v>0.96526807827696581</v>
      </c>
      <c r="G237" s="74">
        <f t="shared" si="20"/>
        <v>149.03473192172302</v>
      </c>
      <c r="H237" s="235">
        <f t="shared" si="21"/>
        <v>22211.351318979847</v>
      </c>
      <c r="I237" s="74">
        <f t="shared" si="22"/>
        <v>1.3892774685763188E-2</v>
      </c>
    </row>
    <row r="238" spans="1:9">
      <c r="A238" s="197">
        <f>PayCombo!A230</f>
        <v>6</v>
      </c>
      <c r="B238" s="75">
        <f>PayCombo!O230</f>
        <v>150</v>
      </c>
      <c r="C238" s="75">
        <f>PayCombo!N230</f>
        <v>5599.5949367088606</v>
      </c>
      <c r="D238" s="341">
        <f>PayCombo!Q230</f>
        <v>1.7858434606481482E-4</v>
      </c>
      <c r="E238" s="234">
        <f>PayCombo!P230</f>
        <v>2.6787651909722224E-2</v>
      </c>
      <c r="F238" s="74">
        <f t="shared" si="19"/>
        <v>0.96526807827696581</v>
      </c>
      <c r="G238" s="74">
        <f t="shared" si="20"/>
        <v>149.03473192172302</v>
      </c>
      <c r="H238" s="235">
        <f t="shared" si="21"/>
        <v>22211.351318979847</v>
      </c>
      <c r="I238" s="74">
        <f t="shared" si="22"/>
        <v>3.966599650515878</v>
      </c>
    </row>
    <row r="239" spans="1:9">
      <c r="A239" s="197">
        <f>PayCombo!A231</f>
        <v>5</v>
      </c>
      <c r="B239" s="75">
        <f>PayCombo!O231</f>
        <v>40</v>
      </c>
      <c r="C239" s="75">
        <f>PayCombo!N231</f>
        <v>25884847.542857144</v>
      </c>
      <c r="D239" s="341">
        <f>PayCombo!Q231</f>
        <v>3.8632640132197627E-8</v>
      </c>
      <c r="E239" s="234">
        <f>PayCombo!P231</f>
        <v>1.545305605287905E-6</v>
      </c>
      <c r="F239" s="74">
        <f t="shared" si="19"/>
        <v>0.96526807827696581</v>
      </c>
      <c r="G239" s="74">
        <f t="shared" si="20"/>
        <v>39.034731921723036</v>
      </c>
      <c r="H239" s="235">
        <f t="shared" si="21"/>
        <v>1523.7102962007834</v>
      </c>
      <c r="I239" s="74">
        <f t="shared" si="22"/>
        <v>5.8864951538849122E-5</v>
      </c>
    </row>
    <row r="240" spans="1:9">
      <c r="A240" s="197">
        <f>PayCombo!A232</f>
        <v>5</v>
      </c>
      <c r="B240" s="75">
        <f>PayCombo!O232</f>
        <v>40</v>
      </c>
      <c r="C240" s="75">
        <f>PayCombo!N232</f>
        <v>183766.66612576065</v>
      </c>
      <c r="D240" s="341">
        <f>PayCombo!Q232</f>
        <v>5.4416833100495512E-6</v>
      </c>
      <c r="E240" s="234">
        <f>PayCombo!P232</f>
        <v>2.1766733240198205E-4</v>
      </c>
      <c r="F240" s="74">
        <f t="shared" si="19"/>
        <v>0.96526807827696581</v>
      </c>
      <c r="G240" s="74">
        <f t="shared" si="20"/>
        <v>39.034731921723036</v>
      </c>
      <c r="H240" s="235">
        <f t="shared" si="21"/>
        <v>1523.7102962007834</v>
      </c>
      <c r="I240" s="74">
        <f t="shared" si="22"/>
        <v>8.2915488881864612E-3</v>
      </c>
    </row>
    <row r="241" spans="1:9">
      <c r="A241" s="197">
        <f>PayCombo!A233</f>
        <v>5</v>
      </c>
      <c r="B241" s="75">
        <f>PayCombo!O233</f>
        <v>40</v>
      </c>
      <c r="C241" s="75">
        <f>PayCombo!N233</f>
        <v>133230.83294117646</v>
      </c>
      <c r="D241" s="341">
        <f>PayCombo!Q233</f>
        <v>7.5057700828269683E-6</v>
      </c>
      <c r="E241" s="234">
        <f>PayCombo!P233</f>
        <v>3.0023080331307873E-4</v>
      </c>
      <c r="F241" s="74">
        <f t="shared" si="19"/>
        <v>0.96526807827696581</v>
      </c>
      <c r="G241" s="74">
        <f t="shared" si="20"/>
        <v>39.034731921723036</v>
      </c>
      <c r="H241" s="235">
        <f t="shared" si="21"/>
        <v>1523.7102962007834</v>
      </c>
      <c r="I241" s="74">
        <f t="shared" si="22"/>
        <v>1.1436619156119258E-2</v>
      </c>
    </row>
    <row r="242" spans="1:9">
      <c r="A242" s="197">
        <f>PayCombo!A234</f>
        <v>5</v>
      </c>
      <c r="B242" s="75">
        <f>PayCombo!O234</f>
        <v>40</v>
      </c>
      <c r="C242" s="75">
        <f>PayCombo!N234</f>
        <v>1598769.9952941176</v>
      </c>
      <c r="D242" s="341">
        <f>PayCombo!Q234</f>
        <v>6.2548084023558066E-7</v>
      </c>
      <c r="E242" s="234">
        <f>PayCombo!P234</f>
        <v>2.5019233609423227E-5</v>
      </c>
      <c r="F242" s="74">
        <f t="shared" si="19"/>
        <v>0.96526807827696581</v>
      </c>
      <c r="G242" s="74">
        <f t="shared" si="20"/>
        <v>39.034731921723036</v>
      </c>
      <c r="H242" s="235">
        <f t="shared" si="21"/>
        <v>1523.7102962007834</v>
      </c>
      <c r="I242" s="74">
        <f t="shared" si="22"/>
        <v>9.5305159634327154E-4</v>
      </c>
    </row>
    <row r="243" spans="1:9">
      <c r="A243" s="197">
        <f>PayCombo!A235</f>
        <v>5</v>
      </c>
      <c r="B243" s="75">
        <f>PayCombo!O235</f>
        <v>40</v>
      </c>
      <c r="C243" s="75">
        <f>PayCombo!N235</f>
        <v>5599.5949367088606</v>
      </c>
      <c r="D243" s="341">
        <f>PayCombo!Q235</f>
        <v>1.7858434606481482E-4</v>
      </c>
      <c r="E243" s="234">
        <f>PayCombo!P235</f>
        <v>7.1433738425925927E-3</v>
      </c>
      <c r="F243" s="74">
        <f t="shared" si="19"/>
        <v>0.96526807827696581</v>
      </c>
      <c r="G243" s="74">
        <f t="shared" si="20"/>
        <v>39.034731921723036</v>
      </c>
      <c r="H243" s="235">
        <f t="shared" si="21"/>
        <v>1523.7102962007834</v>
      </c>
      <c r="I243" s="74">
        <f t="shared" si="22"/>
        <v>0.27211080683924221</v>
      </c>
    </row>
    <row r="244" spans="1:9">
      <c r="A244" s="197">
        <f>PayCombo!A236</f>
        <v>5</v>
      </c>
      <c r="B244" s="75">
        <f>PayCombo!O236</f>
        <v>40</v>
      </c>
      <c r="C244" s="75">
        <f>PayCombo!N236</f>
        <v>1065846.6635294117</v>
      </c>
      <c r="D244" s="341">
        <f>PayCombo!Q236</f>
        <v>9.3822126035337104E-7</v>
      </c>
      <c r="E244" s="234">
        <f>PayCombo!P236</f>
        <v>3.7528850414134841E-5</v>
      </c>
      <c r="F244" s="74">
        <f t="shared" si="19"/>
        <v>0.96526807827696581</v>
      </c>
      <c r="G244" s="74">
        <f t="shared" si="20"/>
        <v>39.034731921723036</v>
      </c>
      <c r="H244" s="235">
        <f t="shared" si="21"/>
        <v>1523.7102962007834</v>
      </c>
      <c r="I244" s="74">
        <f t="shared" si="22"/>
        <v>1.4295773945149073E-3</v>
      </c>
    </row>
    <row r="245" spans="1:9">
      <c r="A245" s="197">
        <f>PayCombo!A237</f>
        <v>5</v>
      </c>
      <c r="B245" s="75">
        <f>PayCombo!O237</f>
        <v>40</v>
      </c>
      <c r="C245" s="75">
        <f>PayCombo!N237</f>
        <v>3733.0632911392404</v>
      </c>
      <c r="D245" s="341">
        <f>PayCombo!Q237</f>
        <v>2.6787651909722225E-4</v>
      </c>
      <c r="E245" s="234">
        <f>PayCombo!P237</f>
        <v>1.071506076388889E-2</v>
      </c>
      <c r="F245" s="74">
        <f t="shared" si="19"/>
        <v>0.96526807827696581</v>
      </c>
      <c r="G245" s="74">
        <f t="shared" si="20"/>
        <v>39.034731921723036</v>
      </c>
      <c r="H245" s="235">
        <f t="shared" si="21"/>
        <v>1523.7102962007834</v>
      </c>
      <c r="I245" s="74">
        <f t="shared" si="22"/>
        <v>0.40816621025886335</v>
      </c>
    </row>
    <row r="246" spans="1:9">
      <c r="A246" s="197">
        <f>PayCombo!A238</f>
        <v>5</v>
      </c>
      <c r="B246" s="75">
        <f>PayCombo!O238</f>
        <v>40</v>
      </c>
      <c r="C246" s="75">
        <f>PayCombo!N238</f>
        <v>44796.759493670885</v>
      </c>
      <c r="D246" s="341">
        <f>PayCombo!Q238</f>
        <v>2.2323043258101853E-5</v>
      </c>
      <c r="E246" s="234">
        <f>PayCombo!P238</f>
        <v>8.9292173032407408E-4</v>
      </c>
      <c r="F246" s="74">
        <f t="shared" si="19"/>
        <v>0.96526807827696581</v>
      </c>
      <c r="G246" s="74">
        <f t="shared" si="20"/>
        <v>39.034731921723036</v>
      </c>
      <c r="H246" s="235">
        <f t="shared" si="21"/>
        <v>1523.7102962007834</v>
      </c>
      <c r="I246" s="74">
        <f t="shared" si="22"/>
        <v>3.4013850854905277E-2</v>
      </c>
    </row>
    <row r="247" spans="1:9">
      <c r="A247" s="197">
        <f>PayCombo!A239</f>
        <v>4</v>
      </c>
      <c r="B247" s="75">
        <f>PayCombo!O239</f>
        <v>15</v>
      </c>
      <c r="C247" s="75">
        <f>PayCombo!N239</f>
        <v>1065846.6635294117</v>
      </c>
      <c r="D247" s="341">
        <f>PayCombo!Q239</f>
        <v>9.3822126035337104E-7</v>
      </c>
      <c r="E247" s="234">
        <f>PayCombo!P239</f>
        <v>1.4073318905300566E-5</v>
      </c>
      <c r="F247" s="74">
        <f t="shared" si="19"/>
        <v>0.96526807827696581</v>
      </c>
      <c r="G247" s="74">
        <f t="shared" si="20"/>
        <v>14.034731921723035</v>
      </c>
      <c r="H247" s="235">
        <f t="shared" si="21"/>
        <v>196.97370011463155</v>
      </c>
      <c r="I247" s="74">
        <f t="shared" si="22"/>
        <v>1.8480491317801658E-4</v>
      </c>
    </row>
    <row r="248" spans="1:9">
      <c r="A248" s="197">
        <f>PayCombo!A240</f>
        <v>4</v>
      </c>
      <c r="B248" s="75">
        <f>PayCombo!O240</f>
        <v>15</v>
      </c>
      <c r="C248" s="75">
        <f>PayCombo!N240</f>
        <v>3733.0632911392404</v>
      </c>
      <c r="D248" s="341">
        <f>PayCombo!Q240</f>
        <v>2.6787651909722225E-4</v>
      </c>
      <c r="E248" s="234">
        <f>PayCombo!P240</f>
        <v>4.0181477864583339E-3</v>
      </c>
      <c r="F248" s="74">
        <f t="shared" si="19"/>
        <v>0.96526807827696581</v>
      </c>
      <c r="G248" s="74">
        <f t="shared" si="20"/>
        <v>14.034731921723035</v>
      </c>
      <c r="H248" s="235">
        <f t="shared" si="21"/>
        <v>196.97370011463155</v>
      </c>
      <c r="I248" s="74">
        <f t="shared" si="22"/>
        <v>5.276462914040763E-2</v>
      </c>
    </row>
    <row r="249" spans="1:9">
      <c r="A249" s="197">
        <f>PayCombo!A241</f>
        <v>4</v>
      </c>
      <c r="B249" s="75">
        <f>PayCombo!O241</f>
        <v>15</v>
      </c>
      <c r="C249" s="75">
        <f>PayCombo!N241</f>
        <v>44796.759493670885</v>
      </c>
      <c r="D249" s="341">
        <f>PayCombo!Q241</f>
        <v>2.2323043258101853E-5</v>
      </c>
      <c r="E249" s="234">
        <f>PayCombo!P241</f>
        <v>3.3484564887152781E-4</v>
      </c>
      <c r="F249" s="74">
        <f t="shared" si="19"/>
        <v>0.96526807827696581</v>
      </c>
      <c r="G249" s="74">
        <f t="shared" si="20"/>
        <v>14.034731921723035</v>
      </c>
      <c r="H249" s="235">
        <f t="shared" si="21"/>
        <v>196.97370011463155</v>
      </c>
      <c r="I249" s="74">
        <f t="shared" si="22"/>
        <v>4.397052428367302E-3</v>
      </c>
    </row>
    <row r="250" spans="1:9">
      <c r="A250" s="197">
        <f>PayCombo!A242</f>
        <v>4</v>
      </c>
      <c r="B250" s="75">
        <f>PayCombo!O242</f>
        <v>15</v>
      </c>
      <c r="C250" s="75">
        <f>PayCombo!N242</f>
        <v>29864.506329113923</v>
      </c>
      <c r="D250" s="341">
        <f>PayCombo!Q242</f>
        <v>3.3484564887152781E-5</v>
      </c>
      <c r="E250" s="234">
        <f>PayCombo!P242</f>
        <v>5.0226847330729174E-4</v>
      </c>
      <c r="F250" s="74">
        <f t="shared" si="19"/>
        <v>0.96526807827696581</v>
      </c>
      <c r="G250" s="74">
        <f t="shared" si="20"/>
        <v>14.034731921723035</v>
      </c>
      <c r="H250" s="235">
        <f t="shared" si="21"/>
        <v>196.97370011463155</v>
      </c>
      <c r="I250" s="74">
        <f t="shared" si="22"/>
        <v>6.5955786425509538E-3</v>
      </c>
    </row>
    <row r="251" spans="1:9">
      <c r="A251" s="197">
        <f>PayCombo!A243</f>
        <v>4</v>
      </c>
      <c r="B251" s="75">
        <f>PayCombo!O243</f>
        <v>15</v>
      </c>
      <c r="C251" s="75">
        <f>PayCombo!N243</f>
        <v>670.25454545454545</v>
      </c>
      <c r="D251" s="341">
        <f>PayCombo!Q243</f>
        <v>1.491970486111111E-3</v>
      </c>
      <c r="E251" s="234">
        <f>PayCombo!P243</f>
        <v>2.2379557291666664E-2</v>
      </c>
      <c r="F251" s="74">
        <f t="shared" si="19"/>
        <v>0.96526807827696581</v>
      </c>
      <c r="G251" s="74">
        <f t="shared" si="20"/>
        <v>14.034731921723035</v>
      </c>
      <c r="H251" s="235">
        <f t="shared" si="21"/>
        <v>196.97370011463155</v>
      </c>
      <c r="I251" s="74">
        <f t="shared" si="22"/>
        <v>0.29387894711113105</v>
      </c>
    </row>
    <row r="252" spans="1:9">
      <c r="A252" s="197">
        <f>PayCombo!A244</f>
        <v>3</v>
      </c>
      <c r="B252" s="75">
        <f>PayCombo!O244</f>
        <v>8</v>
      </c>
      <c r="C252" s="75">
        <f>PayCombo!N244</f>
        <v>29864.506329113923</v>
      </c>
      <c r="D252" s="341">
        <f>PayCombo!Q244</f>
        <v>3.3484564887152781E-5</v>
      </c>
      <c r="E252" s="234">
        <f>PayCombo!P244</f>
        <v>2.6787651909722225E-4</v>
      </c>
      <c r="F252" s="74">
        <f t="shared" si="19"/>
        <v>0.96526807827696581</v>
      </c>
      <c r="G252" s="74">
        <f t="shared" si="20"/>
        <v>7.0347319217230346</v>
      </c>
      <c r="H252" s="235">
        <f t="shared" si="21"/>
        <v>49.487453210509059</v>
      </c>
      <c r="I252" s="74">
        <f t="shared" si="22"/>
        <v>1.6570658381272279E-3</v>
      </c>
    </row>
    <row r="253" spans="1:9">
      <c r="A253" s="197">
        <f>PayCombo!A245</f>
        <v>3</v>
      </c>
      <c r="B253" s="75">
        <f>PayCombo!O245</f>
        <v>8</v>
      </c>
      <c r="C253" s="75">
        <f>PayCombo!N245</f>
        <v>670.25454545454545</v>
      </c>
      <c r="D253" s="341">
        <f>PayCombo!Q245</f>
        <v>1.491970486111111E-3</v>
      </c>
      <c r="E253" s="234">
        <f>PayCombo!P245</f>
        <v>1.1935763888888888E-2</v>
      </c>
      <c r="F253" s="74">
        <f t="shared" si="19"/>
        <v>0.96526807827696581</v>
      </c>
      <c r="G253" s="74">
        <f t="shared" si="20"/>
        <v>7.0347319217230346</v>
      </c>
      <c r="H253" s="235">
        <f t="shared" si="21"/>
        <v>49.487453210509059</v>
      </c>
      <c r="I253" s="74">
        <f t="shared" si="22"/>
        <v>7.3833819622884059E-2</v>
      </c>
    </row>
    <row r="254" spans="1:9">
      <c r="A254" s="197">
        <f>PayCombo!A246</f>
        <v>3</v>
      </c>
      <c r="B254" s="75">
        <f>PayCombo!O246</f>
        <v>8</v>
      </c>
      <c r="C254" s="75">
        <f>PayCombo!N246</f>
        <v>446.83636363636361</v>
      </c>
      <c r="D254" s="341">
        <f>PayCombo!Q246</f>
        <v>2.237955729166667E-3</v>
      </c>
      <c r="E254" s="234">
        <f>PayCombo!P246</f>
        <v>1.7903645833333336E-2</v>
      </c>
      <c r="F254" s="74">
        <f t="shared" si="19"/>
        <v>0.96526807827696581</v>
      </c>
      <c r="G254" s="74">
        <f t="shared" si="20"/>
        <v>7.0347319217230346</v>
      </c>
      <c r="H254" s="235">
        <f t="shared" si="21"/>
        <v>49.487453210509059</v>
      </c>
      <c r="I254" s="74">
        <f t="shared" si="22"/>
        <v>0.11075072943432611</v>
      </c>
    </row>
    <row r="255" spans="1:9">
      <c r="A255" s="197" t="str">
        <f>PayCombo!A247</f>
        <v>A</v>
      </c>
      <c r="B255" s="75"/>
      <c r="C255" s="75"/>
      <c r="D255" s="341"/>
      <c r="E255" s="234"/>
      <c r="F255" s="74"/>
      <c r="G255" s="74"/>
      <c r="H255" s="235"/>
      <c r="I255" s="74"/>
    </row>
    <row r="256" spans="1:9">
      <c r="A256" s="197">
        <f>PayCombo!A248</f>
        <v>10</v>
      </c>
      <c r="B256" s="75">
        <f>PayCombo!O248</f>
        <v>1500</v>
      </c>
      <c r="C256" s="75">
        <f>PayCombo!N248</f>
        <v>18744199.944827586</v>
      </c>
      <c r="D256" s="341">
        <f>PayCombo!Q248</f>
        <v>5.3349836373034817E-8</v>
      </c>
      <c r="E256" s="234">
        <f>PayCombo!P248</f>
        <v>8.0024754559552229E-5</v>
      </c>
      <c r="F256" s="74">
        <f t="shared" si="19"/>
        <v>0.96526807827696581</v>
      </c>
      <c r="G256" s="74">
        <f t="shared" si="20"/>
        <v>1499.0347319217231</v>
      </c>
      <c r="H256" s="235">
        <f t="shared" si="21"/>
        <v>2247105.1275076321</v>
      </c>
      <c r="I256" s="74">
        <f t="shared" si="22"/>
        <v>0.11988269086553971</v>
      </c>
    </row>
    <row r="257" spans="1:9">
      <c r="A257" s="197">
        <f>PayCombo!A249</f>
        <v>9</v>
      </c>
      <c r="B257" s="75">
        <f>PayCombo!O249</f>
        <v>450</v>
      </c>
      <c r="C257" s="75">
        <f>PayCombo!N249</f>
        <v>4165377.7655172413</v>
      </c>
      <c r="D257" s="341">
        <f>PayCombo!Q249</f>
        <v>2.4007426367865668E-7</v>
      </c>
      <c r="E257" s="234">
        <f>PayCombo!P249</f>
        <v>1.0803341865539551E-4</v>
      </c>
      <c r="F257" s="74">
        <f t="shared" si="19"/>
        <v>0.96526807827696581</v>
      </c>
      <c r="G257" s="74">
        <f t="shared" si="20"/>
        <v>449.03473192172305</v>
      </c>
      <c r="H257" s="235">
        <f t="shared" si="21"/>
        <v>201632.1904720137</v>
      </c>
      <c r="I257" s="74">
        <f t="shared" si="22"/>
        <v>4.8406699661483345E-2</v>
      </c>
    </row>
    <row r="258" spans="1:9">
      <c r="A258" s="197">
        <f>PayCombo!A250</f>
        <v>9</v>
      </c>
      <c r="B258" s="75">
        <f>PayCombo!O250</f>
        <v>450</v>
      </c>
      <c r="C258" s="75">
        <f>PayCombo!N250</f>
        <v>2883723.0684350133</v>
      </c>
      <c r="D258" s="341">
        <f>PayCombo!Q250</f>
        <v>3.4677393642472631E-7</v>
      </c>
      <c r="E258" s="234">
        <f>PayCombo!P250</f>
        <v>1.5604827139112685E-4</v>
      </c>
      <c r="F258" s="74">
        <f t="shared" si="19"/>
        <v>0.96526807827696581</v>
      </c>
      <c r="G258" s="74">
        <f t="shared" si="20"/>
        <v>449.03473192172305</v>
      </c>
      <c r="H258" s="235">
        <f t="shared" si="21"/>
        <v>201632.1904720137</v>
      </c>
      <c r="I258" s="74">
        <f t="shared" si="22"/>
        <v>6.9920788399920386E-2</v>
      </c>
    </row>
    <row r="259" spans="1:9">
      <c r="A259" s="197">
        <f>PayCombo!A251</f>
        <v>9</v>
      </c>
      <c r="B259" s="75">
        <f>PayCombo!O251</f>
        <v>450</v>
      </c>
      <c r="C259" s="75">
        <f>PayCombo!N251</f>
        <v>31240333.241379309</v>
      </c>
      <c r="D259" s="341">
        <f>PayCombo!Q251</f>
        <v>3.2009901823820894E-8</v>
      </c>
      <c r="E259" s="234">
        <f>PayCombo!P251</f>
        <v>1.4404455820719402E-5</v>
      </c>
      <c r="F259" s="74">
        <f t="shared" si="19"/>
        <v>0.96526807827696581</v>
      </c>
      <c r="G259" s="74">
        <f t="shared" si="20"/>
        <v>449.03473192172305</v>
      </c>
      <c r="H259" s="235">
        <f t="shared" si="21"/>
        <v>201632.1904720137</v>
      </c>
      <c r="I259" s="74">
        <f t="shared" si="22"/>
        <v>6.4542266215311134E-3</v>
      </c>
    </row>
    <row r="260" spans="1:9">
      <c r="A260" s="197">
        <f>PayCombo!A252</f>
        <v>9</v>
      </c>
      <c r="B260" s="75">
        <f>PayCombo!O252</f>
        <v>450</v>
      </c>
      <c r="C260" s="75">
        <f>PayCombo!N252</f>
        <v>108716359.68000001</v>
      </c>
      <c r="D260" s="341">
        <f>PayCombo!Q252</f>
        <v>9.1982476505232441E-9</v>
      </c>
      <c r="E260" s="234">
        <f>PayCombo!P252</f>
        <v>4.13921144273546E-6</v>
      </c>
      <c r="F260" s="74">
        <f t="shared" si="19"/>
        <v>0.96526807827696581</v>
      </c>
      <c r="G260" s="74">
        <f t="shared" si="20"/>
        <v>449.03473192172305</v>
      </c>
      <c r="H260" s="235">
        <f t="shared" si="21"/>
        <v>201632.1904720137</v>
      </c>
      <c r="I260" s="74">
        <f t="shared" si="22"/>
        <v>1.8546628222790552E-3</v>
      </c>
    </row>
    <row r="261" spans="1:9">
      <c r="A261" s="197">
        <f>PayCombo!A253</f>
        <v>9</v>
      </c>
      <c r="B261" s="75">
        <f>PayCombo!O253</f>
        <v>450</v>
      </c>
      <c r="C261" s="75">
        <f>PayCombo!N253</f>
        <v>37488399.889655173</v>
      </c>
      <c r="D261" s="341">
        <f>PayCombo!Q253</f>
        <v>2.6674918186517409E-8</v>
      </c>
      <c r="E261" s="234">
        <f>PayCombo!P253</f>
        <v>1.2003713183932834E-5</v>
      </c>
      <c r="F261" s="74">
        <f t="shared" si="19"/>
        <v>0.96526807827696581</v>
      </c>
      <c r="G261" s="74">
        <f t="shared" si="20"/>
        <v>449.03473192172305</v>
      </c>
      <c r="H261" s="235">
        <f t="shared" si="21"/>
        <v>201632.1904720137</v>
      </c>
      <c r="I261" s="74">
        <f t="shared" si="22"/>
        <v>5.3785221846092603E-3</v>
      </c>
    </row>
    <row r="262" spans="1:9">
      <c r="A262" s="197">
        <f>PayCombo!A254</f>
        <v>8</v>
      </c>
      <c r="B262" s="75">
        <f>PayCombo!O254</f>
        <v>300</v>
      </c>
      <c r="C262" s="75">
        <f>PayCombo!N254</f>
        <v>640827.34854111401</v>
      </c>
      <c r="D262" s="341">
        <f>PayCombo!Q254</f>
        <v>1.5604827139112685E-6</v>
      </c>
      <c r="E262" s="234">
        <f>PayCombo!P254</f>
        <v>4.6814481417338055E-4</v>
      </c>
      <c r="F262" s="74">
        <f t="shared" si="19"/>
        <v>0.96526807827696581</v>
      </c>
      <c r="G262" s="74">
        <f t="shared" si="20"/>
        <v>299.03473192172305</v>
      </c>
      <c r="H262" s="235">
        <f t="shared" si="21"/>
        <v>89421.770895496767</v>
      </c>
      <c r="I262" s="74">
        <f t="shared" si="22"/>
        <v>0.13954112772975649</v>
      </c>
    </row>
    <row r="263" spans="1:9">
      <c r="A263" s="197">
        <f>PayCombo!A255</f>
        <v>8</v>
      </c>
      <c r="B263" s="75">
        <f>PayCombo!O255</f>
        <v>300</v>
      </c>
      <c r="C263" s="75">
        <f>PayCombo!N255</f>
        <v>6942296.2758620689</v>
      </c>
      <c r="D263" s="341">
        <f>PayCombo!Q255</f>
        <v>1.44044558207194E-7</v>
      </c>
      <c r="E263" s="234">
        <f>PayCombo!P255</f>
        <v>4.3213367462158203E-5</v>
      </c>
      <c r="F263" s="74">
        <f t="shared" si="19"/>
        <v>0.96526807827696581</v>
      </c>
      <c r="G263" s="74">
        <f t="shared" si="20"/>
        <v>299.03473192172305</v>
      </c>
      <c r="H263" s="235">
        <f t="shared" si="21"/>
        <v>89421.770895496767</v>
      </c>
      <c r="I263" s="74">
        <f t="shared" si="22"/>
        <v>1.2880719482746751E-2</v>
      </c>
    </row>
    <row r="264" spans="1:9">
      <c r="A264" s="197">
        <f>PayCombo!A256</f>
        <v>8</v>
      </c>
      <c r="B264" s="75">
        <f>PayCombo!O256</f>
        <v>300</v>
      </c>
      <c r="C264" s="75">
        <f>PayCombo!N256</f>
        <v>24159191.039999999</v>
      </c>
      <c r="D264" s="341">
        <f>PayCombo!Q256</f>
        <v>4.1392114427354599E-8</v>
      </c>
      <c r="E264" s="234">
        <f>PayCombo!P256</f>
        <v>1.2417634328206379E-5</v>
      </c>
      <c r="F264" s="74">
        <f t="shared" si="19"/>
        <v>0.96526807827696581</v>
      </c>
      <c r="G264" s="74">
        <f t="shared" si="20"/>
        <v>299.03473192172305</v>
      </c>
      <c r="H264" s="235">
        <f t="shared" si="21"/>
        <v>89421.770895496767</v>
      </c>
      <c r="I264" s="74">
        <f t="shared" si="22"/>
        <v>3.7013561732030893E-3</v>
      </c>
    </row>
    <row r="265" spans="1:9">
      <c r="A265" s="197">
        <f>PayCombo!A257</f>
        <v>8</v>
      </c>
      <c r="B265" s="75">
        <f>PayCombo!O257</f>
        <v>300</v>
      </c>
      <c r="C265" s="75">
        <f>PayCombo!N257</f>
        <v>8330755.5310344826</v>
      </c>
      <c r="D265" s="341">
        <f>PayCombo!Q257</f>
        <v>1.2003713183932834E-7</v>
      </c>
      <c r="E265" s="234">
        <f>PayCombo!P257</f>
        <v>3.60111395517985E-5</v>
      </c>
      <c r="F265" s="74">
        <f t="shared" si="19"/>
        <v>0.96526807827696581</v>
      </c>
      <c r="G265" s="74">
        <f t="shared" si="20"/>
        <v>299.03473192172305</v>
      </c>
      <c r="H265" s="235">
        <f t="shared" si="21"/>
        <v>89421.770895496767</v>
      </c>
      <c r="I265" s="74">
        <f t="shared" si="22"/>
        <v>1.0733932902288959E-2</v>
      </c>
    </row>
    <row r="266" spans="1:9">
      <c r="A266" s="197">
        <f>PayCombo!A258</f>
        <v>8</v>
      </c>
      <c r="B266" s="75">
        <f>PayCombo!O258</f>
        <v>300</v>
      </c>
      <c r="C266" s="75">
        <f>PayCombo!N258</f>
        <v>4806205.1140583558</v>
      </c>
      <c r="D266" s="341">
        <f>PayCombo!Q258</f>
        <v>2.0806436185483578E-7</v>
      </c>
      <c r="E266" s="234">
        <f>PayCombo!P258</f>
        <v>6.2419308556450735E-5</v>
      </c>
      <c r="F266" s="74">
        <f t="shared" si="19"/>
        <v>0.96526807827696581</v>
      </c>
      <c r="G266" s="74">
        <f t="shared" si="20"/>
        <v>299.03473192172305</v>
      </c>
      <c r="H266" s="235">
        <f t="shared" si="21"/>
        <v>89421.770895496767</v>
      </c>
      <c r="I266" s="74">
        <f t="shared" si="22"/>
        <v>1.8605483697300862E-2</v>
      </c>
    </row>
    <row r="267" spans="1:9">
      <c r="A267" s="197">
        <f>PayCombo!A259</f>
        <v>8</v>
      </c>
      <c r="B267" s="75">
        <f>PayCombo!O259</f>
        <v>300</v>
      </c>
      <c r="C267" s="75">
        <f>PayCombo!N259</f>
        <v>16725593.796923077</v>
      </c>
      <c r="D267" s="341">
        <f>PayCombo!Q259</f>
        <v>5.9788609728401091E-8</v>
      </c>
      <c r="E267" s="234">
        <f>PayCombo!P259</f>
        <v>1.7936582918520327E-5</v>
      </c>
      <c r="F267" s="74">
        <f t="shared" si="19"/>
        <v>0.96526807827696581</v>
      </c>
      <c r="G267" s="74">
        <f t="shared" si="20"/>
        <v>299.03473192172305</v>
      </c>
      <c r="H267" s="235">
        <f t="shared" si="21"/>
        <v>89421.770895496767</v>
      </c>
      <c r="I267" s="74">
        <f t="shared" si="22"/>
        <v>5.3464033612933516E-3</v>
      </c>
    </row>
    <row r="268" spans="1:9">
      <c r="A268" s="197">
        <f>PayCombo!A260</f>
        <v>8</v>
      </c>
      <c r="B268" s="75">
        <f>PayCombo!O260</f>
        <v>300</v>
      </c>
      <c r="C268" s="75">
        <f>PayCombo!N260</f>
        <v>5767446.1368700266</v>
      </c>
      <c r="D268" s="341">
        <f>PayCombo!Q260</f>
        <v>1.7338696821236316E-7</v>
      </c>
      <c r="E268" s="234">
        <f>PayCombo!P260</f>
        <v>5.201609046370895E-5</v>
      </c>
      <c r="F268" s="74">
        <f t="shared" si="19"/>
        <v>0.96526807827696581</v>
      </c>
      <c r="G268" s="74">
        <f t="shared" si="20"/>
        <v>299.03473192172305</v>
      </c>
      <c r="H268" s="235">
        <f t="shared" si="21"/>
        <v>89421.770895496767</v>
      </c>
      <c r="I268" s="74">
        <f t="shared" si="22"/>
        <v>1.5504569747750718E-2</v>
      </c>
    </row>
    <row r="269" spans="1:9">
      <c r="A269" s="197">
        <f>PayCombo!A261</f>
        <v>8</v>
      </c>
      <c r="B269" s="75">
        <f>PayCombo!O261</f>
        <v>300</v>
      </c>
      <c r="C269" s="75">
        <f>PayCombo!N261</f>
        <v>181193932.80000001</v>
      </c>
      <c r="D269" s="341">
        <f>PayCombo!Q261</f>
        <v>5.5189485903139465E-9</v>
      </c>
      <c r="E269" s="234">
        <f>PayCombo!P261</f>
        <v>1.6556845770941839E-6</v>
      </c>
      <c r="F269" s="74">
        <f t="shared" si="19"/>
        <v>0.96526807827696581</v>
      </c>
      <c r="G269" s="74">
        <f t="shared" si="20"/>
        <v>299.03473192172305</v>
      </c>
      <c r="H269" s="235">
        <f t="shared" si="21"/>
        <v>89421.770895496767</v>
      </c>
      <c r="I269" s="74">
        <f t="shared" si="22"/>
        <v>4.9351415642707856E-4</v>
      </c>
    </row>
    <row r="270" spans="1:9">
      <c r="A270" s="197">
        <f>PayCombo!A262</f>
        <v>8</v>
      </c>
      <c r="B270" s="75">
        <f>PayCombo!O262</f>
        <v>300</v>
      </c>
      <c r="C270" s="75">
        <f>PayCombo!N262</f>
        <v>62480666.482758619</v>
      </c>
      <c r="D270" s="341">
        <f>PayCombo!Q262</f>
        <v>1.6004950911910447E-8</v>
      </c>
      <c r="E270" s="234">
        <f>PayCombo!P262</f>
        <v>4.8014852735731338E-6</v>
      </c>
      <c r="F270" s="74">
        <f t="shared" si="19"/>
        <v>0.96526807827696581</v>
      </c>
      <c r="G270" s="74">
        <f t="shared" si="20"/>
        <v>299.03473192172305</v>
      </c>
      <c r="H270" s="235">
        <f t="shared" si="21"/>
        <v>89421.770895496767</v>
      </c>
      <c r="I270" s="74">
        <f t="shared" si="22"/>
        <v>1.4311910536385281E-3</v>
      </c>
    </row>
    <row r="271" spans="1:9">
      <c r="A271" s="197">
        <f>PayCombo!A263</f>
        <v>8</v>
      </c>
      <c r="B271" s="75">
        <f>PayCombo!O263</f>
        <v>300</v>
      </c>
      <c r="C271" s="75">
        <f>PayCombo!N263</f>
        <v>217432719.36000001</v>
      </c>
      <c r="D271" s="341">
        <f>PayCombo!Q263</f>
        <v>4.599123825261622E-9</v>
      </c>
      <c r="E271" s="234">
        <f>PayCombo!P263</f>
        <v>1.3797371475784865E-6</v>
      </c>
      <c r="F271" s="74">
        <f t="shared" si="19"/>
        <v>0.96526807827696581</v>
      </c>
      <c r="G271" s="74">
        <f t="shared" si="20"/>
        <v>299.03473192172305</v>
      </c>
      <c r="H271" s="235">
        <f t="shared" si="21"/>
        <v>89421.770895496767</v>
      </c>
      <c r="I271" s="74">
        <f t="shared" si="22"/>
        <v>4.1126179702256546E-4</v>
      </c>
    </row>
    <row r="272" spans="1:9">
      <c r="A272" s="197">
        <f>PayCombo!A264</f>
        <v>8</v>
      </c>
      <c r="B272" s="75">
        <f>PayCombo!O264</f>
        <v>300</v>
      </c>
      <c r="C272" s="75">
        <f>PayCombo!N264</f>
        <v>833075.55310344824</v>
      </c>
      <c r="D272" s="341">
        <f>PayCombo!Q264</f>
        <v>1.2003713183932834E-6</v>
      </c>
      <c r="E272" s="234">
        <f>PayCombo!P264</f>
        <v>3.6011139551798504E-4</v>
      </c>
      <c r="F272" s="74">
        <f t="shared" si="19"/>
        <v>0.96526807827696581</v>
      </c>
      <c r="G272" s="74">
        <f t="shared" si="20"/>
        <v>299.03473192172305</v>
      </c>
      <c r="H272" s="235">
        <f t="shared" si="21"/>
        <v>89421.770895496767</v>
      </c>
      <c r="I272" s="74">
        <f t="shared" si="22"/>
        <v>0.10733932902288959</v>
      </c>
    </row>
    <row r="273" spans="1:9">
      <c r="A273" s="197">
        <f>PayCombo!A265</f>
        <v>7</v>
      </c>
      <c r="B273" s="75">
        <f>PayCombo!O265</f>
        <v>210</v>
      </c>
      <c r="C273" s="75">
        <f>PayCombo!N265</f>
        <v>1068045.5809018568</v>
      </c>
      <c r="D273" s="341">
        <f>PayCombo!Q265</f>
        <v>9.362896283467611E-7</v>
      </c>
      <c r="E273" s="234">
        <f>PayCombo!P265</f>
        <v>1.9662082195281982E-4</v>
      </c>
      <c r="F273" s="74">
        <f t="shared" si="19"/>
        <v>0.96526807827696581</v>
      </c>
      <c r="G273" s="74">
        <f t="shared" si="20"/>
        <v>209.03473192172302</v>
      </c>
      <c r="H273" s="235">
        <f t="shared" si="21"/>
        <v>43695.519149586609</v>
      </c>
      <c r="I273" s="74">
        <f t="shared" si="22"/>
        <v>4.0911661384985226E-2</v>
      </c>
    </row>
    <row r="274" spans="1:9">
      <c r="A274" s="197">
        <f>PayCombo!A266</f>
        <v>7</v>
      </c>
      <c r="B274" s="75">
        <f>PayCombo!O266</f>
        <v>210</v>
      </c>
      <c r="C274" s="75">
        <f>PayCombo!N266</f>
        <v>3716798.6215384617</v>
      </c>
      <c r="D274" s="341">
        <f>PayCombo!Q266</f>
        <v>2.6904874377780488E-7</v>
      </c>
      <c r="E274" s="234">
        <f>PayCombo!P266</f>
        <v>5.6500236193339021E-5</v>
      </c>
      <c r="F274" s="74">
        <f t="shared" si="19"/>
        <v>0.96526807827696581</v>
      </c>
      <c r="G274" s="74">
        <f t="shared" si="20"/>
        <v>209.03473192172302</v>
      </c>
      <c r="H274" s="235">
        <f t="shared" si="21"/>
        <v>43695.519149586609</v>
      </c>
      <c r="I274" s="74">
        <f t="shared" si="22"/>
        <v>1.1756224535915294E-2</v>
      </c>
    </row>
    <row r="275" spans="1:9">
      <c r="A275" s="197">
        <f>PayCombo!A267</f>
        <v>7</v>
      </c>
      <c r="B275" s="75">
        <f>PayCombo!O267</f>
        <v>210</v>
      </c>
      <c r="C275" s="75">
        <f>PayCombo!N267</f>
        <v>1281654.697082228</v>
      </c>
      <c r="D275" s="341">
        <f>PayCombo!Q267</f>
        <v>7.8024135695563427E-7</v>
      </c>
      <c r="E275" s="234">
        <f>PayCombo!P267</f>
        <v>1.638506849606832E-4</v>
      </c>
      <c r="F275" s="74">
        <f t="shared" si="19"/>
        <v>0.96526807827696581</v>
      </c>
      <c r="G275" s="74">
        <f t="shared" si="20"/>
        <v>209.03473192172302</v>
      </c>
      <c r="H275" s="235">
        <f t="shared" si="21"/>
        <v>43695.519149586609</v>
      </c>
      <c r="I275" s="74">
        <f t="shared" si="22"/>
        <v>3.4093051154154355E-2</v>
      </c>
    </row>
    <row r="276" spans="1:9">
      <c r="A276" s="197">
        <f>PayCombo!A268</f>
        <v>7</v>
      </c>
      <c r="B276" s="75">
        <f>PayCombo!O268</f>
        <v>210</v>
      </c>
      <c r="C276" s="75">
        <f>PayCombo!N268</f>
        <v>40265318.399999999</v>
      </c>
      <c r="D276" s="341">
        <f>PayCombo!Q268</f>
        <v>2.4835268656412762E-8</v>
      </c>
      <c r="E276" s="234">
        <f>PayCombo!P268</f>
        <v>5.2154064178466797E-6</v>
      </c>
      <c r="F276" s="74">
        <f t="shared" si="19"/>
        <v>0.96526807827696581</v>
      </c>
      <c r="G276" s="74">
        <f t="shared" si="20"/>
        <v>209.03473192172302</v>
      </c>
      <c r="H276" s="235">
        <f t="shared" si="21"/>
        <v>43695.519149586609</v>
      </c>
      <c r="I276" s="74">
        <f t="shared" si="22"/>
        <v>1.0851899571614118E-3</v>
      </c>
    </row>
    <row r="277" spans="1:9">
      <c r="A277" s="197">
        <f>PayCombo!A269</f>
        <v>7</v>
      </c>
      <c r="B277" s="75">
        <f>PayCombo!O269</f>
        <v>210</v>
      </c>
      <c r="C277" s="75">
        <f>PayCombo!N269</f>
        <v>13884592.551724138</v>
      </c>
      <c r="D277" s="341">
        <f>PayCombo!Q269</f>
        <v>7.2022279103597001E-8</v>
      </c>
      <c r="E277" s="234">
        <f>PayCombo!P269</f>
        <v>1.5124678611755369E-5</v>
      </c>
      <c r="F277" s="74">
        <f t="shared" si="19"/>
        <v>0.96526807827696581</v>
      </c>
      <c r="G277" s="74">
        <f t="shared" si="20"/>
        <v>209.03473192172302</v>
      </c>
      <c r="H277" s="235">
        <f t="shared" si="21"/>
        <v>43695.519149586609</v>
      </c>
      <c r="I277" s="74">
        <f t="shared" si="22"/>
        <v>3.1470508757680941E-3</v>
      </c>
    </row>
    <row r="278" spans="1:9">
      <c r="A278" s="197">
        <f>PayCombo!A270</f>
        <v>7</v>
      </c>
      <c r="B278" s="75">
        <f>PayCombo!O270</f>
        <v>210</v>
      </c>
      <c r="C278" s="75">
        <f>PayCombo!N270</f>
        <v>48318382.079999998</v>
      </c>
      <c r="D278" s="341">
        <f>PayCombo!Q270</f>
        <v>2.06960572136773E-8</v>
      </c>
      <c r="E278" s="234">
        <f>PayCombo!P270</f>
        <v>4.3461720148722325E-6</v>
      </c>
      <c r="F278" s="74">
        <f t="shared" si="19"/>
        <v>0.96526807827696581</v>
      </c>
      <c r="G278" s="74">
        <f t="shared" si="20"/>
        <v>209.03473192172302</v>
      </c>
      <c r="H278" s="235">
        <f t="shared" si="21"/>
        <v>43695.519149586609</v>
      </c>
      <c r="I278" s="74">
        <f t="shared" si="22"/>
        <v>9.0432496430117653E-4</v>
      </c>
    </row>
    <row r="279" spans="1:9">
      <c r="A279" s="197">
        <f>PayCombo!A271</f>
        <v>7</v>
      </c>
      <c r="B279" s="75">
        <f>PayCombo!O271</f>
        <v>210</v>
      </c>
      <c r="C279" s="75">
        <f>PayCombo!N271</f>
        <v>185127.90068965516</v>
      </c>
      <c r="D279" s="341">
        <f>PayCombo!Q271</f>
        <v>5.4016709327697754E-6</v>
      </c>
      <c r="E279" s="234">
        <f>PayCombo!P271</f>
        <v>1.1343508958816528E-3</v>
      </c>
      <c r="F279" s="74">
        <f t="shared" si="19"/>
        <v>0.96526807827696581</v>
      </c>
      <c r="G279" s="74">
        <f t="shared" si="20"/>
        <v>209.03473192172302</v>
      </c>
      <c r="H279" s="235">
        <f t="shared" si="21"/>
        <v>43695.519149586609</v>
      </c>
      <c r="I279" s="74">
        <f t="shared" si="22"/>
        <v>0.23602881568260708</v>
      </c>
    </row>
    <row r="280" spans="1:9">
      <c r="A280" s="197">
        <f>PayCombo!A272</f>
        <v>7</v>
      </c>
      <c r="B280" s="75">
        <f>PayCombo!O272</f>
        <v>210</v>
      </c>
      <c r="C280" s="75">
        <f>PayCombo!N272</f>
        <v>27875989.661538463</v>
      </c>
      <c r="D280" s="341">
        <f>PayCombo!Q272</f>
        <v>3.5873165837040654E-8</v>
      </c>
      <c r="E280" s="234">
        <f>PayCombo!P272</f>
        <v>7.5333648257785371E-6</v>
      </c>
      <c r="F280" s="74">
        <f t="shared" ref="F280:F343" si="23">$B$5</f>
        <v>0.96526807827696581</v>
      </c>
      <c r="G280" s="74">
        <f t="shared" ref="G280:G343" si="24">B280-F280</f>
        <v>209.03473192172302</v>
      </c>
      <c r="H280" s="235">
        <f t="shared" ref="H280:H343" si="25">G280^2</f>
        <v>43695.519149586609</v>
      </c>
      <c r="I280" s="74">
        <f t="shared" ref="I280:I343" si="26">D280*H280</f>
        <v>1.5674966047887061E-3</v>
      </c>
    </row>
    <row r="281" spans="1:9">
      <c r="A281" s="197">
        <f>PayCombo!A273</f>
        <v>7</v>
      </c>
      <c r="B281" s="75">
        <f>PayCombo!O273</f>
        <v>210</v>
      </c>
      <c r="C281" s="75">
        <f>PayCombo!N273</f>
        <v>9612410.2281167116</v>
      </c>
      <c r="D281" s="341">
        <f>PayCombo!Q273</f>
        <v>1.0403218092741789E-7</v>
      </c>
      <c r="E281" s="234">
        <f>PayCombo!P273</f>
        <v>2.1846757994757758E-5</v>
      </c>
      <c r="F281" s="74">
        <f t="shared" si="23"/>
        <v>0.96526807827696581</v>
      </c>
      <c r="G281" s="74">
        <f t="shared" si="24"/>
        <v>209.03473192172302</v>
      </c>
      <c r="H281" s="235">
        <f t="shared" si="25"/>
        <v>43695.519149586609</v>
      </c>
      <c r="I281" s="74">
        <f t="shared" si="26"/>
        <v>4.5457401538872471E-3</v>
      </c>
    </row>
    <row r="282" spans="1:9">
      <c r="A282" s="197">
        <f>PayCombo!A274</f>
        <v>7</v>
      </c>
      <c r="B282" s="75">
        <f>PayCombo!O274</f>
        <v>210</v>
      </c>
      <c r="C282" s="75">
        <f>PayCombo!N274</f>
        <v>33451187.593846153</v>
      </c>
      <c r="D282" s="341">
        <f>PayCombo!Q274</f>
        <v>2.9894304864200545E-8</v>
      </c>
      <c r="E282" s="234">
        <f>PayCombo!P274</f>
        <v>6.2778040214821146E-6</v>
      </c>
      <c r="F282" s="74">
        <f t="shared" si="23"/>
        <v>0.96526807827696581</v>
      </c>
      <c r="G282" s="74">
        <f t="shared" si="24"/>
        <v>209.03473192172302</v>
      </c>
      <c r="H282" s="235">
        <f t="shared" si="25"/>
        <v>43695.519149586609</v>
      </c>
      <c r="I282" s="74">
        <f t="shared" si="26"/>
        <v>1.306247170657255E-3</v>
      </c>
    </row>
    <row r="283" spans="1:9">
      <c r="A283" s="197">
        <f>PayCombo!A275</f>
        <v>7</v>
      </c>
      <c r="B283" s="75">
        <f>PayCombo!O275</f>
        <v>210</v>
      </c>
      <c r="C283" s="75">
        <f>PayCombo!N275</f>
        <v>128165.46970822281</v>
      </c>
      <c r="D283" s="341">
        <f>PayCombo!Q275</f>
        <v>7.8024135695563419E-6</v>
      </c>
      <c r="E283" s="234">
        <f>PayCombo!P275</f>
        <v>1.6385068496068318E-3</v>
      </c>
      <c r="F283" s="74">
        <f t="shared" si="23"/>
        <v>0.96526807827696581</v>
      </c>
      <c r="G283" s="74">
        <f t="shared" si="24"/>
        <v>209.03473192172302</v>
      </c>
      <c r="H283" s="235">
        <f t="shared" si="25"/>
        <v>43695.519149586609</v>
      </c>
      <c r="I283" s="74">
        <f t="shared" si="26"/>
        <v>0.34093051154154352</v>
      </c>
    </row>
    <row r="284" spans="1:9">
      <c r="A284" s="197">
        <f>PayCombo!A276</f>
        <v>7</v>
      </c>
      <c r="B284" s="75">
        <f>PayCombo!O276</f>
        <v>210</v>
      </c>
      <c r="C284" s="75">
        <f>PayCombo!N276</f>
        <v>362387865.60000002</v>
      </c>
      <c r="D284" s="341">
        <f>PayCombo!Q276</f>
        <v>2.7594742951569732E-9</v>
      </c>
      <c r="E284" s="234">
        <f>PayCombo!P276</f>
        <v>5.7948960198296436E-7</v>
      </c>
      <c r="F284" s="74">
        <f t="shared" si="23"/>
        <v>0.96526807827696581</v>
      </c>
      <c r="G284" s="74">
        <f t="shared" si="24"/>
        <v>209.03473192172302</v>
      </c>
      <c r="H284" s="235">
        <f t="shared" si="25"/>
        <v>43695.519149586609</v>
      </c>
      <c r="I284" s="74">
        <f t="shared" si="26"/>
        <v>1.2057666190682353E-4</v>
      </c>
    </row>
    <row r="285" spans="1:9">
      <c r="A285" s="197">
        <f>PayCombo!A277</f>
        <v>7</v>
      </c>
      <c r="B285" s="75">
        <f>PayCombo!O277</f>
        <v>210</v>
      </c>
      <c r="C285" s="75">
        <f>PayCombo!N277</f>
        <v>1388459.2551724138</v>
      </c>
      <c r="D285" s="341">
        <f>PayCombo!Q277</f>
        <v>7.2022279103597009E-7</v>
      </c>
      <c r="E285" s="234">
        <f>PayCombo!P277</f>
        <v>1.5124678611755371E-4</v>
      </c>
      <c r="F285" s="74">
        <f t="shared" si="23"/>
        <v>0.96526807827696581</v>
      </c>
      <c r="G285" s="74">
        <f t="shared" si="24"/>
        <v>209.03473192172302</v>
      </c>
      <c r="H285" s="235">
        <f t="shared" si="25"/>
        <v>43695.519149586609</v>
      </c>
      <c r="I285" s="74">
        <f t="shared" si="26"/>
        <v>3.1470508757680947E-2</v>
      </c>
    </row>
    <row r="286" spans="1:9">
      <c r="A286" s="197">
        <f>PayCombo!A278</f>
        <v>7</v>
      </c>
      <c r="B286" s="75">
        <f>PayCombo!O278</f>
        <v>210</v>
      </c>
      <c r="C286" s="75">
        <f>PayCombo!N278</f>
        <v>4831838.2079999996</v>
      </c>
      <c r="D286" s="341">
        <f>PayCombo!Q278</f>
        <v>2.0696057213677301E-7</v>
      </c>
      <c r="E286" s="234">
        <f>PayCombo!P278</f>
        <v>4.3461720148722335E-5</v>
      </c>
      <c r="F286" s="74">
        <f t="shared" si="23"/>
        <v>0.96526807827696581</v>
      </c>
      <c r="G286" s="74">
        <f t="shared" si="24"/>
        <v>209.03473192172302</v>
      </c>
      <c r="H286" s="235">
        <f t="shared" si="25"/>
        <v>43695.519149586609</v>
      </c>
      <c r="I286" s="74">
        <f t="shared" si="26"/>
        <v>9.0432496430117651E-3</v>
      </c>
    </row>
    <row r="287" spans="1:9">
      <c r="A287" s="197">
        <f>PayCombo!A279</f>
        <v>6</v>
      </c>
      <c r="B287" s="75">
        <f>PayCombo!O279</f>
        <v>90</v>
      </c>
      <c r="C287" s="75">
        <f>PayCombo!N279</f>
        <v>6194664.3692307696</v>
      </c>
      <c r="D287" s="341">
        <f>PayCombo!Q279</f>
        <v>1.6142924626668293E-7</v>
      </c>
      <c r="E287" s="234">
        <f>PayCombo!P279</f>
        <v>1.4528632164001463E-5</v>
      </c>
      <c r="F287" s="74">
        <f t="shared" si="23"/>
        <v>0.96526807827696581</v>
      </c>
      <c r="G287" s="74">
        <f t="shared" si="24"/>
        <v>89.034731921723036</v>
      </c>
      <c r="H287" s="235">
        <f t="shared" si="25"/>
        <v>7927.1834883730871</v>
      </c>
      <c r="I287" s="74">
        <f t="shared" si="26"/>
        <v>1.2796792555457618E-3</v>
      </c>
    </row>
    <row r="288" spans="1:9">
      <c r="A288" s="197">
        <f>PayCombo!A280</f>
        <v>6</v>
      </c>
      <c r="B288" s="75">
        <f>PayCombo!O280</f>
        <v>90</v>
      </c>
      <c r="C288" s="75">
        <f>PayCombo!N280</f>
        <v>2136091.1618037135</v>
      </c>
      <c r="D288" s="341">
        <f>PayCombo!Q280</f>
        <v>4.6814481417338055E-7</v>
      </c>
      <c r="E288" s="234">
        <f>PayCombo!P280</f>
        <v>4.2133033275604248E-5</v>
      </c>
      <c r="F288" s="74">
        <f t="shared" si="23"/>
        <v>0.96526807827696581</v>
      </c>
      <c r="G288" s="74">
        <f t="shared" si="24"/>
        <v>89.034731921723036</v>
      </c>
      <c r="H288" s="235">
        <f t="shared" si="25"/>
        <v>7927.1834883730871</v>
      </c>
      <c r="I288" s="74">
        <f t="shared" si="26"/>
        <v>3.7110698410827096E-3</v>
      </c>
    </row>
    <row r="289" spans="1:9">
      <c r="A289" s="197">
        <f>PayCombo!A281</f>
        <v>6</v>
      </c>
      <c r="B289" s="75">
        <f>PayCombo!O281</f>
        <v>90</v>
      </c>
      <c r="C289" s="75">
        <f>PayCombo!N281</f>
        <v>7433597.2430769233</v>
      </c>
      <c r="D289" s="341">
        <f>PayCombo!Q281</f>
        <v>1.3452437188890244E-7</v>
      </c>
      <c r="E289" s="234">
        <f>PayCombo!P281</f>
        <v>1.2107193470001219E-5</v>
      </c>
      <c r="F289" s="74">
        <f t="shared" si="23"/>
        <v>0.96526807827696581</v>
      </c>
      <c r="G289" s="74">
        <f t="shared" si="24"/>
        <v>89.034731921723036</v>
      </c>
      <c r="H289" s="235">
        <f t="shared" si="25"/>
        <v>7927.1834883730871</v>
      </c>
      <c r="I289" s="74">
        <f t="shared" si="26"/>
        <v>1.0663993796214682E-3</v>
      </c>
    </row>
    <row r="290" spans="1:9">
      <c r="A290" s="197">
        <f>PayCombo!A282</f>
        <v>6</v>
      </c>
      <c r="B290" s="75">
        <f>PayCombo!O282</f>
        <v>90</v>
      </c>
      <c r="C290" s="75">
        <f>PayCombo!N282</f>
        <v>28481.215490716182</v>
      </c>
      <c r="D290" s="341">
        <f>PayCombo!Q282</f>
        <v>3.511086106300354E-5</v>
      </c>
      <c r="E290" s="234">
        <f>PayCombo!P282</f>
        <v>3.1599774956703186E-3</v>
      </c>
      <c r="F290" s="74">
        <f t="shared" si="23"/>
        <v>0.96526807827696581</v>
      </c>
      <c r="G290" s="74">
        <f t="shared" si="24"/>
        <v>89.034731921723036</v>
      </c>
      <c r="H290" s="235">
        <f t="shared" si="25"/>
        <v>7927.1834883730871</v>
      </c>
      <c r="I290" s="74">
        <f t="shared" si="26"/>
        <v>0.27833023808120322</v>
      </c>
    </row>
    <row r="291" spans="1:9">
      <c r="A291" s="197">
        <f>PayCombo!A283</f>
        <v>6</v>
      </c>
      <c r="B291" s="75">
        <f>PayCombo!O283</f>
        <v>90</v>
      </c>
      <c r="C291" s="75">
        <f>PayCombo!N283</f>
        <v>80530636.799999997</v>
      </c>
      <c r="D291" s="341">
        <f>PayCombo!Q283</f>
        <v>1.2417634328206381E-8</v>
      </c>
      <c r="E291" s="234">
        <f>PayCombo!P283</f>
        <v>1.1175870895385742E-6</v>
      </c>
      <c r="F291" s="74">
        <f t="shared" si="23"/>
        <v>0.96526807827696581</v>
      </c>
      <c r="G291" s="74">
        <f t="shared" si="24"/>
        <v>89.034731921723036</v>
      </c>
      <c r="H291" s="235">
        <f t="shared" si="25"/>
        <v>7927.1834883730871</v>
      </c>
      <c r="I291" s="74">
        <f t="shared" si="26"/>
        <v>9.8436865811212456E-5</v>
      </c>
    </row>
    <row r="292" spans="1:9">
      <c r="A292" s="197">
        <f>PayCombo!A284</f>
        <v>6</v>
      </c>
      <c r="B292" s="75">
        <f>PayCombo!O284</f>
        <v>90</v>
      </c>
      <c r="C292" s="75">
        <f>PayCombo!N284</f>
        <v>308546.50114942528</v>
      </c>
      <c r="D292" s="341">
        <f>PayCombo!Q284</f>
        <v>3.2410025596618652E-6</v>
      </c>
      <c r="E292" s="234">
        <f>PayCombo!P284</f>
        <v>2.9169023036956787E-4</v>
      </c>
      <c r="F292" s="74">
        <f t="shared" si="23"/>
        <v>0.96526807827696581</v>
      </c>
      <c r="G292" s="74">
        <f t="shared" si="24"/>
        <v>89.034731921723036</v>
      </c>
      <c r="H292" s="235">
        <f t="shared" si="25"/>
        <v>7927.1834883730871</v>
      </c>
      <c r="I292" s="74">
        <f t="shared" si="26"/>
        <v>2.5692021976726449E-2</v>
      </c>
    </row>
    <row r="293" spans="1:9">
      <c r="A293" s="197">
        <f>PayCombo!A285</f>
        <v>6</v>
      </c>
      <c r="B293" s="75">
        <f>PayCombo!O285</f>
        <v>90</v>
      </c>
      <c r="C293" s="75">
        <f>PayCombo!N285</f>
        <v>1073741.824</v>
      </c>
      <c r="D293" s="341">
        <f>PayCombo!Q285</f>
        <v>9.3132257461547852E-7</v>
      </c>
      <c r="E293" s="234">
        <f>PayCombo!P285</f>
        <v>8.3819031715393066E-5</v>
      </c>
      <c r="F293" s="74">
        <f t="shared" si="23"/>
        <v>0.96526807827696581</v>
      </c>
      <c r="G293" s="74">
        <f t="shared" si="24"/>
        <v>89.034731921723036</v>
      </c>
      <c r="H293" s="235">
        <f t="shared" si="25"/>
        <v>7927.1834883730871</v>
      </c>
      <c r="I293" s="74">
        <f t="shared" si="26"/>
        <v>7.3827649358409334E-3</v>
      </c>
    </row>
    <row r="294" spans="1:9">
      <c r="A294" s="197">
        <f>PayCombo!A286</f>
        <v>6</v>
      </c>
      <c r="B294" s="75">
        <f>PayCombo!O286</f>
        <v>90</v>
      </c>
      <c r="C294" s="75">
        <f>PayCombo!N286</f>
        <v>55751979.323076926</v>
      </c>
      <c r="D294" s="341">
        <f>PayCombo!Q286</f>
        <v>1.7936582918520327E-8</v>
      </c>
      <c r="E294" s="234">
        <f>PayCombo!P286</f>
        <v>1.6142924626668294E-6</v>
      </c>
      <c r="F294" s="74">
        <f t="shared" si="23"/>
        <v>0.96526807827696581</v>
      </c>
      <c r="G294" s="74">
        <f t="shared" si="24"/>
        <v>89.034731921723036</v>
      </c>
      <c r="H294" s="235">
        <f t="shared" si="25"/>
        <v>7927.1834883730871</v>
      </c>
      <c r="I294" s="74">
        <f t="shared" si="26"/>
        <v>1.421865839495291E-4</v>
      </c>
    </row>
    <row r="295" spans="1:9">
      <c r="A295" s="197">
        <f>PayCombo!A287</f>
        <v>6</v>
      </c>
      <c r="B295" s="75">
        <f>PayCombo!O287</f>
        <v>90</v>
      </c>
      <c r="C295" s="75">
        <f>PayCombo!N287</f>
        <v>213609.11618037135</v>
      </c>
      <c r="D295" s="341">
        <f>PayCombo!Q287</f>
        <v>4.6814481417338056E-6</v>
      </c>
      <c r="E295" s="234">
        <f>PayCombo!P287</f>
        <v>4.2133033275604248E-4</v>
      </c>
      <c r="F295" s="74">
        <f t="shared" si="23"/>
        <v>0.96526807827696581</v>
      </c>
      <c r="G295" s="74">
        <f t="shared" si="24"/>
        <v>89.034731921723036</v>
      </c>
      <c r="H295" s="235">
        <f t="shared" si="25"/>
        <v>7927.1834883730871</v>
      </c>
      <c r="I295" s="74">
        <f t="shared" si="26"/>
        <v>3.7110698410827099E-2</v>
      </c>
    </row>
    <row r="296" spans="1:9">
      <c r="A296" s="197">
        <f>PayCombo!A288</f>
        <v>6</v>
      </c>
      <c r="B296" s="75">
        <f>PayCombo!O288</f>
        <v>90</v>
      </c>
      <c r="C296" s="75">
        <f>PayCombo!N288</f>
        <v>743359.72430769226</v>
      </c>
      <c r="D296" s="341">
        <f>PayCombo!Q288</f>
        <v>1.3452437188890246E-6</v>
      </c>
      <c r="E296" s="234">
        <f>PayCombo!P288</f>
        <v>1.2107193470001222E-4</v>
      </c>
      <c r="F296" s="74">
        <f t="shared" si="23"/>
        <v>0.96526807827696581</v>
      </c>
      <c r="G296" s="74">
        <f t="shared" si="24"/>
        <v>89.034731921723036</v>
      </c>
      <c r="H296" s="235">
        <f t="shared" si="25"/>
        <v>7927.1834883730871</v>
      </c>
      <c r="I296" s="74">
        <f t="shared" si="26"/>
        <v>1.0663993796214683E-2</v>
      </c>
    </row>
    <row r="297" spans="1:9">
      <c r="A297" s="197">
        <f>PayCombo!A289</f>
        <v>6</v>
      </c>
      <c r="B297" s="75">
        <f>PayCombo!O289</f>
        <v>90</v>
      </c>
      <c r="C297" s="75">
        <f>PayCombo!N289</f>
        <v>8053063.6799999997</v>
      </c>
      <c r="D297" s="341">
        <f>PayCombo!Q289</f>
        <v>1.2417634328206381E-7</v>
      </c>
      <c r="E297" s="234">
        <f>PayCombo!P289</f>
        <v>1.1175870895385742E-5</v>
      </c>
      <c r="F297" s="74">
        <f t="shared" si="23"/>
        <v>0.96526807827696581</v>
      </c>
      <c r="G297" s="74">
        <f t="shared" si="24"/>
        <v>89.034731921723036</v>
      </c>
      <c r="H297" s="235">
        <f t="shared" si="25"/>
        <v>7927.1834883730871</v>
      </c>
      <c r="I297" s="74">
        <f t="shared" si="26"/>
        <v>9.8436865811212448E-4</v>
      </c>
    </row>
    <row r="298" spans="1:9">
      <c r="A298" s="197">
        <f>PayCombo!A290</f>
        <v>6</v>
      </c>
      <c r="B298" s="75">
        <f>PayCombo!O290</f>
        <v>90</v>
      </c>
      <c r="C298" s="75">
        <f>PayCombo!N290</f>
        <v>143349.63037974684</v>
      </c>
      <c r="D298" s="341">
        <f>PayCombo!Q290</f>
        <v>6.9759510181568288E-6</v>
      </c>
      <c r="E298" s="234">
        <f>PayCombo!P290</f>
        <v>6.2783559163411462E-4</v>
      </c>
      <c r="F298" s="74">
        <f t="shared" si="23"/>
        <v>0.96526807827696581</v>
      </c>
      <c r="G298" s="74">
        <f t="shared" si="24"/>
        <v>89.034731921723036</v>
      </c>
      <c r="H298" s="235">
        <f t="shared" si="25"/>
        <v>7927.1834883730871</v>
      </c>
      <c r="I298" s="74">
        <f t="shared" si="26"/>
        <v>5.5299643726832236E-2</v>
      </c>
    </row>
    <row r="299" spans="1:9">
      <c r="A299" s="197">
        <f>PayCombo!A291</f>
        <v>5</v>
      </c>
      <c r="B299" s="75">
        <f>PayCombo!O291</f>
        <v>30</v>
      </c>
      <c r="C299" s="75">
        <f>PayCombo!N291</f>
        <v>12389328.738461539</v>
      </c>
      <c r="D299" s="341">
        <f>PayCombo!Q291</f>
        <v>8.0714623133341463E-8</v>
      </c>
      <c r="E299" s="234">
        <f>PayCombo!P291</f>
        <v>2.4214386940002437E-6</v>
      </c>
      <c r="F299" s="74">
        <f t="shared" si="23"/>
        <v>0.96526807827696581</v>
      </c>
      <c r="G299" s="74">
        <f t="shared" si="24"/>
        <v>29.034731921723033</v>
      </c>
      <c r="H299" s="235">
        <f t="shared" si="25"/>
        <v>843.01565776632253</v>
      </c>
      <c r="I299" s="74">
        <f t="shared" si="26"/>
        <v>6.8043691112114693E-5</v>
      </c>
    </row>
    <row r="300" spans="1:9">
      <c r="A300" s="197">
        <f>PayCombo!A292</f>
        <v>5</v>
      </c>
      <c r="B300" s="75">
        <f>PayCombo!O292</f>
        <v>30</v>
      </c>
      <c r="C300" s="75">
        <f>PayCombo!N292</f>
        <v>47468.692484526968</v>
      </c>
      <c r="D300" s="341">
        <f>PayCombo!Q292</f>
        <v>2.1066516637802124E-5</v>
      </c>
      <c r="E300" s="234">
        <f>PayCombo!P292</f>
        <v>6.3199549913406372E-4</v>
      </c>
      <c r="F300" s="74">
        <f t="shared" si="23"/>
        <v>0.96526807827696581</v>
      </c>
      <c r="G300" s="74">
        <f t="shared" si="24"/>
        <v>29.034731921723033</v>
      </c>
      <c r="H300" s="235">
        <f t="shared" si="25"/>
        <v>843.01565776632253</v>
      </c>
      <c r="I300" s="74">
        <f t="shared" si="26"/>
        <v>1.7759403380261937E-2</v>
      </c>
    </row>
    <row r="301" spans="1:9">
      <c r="A301" s="197">
        <f>PayCombo!A293</f>
        <v>5</v>
      </c>
      <c r="B301" s="75">
        <f>PayCombo!O293</f>
        <v>30</v>
      </c>
      <c r="C301" s="75">
        <f>PayCombo!N293</f>
        <v>165191.04984615385</v>
      </c>
      <c r="D301" s="341">
        <f>PayCombo!Q293</f>
        <v>6.0535967350006104E-6</v>
      </c>
      <c r="E301" s="234">
        <f>PayCombo!P293</f>
        <v>1.8160790205001831E-4</v>
      </c>
      <c r="F301" s="74">
        <f t="shared" si="23"/>
        <v>0.96526807827696581</v>
      </c>
      <c r="G301" s="74">
        <f t="shared" si="24"/>
        <v>29.034731921723033</v>
      </c>
      <c r="H301" s="235">
        <f t="shared" si="25"/>
        <v>843.01565776632253</v>
      </c>
      <c r="I301" s="74">
        <f t="shared" si="26"/>
        <v>5.103276833408602E-3</v>
      </c>
    </row>
    <row r="302" spans="1:9">
      <c r="A302" s="197">
        <f>PayCombo!A294</f>
        <v>5</v>
      </c>
      <c r="B302" s="75">
        <f>PayCombo!O294</f>
        <v>30</v>
      </c>
      <c r="C302" s="75">
        <f>PayCombo!N294</f>
        <v>1789569.7066666668</v>
      </c>
      <c r="D302" s="341">
        <f>PayCombo!Q294</f>
        <v>5.5879354476928711E-7</v>
      </c>
      <c r="E302" s="234">
        <f>PayCombo!P294</f>
        <v>1.6763806343078613E-5</v>
      </c>
      <c r="F302" s="74">
        <f t="shared" si="23"/>
        <v>0.96526807827696581</v>
      </c>
      <c r="G302" s="74">
        <f t="shared" si="24"/>
        <v>29.034731921723033</v>
      </c>
      <c r="H302" s="235">
        <f t="shared" si="25"/>
        <v>843.01565776632253</v>
      </c>
      <c r="I302" s="74">
        <f t="shared" si="26"/>
        <v>4.7107170769925558E-4</v>
      </c>
    </row>
    <row r="303" spans="1:9">
      <c r="A303" s="197">
        <f>PayCombo!A295</f>
        <v>5</v>
      </c>
      <c r="B303" s="75">
        <f>PayCombo!O295</f>
        <v>30</v>
      </c>
      <c r="C303" s="75">
        <f>PayCombo!N295</f>
        <v>31855.473417721518</v>
      </c>
      <c r="D303" s="341">
        <f>PayCombo!Q295</f>
        <v>3.1391779581705734E-5</v>
      </c>
      <c r="E303" s="234">
        <f>PayCombo!P295</f>
        <v>9.4175338745117198E-4</v>
      </c>
      <c r="F303" s="74">
        <f t="shared" si="23"/>
        <v>0.96526807827696581</v>
      </c>
      <c r="G303" s="74">
        <f t="shared" si="24"/>
        <v>29.034731921723033</v>
      </c>
      <c r="H303" s="235">
        <f t="shared" si="25"/>
        <v>843.01565776632253</v>
      </c>
      <c r="I303" s="74">
        <f t="shared" si="26"/>
        <v>2.6463761712527071E-2</v>
      </c>
    </row>
    <row r="304" spans="1:9">
      <c r="A304" s="197">
        <f>PayCombo!A296</f>
        <v>5</v>
      </c>
      <c r="B304" s="75">
        <f>PayCombo!O296</f>
        <v>30</v>
      </c>
      <c r="C304" s="75">
        <f>PayCombo!N296</f>
        <v>1238932.873846154</v>
      </c>
      <c r="D304" s="341">
        <f>PayCombo!Q296</f>
        <v>8.0714623133341468E-7</v>
      </c>
      <c r="E304" s="234">
        <f>PayCombo!P296</f>
        <v>2.4214386940002441E-5</v>
      </c>
      <c r="F304" s="74">
        <f t="shared" si="23"/>
        <v>0.96526807827696581</v>
      </c>
      <c r="G304" s="74">
        <f t="shared" si="24"/>
        <v>29.034731921723033</v>
      </c>
      <c r="H304" s="235">
        <f t="shared" si="25"/>
        <v>843.01565776632253</v>
      </c>
      <c r="I304" s="74">
        <f t="shared" si="26"/>
        <v>6.8043691112114693E-4</v>
      </c>
    </row>
    <row r="305" spans="1:9">
      <c r="A305" s="197">
        <f>PayCombo!A297</f>
        <v>5</v>
      </c>
      <c r="B305" s="75">
        <f>PayCombo!O297</f>
        <v>30</v>
      </c>
      <c r="C305" s="75">
        <f>PayCombo!N297</f>
        <v>22053.78928919182</v>
      </c>
      <c r="D305" s="341">
        <f>PayCombo!Q297</f>
        <v>4.5343681618019388E-5</v>
      </c>
      <c r="E305" s="234">
        <f>PayCombo!P297</f>
        <v>1.3603104485405816E-3</v>
      </c>
      <c r="F305" s="74">
        <f t="shared" si="23"/>
        <v>0.96526807827696581</v>
      </c>
      <c r="G305" s="74">
        <f t="shared" si="24"/>
        <v>29.034731921723033</v>
      </c>
      <c r="H305" s="235">
        <f t="shared" si="25"/>
        <v>843.01565776632253</v>
      </c>
      <c r="I305" s="74">
        <f t="shared" si="26"/>
        <v>3.8225433584761319E-2</v>
      </c>
    </row>
    <row r="306" spans="1:9">
      <c r="A306" s="197">
        <f>PayCombo!A298</f>
        <v>5</v>
      </c>
      <c r="B306" s="75">
        <f>PayCombo!O298</f>
        <v>30</v>
      </c>
      <c r="C306" s="75">
        <f>PayCombo!N298</f>
        <v>238916.05063291139</v>
      </c>
      <c r="D306" s="341">
        <f>PayCombo!Q298</f>
        <v>4.1855706108940976E-6</v>
      </c>
      <c r="E306" s="234">
        <f>PayCombo!P298</f>
        <v>1.2556711832682293E-4</v>
      </c>
      <c r="F306" s="74">
        <f t="shared" si="23"/>
        <v>0.96526807827696581</v>
      </c>
      <c r="G306" s="74">
        <f t="shared" si="24"/>
        <v>29.034731921723033</v>
      </c>
      <c r="H306" s="235">
        <f t="shared" si="25"/>
        <v>843.01565776632253</v>
      </c>
      <c r="I306" s="74">
        <f t="shared" si="26"/>
        <v>3.5285015616702761E-3</v>
      </c>
    </row>
    <row r="307" spans="1:9">
      <c r="A307" s="197">
        <f>PayCombo!A299</f>
        <v>4</v>
      </c>
      <c r="B307" s="75">
        <f>PayCombo!O299</f>
        <v>10</v>
      </c>
      <c r="C307" s="75">
        <f>PayCombo!N299</f>
        <v>275318.41641025641</v>
      </c>
      <c r="D307" s="341">
        <f>PayCombo!Q299</f>
        <v>3.6321580410003662E-6</v>
      </c>
      <c r="E307" s="234">
        <f>PayCombo!P299</f>
        <v>3.6321580410003662E-5</v>
      </c>
      <c r="F307" s="74">
        <f t="shared" si="23"/>
        <v>0.96526807827696581</v>
      </c>
      <c r="G307" s="74">
        <f t="shared" si="24"/>
        <v>9.0347319217230346</v>
      </c>
      <c r="H307" s="235">
        <f t="shared" si="25"/>
        <v>81.626380897401205</v>
      </c>
      <c r="I307" s="74">
        <f t="shared" si="26"/>
        <v>2.9647991573425448E-4</v>
      </c>
    </row>
    <row r="308" spans="1:9">
      <c r="A308" s="197">
        <f>PayCombo!A300</f>
        <v>4</v>
      </c>
      <c r="B308" s="75">
        <f>PayCombo!O300</f>
        <v>10</v>
      </c>
      <c r="C308" s="75">
        <f>PayCombo!N300</f>
        <v>4900.8420642648489</v>
      </c>
      <c r="D308" s="341">
        <f>PayCombo!Q300</f>
        <v>2.0404656728108725E-4</v>
      </c>
      <c r="E308" s="234">
        <f>PayCombo!P300</f>
        <v>2.0404656728108725E-3</v>
      </c>
      <c r="F308" s="74">
        <f t="shared" si="23"/>
        <v>0.96526807827696581</v>
      </c>
      <c r="G308" s="74">
        <f t="shared" si="24"/>
        <v>9.0347319217230346</v>
      </c>
      <c r="H308" s="235">
        <f t="shared" si="25"/>
        <v>81.626380897401205</v>
      </c>
      <c r="I308" s="74">
        <f t="shared" si="26"/>
        <v>1.6655582821693229E-2</v>
      </c>
    </row>
    <row r="309" spans="1:9">
      <c r="A309" s="197">
        <f>PayCombo!A301</f>
        <v>4</v>
      </c>
      <c r="B309" s="75">
        <f>PayCombo!O301</f>
        <v>10</v>
      </c>
      <c r="C309" s="75">
        <f>PayCombo!N301</f>
        <v>53092.455696202531</v>
      </c>
      <c r="D309" s="341">
        <f>PayCombo!Q301</f>
        <v>1.8835067749023438E-5</v>
      </c>
      <c r="E309" s="234">
        <f>PayCombo!P301</f>
        <v>1.8835067749023438E-4</v>
      </c>
      <c r="F309" s="74">
        <f t="shared" si="23"/>
        <v>0.96526807827696581</v>
      </c>
      <c r="G309" s="74">
        <f t="shared" si="24"/>
        <v>9.0347319217230346</v>
      </c>
      <c r="H309" s="235">
        <f t="shared" si="25"/>
        <v>81.626380897401205</v>
      </c>
      <c r="I309" s="74">
        <f t="shared" si="26"/>
        <v>1.5374384143101443E-3</v>
      </c>
    </row>
    <row r="310" spans="1:9">
      <c r="A310" s="197">
        <f>PayCombo!A302</f>
        <v>4</v>
      </c>
      <c r="B310" s="75">
        <f>PayCombo!O302</f>
        <v>10</v>
      </c>
      <c r="C310" s="75">
        <f>PayCombo!N302</f>
        <v>36756.31548198637</v>
      </c>
      <c r="D310" s="341">
        <f>PayCombo!Q302</f>
        <v>2.7206208970811629E-5</v>
      </c>
      <c r="E310" s="234">
        <f>PayCombo!P302</f>
        <v>2.7206208970811631E-4</v>
      </c>
      <c r="F310" s="74">
        <f t="shared" si="23"/>
        <v>0.96526807827696581</v>
      </c>
      <c r="G310" s="74">
        <f t="shared" si="24"/>
        <v>9.0347319217230346</v>
      </c>
      <c r="H310" s="235">
        <f t="shared" si="25"/>
        <v>81.626380897401205</v>
      </c>
      <c r="I310" s="74">
        <f t="shared" si="26"/>
        <v>2.2207443762257638E-3</v>
      </c>
    </row>
    <row r="311" spans="1:9">
      <c r="A311" s="197">
        <f>PayCombo!A303</f>
        <v>4</v>
      </c>
      <c r="B311" s="75">
        <f>PayCombo!O303</f>
        <v>10</v>
      </c>
      <c r="C311" s="75">
        <f>PayCombo!N303</f>
        <v>3205.5652173913045</v>
      </c>
      <c r="D311" s="341">
        <f>PayCombo!Q303</f>
        <v>3.1195746527777775E-4</v>
      </c>
      <c r="E311" s="234">
        <f>PayCombo!P303</f>
        <v>3.1195746527777775E-3</v>
      </c>
      <c r="F311" s="74">
        <f t="shared" si="23"/>
        <v>0.96526807827696581</v>
      </c>
      <c r="G311" s="74">
        <f t="shared" si="24"/>
        <v>9.0347319217230346</v>
      </c>
      <c r="H311" s="235">
        <f t="shared" si="25"/>
        <v>81.626380897401205</v>
      </c>
      <c r="I311" s="74">
        <f t="shared" si="26"/>
        <v>2.5463958884551698E-2</v>
      </c>
    </row>
    <row r="312" spans="1:9">
      <c r="A312" s="197">
        <f>PayCombo!A304</f>
        <v>3</v>
      </c>
      <c r="B312" s="75">
        <f>PayCombo!O304</f>
        <v>5</v>
      </c>
      <c r="C312" s="75">
        <f>PayCombo!N304</f>
        <v>8168.0701071080821</v>
      </c>
      <c r="D312" s="341">
        <f>PayCombo!Q304</f>
        <v>1.2242794036865234E-4</v>
      </c>
      <c r="E312" s="234">
        <f>PayCombo!P304</f>
        <v>6.1213970184326172E-4</v>
      </c>
      <c r="F312" s="74">
        <f t="shared" si="23"/>
        <v>0.96526807827696581</v>
      </c>
      <c r="G312" s="74">
        <f t="shared" si="24"/>
        <v>4.0347319217230346</v>
      </c>
      <c r="H312" s="235">
        <f t="shared" si="25"/>
        <v>16.279061680170852</v>
      </c>
      <c r="I312" s="74">
        <f t="shared" si="26"/>
        <v>1.9930119926375705E-3</v>
      </c>
    </row>
    <row r="313" spans="1:9">
      <c r="A313" s="197">
        <f>PayCombo!A305</f>
        <v>3</v>
      </c>
      <c r="B313" s="75">
        <f>PayCombo!O305</f>
        <v>5</v>
      </c>
      <c r="C313" s="75">
        <f>PayCombo!N305</f>
        <v>712.3478260869565</v>
      </c>
      <c r="D313" s="341">
        <f>PayCombo!Q305</f>
        <v>1.40380859375E-3</v>
      </c>
      <c r="E313" s="234">
        <f>PayCombo!P305</f>
        <v>7.01904296875E-3</v>
      </c>
      <c r="F313" s="74">
        <f t="shared" si="23"/>
        <v>0.96526807827696581</v>
      </c>
      <c r="G313" s="74">
        <f t="shared" si="24"/>
        <v>4.0347319217230346</v>
      </c>
      <c r="H313" s="235">
        <f t="shared" si="25"/>
        <v>16.279061680170852</v>
      </c>
      <c r="I313" s="74">
        <f t="shared" si="26"/>
        <v>2.2852686684810157E-2</v>
      </c>
    </row>
    <row r="314" spans="1:9">
      <c r="A314" s="197">
        <f>PayCombo!A306</f>
        <v>3</v>
      </c>
      <c r="B314" s="75">
        <f>PayCombo!O306</f>
        <v>5</v>
      </c>
      <c r="C314" s="75">
        <f>PayCombo!N306</f>
        <v>493.16387959866222</v>
      </c>
      <c r="D314" s="341">
        <f>PayCombo!Q306</f>
        <v>2.0277235243055555E-3</v>
      </c>
      <c r="E314" s="234">
        <f>PayCombo!P306</f>
        <v>1.0138617621527778E-2</v>
      </c>
      <c r="F314" s="74">
        <f t="shared" si="23"/>
        <v>0.96526807827696581</v>
      </c>
      <c r="G314" s="74">
        <f t="shared" si="24"/>
        <v>4.0347319217230346</v>
      </c>
      <c r="H314" s="235">
        <f t="shared" si="25"/>
        <v>16.279061680170852</v>
      </c>
      <c r="I314" s="74">
        <f t="shared" si="26"/>
        <v>3.3009436322503555E-2</v>
      </c>
    </row>
    <row r="315" spans="1:9">
      <c r="A315" s="197" t="str">
        <f>PayCombo!A307</f>
        <v>K</v>
      </c>
      <c r="B315" s="75"/>
      <c r="C315" s="75"/>
      <c r="D315" s="341"/>
      <c r="E315" s="234"/>
      <c r="F315" s="74"/>
      <c r="G315" s="74"/>
      <c r="H315" s="235"/>
      <c r="I315" s="74"/>
    </row>
    <row r="316" spans="1:9">
      <c r="A316" s="197">
        <f>PayCombo!A308</f>
        <v>10</v>
      </c>
      <c r="B316" s="75">
        <f>PayCombo!O308</f>
        <v>1500</v>
      </c>
      <c r="C316" s="75">
        <f>PayCombo!N308</f>
        <v>16106127.359999999</v>
      </c>
      <c r="D316" s="341">
        <f>PayCombo!Q308</f>
        <v>6.2088171641031905E-8</v>
      </c>
      <c r="E316" s="234">
        <f>PayCombo!P308</f>
        <v>9.3132257461547852E-5</v>
      </c>
      <c r="F316" s="74">
        <f t="shared" si="23"/>
        <v>0.96526807827696581</v>
      </c>
      <c r="G316" s="74">
        <f t="shared" si="24"/>
        <v>1499.0347319217231</v>
      </c>
      <c r="H316" s="235">
        <f t="shared" si="25"/>
        <v>2247105.1275076321</v>
      </c>
      <c r="I316" s="74">
        <f t="shared" si="26"/>
        <v>0.13951864885213675</v>
      </c>
    </row>
    <row r="317" spans="1:9">
      <c r="A317" s="197">
        <f>PayCombo!A309</f>
        <v>9</v>
      </c>
      <c r="B317" s="75">
        <f>PayCombo!O309</f>
        <v>450</v>
      </c>
      <c r="C317" s="75">
        <f>PayCombo!N309</f>
        <v>1150437.6685714286</v>
      </c>
      <c r="D317" s="341">
        <f>PayCombo!Q309</f>
        <v>8.6923440297444654E-7</v>
      </c>
      <c r="E317" s="234">
        <f>PayCombo!P309</f>
        <v>3.9115548133850092E-4</v>
      </c>
      <c r="F317" s="74">
        <f t="shared" si="23"/>
        <v>0.96526807827696581</v>
      </c>
      <c r="G317" s="74">
        <f t="shared" si="24"/>
        <v>449.03473192172305</v>
      </c>
      <c r="H317" s="235">
        <f t="shared" si="25"/>
        <v>201632.1904720137</v>
      </c>
      <c r="I317" s="74">
        <f t="shared" si="26"/>
        <v>0.17526563670537071</v>
      </c>
    </row>
    <row r="318" spans="1:9">
      <c r="A318" s="197">
        <f>PayCombo!A310</f>
        <v>9</v>
      </c>
      <c r="B318" s="75">
        <f>PayCombo!O310</f>
        <v>450</v>
      </c>
      <c r="C318" s="75">
        <f>PayCombo!N310</f>
        <v>16106127.359999999</v>
      </c>
      <c r="D318" s="341">
        <f>PayCombo!Q310</f>
        <v>6.2088171641031905E-8</v>
      </c>
      <c r="E318" s="234">
        <f>PayCombo!P310</f>
        <v>2.7939677238464359E-5</v>
      </c>
      <c r="F318" s="74">
        <f t="shared" si="23"/>
        <v>0.96526807827696581</v>
      </c>
      <c r="G318" s="74">
        <f t="shared" si="24"/>
        <v>449.03473192172305</v>
      </c>
      <c r="H318" s="235">
        <f t="shared" si="25"/>
        <v>201632.1904720137</v>
      </c>
      <c r="I318" s="74">
        <f t="shared" si="26"/>
        <v>1.2518974050383625E-2</v>
      </c>
    </row>
    <row r="319" spans="1:9">
      <c r="A319" s="197">
        <f>PayCombo!A311</f>
        <v>9</v>
      </c>
      <c r="B319" s="75">
        <f>PayCombo!O311</f>
        <v>450</v>
      </c>
      <c r="C319" s="75">
        <f>PayCombo!N311</f>
        <v>6357681.8526315792</v>
      </c>
      <c r="D319" s="341">
        <f>PayCombo!Q311</f>
        <v>1.5729003482394748E-7</v>
      </c>
      <c r="E319" s="234">
        <f>PayCombo!P311</f>
        <v>7.0780515670776367E-5</v>
      </c>
      <c r="F319" s="74">
        <f t="shared" si="23"/>
        <v>0.96526807827696581</v>
      </c>
      <c r="G319" s="74">
        <f t="shared" si="24"/>
        <v>449.03473192172305</v>
      </c>
      <c r="H319" s="235">
        <f t="shared" si="25"/>
        <v>201632.1904720137</v>
      </c>
      <c r="I319" s="74">
        <f t="shared" si="26"/>
        <v>3.1714734260971843E-2</v>
      </c>
    </row>
    <row r="320" spans="1:9">
      <c r="A320" s="197">
        <f>PayCombo!A312</f>
        <v>9</v>
      </c>
      <c r="B320" s="75">
        <f>PayCombo!O312</f>
        <v>450</v>
      </c>
      <c r="C320" s="75">
        <f>PayCombo!N312</f>
        <v>80530636.799999997</v>
      </c>
      <c r="D320" s="341">
        <f>PayCombo!Q312</f>
        <v>1.2417634328206381E-8</v>
      </c>
      <c r="E320" s="234">
        <f>PayCombo!P312</f>
        <v>5.5879354476928711E-6</v>
      </c>
      <c r="F320" s="74">
        <f t="shared" si="23"/>
        <v>0.96526807827696581</v>
      </c>
      <c r="G320" s="74">
        <f t="shared" si="24"/>
        <v>449.03473192172305</v>
      </c>
      <c r="H320" s="235">
        <f t="shared" si="25"/>
        <v>201632.1904720137</v>
      </c>
      <c r="I320" s="74">
        <f t="shared" si="26"/>
        <v>2.5037948100767246E-3</v>
      </c>
    </row>
    <row r="321" spans="1:9">
      <c r="A321" s="197">
        <f>PayCombo!A313</f>
        <v>9</v>
      </c>
      <c r="B321" s="75">
        <f>PayCombo!O313</f>
        <v>450</v>
      </c>
      <c r="C321" s="75">
        <f>PayCombo!N313</f>
        <v>6588870.2836363632</v>
      </c>
      <c r="D321" s="341">
        <f>PayCombo!Q313</f>
        <v>1.5177108623363353E-7</v>
      </c>
      <c r="E321" s="234">
        <f>PayCombo!P313</f>
        <v>6.8296988805135087E-5</v>
      </c>
      <c r="F321" s="74">
        <f t="shared" si="23"/>
        <v>0.96526807827696581</v>
      </c>
      <c r="G321" s="74">
        <f t="shared" si="24"/>
        <v>449.03473192172305</v>
      </c>
      <c r="H321" s="235">
        <f t="shared" si="25"/>
        <v>201632.1904720137</v>
      </c>
      <c r="I321" s="74">
        <f t="shared" si="26"/>
        <v>3.0601936567604411E-2</v>
      </c>
    </row>
    <row r="322" spans="1:9">
      <c r="A322" s="197">
        <f>PayCombo!A314</f>
        <v>8</v>
      </c>
      <c r="B322" s="75">
        <f>PayCombo!O314</f>
        <v>300</v>
      </c>
      <c r="C322" s="75">
        <f>PayCombo!N314</f>
        <v>1150437.6685714286</v>
      </c>
      <c r="D322" s="341">
        <f>PayCombo!Q314</f>
        <v>8.6923440297444654E-7</v>
      </c>
      <c r="E322" s="234">
        <f>PayCombo!P314</f>
        <v>2.6077032089233398E-4</v>
      </c>
      <c r="F322" s="74">
        <f t="shared" si="23"/>
        <v>0.96526807827696581</v>
      </c>
      <c r="G322" s="74">
        <f t="shared" si="24"/>
        <v>299.03473192172305</v>
      </c>
      <c r="H322" s="235">
        <f t="shared" si="25"/>
        <v>89421.770895496767</v>
      </c>
      <c r="I322" s="74">
        <f t="shared" si="26"/>
        <v>7.7728479637264869E-2</v>
      </c>
    </row>
    <row r="323" spans="1:9">
      <c r="A323" s="197">
        <f>PayCombo!A315</f>
        <v>8</v>
      </c>
      <c r="B323" s="75">
        <f>PayCombo!O315</f>
        <v>300</v>
      </c>
      <c r="C323" s="75">
        <f>PayCombo!N315</f>
        <v>454120.13233082707</v>
      </c>
      <c r="D323" s="341">
        <f>PayCombo!Q315</f>
        <v>2.2020604875352647E-6</v>
      </c>
      <c r="E323" s="234">
        <f>PayCombo!P315</f>
        <v>6.6061814626057935E-4</v>
      </c>
      <c r="F323" s="74">
        <f t="shared" si="23"/>
        <v>0.96526807827696581</v>
      </c>
      <c r="G323" s="74">
        <f t="shared" si="24"/>
        <v>299.03473192172305</v>
      </c>
      <c r="H323" s="235">
        <f t="shared" si="25"/>
        <v>89421.770895496767</v>
      </c>
      <c r="I323" s="74">
        <f t="shared" si="26"/>
        <v>0.19691214841440435</v>
      </c>
    </row>
    <row r="324" spans="1:9">
      <c r="A324" s="197">
        <f>PayCombo!A316</f>
        <v>8</v>
      </c>
      <c r="B324" s="75">
        <f>PayCombo!O316</f>
        <v>300</v>
      </c>
      <c r="C324" s="75">
        <f>PayCombo!N316</f>
        <v>5752188.3428571429</v>
      </c>
      <c r="D324" s="341">
        <f>PayCombo!Q316</f>
        <v>1.7384688059488931E-7</v>
      </c>
      <c r="E324" s="234">
        <f>PayCombo!P316</f>
        <v>5.2154064178466797E-5</v>
      </c>
      <c r="F324" s="74">
        <f t="shared" si="23"/>
        <v>0.96526807827696581</v>
      </c>
      <c r="G324" s="74">
        <f t="shared" si="24"/>
        <v>299.03473192172305</v>
      </c>
      <c r="H324" s="235">
        <f t="shared" si="25"/>
        <v>89421.770895496767</v>
      </c>
      <c r="I324" s="74">
        <f t="shared" si="26"/>
        <v>1.5545695927452976E-2</v>
      </c>
    </row>
    <row r="325" spans="1:9">
      <c r="A325" s="197">
        <f>PayCombo!A317</f>
        <v>8</v>
      </c>
      <c r="B325" s="75">
        <f>PayCombo!O317</f>
        <v>300</v>
      </c>
      <c r="C325" s="75">
        <f>PayCombo!N317</f>
        <v>470633.59168831172</v>
      </c>
      <c r="D325" s="341">
        <f>PayCombo!Q317</f>
        <v>2.1247952072708693E-6</v>
      </c>
      <c r="E325" s="234">
        <f>PayCombo!P317</f>
        <v>6.3743856218126079E-4</v>
      </c>
      <c r="F325" s="74">
        <f t="shared" si="23"/>
        <v>0.96526807827696581</v>
      </c>
      <c r="G325" s="74">
        <f t="shared" si="24"/>
        <v>299.03473192172305</v>
      </c>
      <c r="H325" s="235">
        <f t="shared" si="25"/>
        <v>89421.770895496767</v>
      </c>
      <c r="I325" s="74">
        <f t="shared" si="26"/>
        <v>0.19000295022442523</v>
      </c>
    </row>
    <row r="326" spans="1:9">
      <c r="A326" s="197">
        <f>PayCombo!A318</f>
        <v>8</v>
      </c>
      <c r="B326" s="75">
        <f>PayCombo!O318</f>
        <v>300</v>
      </c>
      <c r="C326" s="75">
        <f>PayCombo!N318</f>
        <v>6357681.8526315792</v>
      </c>
      <c r="D326" s="341">
        <f>PayCombo!Q318</f>
        <v>1.5729003482394748E-7</v>
      </c>
      <c r="E326" s="234">
        <f>PayCombo!P318</f>
        <v>4.7187010447184243E-5</v>
      </c>
      <c r="F326" s="74">
        <f t="shared" si="23"/>
        <v>0.96526807827696581</v>
      </c>
      <c r="G326" s="74">
        <f t="shared" si="24"/>
        <v>299.03473192172305</v>
      </c>
      <c r="H326" s="235">
        <f t="shared" si="25"/>
        <v>89421.770895496767</v>
      </c>
      <c r="I326" s="74">
        <f t="shared" si="26"/>
        <v>1.4065153458171741E-2</v>
      </c>
    </row>
    <row r="327" spans="1:9">
      <c r="A327" s="197">
        <f>PayCombo!A319</f>
        <v>8</v>
      </c>
      <c r="B327" s="75">
        <f>PayCombo!O319</f>
        <v>300</v>
      </c>
      <c r="C327" s="75">
        <f>PayCombo!N319</f>
        <v>80530636.799999997</v>
      </c>
      <c r="D327" s="341">
        <f>PayCombo!Q319</f>
        <v>1.2417634328206381E-8</v>
      </c>
      <c r="E327" s="234">
        <f>PayCombo!P319</f>
        <v>3.7252902984619141E-6</v>
      </c>
      <c r="F327" s="74">
        <f t="shared" si="23"/>
        <v>0.96526807827696581</v>
      </c>
      <c r="G327" s="74">
        <f t="shared" si="24"/>
        <v>299.03473192172305</v>
      </c>
      <c r="H327" s="235">
        <f t="shared" si="25"/>
        <v>89421.770895496767</v>
      </c>
      <c r="I327" s="74">
        <f t="shared" si="26"/>
        <v>1.1104068519609269E-3</v>
      </c>
    </row>
    <row r="328" spans="1:9">
      <c r="A328" s="197">
        <f>PayCombo!A320</f>
        <v>8</v>
      </c>
      <c r="B328" s="75">
        <f>PayCombo!O320</f>
        <v>300</v>
      </c>
      <c r="C328" s="75">
        <f>PayCombo!N320</f>
        <v>6588870.2836363632</v>
      </c>
      <c r="D328" s="341">
        <f>PayCombo!Q320</f>
        <v>1.5177108623363353E-7</v>
      </c>
      <c r="E328" s="234">
        <f>PayCombo!P320</f>
        <v>4.5531325870090062E-5</v>
      </c>
      <c r="F328" s="74">
        <f t="shared" si="23"/>
        <v>0.96526807827696581</v>
      </c>
      <c r="G328" s="74">
        <f t="shared" si="24"/>
        <v>299.03473192172305</v>
      </c>
      <c r="H328" s="235">
        <f t="shared" si="25"/>
        <v>89421.770895496767</v>
      </c>
      <c r="I328" s="74">
        <f t="shared" si="26"/>
        <v>1.3571639301744662E-2</v>
      </c>
    </row>
    <row r="329" spans="1:9">
      <c r="A329" s="197">
        <f>PayCombo!A321</f>
        <v>8</v>
      </c>
      <c r="B329" s="75">
        <f>PayCombo!O321</f>
        <v>300</v>
      </c>
      <c r="C329" s="75">
        <f>PayCombo!N321</f>
        <v>31788409.263157893</v>
      </c>
      <c r="D329" s="341">
        <f>PayCombo!Q321</f>
        <v>3.1458006964789497E-8</v>
      </c>
      <c r="E329" s="234">
        <f>PayCombo!P321</f>
        <v>9.4374020894368495E-6</v>
      </c>
      <c r="F329" s="74">
        <f t="shared" si="23"/>
        <v>0.96526807827696581</v>
      </c>
      <c r="G329" s="74">
        <f t="shared" si="24"/>
        <v>299.03473192172305</v>
      </c>
      <c r="H329" s="235">
        <f t="shared" si="25"/>
        <v>89421.770895496767</v>
      </c>
      <c r="I329" s="74">
        <f t="shared" si="26"/>
        <v>2.8130306916343481E-3</v>
      </c>
    </row>
    <row r="330" spans="1:9">
      <c r="A330" s="197">
        <f>PayCombo!A322</f>
        <v>8</v>
      </c>
      <c r="B330" s="75">
        <f>PayCombo!O322</f>
        <v>300</v>
      </c>
      <c r="C330" s="75">
        <f>PayCombo!N322</f>
        <v>2600869.8488038275</v>
      </c>
      <c r="D330" s="341">
        <f>PayCombo!Q322</f>
        <v>3.8448675179187166E-7</v>
      </c>
      <c r="E330" s="234">
        <f>PayCombo!P322</f>
        <v>1.153460255375615E-4</v>
      </c>
      <c r="F330" s="74">
        <f t="shared" si="23"/>
        <v>0.96526807827696581</v>
      </c>
      <c r="G330" s="74">
        <f t="shared" si="24"/>
        <v>299.03473192172305</v>
      </c>
      <c r="H330" s="235">
        <f t="shared" si="25"/>
        <v>89421.770895496767</v>
      </c>
      <c r="I330" s="74">
        <f t="shared" si="26"/>
        <v>3.4381486231086479E-2</v>
      </c>
    </row>
    <row r="331" spans="1:9">
      <c r="A331" s="197">
        <f>PayCombo!A323</f>
        <v>8</v>
      </c>
      <c r="B331" s="75">
        <f>PayCombo!O323</f>
        <v>300</v>
      </c>
      <c r="C331" s="75">
        <f>PayCombo!N323</f>
        <v>32944351.418181818</v>
      </c>
      <c r="D331" s="341">
        <f>PayCombo!Q323</f>
        <v>3.035421724672671E-8</v>
      </c>
      <c r="E331" s="234">
        <f>PayCombo!P323</f>
        <v>9.1062651740180135E-6</v>
      </c>
      <c r="F331" s="74">
        <f t="shared" si="23"/>
        <v>0.96526807827696581</v>
      </c>
      <c r="G331" s="74">
        <f t="shared" si="24"/>
        <v>299.03473192172305</v>
      </c>
      <c r="H331" s="235">
        <f t="shared" si="25"/>
        <v>89421.770895496767</v>
      </c>
      <c r="I331" s="74">
        <f t="shared" si="26"/>
        <v>2.7143278603489326E-3</v>
      </c>
    </row>
    <row r="332" spans="1:9">
      <c r="A332" s="197">
        <f>PayCombo!A324</f>
        <v>8</v>
      </c>
      <c r="B332" s="75">
        <f>PayCombo!O324</f>
        <v>300</v>
      </c>
      <c r="C332" s="75">
        <f>PayCombo!N324</f>
        <v>900342.52322981367</v>
      </c>
      <c r="D332" s="341">
        <f>PayCombo!Q324</f>
        <v>1.1106884038006818E-6</v>
      </c>
      <c r="E332" s="234">
        <f>PayCombo!P324</f>
        <v>3.3320652114020457E-4</v>
      </c>
      <c r="F332" s="74">
        <f t="shared" si="23"/>
        <v>0.96526807827696581</v>
      </c>
      <c r="G332" s="74">
        <f t="shared" si="24"/>
        <v>299.03473192172305</v>
      </c>
      <c r="H332" s="235">
        <f t="shared" si="25"/>
        <v>89421.770895496767</v>
      </c>
      <c r="I332" s="74">
        <f t="shared" si="26"/>
        <v>9.931972398094957E-2</v>
      </c>
    </row>
    <row r="333" spans="1:9">
      <c r="A333" s="197">
        <f>PayCombo!A325</f>
        <v>7</v>
      </c>
      <c r="B333" s="75">
        <f>PayCombo!O325</f>
        <v>210</v>
      </c>
      <c r="C333" s="75">
        <f>PayCombo!N325</f>
        <v>454120.13233082707</v>
      </c>
      <c r="D333" s="341">
        <f>PayCombo!Q325</f>
        <v>2.2020604875352647E-6</v>
      </c>
      <c r="E333" s="234">
        <f>PayCombo!P325</f>
        <v>4.6243270238240558E-4</v>
      </c>
      <c r="F333" s="74">
        <f t="shared" si="23"/>
        <v>0.96526807827696581</v>
      </c>
      <c r="G333" s="74">
        <f t="shared" si="24"/>
        <v>209.03473192172302</v>
      </c>
      <c r="H333" s="235">
        <f t="shared" si="25"/>
        <v>43695.519149586609</v>
      </c>
      <c r="I333" s="74">
        <f t="shared" si="26"/>
        <v>9.6220176201645177E-2</v>
      </c>
    </row>
    <row r="334" spans="1:9">
      <c r="A334" s="197">
        <f>PayCombo!A326</f>
        <v>7</v>
      </c>
      <c r="B334" s="75">
        <f>PayCombo!O326</f>
        <v>210</v>
      </c>
      <c r="C334" s="75">
        <f>PayCombo!N326</f>
        <v>5752188.3428571429</v>
      </c>
      <c r="D334" s="341">
        <f>PayCombo!Q326</f>
        <v>1.7384688059488931E-7</v>
      </c>
      <c r="E334" s="234">
        <f>PayCombo!P326</f>
        <v>3.6507844924926758E-5</v>
      </c>
      <c r="F334" s="74">
        <f t="shared" si="23"/>
        <v>0.96526807827696581</v>
      </c>
      <c r="G334" s="74">
        <f t="shared" si="24"/>
        <v>209.03473192172302</v>
      </c>
      <c r="H334" s="235">
        <f t="shared" si="25"/>
        <v>43695.519149586609</v>
      </c>
      <c r="I334" s="74">
        <f t="shared" si="26"/>
        <v>7.5963297001298826E-3</v>
      </c>
    </row>
    <row r="335" spans="1:9">
      <c r="A335" s="197">
        <f>PayCombo!A327</f>
        <v>7</v>
      </c>
      <c r="B335" s="75">
        <f>PayCombo!O327</f>
        <v>210</v>
      </c>
      <c r="C335" s="75">
        <f>PayCombo!N327</f>
        <v>470633.59168831172</v>
      </c>
      <c r="D335" s="341">
        <f>PayCombo!Q327</f>
        <v>2.1247952072708693E-6</v>
      </c>
      <c r="E335" s="234">
        <f>PayCombo!P327</f>
        <v>4.4620699352688255E-4</v>
      </c>
      <c r="F335" s="74">
        <f t="shared" si="23"/>
        <v>0.96526807827696581</v>
      </c>
      <c r="G335" s="74">
        <f t="shared" si="24"/>
        <v>209.03473192172302</v>
      </c>
      <c r="H335" s="235">
        <f t="shared" si="25"/>
        <v>43695.519149586609</v>
      </c>
      <c r="I335" s="74">
        <f t="shared" si="26"/>
        <v>9.2844029668254113E-2</v>
      </c>
    </row>
    <row r="336" spans="1:9">
      <c r="A336" s="197">
        <f>PayCombo!A328</f>
        <v>7</v>
      </c>
      <c r="B336" s="75">
        <f>PayCombo!O328</f>
        <v>210</v>
      </c>
      <c r="C336" s="75">
        <f>PayCombo!N328</f>
        <v>2270600.6616541352</v>
      </c>
      <c r="D336" s="341">
        <f>PayCombo!Q328</f>
        <v>4.4041209750705297E-7</v>
      </c>
      <c r="E336" s="234">
        <f>PayCombo!P328</f>
        <v>9.2486540476481124E-5</v>
      </c>
      <c r="F336" s="74">
        <f t="shared" si="23"/>
        <v>0.96526807827696581</v>
      </c>
      <c r="G336" s="74">
        <f t="shared" si="24"/>
        <v>209.03473192172302</v>
      </c>
      <c r="H336" s="235">
        <f t="shared" si="25"/>
        <v>43695.519149586609</v>
      </c>
      <c r="I336" s="74">
        <f t="shared" si="26"/>
        <v>1.9244035240329038E-2</v>
      </c>
    </row>
    <row r="337" spans="1:9">
      <c r="A337" s="197">
        <f>PayCombo!A329</f>
        <v>7</v>
      </c>
      <c r="B337" s="75">
        <f>PayCombo!O329</f>
        <v>210</v>
      </c>
      <c r="C337" s="75">
        <f>PayCombo!N329</f>
        <v>185776.41777170199</v>
      </c>
      <c r="D337" s="341">
        <f>PayCombo!Q329</f>
        <v>5.3828145250862021E-6</v>
      </c>
      <c r="E337" s="234">
        <f>PayCombo!P329</f>
        <v>1.1303910502681025E-3</v>
      </c>
      <c r="F337" s="74">
        <f t="shared" si="23"/>
        <v>0.96526807827696581</v>
      </c>
      <c r="G337" s="74">
        <f t="shared" si="24"/>
        <v>209.03473192172302</v>
      </c>
      <c r="H337" s="235">
        <f t="shared" si="25"/>
        <v>43695.519149586609</v>
      </c>
      <c r="I337" s="74">
        <f t="shared" si="26"/>
        <v>0.23520487515957708</v>
      </c>
    </row>
    <row r="338" spans="1:9">
      <c r="A338" s="197">
        <f>PayCombo!A330</f>
        <v>7</v>
      </c>
      <c r="B338" s="75">
        <f>PayCombo!O330</f>
        <v>210</v>
      </c>
      <c r="C338" s="75">
        <f>PayCombo!N330</f>
        <v>2353167.9584415583</v>
      </c>
      <c r="D338" s="341">
        <f>PayCombo!Q330</f>
        <v>4.2495904145417391E-7</v>
      </c>
      <c r="E338" s="234">
        <f>PayCombo!P330</f>
        <v>8.9241398705376516E-5</v>
      </c>
      <c r="F338" s="74">
        <f t="shared" si="23"/>
        <v>0.96526807827696581</v>
      </c>
      <c r="G338" s="74">
        <f t="shared" si="24"/>
        <v>209.03473192172302</v>
      </c>
      <c r="H338" s="235">
        <f t="shared" si="25"/>
        <v>43695.519149586609</v>
      </c>
      <c r="I338" s="74">
        <f t="shared" si="26"/>
        <v>1.8568805933650824E-2</v>
      </c>
    </row>
    <row r="339" spans="1:9">
      <c r="A339" s="197">
        <f>PayCombo!A331</f>
        <v>7</v>
      </c>
      <c r="B339" s="75">
        <f>PayCombo!O331</f>
        <v>210</v>
      </c>
      <c r="C339" s="75">
        <f>PayCombo!N331</f>
        <v>64310.180230700978</v>
      </c>
      <c r="D339" s="341">
        <f>PayCombo!Q331</f>
        <v>1.5549637653209544E-5</v>
      </c>
      <c r="E339" s="234">
        <f>PayCombo!P331</f>
        <v>3.2654239071740043E-3</v>
      </c>
      <c r="F339" s="74">
        <f t="shared" si="23"/>
        <v>0.96526807827696581</v>
      </c>
      <c r="G339" s="74">
        <f t="shared" si="24"/>
        <v>209.03473192172302</v>
      </c>
      <c r="H339" s="235">
        <f t="shared" si="25"/>
        <v>43695.519149586609</v>
      </c>
      <c r="I339" s="74">
        <f t="shared" si="26"/>
        <v>0.67944948984495068</v>
      </c>
    </row>
    <row r="340" spans="1:9">
      <c r="A340" s="197">
        <f>PayCombo!A332</f>
        <v>7</v>
      </c>
      <c r="B340" s="75">
        <f>PayCombo!O332</f>
        <v>210</v>
      </c>
      <c r="C340" s="75">
        <f>PayCombo!N332</f>
        <v>31788409.263157893</v>
      </c>
      <c r="D340" s="341">
        <f>PayCombo!Q332</f>
        <v>3.1458006964789497E-8</v>
      </c>
      <c r="E340" s="234">
        <f>PayCombo!P332</f>
        <v>6.6061814626057948E-6</v>
      </c>
      <c r="F340" s="74">
        <f t="shared" si="23"/>
        <v>0.96526807827696581</v>
      </c>
      <c r="G340" s="74">
        <f t="shared" si="24"/>
        <v>209.03473192172302</v>
      </c>
      <c r="H340" s="235">
        <f t="shared" si="25"/>
        <v>43695.519149586609</v>
      </c>
      <c r="I340" s="74">
        <f t="shared" si="26"/>
        <v>1.3745739457377885E-3</v>
      </c>
    </row>
    <row r="341" spans="1:9">
      <c r="A341" s="197">
        <f>PayCombo!A333</f>
        <v>7</v>
      </c>
      <c r="B341" s="75">
        <f>PayCombo!O333</f>
        <v>210</v>
      </c>
      <c r="C341" s="75">
        <f>PayCombo!N333</f>
        <v>2600869.8488038275</v>
      </c>
      <c r="D341" s="341">
        <f>PayCombo!Q333</f>
        <v>3.8448675179187166E-7</v>
      </c>
      <c r="E341" s="234">
        <f>PayCombo!P333</f>
        <v>8.0742217876293051E-5</v>
      </c>
      <c r="F341" s="74">
        <f t="shared" si="23"/>
        <v>0.96526807827696581</v>
      </c>
      <c r="G341" s="74">
        <f t="shared" si="24"/>
        <v>209.03473192172302</v>
      </c>
      <c r="H341" s="235">
        <f t="shared" si="25"/>
        <v>43695.519149586609</v>
      </c>
      <c r="I341" s="74">
        <f t="shared" si="26"/>
        <v>1.6800348225684082E-2</v>
      </c>
    </row>
    <row r="342" spans="1:9">
      <c r="A342" s="197">
        <f>PayCombo!A334</f>
        <v>7</v>
      </c>
      <c r="B342" s="75">
        <f>PayCombo!O334</f>
        <v>210</v>
      </c>
      <c r="C342" s="75">
        <f>PayCombo!N334</f>
        <v>32944351.418181818</v>
      </c>
      <c r="D342" s="341">
        <f>PayCombo!Q334</f>
        <v>3.035421724672671E-8</v>
      </c>
      <c r="E342" s="234">
        <f>PayCombo!P334</f>
        <v>6.3743856218126093E-6</v>
      </c>
      <c r="F342" s="74">
        <f t="shared" si="23"/>
        <v>0.96526807827696581</v>
      </c>
      <c r="G342" s="74">
        <f t="shared" si="24"/>
        <v>209.03473192172302</v>
      </c>
      <c r="H342" s="235">
        <f t="shared" si="25"/>
        <v>43695.519149586609</v>
      </c>
      <c r="I342" s="74">
        <f t="shared" si="26"/>
        <v>1.326343280975059E-3</v>
      </c>
    </row>
    <row r="343" spans="1:9">
      <c r="A343" s="197">
        <f>PayCombo!A335</f>
        <v>7</v>
      </c>
      <c r="B343" s="75">
        <f>PayCombo!O335</f>
        <v>210</v>
      </c>
      <c r="C343" s="75">
        <f>PayCombo!N335</f>
        <v>900342.52322981367</v>
      </c>
      <c r="D343" s="341">
        <f>PayCombo!Q335</f>
        <v>1.1106884038006818E-6</v>
      </c>
      <c r="E343" s="234">
        <f>PayCombo!P335</f>
        <v>2.3324456479814317E-4</v>
      </c>
      <c r="F343" s="74">
        <f t="shared" si="23"/>
        <v>0.96526807827696581</v>
      </c>
      <c r="G343" s="74">
        <f t="shared" si="24"/>
        <v>209.03473192172302</v>
      </c>
      <c r="H343" s="235">
        <f t="shared" si="25"/>
        <v>43695.519149586609</v>
      </c>
      <c r="I343" s="74">
        <f t="shared" si="26"/>
        <v>4.8532106417496473E-2</v>
      </c>
    </row>
    <row r="344" spans="1:9">
      <c r="A344" s="197">
        <f>PayCombo!A336</f>
        <v>7</v>
      </c>
      <c r="B344" s="75">
        <f>PayCombo!O336</f>
        <v>210</v>
      </c>
      <c r="C344" s="75">
        <f>PayCombo!N336</f>
        <v>13004349.24401914</v>
      </c>
      <c r="D344" s="341">
        <f>PayCombo!Q336</f>
        <v>7.6897350358374322E-8</v>
      </c>
      <c r="E344" s="234">
        <f>PayCombo!P336</f>
        <v>1.6148443575258608E-5</v>
      </c>
      <c r="F344" s="74">
        <f t="shared" ref="F344:F407" si="27">$B$5</f>
        <v>0.96526807827696581</v>
      </c>
      <c r="G344" s="74">
        <f t="shared" ref="G344:G407" si="28">B344-F344</f>
        <v>209.03473192172302</v>
      </c>
      <c r="H344" s="235">
        <f t="shared" ref="H344:H407" si="29">G344^2</f>
        <v>43695.519149586609</v>
      </c>
      <c r="I344" s="74">
        <f t="shared" ref="I344:I407" si="30">D344*H344</f>
        <v>3.3600696451368157E-3</v>
      </c>
    </row>
    <row r="345" spans="1:9">
      <c r="A345" s="197">
        <f>PayCombo!A337</f>
        <v>7</v>
      </c>
      <c r="B345" s="75">
        <f>PayCombo!O337</f>
        <v>210</v>
      </c>
      <c r="C345" s="75">
        <f>PayCombo!N337</f>
        <v>355398.36443282117</v>
      </c>
      <c r="D345" s="341">
        <f>PayCombo!Q337</f>
        <v>2.8137439562950606E-6</v>
      </c>
      <c r="E345" s="234">
        <f>PayCombo!P337</f>
        <v>5.9088623082196277E-4</v>
      </c>
      <c r="F345" s="74">
        <f t="shared" si="27"/>
        <v>0.96526807827696581</v>
      </c>
      <c r="G345" s="74">
        <f t="shared" si="28"/>
        <v>209.03473192172302</v>
      </c>
      <c r="H345" s="235">
        <f t="shared" si="29"/>
        <v>43695.519149586609</v>
      </c>
      <c r="I345" s="74">
        <f t="shared" si="30"/>
        <v>0.12294800292432441</v>
      </c>
    </row>
    <row r="346" spans="1:9">
      <c r="A346" s="197">
        <f>PayCombo!A338</f>
        <v>7</v>
      </c>
      <c r="B346" s="75">
        <f>PayCombo!O338</f>
        <v>210</v>
      </c>
      <c r="C346" s="75">
        <f>PayCombo!N338</f>
        <v>4501712.6161490679</v>
      </c>
      <c r="D346" s="341">
        <f>PayCombo!Q338</f>
        <v>2.2213768076013637E-7</v>
      </c>
      <c r="E346" s="234">
        <f>PayCombo!P338</f>
        <v>4.6648912959628636E-5</v>
      </c>
      <c r="F346" s="74">
        <f t="shared" si="27"/>
        <v>0.96526807827696581</v>
      </c>
      <c r="G346" s="74">
        <f t="shared" si="28"/>
        <v>209.03473192172302</v>
      </c>
      <c r="H346" s="235">
        <f t="shared" si="29"/>
        <v>43695.519149586609</v>
      </c>
      <c r="I346" s="74">
        <f t="shared" si="30"/>
        <v>9.706421283499295E-3</v>
      </c>
    </row>
    <row r="347" spans="1:9">
      <c r="A347" s="197">
        <f>PayCombo!A339</f>
        <v>6</v>
      </c>
      <c r="B347" s="75">
        <f>PayCombo!O339</f>
        <v>90</v>
      </c>
      <c r="C347" s="75">
        <f>PayCombo!N339</f>
        <v>2270600.6616541352</v>
      </c>
      <c r="D347" s="341">
        <f>PayCombo!Q339</f>
        <v>4.4041209750705297E-7</v>
      </c>
      <c r="E347" s="234">
        <f>PayCombo!P339</f>
        <v>3.9637088775634766E-5</v>
      </c>
      <c r="F347" s="74">
        <f t="shared" si="27"/>
        <v>0.96526807827696581</v>
      </c>
      <c r="G347" s="74">
        <f t="shared" si="28"/>
        <v>89.034731921723036</v>
      </c>
      <c r="H347" s="235">
        <f t="shared" si="29"/>
        <v>7927.1834883730871</v>
      </c>
      <c r="I347" s="74">
        <f t="shared" si="30"/>
        <v>3.4912275074376682E-3</v>
      </c>
    </row>
    <row r="348" spans="1:9">
      <c r="A348" s="197">
        <f>PayCombo!A340</f>
        <v>6</v>
      </c>
      <c r="B348" s="75">
        <f>PayCombo!O340</f>
        <v>90</v>
      </c>
      <c r="C348" s="75">
        <f>PayCombo!N340</f>
        <v>185776.41777170199</v>
      </c>
      <c r="D348" s="341">
        <f>PayCombo!Q340</f>
        <v>5.3828145250862021E-6</v>
      </c>
      <c r="E348" s="234">
        <f>PayCombo!P340</f>
        <v>4.8445330725775817E-4</v>
      </c>
      <c r="F348" s="74">
        <f t="shared" si="27"/>
        <v>0.96526807827696581</v>
      </c>
      <c r="G348" s="74">
        <f t="shared" si="28"/>
        <v>89.034731921723036</v>
      </c>
      <c r="H348" s="235">
        <f t="shared" si="29"/>
        <v>7927.1834883730871</v>
      </c>
      <c r="I348" s="74">
        <f t="shared" si="30"/>
        <v>4.2670558424238163E-2</v>
      </c>
    </row>
    <row r="349" spans="1:9">
      <c r="A349" s="197">
        <f>PayCombo!A341</f>
        <v>6</v>
      </c>
      <c r="B349" s="75">
        <f>PayCombo!O341</f>
        <v>90</v>
      </c>
      <c r="C349" s="75">
        <f>PayCombo!N341</f>
        <v>2353167.9584415583</v>
      </c>
      <c r="D349" s="341">
        <f>PayCombo!Q341</f>
        <v>4.2495904145417391E-7</v>
      </c>
      <c r="E349" s="234">
        <f>PayCombo!P341</f>
        <v>3.8246313730875649E-5</v>
      </c>
      <c r="F349" s="74">
        <f t="shared" si="27"/>
        <v>0.96526807827696581</v>
      </c>
      <c r="G349" s="74">
        <f t="shared" si="28"/>
        <v>89.034731921723036</v>
      </c>
      <c r="H349" s="235">
        <f t="shared" si="29"/>
        <v>7927.1834883730871</v>
      </c>
      <c r="I349" s="74">
        <f t="shared" si="30"/>
        <v>3.3687282966503819E-3</v>
      </c>
    </row>
    <row r="350" spans="1:9">
      <c r="A350" s="197">
        <f>PayCombo!A342</f>
        <v>6</v>
      </c>
      <c r="B350" s="75">
        <f>PayCombo!O342</f>
        <v>90</v>
      </c>
      <c r="C350" s="75">
        <f>PayCombo!N342</f>
        <v>64310.180230700978</v>
      </c>
      <c r="D350" s="341">
        <f>PayCombo!Q342</f>
        <v>1.5549637653209544E-5</v>
      </c>
      <c r="E350" s="234">
        <f>PayCombo!P342</f>
        <v>1.3994673887888589E-3</v>
      </c>
      <c r="F350" s="74">
        <f t="shared" si="27"/>
        <v>0.96526807827696581</v>
      </c>
      <c r="G350" s="74">
        <f t="shared" si="28"/>
        <v>89.034731921723036</v>
      </c>
      <c r="H350" s="235">
        <f t="shared" si="29"/>
        <v>7927.1834883730871</v>
      </c>
      <c r="I350" s="74">
        <f t="shared" si="30"/>
        <v>0.12326483085470714</v>
      </c>
    </row>
    <row r="351" spans="1:9">
      <c r="A351" s="197">
        <f>PayCombo!A343</f>
        <v>6</v>
      </c>
      <c r="B351" s="75">
        <f>PayCombo!O343</f>
        <v>90</v>
      </c>
      <c r="C351" s="75">
        <f>PayCombo!N343</f>
        <v>928882.0888585099</v>
      </c>
      <c r="D351" s="341">
        <f>PayCombo!Q343</f>
        <v>1.0765629050172405E-6</v>
      </c>
      <c r="E351" s="234">
        <f>PayCombo!P343</f>
        <v>9.6890661451551642E-5</v>
      </c>
      <c r="F351" s="74">
        <f t="shared" si="27"/>
        <v>0.96526807827696581</v>
      </c>
      <c r="G351" s="74">
        <f t="shared" si="28"/>
        <v>89.034731921723036</v>
      </c>
      <c r="H351" s="235">
        <f t="shared" si="29"/>
        <v>7927.1834883730871</v>
      </c>
      <c r="I351" s="74">
        <f t="shared" si="30"/>
        <v>8.5341116848476339E-3</v>
      </c>
    </row>
    <row r="352" spans="1:9">
      <c r="A352" s="197">
        <f>PayCombo!A344</f>
        <v>6</v>
      </c>
      <c r="B352" s="75">
        <f>PayCombo!O344</f>
        <v>90</v>
      </c>
      <c r="C352" s="75">
        <f>PayCombo!N344</f>
        <v>25385.597459487228</v>
      </c>
      <c r="D352" s="341">
        <f>PayCombo!Q344</f>
        <v>3.9392415388130846E-5</v>
      </c>
      <c r="E352" s="234">
        <f>PayCombo!P344</f>
        <v>3.5453173849317762E-3</v>
      </c>
      <c r="F352" s="74">
        <f t="shared" si="27"/>
        <v>0.96526807827696581</v>
      </c>
      <c r="G352" s="74">
        <f t="shared" si="28"/>
        <v>89.034731921723036</v>
      </c>
      <c r="H352" s="235">
        <f t="shared" si="29"/>
        <v>7927.1834883730871</v>
      </c>
      <c r="I352" s="74">
        <f t="shared" si="30"/>
        <v>0.31227090483192477</v>
      </c>
    </row>
    <row r="353" spans="1:9">
      <c r="A353" s="197">
        <f>PayCombo!A345</f>
        <v>6</v>
      </c>
      <c r="B353" s="75">
        <f>PayCombo!O345</f>
        <v>90</v>
      </c>
      <c r="C353" s="75">
        <f>PayCombo!N345</f>
        <v>321550.90115350491</v>
      </c>
      <c r="D353" s="341">
        <f>PayCombo!Q345</f>
        <v>3.1099275306419089E-6</v>
      </c>
      <c r="E353" s="234">
        <f>PayCombo!P345</f>
        <v>2.7989347775777179E-4</v>
      </c>
      <c r="F353" s="74">
        <f t="shared" si="27"/>
        <v>0.96526807827696581</v>
      </c>
      <c r="G353" s="74">
        <f t="shared" si="28"/>
        <v>89.034731921723036</v>
      </c>
      <c r="H353" s="235">
        <f t="shared" si="29"/>
        <v>7927.1834883730871</v>
      </c>
      <c r="I353" s="74">
        <f t="shared" si="30"/>
        <v>2.465296617094143E-2</v>
      </c>
    </row>
    <row r="354" spans="1:9">
      <c r="A354" s="197">
        <f>PayCombo!A346</f>
        <v>6</v>
      </c>
      <c r="B354" s="75">
        <f>PayCombo!O346</f>
        <v>90</v>
      </c>
      <c r="C354" s="75">
        <f>PayCombo!N346</f>
        <v>13004349.24401914</v>
      </c>
      <c r="D354" s="341">
        <f>PayCombo!Q346</f>
        <v>7.6897350358374322E-8</v>
      </c>
      <c r="E354" s="234">
        <f>PayCombo!P346</f>
        <v>6.9207615322536894E-6</v>
      </c>
      <c r="F354" s="74">
        <f t="shared" si="27"/>
        <v>0.96526807827696581</v>
      </c>
      <c r="G354" s="74">
        <f t="shared" si="28"/>
        <v>89.034731921723036</v>
      </c>
      <c r="H354" s="235">
        <f t="shared" si="29"/>
        <v>7927.1834883730871</v>
      </c>
      <c r="I354" s="74">
        <f t="shared" si="30"/>
        <v>6.0957940606054517E-4</v>
      </c>
    </row>
    <row r="355" spans="1:9">
      <c r="A355" s="197">
        <f>PayCombo!A347</f>
        <v>6</v>
      </c>
      <c r="B355" s="75">
        <f>PayCombo!O347</f>
        <v>90</v>
      </c>
      <c r="C355" s="75">
        <f>PayCombo!N347</f>
        <v>355398.36443282117</v>
      </c>
      <c r="D355" s="341">
        <f>PayCombo!Q347</f>
        <v>2.8137439562950606E-6</v>
      </c>
      <c r="E355" s="234">
        <f>PayCombo!P347</f>
        <v>2.5323695606655546E-4</v>
      </c>
      <c r="F355" s="74">
        <f t="shared" si="27"/>
        <v>0.96526807827696581</v>
      </c>
      <c r="G355" s="74">
        <f t="shared" si="28"/>
        <v>89.034731921723036</v>
      </c>
      <c r="H355" s="235">
        <f t="shared" si="29"/>
        <v>7927.1834883730871</v>
      </c>
      <c r="I355" s="74">
        <f t="shared" si="30"/>
        <v>2.230506463085177E-2</v>
      </c>
    </row>
    <row r="356" spans="1:9">
      <c r="A356" s="197">
        <f>PayCombo!A348</f>
        <v>6</v>
      </c>
      <c r="B356" s="75">
        <f>PayCombo!O348</f>
        <v>90</v>
      </c>
      <c r="C356" s="75">
        <f>PayCombo!N348</f>
        <v>4501712.6161490679</v>
      </c>
      <c r="D356" s="341">
        <f>PayCombo!Q348</f>
        <v>2.2213768076013637E-7</v>
      </c>
      <c r="E356" s="234">
        <f>PayCombo!P348</f>
        <v>1.9992391268412273E-5</v>
      </c>
      <c r="F356" s="74">
        <f t="shared" si="27"/>
        <v>0.96526807827696581</v>
      </c>
      <c r="G356" s="74">
        <f t="shared" si="28"/>
        <v>89.034731921723036</v>
      </c>
      <c r="H356" s="235">
        <f t="shared" si="29"/>
        <v>7927.1834883730871</v>
      </c>
      <c r="I356" s="74">
        <f t="shared" si="30"/>
        <v>1.760926155067245E-3</v>
      </c>
    </row>
    <row r="357" spans="1:9">
      <c r="A357" s="197">
        <f>PayCombo!A349</f>
        <v>6</v>
      </c>
      <c r="B357" s="75">
        <f>PayCombo!O349</f>
        <v>90</v>
      </c>
      <c r="C357" s="75">
        <f>PayCombo!N349</f>
        <v>1776991.8221641059</v>
      </c>
      <c r="D357" s="341">
        <f>PayCombo!Q349</f>
        <v>5.6274879125901208E-7</v>
      </c>
      <c r="E357" s="234">
        <f>PayCombo!P349</f>
        <v>5.0647391213311086E-5</v>
      </c>
      <c r="F357" s="74">
        <f t="shared" si="27"/>
        <v>0.96526807827696581</v>
      </c>
      <c r="G357" s="74">
        <f t="shared" si="28"/>
        <v>89.034731921723036</v>
      </c>
      <c r="H357" s="235">
        <f t="shared" si="29"/>
        <v>7927.1834883730871</v>
      </c>
      <c r="I357" s="74">
        <f t="shared" si="30"/>
        <v>4.4610129261703534E-3</v>
      </c>
    </row>
    <row r="358" spans="1:9">
      <c r="A358" s="197">
        <f>PayCombo!A350</f>
        <v>6</v>
      </c>
      <c r="B358" s="75">
        <f>PayCombo!O350</f>
        <v>90</v>
      </c>
      <c r="C358" s="75">
        <f>PayCombo!N350</f>
        <v>145187.44615384616</v>
      </c>
      <c r="D358" s="341">
        <f>PayCombo!Q350</f>
        <v>6.8876478407118048E-6</v>
      </c>
      <c r="E358" s="234">
        <f>PayCombo!P350</f>
        <v>6.1988830566406239E-4</v>
      </c>
      <c r="F358" s="74">
        <f t="shared" si="27"/>
        <v>0.96526807827696581</v>
      </c>
      <c r="G358" s="74">
        <f t="shared" si="28"/>
        <v>89.034731921723036</v>
      </c>
      <c r="H358" s="235">
        <f t="shared" si="29"/>
        <v>7927.1834883730871</v>
      </c>
      <c r="I358" s="74">
        <f t="shared" si="30"/>
        <v>5.4599648236619169E-2</v>
      </c>
    </row>
    <row r="359" spans="1:9">
      <c r="A359" s="197">
        <f>PayCombo!A351</f>
        <v>5</v>
      </c>
      <c r="B359" s="75">
        <f>PayCombo!O351</f>
        <v>30</v>
      </c>
      <c r="C359" s="75">
        <f>PayCombo!N351</f>
        <v>928882.0888585099</v>
      </c>
      <c r="D359" s="341">
        <f>PayCombo!Q351</f>
        <v>1.0765629050172405E-6</v>
      </c>
      <c r="E359" s="234">
        <f>PayCombo!P351</f>
        <v>3.2296887150517216E-5</v>
      </c>
      <c r="F359" s="74">
        <f t="shared" si="27"/>
        <v>0.96526807827696581</v>
      </c>
      <c r="G359" s="74">
        <f t="shared" si="28"/>
        <v>29.034731921723033</v>
      </c>
      <c r="H359" s="235">
        <f t="shared" si="29"/>
        <v>843.01565776632253</v>
      </c>
      <c r="I359" s="74">
        <f t="shared" si="30"/>
        <v>9.0755938549993205E-4</v>
      </c>
    </row>
    <row r="360" spans="1:9">
      <c r="A360" s="197">
        <f>PayCombo!A352</f>
        <v>5</v>
      </c>
      <c r="B360" s="75">
        <f>PayCombo!O352</f>
        <v>30</v>
      </c>
      <c r="C360" s="75">
        <f>PayCombo!N352</f>
        <v>25385.597459487228</v>
      </c>
      <c r="D360" s="341">
        <f>PayCombo!Q352</f>
        <v>3.9392415388130846E-5</v>
      </c>
      <c r="E360" s="234">
        <f>PayCombo!P352</f>
        <v>1.1817724616439253E-3</v>
      </c>
      <c r="F360" s="74">
        <f t="shared" si="27"/>
        <v>0.96526807827696581</v>
      </c>
      <c r="G360" s="74">
        <f t="shared" si="28"/>
        <v>29.034731921723033</v>
      </c>
      <c r="H360" s="235">
        <f t="shared" si="29"/>
        <v>843.01565776632253</v>
      </c>
      <c r="I360" s="74">
        <f t="shared" si="30"/>
        <v>3.320842296942933E-2</v>
      </c>
    </row>
    <row r="361" spans="1:9">
      <c r="A361" s="197">
        <f>PayCombo!A353</f>
        <v>5</v>
      </c>
      <c r="B361" s="75">
        <f>PayCombo!O353</f>
        <v>30</v>
      </c>
      <c r="C361" s="75">
        <f>PayCombo!N353</f>
        <v>321550.90115350491</v>
      </c>
      <c r="D361" s="341">
        <f>PayCombo!Q353</f>
        <v>3.1099275306419089E-6</v>
      </c>
      <c r="E361" s="234">
        <f>PayCombo!P353</f>
        <v>9.3297825919257273E-5</v>
      </c>
      <c r="F361" s="74">
        <f t="shared" si="27"/>
        <v>0.96526807827696581</v>
      </c>
      <c r="G361" s="74">
        <f t="shared" si="28"/>
        <v>29.034731921723033</v>
      </c>
      <c r="H361" s="235">
        <f t="shared" si="29"/>
        <v>843.01565776632253</v>
      </c>
      <c r="I361" s="74">
        <f t="shared" si="30"/>
        <v>2.6217176028496838E-3</v>
      </c>
    </row>
    <row r="362" spans="1:9">
      <c r="A362" s="197">
        <f>PayCombo!A354</f>
        <v>5</v>
      </c>
      <c r="B362" s="75">
        <f>PayCombo!O354</f>
        <v>30</v>
      </c>
      <c r="C362" s="75">
        <f>PayCombo!N354</f>
        <v>126927.98729743614</v>
      </c>
      <c r="D362" s="341">
        <f>PayCombo!Q354</f>
        <v>7.8784830776261695E-6</v>
      </c>
      <c r="E362" s="234">
        <f>PayCombo!P354</f>
        <v>2.3635449232878509E-4</v>
      </c>
      <c r="F362" s="74">
        <f t="shared" si="27"/>
        <v>0.96526807827696581</v>
      </c>
      <c r="G362" s="74">
        <f t="shared" si="28"/>
        <v>29.034731921723033</v>
      </c>
      <c r="H362" s="235">
        <f t="shared" si="29"/>
        <v>843.01565776632253</v>
      </c>
      <c r="I362" s="74">
        <f t="shared" si="30"/>
        <v>6.641684593885866E-3</v>
      </c>
    </row>
    <row r="363" spans="1:9">
      <c r="A363" s="197">
        <f>PayCombo!A355</f>
        <v>5</v>
      </c>
      <c r="B363" s="75">
        <f>PayCombo!O355</f>
        <v>30</v>
      </c>
      <c r="C363" s="75">
        <f>PayCombo!N355</f>
        <v>10370.531868131868</v>
      </c>
      <c r="D363" s="341">
        <f>PayCombo!Q355</f>
        <v>9.6427069769965281E-5</v>
      </c>
      <c r="E363" s="234">
        <f>PayCombo!P355</f>
        <v>2.8928120930989585E-3</v>
      </c>
      <c r="F363" s="74">
        <f t="shared" si="27"/>
        <v>0.96526807827696581</v>
      </c>
      <c r="G363" s="74">
        <f t="shared" si="28"/>
        <v>29.034731921723033</v>
      </c>
      <c r="H363" s="235">
        <f t="shared" si="29"/>
        <v>843.01565776632253</v>
      </c>
      <c r="I363" s="74">
        <f t="shared" si="30"/>
        <v>8.1289529648606362E-2</v>
      </c>
    </row>
    <row r="364" spans="1:9">
      <c r="A364" s="197">
        <f>PayCombo!A356</f>
        <v>5</v>
      </c>
      <c r="B364" s="75">
        <f>PayCombo!O356</f>
        <v>30</v>
      </c>
      <c r="C364" s="75">
        <f>PayCombo!N356</f>
        <v>1776991.8221641059</v>
      </c>
      <c r="D364" s="341">
        <f>PayCombo!Q356</f>
        <v>5.6274879125901208E-7</v>
      </c>
      <c r="E364" s="234">
        <f>PayCombo!P356</f>
        <v>1.6882463737770361E-5</v>
      </c>
      <c r="F364" s="74">
        <f t="shared" si="27"/>
        <v>0.96526807827696581</v>
      </c>
      <c r="G364" s="74">
        <f t="shared" si="28"/>
        <v>29.034731921723033</v>
      </c>
      <c r="H364" s="235">
        <f t="shared" si="29"/>
        <v>843.01565776632253</v>
      </c>
      <c r="I364" s="74">
        <f t="shared" si="30"/>
        <v>4.7440604242041898E-4</v>
      </c>
    </row>
    <row r="365" spans="1:9">
      <c r="A365" s="197">
        <f>PayCombo!A357</f>
        <v>5</v>
      </c>
      <c r="B365" s="75">
        <f>PayCombo!O357</f>
        <v>30</v>
      </c>
      <c r="C365" s="75">
        <f>PayCombo!N357</f>
        <v>145187.44615384616</v>
      </c>
      <c r="D365" s="341">
        <f>PayCombo!Q357</f>
        <v>6.8876478407118048E-6</v>
      </c>
      <c r="E365" s="234">
        <f>PayCombo!P357</f>
        <v>2.0662943522135413E-4</v>
      </c>
      <c r="F365" s="74">
        <f t="shared" si="27"/>
        <v>0.96526807827696581</v>
      </c>
      <c r="G365" s="74">
        <f t="shared" si="28"/>
        <v>29.034731921723033</v>
      </c>
      <c r="H365" s="235">
        <f t="shared" si="29"/>
        <v>843.01565776632253</v>
      </c>
      <c r="I365" s="74">
        <f t="shared" si="30"/>
        <v>5.8063949749004532E-3</v>
      </c>
    </row>
    <row r="366" spans="1:9">
      <c r="A366" s="197">
        <f>PayCombo!A358</f>
        <v>5</v>
      </c>
      <c r="B366" s="75">
        <f>PayCombo!O358</f>
        <v>30</v>
      </c>
      <c r="C366" s="75">
        <f>PayCombo!N358</f>
        <v>57310.834008097168</v>
      </c>
      <c r="D366" s="341">
        <f>PayCombo!Q358</f>
        <v>1.7448707863136572E-5</v>
      </c>
      <c r="E366" s="234">
        <f>PayCombo!P358</f>
        <v>5.2346123589409714E-4</v>
      </c>
      <c r="F366" s="74">
        <f t="shared" si="27"/>
        <v>0.96526807827696581</v>
      </c>
      <c r="G366" s="74">
        <f t="shared" si="28"/>
        <v>29.034731921723033</v>
      </c>
      <c r="H366" s="235">
        <f t="shared" si="29"/>
        <v>843.01565776632253</v>
      </c>
      <c r="I366" s="74">
        <f t="shared" si="30"/>
        <v>1.4709533936414481E-2</v>
      </c>
    </row>
    <row r="367" spans="1:9">
      <c r="A367" s="197">
        <f>PayCombo!A359</f>
        <v>4</v>
      </c>
      <c r="B367" s="75">
        <f>PayCombo!O359</f>
        <v>10</v>
      </c>
      <c r="C367" s="75">
        <f>PayCombo!N359</f>
        <v>126927.98729743614</v>
      </c>
      <c r="D367" s="341">
        <f>PayCombo!Q359</f>
        <v>7.8784830776261695E-6</v>
      </c>
      <c r="E367" s="234">
        <f>PayCombo!P359</f>
        <v>7.8784830776261691E-5</v>
      </c>
      <c r="F367" s="74">
        <f t="shared" si="27"/>
        <v>0.96526807827696581</v>
      </c>
      <c r="G367" s="74">
        <f t="shared" si="28"/>
        <v>9.0347319217230346</v>
      </c>
      <c r="H367" s="235">
        <f t="shared" si="29"/>
        <v>81.626380897401205</v>
      </c>
      <c r="I367" s="74">
        <f t="shared" si="30"/>
        <v>6.4309206058804343E-4</v>
      </c>
    </row>
    <row r="368" spans="1:9">
      <c r="A368" s="197">
        <f>PayCombo!A360</f>
        <v>4</v>
      </c>
      <c r="B368" s="75">
        <f>PayCombo!O360</f>
        <v>10</v>
      </c>
      <c r="C368" s="75">
        <f>PayCombo!N360</f>
        <v>10370.531868131868</v>
      </c>
      <c r="D368" s="341">
        <f>PayCombo!Q360</f>
        <v>9.6427069769965281E-5</v>
      </c>
      <c r="E368" s="234">
        <f>PayCombo!P360</f>
        <v>9.6427069769965275E-4</v>
      </c>
      <c r="F368" s="74">
        <f t="shared" si="27"/>
        <v>0.96526807827696581</v>
      </c>
      <c r="G368" s="74">
        <f t="shared" si="28"/>
        <v>9.0347319217230346</v>
      </c>
      <c r="H368" s="235">
        <f t="shared" si="29"/>
        <v>81.626380897401205</v>
      </c>
      <c r="I368" s="74">
        <f t="shared" si="30"/>
        <v>7.8709927258634668E-3</v>
      </c>
    </row>
    <row r="369" spans="1:9">
      <c r="A369" s="197">
        <f>PayCombo!A361</f>
        <v>4</v>
      </c>
      <c r="B369" s="75">
        <f>PayCombo!O361</f>
        <v>10</v>
      </c>
      <c r="C369" s="75">
        <f>PayCombo!N361</f>
        <v>4093.6310005783689</v>
      </c>
      <c r="D369" s="341">
        <f>PayCombo!Q361</f>
        <v>2.4428191008391204E-4</v>
      </c>
      <c r="E369" s="234">
        <f>PayCombo!P361</f>
        <v>2.4428191008391206E-3</v>
      </c>
      <c r="F369" s="74">
        <f t="shared" si="27"/>
        <v>0.96526807827696581</v>
      </c>
      <c r="G369" s="74">
        <f t="shared" si="28"/>
        <v>9.0347319217230346</v>
      </c>
      <c r="H369" s="235">
        <f t="shared" si="29"/>
        <v>81.626380897401205</v>
      </c>
      <c r="I369" s="74">
        <f t="shared" si="30"/>
        <v>1.9939848238854117E-2</v>
      </c>
    </row>
    <row r="370" spans="1:9">
      <c r="A370" s="197">
        <f>PayCombo!A362</f>
        <v>4</v>
      </c>
      <c r="B370" s="75">
        <f>PayCombo!O362</f>
        <v>10</v>
      </c>
      <c r="C370" s="75">
        <f>PayCombo!N362</f>
        <v>57310.834008097168</v>
      </c>
      <c r="D370" s="341">
        <f>PayCombo!Q362</f>
        <v>1.7448707863136572E-5</v>
      </c>
      <c r="E370" s="234">
        <f>PayCombo!P362</f>
        <v>1.7448707863136571E-4</v>
      </c>
      <c r="F370" s="74">
        <f t="shared" si="27"/>
        <v>0.96526807827696581</v>
      </c>
      <c r="G370" s="74">
        <f t="shared" si="28"/>
        <v>9.0347319217230346</v>
      </c>
      <c r="H370" s="235">
        <f t="shared" si="29"/>
        <v>81.626380897401205</v>
      </c>
      <c r="I370" s="74">
        <f t="shared" si="30"/>
        <v>1.4242748742038652E-3</v>
      </c>
    </row>
    <row r="371" spans="1:9">
      <c r="A371" s="197">
        <f>PayCombo!A363</f>
        <v>4</v>
      </c>
      <c r="B371" s="75">
        <f>PayCombo!O363</f>
        <v>10</v>
      </c>
      <c r="C371" s="75">
        <f>PayCombo!N363</f>
        <v>12730.01438848921</v>
      </c>
      <c r="D371" s="341">
        <f>PayCombo!Q363</f>
        <v>7.8554506655092589E-5</v>
      </c>
      <c r="E371" s="234">
        <f>PayCombo!P363</f>
        <v>7.8554506655092592E-4</v>
      </c>
      <c r="F371" s="74">
        <f t="shared" si="27"/>
        <v>0.96526807827696581</v>
      </c>
      <c r="G371" s="74">
        <f t="shared" si="28"/>
        <v>9.0347319217230346</v>
      </c>
      <c r="H371" s="235">
        <f t="shared" si="29"/>
        <v>81.626380897401205</v>
      </c>
      <c r="I371" s="74">
        <f t="shared" si="30"/>
        <v>6.4121200814360258E-3</v>
      </c>
    </row>
    <row r="372" spans="1:9">
      <c r="A372" s="197">
        <f>PayCombo!A364</f>
        <v>3</v>
      </c>
      <c r="B372" s="75">
        <f>PayCombo!O364</f>
        <v>5</v>
      </c>
      <c r="C372" s="75">
        <f>PayCombo!N364</f>
        <v>4093.6310005783689</v>
      </c>
      <c r="D372" s="341">
        <f>PayCombo!Q364</f>
        <v>2.4428191008391204E-4</v>
      </c>
      <c r="E372" s="234">
        <f>PayCombo!P364</f>
        <v>1.2214095504195603E-3</v>
      </c>
      <c r="F372" s="74">
        <f t="shared" si="27"/>
        <v>0.96526807827696581</v>
      </c>
      <c r="G372" s="74">
        <f t="shared" si="28"/>
        <v>4.0347319217230346</v>
      </c>
      <c r="H372" s="235">
        <f t="shared" si="29"/>
        <v>16.279061680170852</v>
      </c>
      <c r="I372" s="74">
        <f t="shared" si="30"/>
        <v>3.9766802816059536E-3</v>
      </c>
    </row>
    <row r="373" spans="1:9">
      <c r="A373" s="197">
        <f>PayCombo!A365</f>
        <v>3</v>
      </c>
      <c r="B373" s="75">
        <f>PayCombo!O365</f>
        <v>5</v>
      </c>
      <c r="C373" s="75">
        <f>PayCombo!N365</f>
        <v>909.28674203494347</v>
      </c>
      <c r="D373" s="341">
        <f>PayCombo!Q365</f>
        <v>1.0997630931712963E-3</v>
      </c>
      <c r="E373" s="234">
        <f>PayCombo!P365</f>
        <v>5.4988154658564816E-3</v>
      </c>
      <c r="F373" s="74">
        <f t="shared" si="27"/>
        <v>0.96526807827696581</v>
      </c>
      <c r="G373" s="74">
        <f t="shared" si="28"/>
        <v>4.0347319217230346</v>
      </c>
      <c r="H373" s="235">
        <f t="shared" si="29"/>
        <v>16.279061680170852</v>
      </c>
      <c r="I373" s="74">
        <f t="shared" si="30"/>
        <v>1.7903111227311017E-2</v>
      </c>
    </row>
    <row r="374" spans="1:9">
      <c r="A374" s="197">
        <f>PayCombo!A366</f>
        <v>3</v>
      </c>
      <c r="B374" s="75">
        <f>PayCombo!O366</f>
        <v>5</v>
      </c>
      <c r="C374" s="75">
        <f>PayCombo!N366</f>
        <v>12730.01438848921</v>
      </c>
      <c r="D374" s="341">
        <f>PayCombo!Q366</f>
        <v>7.8554506655092589E-5</v>
      </c>
      <c r="E374" s="234">
        <f>PayCombo!P366</f>
        <v>3.9277253327546296E-4</v>
      </c>
      <c r="F374" s="74">
        <f t="shared" si="27"/>
        <v>0.96526807827696581</v>
      </c>
      <c r="G374" s="74">
        <f t="shared" si="28"/>
        <v>4.0347319217230346</v>
      </c>
      <c r="H374" s="235">
        <f t="shared" si="29"/>
        <v>16.279061680170852</v>
      </c>
      <c r="I374" s="74">
        <f t="shared" si="30"/>
        <v>1.2787936590936439E-3</v>
      </c>
    </row>
    <row r="375" spans="1:9">
      <c r="A375" s="197" t="str">
        <f>PayCombo!A367</f>
        <v>Q</v>
      </c>
      <c r="B375" s="75"/>
      <c r="C375" s="75"/>
      <c r="D375" s="341"/>
      <c r="E375" s="234"/>
      <c r="F375" s="74"/>
      <c r="G375" s="74"/>
      <c r="H375" s="235"/>
      <c r="I375" s="74"/>
    </row>
    <row r="376" spans="1:9">
      <c r="A376" s="197">
        <f>PayCombo!A368</f>
        <v>10</v>
      </c>
      <c r="B376" s="75">
        <f>PayCombo!O368</f>
        <v>900</v>
      </c>
      <c r="C376" s="75">
        <f>PayCombo!N368</f>
        <v>32869647.673469387</v>
      </c>
      <c r="D376" s="341">
        <f>PayCombo!Q368</f>
        <v>3.0423204104105629E-8</v>
      </c>
      <c r="E376" s="234">
        <f>PayCombo!P368</f>
        <v>2.7380883693695065E-5</v>
      </c>
      <c r="F376" s="74">
        <f t="shared" si="27"/>
        <v>0.96526807827696581</v>
      </c>
      <c r="G376" s="74">
        <f t="shared" si="28"/>
        <v>899.03473192172305</v>
      </c>
      <c r="H376" s="235">
        <f t="shared" si="29"/>
        <v>808263.44920156442</v>
      </c>
      <c r="I376" s="74">
        <f t="shared" si="30"/>
        <v>2.4589963884947608E-2</v>
      </c>
    </row>
    <row r="377" spans="1:9">
      <c r="A377" s="197">
        <f>PayCombo!A369</f>
        <v>9</v>
      </c>
      <c r="B377" s="75">
        <f>PayCombo!O369</f>
        <v>360</v>
      </c>
      <c r="C377" s="75">
        <f>PayCombo!N369</f>
        <v>32869647.673469387</v>
      </c>
      <c r="D377" s="341">
        <f>PayCombo!Q369</f>
        <v>3.0423204104105629E-8</v>
      </c>
      <c r="E377" s="234">
        <f>PayCombo!P369</f>
        <v>1.0952353477478027E-5</v>
      </c>
      <c r="F377" s="74">
        <f t="shared" si="27"/>
        <v>0.96526807827696581</v>
      </c>
      <c r="G377" s="74">
        <f t="shared" si="28"/>
        <v>359.03473192172305</v>
      </c>
      <c r="H377" s="235">
        <f t="shared" si="29"/>
        <v>128905.93872610353</v>
      </c>
      <c r="I377" s="74">
        <f t="shared" si="30"/>
        <v>3.9217316840955817E-3</v>
      </c>
    </row>
    <row r="378" spans="1:9">
      <c r="A378" s="197">
        <f>PayCombo!A370</f>
        <v>9</v>
      </c>
      <c r="B378" s="75">
        <f>PayCombo!O370</f>
        <v>360</v>
      </c>
      <c r="C378" s="75">
        <f>PayCombo!N370</f>
        <v>1972178.8604081632</v>
      </c>
      <c r="D378" s="341">
        <f>PayCombo!Q370</f>
        <v>5.0705340173509387E-7</v>
      </c>
      <c r="E378" s="234">
        <f>PayCombo!P370</f>
        <v>1.8253922462463379E-4</v>
      </c>
      <c r="F378" s="74">
        <f t="shared" si="27"/>
        <v>0.96526807827696581</v>
      </c>
      <c r="G378" s="74">
        <f t="shared" si="28"/>
        <v>359.03473192172305</v>
      </c>
      <c r="H378" s="235">
        <f t="shared" si="29"/>
        <v>128905.93872610353</v>
      </c>
      <c r="I378" s="74">
        <f t="shared" si="30"/>
        <v>6.5362194734926368E-2</v>
      </c>
    </row>
    <row r="379" spans="1:9">
      <c r="A379" s="197">
        <f>PayCombo!A371</f>
        <v>9</v>
      </c>
      <c r="B379" s="75">
        <f>PayCombo!O371</f>
        <v>360</v>
      </c>
      <c r="C379" s="75">
        <f>PayCombo!N371</f>
        <v>49304471.510204084</v>
      </c>
      <c r="D379" s="341">
        <f>PayCombo!Q371</f>
        <v>2.0282136069403752E-8</v>
      </c>
      <c r="E379" s="234">
        <f>PayCombo!P371</f>
        <v>7.3015689849853507E-6</v>
      </c>
      <c r="F379" s="74">
        <f t="shared" si="27"/>
        <v>0.96526807827696581</v>
      </c>
      <c r="G379" s="74">
        <f t="shared" si="28"/>
        <v>359.03473192172305</v>
      </c>
      <c r="H379" s="235">
        <f t="shared" si="29"/>
        <v>128905.93872610353</v>
      </c>
      <c r="I379" s="74">
        <f t="shared" si="30"/>
        <v>2.6144877893970542E-3</v>
      </c>
    </row>
    <row r="380" spans="1:9">
      <c r="A380" s="197">
        <f>PayCombo!A372</f>
        <v>9</v>
      </c>
      <c r="B380" s="75">
        <f>PayCombo!O372</f>
        <v>360</v>
      </c>
      <c r="C380" s="75">
        <f>PayCombo!N372</f>
        <v>44739242.666666664</v>
      </c>
      <c r="D380" s="341">
        <f>PayCombo!Q372</f>
        <v>2.2351741790771484E-8</v>
      </c>
      <c r="E380" s="234">
        <f>PayCombo!P372</f>
        <v>8.0466270446777344E-6</v>
      </c>
      <c r="F380" s="74">
        <f t="shared" si="27"/>
        <v>0.96526807827696581</v>
      </c>
      <c r="G380" s="74">
        <f t="shared" si="28"/>
        <v>359.03473192172305</v>
      </c>
      <c r="H380" s="235">
        <f t="shared" si="29"/>
        <v>128905.93872610353</v>
      </c>
      <c r="I380" s="74">
        <f t="shared" si="30"/>
        <v>2.8812722577028767E-3</v>
      </c>
    </row>
    <row r="381" spans="1:9">
      <c r="A381" s="197">
        <f>PayCombo!A373</f>
        <v>9</v>
      </c>
      <c r="B381" s="75">
        <f>PayCombo!O373</f>
        <v>360</v>
      </c>
      <c r="C381" s="75">
        <f>PayCombo!N373</f>
        <v>10200925.140042223</v>
      </c>
      <c r="D381" s="341">
        <f>PayCombo!Q373</f>
        <v>9.8030324335451486E-8</v>
      </c>
      <c r="E381" s="234">
        <f>PayCombo!P373</f>
        <v>3.5290916760762535E-5</v>
      </c>
      <c r="F381" s="74">
        <f t="shared" si="27"/>
        <v>0.96526807827696581</v>
      </c>
      <c r="G381" s="74">
        <f t="shared" si="28"/>
        <v>359.03473192172305</v>
      </c>
      <c r="H381" s="235">
        <f t="shared" si="29"/>
        <v>128905.93872610353</v>
      </c>
      <c r="I381" s="74">
        <f t="shared" si="30"/>
        <v>1.2636690982085764E-2</v>
      </c>
    </row>
    <row r="382" spans="1:9">
      <c r="A382" s="197">
        <f>PayCombo!A374</f>
        <v>8</v>
      </c>
      <c r="B382" s="75">
        <f>PayCombo!O374</f>
        <v>240</v>
      </c>
      <c r="C382" s="75">
        <f>PayCombo!N374</f>
        <v>1972178.8604081632</v>
      </c>
      <c r="D382" s="341">
        <f>PayCombo!Q374</f>
        <v>5.0705340173509387E-7</v>
      </c>
      <c r="E382" s="234">
        <f>PayCombo!P374</f>
        <v>1.2169281641642253E-4</v>
      </c>
      <c r="F382" s="74">
        <f t="shared" si="27"/>
        <v>0.96526807827696581</v>
      </c>
      <c r="G382" s="74">
        <f t="shared" si="28"/>
        <v>239.03473192172302</v>
      </c>
      <c r="H382" s="235">
        <f t="shared" si="29"/>
        <v>57137.60306488999</v>
      </c>
      <c r="I382" s="74">
        <f t="shared" si="30"/>
        <v>2.8971816001041994E-2</v>
      </c>
    </row>
    <row r="383" spans="1:9">
      <c r="A383" s="197">
        <f>PayCombo!A375</f>
        <v>8</v>
      </c>
      <c r="B383" s="75">
        <f>PayCombo!O375</f>
        <v>240</v>
      </c>
      <c r="C383" s="75">
        <f>PayCombo!N375</f>
        <v>49304471.510204084</v>
      </c>
      <c r="D383" s="341">
        <f>PayCombo!Q375</f>
        <v>2.0282136069403752E-8</v>
      </c>
      <c r="E383" s="234">
        <f>PayCombo!P375</f>
        <v>4.8677126566569005E-6</v>
      </c>
      <c r="F383" s="74">
        <f t="shared" si="27"/>
        <v>0.96526807827696581</v>
      </c>
      <c r="G383" s="74">
        <f t="shared" si="28"/>
        <v>239.03473192172302</v>
      </c>
      <c r="H383" s="235">
        <f t="shared" si="29"/>
        <v>57137.60306488999</v>
      </c>
      <c r="I383" s="74">
        <f t="shared" si="30"/>
        <v>1.1588726400416796E-3</v>
      </c>
    </row>
    <row r="384" spans="1:9">
      <c r="A384" s="197">
        <f>PayCombo!A376</f>
        <v>8</v>
      </c>
      <c r="B384" s="75">
        <f>PayCombo!O376</f>
        <v>240</v>
      </c>
      <c r="C384" s="75">
        <f>PayCombo!N376</f>
        <v>44739242.666666664</v>
      </c>
      <c r="D384" s="341">
        <f>PayCombo!Q376</f>
        <v>2.2351741790771484E-8</v>
      </c>
      <c r="E384" s="234">
        <f>PayCombo!P376</f>
        <v>5.3644180297851562E-6</v>
      </c>
      <c r="F384" s="74">
        <f t="shared" si="27"/>
        <v>0.96526807827696581</v>
      </c>
      <c r="G384" s="74">
        <f t="shared" si="28"/>
        <v>239.03473192172302</v>
      </c>
      <c r="H384" s="235">
        <f t="shared" si="29"/>
        <v>57137.60306488999</v>
      </c>
      <c r="I384" s="74">
        <f t="shared" si="30"/>
        <v>1.2771249502500145E-3</v>
      </c>
    </row>
    <row r="385" spans="1:9">
      <c r="A385" s="197">
        <f>PayCombo!A377</f>
        <v>8</v>
      </c>
      <c r="B385" s="75">
        <f>PayCombo!O377</f>
        <v>240</v>
      </c>
      <c r="C385" s="75">
        <f>PayCombo!N377</f>
        <v>10200925.140042223</v>
      </c>
      <c r="D385" s="341">
        <f>PayCombo!Q377</f>
        <v>9.8030324335451486E-8</v>
      </c>
      <c r="E385" s="234">
        <f>PayCombo!P377</f>
        <v>2.3527277840508355E-5</v>
      </c>
      <c r="F385" s="74">
        <f t="shared" si="27"/>
        <v>0.96526807827696581</v>
      </c>
      <c r="G385" s="74">
        <f t="shared" si="28"/>
        <v>239.03473192172302</v>
      </c>
      <c r="H385" s="235">
        <f t="shared" si="29"/>
        <v>57137.60306488999</v>
      </c>
      <c r="I385" s="74">
        <f t="shared" si="30"/>
        <v>5.6012177602014525E-3</v>
      </c>
    </row>
    <row r="386" spans="1:9">
      <c r="A386" s="197">
        <f>PayCombo!A378</f>
        <v>8</v>
      </c>
      <c r="B386" s="75">
        <f>PayCombo!O378</f>
        <v>240</v>
      </c>
      <c r="C386" s="75">
        <f>PayCombo!N378</f>
        <v>2958268.290612245</v>
      </c>
      <c r="D386" s="341">
        <f>PayCombo!Q378</f>
        <v>3.3803560115672921E-7</v>
      </c>
      <c r="E386" s="234">
        <f>PayCombo!P378</f>
        <v>8.1128544277615016E-5</v>
      </c>
      <c r="F386" s="74">
        <f t="shared" si="27"/>
        <v>0.96526807827696581</v>
      </c>
      <c r="G386" s="74">
        <f t="shared" si="28"/>
        <v>239.03473192172302</v>
      </c>
      <c r="H386" s="235">
        <f t="shared" si="29"/>
        <v>57137.60306488999</v>
      </c>
      <c r="I386" s="74">
        <f t="shared" si="30"/>
        <v>1.9314544000694663E-2</v>
      </c>
    </row>
    <row r="387" spans="1:9">
      <c r="A387" s="197">
        <f>PayCombo!A379</f>
        <v>8</v>
      </c>
      <c r="B387" s="75">
        <f>PayCombo!O379</f>
        <v>240</v>
      </c>
      <c r="C387" s="75">
        <f>PayCombo!N379</f>
        <v>2684354.5600000001</v>
      </c>
      <c r="D387" s="341">
        <f>PayCombo!Q379</f>
        <v>3.7252902984619141E-7</v>
      </c>
      <c r="E387" s="234">
        <f>PayCombo!P379</f>
        <v>8.9406967163085938E-5</v>
      </c>
      <c r="F387" s="74">
        <f t="shared" si="27"/>
        <v>0.96526807827696581</v>
      </c>
      <c r="G387" s="74">
        <f t="shared" si="28"/>
        <v>239.03473192172302</v>
      </c>
      <c r="H387" s="235">
        <f t="shared" si="29"/>
        <v>57137.60306488999</v>
      </c>
      <c r="I387" s="74">
        <f t="shared" si="30"/>
        <v>2.1285415837500241E-2</v>
      </c>
    </row>
    <row r="388" spans="1:9">
      <c r="A388" s="197">
        <f>PayCombo!A380</f>
        <v>8</v>
      </c>
      <c r="B388" s="75">
        <f>PayCombo!O380</f>
        <v>240</v>
      </c>
      <c r="C388" s="75">
        <f>PayCombo!N380</f>
        <v>612055.50840253348</v>
      </c>
      <c r="D388" s="341">
        <f>PayCombo!Q380</f>
        <v>1.6338387389241911E-6</v>
      </c>
      <c r="E388" s="234">
        <f>PayCombo!P380</f>
        <v>3.9212129734180585E-4</v>
      </c>
      <c r="F388" s="74">
        <f t="shared" si="27"/>
        <v>0.96526807827696581</v>
      </c>
      <c r="G388" s="74">
        <f t="shared" si="28"/>
        <v>239.03473192172302</v>
      </c>
      <c r="H388" s="235">
        <f t="shared" si="29"/>
        <v>57137.60306488999</v>
      </c>
      <c r="I388" s="74">
        <f t="shared" si="30"/>
        <v>9.3353629336690863E-2</v>
      </c>
    </row>
    <row r="389" spans="1:9">
      <c r="A389" s="197">
        <f>PayCombo!A381</f>
        <v>8</v>
      </c>
      <c r="B389" s="75">
        <f>PayCombo!O381</f>
        <v>240</v>
      </c>
      <c r="C389" s="75">
        <f>PayCombo!N381</f>
        <v>67108864</v>
      </c>
      <c r="D389" s="341">
        <f>PayCombo!Q381</f>
        <v>1.4901161193847656E-8</v>
      </c>
      <c r="E389" s="234">
        <f>PayCombo!P381</f>
        <v>3.5762786865234375E-6</v>
      </c>
      <c r="F389" s="74">
        <f t="shared" si="27"/>
        <v>0.96526807827696581</v>
      </c>
      <c r="G389" s="74">
        <f t="shared" si="28"/>
        <v>239.03473192172302</v>
      </c>
      <c r="H389" s="235">
        <f t="shared" si="29"/>
        <v>57137.60306488999</v>
      </c>
      <c r="I389" s="74">
        <f t="shared" si="30"/>
        <v>8.5141663350000963E-4</v>
      </c>
    </row>
    <row r="390" spans="1:9">
      <c r="A390" s="197">
        <f>PayCombo!A382</f>
        <v>8</v>
      </c>
      <c r="B390" s="75">
        <f>PayCombo!O382</f>
        <v>240</v>
      </c>
      <c r="C390" s="75">
        <f>PayCombo!N382</f>
        <v>15301387.710063336</v>
      </c>
      <c r="D390" s="341">
        <f>PayCombo!Q382</f>
        <v>6.5353549556967649E-8</v>
      </c>
      <c r="E390" s="234">
        <f>PayCombo!P382</f>
        <v>1.5684851893672237E-5</v>
      </c>
      <c r="F390" s="74">
        <f t="shared" si="27"/>
        <v>0.96526807827696581</v>
      </c>
      <c r="G390" s="74">
        <f t="shared" si="28"/>
        <v>239.03473192172302</v>
      </c>
      <c r="H390" s="235">
        <f t="shared" si="29"/>
        <v>57137.60306488999</v>
      </c>
      <c r="I390" s="74">
        <f t="shared" si="30"/>
        <v>3.7341451734676347E-3</v>
      </c>
    </row>
    <row r="391" spans="1:9">
      <c r="A391" s="197">
        <f>PayCombo!A383</f>
        <v>8</v>
      </c>
      <c r="B391" s="75">
        <f>PayCombo!O383</f>
        <v>240</v>
      </c>
      <c r="C391" s="75">
        <f>PayCombo!N383</f>
        <v>13884592.551724138</v>
      </c>
      <c r="D391" s="341">
        <f>PayCombo!Q383</f>
        <v>7.2022279103597001E-8</v>
      </c>
      <c r="E391" s="234">
        <f>PayCombo!P383</f>
        <v>1.7285346984863281E-5</v>
      </c>
      <c r="F391" s="74">
        <f t="shared" si="27"/>
        <v>0.96526807827696581</v>
      </c>
      <c r="G391" s="74">
        <f t="shared" si="28"/>
        <v>239.03473192172302</v>
      </c>
      <c r="H391" s="235">
        <f t="shared" si="29"/>
        <v>57137.60306488999</v>
      </c>
      <c r="I391" s="74">
        <f t="shared" si="30"/>
        <v>4.1151803952500466E-3</v>
      </c>
    </row>
    <row r="392" spans="1:9">
      <c r="A392" s="197">
        <f>PayCombo!A384</f>
        <v>8</v>
      </c>
      <c r="B392" s="75">
        <f>PayCombo!O384</f>
        <v>240</v>
      </c>
      <c r="C392" s="75">
        <f>PayCombo!N384</f>
        <v>1920953.4354624967</v>
      </c>
      <c r="D392" s="341">
        <f>PayCombo!Q384</f>
        <v>5.20574825781363E-7</v>
      </c>
      <c r="E392" s="234">
        <f>PayCombo!P384</f>
        <v>1.2493795818752711E-4</v>
      </c>
      <c r="F392" s="74">
        <f t="shared" si="27"/>
        <v>0.96526807827696581</v>
      </c>
      <c r="G392" s="74">
        <f t="shared" si="28"/>
        <v>239.03473192172302</v>
      </c>
      <c r="H392" s="235">
        <f t="shared" si="29"/>
        <v>57137.60306488999</v>
      </c>
      <c r="I392" s="74">
        <f t="shared" si="30"/>
        <v>2.9744397761069779E-2</v>
      </c>
    </row>
    <row r="393" spans="1:9">
      <c r="A393" s="197">
        <f>PayCombo!A385</f>
        <v>7</v>
      </c>
      <c r="B393" s="75">
        <f>PayCombo!O385</f>
        <v>150</v>
      </c>
      <c r="C393" s="75">
        <f>PayCombo!N385</f>
        <v>2958268.290612245</v>
      </c>
      <c r="D393" s="341">
        <f>PayCombo!Q385</f>
        <v>3.3803560115672921E-7</v>
      </c>
      <c r="E393" s="234">
        <f>PayCombo!P385</f>
        <v>5.070534017350938E-5</v>
      </c>
      <c r="F393" s="74">
        <f t="shared" si="27"/>
        <v>0.96526807827696581</v>
      </c>
      <c r="G393" s="74">
        <f t="shared" si="28"/>
        <v>149.03473192172302</v>
      </c>
      <c r="H393" s="235">
        <f t="shared" si="29"/>
        <v>22211.351318979847</v>
      </c>
      <c r="I393" s="74">
        <f t="shared" si="30"/>
        <v>7.5082274956146632E-3</v>
      </c>
    </row>
    <row r="394" spans="1:9">
      <c r="A394" s="197">
        <f>PayCombo!A386</f>
        <v>7</v>
      </c>
      <c r="B394" s="75">
        <f>PayCombo!O386</f>
        <v>150</v>
      </c>
      <c r="C394" s="75">
        <f>PayCombo!N386</f>
        <v>2684354.5600000001</v>
      </c>
      <c r="D394" s="341">
        <f>PayCombo!Q386</f>
        <v>3.7252902984619141E-7</v>
      </c>
      <c r="E394" s="234">
        <f>PayCombo!P386</f>
        <v>5.5879354476928711E-5</v>
      </c>
      <c r="F394" s="74">
        <f t="shared" si="27"/>
        <v>0.96526807827696581</v>
      </c>
      <c r="G394" s="74">
        <f t="shared" si="28"/>
        <v>149.03473192172302</v>
      </c>
      <c r="H394" s="235">
        <f t="shared" si="29"/>
        <v>22211.351318979847</v>
      </c>
      <c r="I394" s="74">
        <f t="shared" si="30"/>
        <v>8.2743731584324857E-3</v>
      </c>
    </row>
    <row r="395" spans="1:9">
      <c r="A395" s="197">
        <f>PayCombo!A387</f>
        <v>7</v>
      </c>
      <c r="B395" s="75">
        <f>PayCombo!O387</f>
        <v>150</v>
      </c>
      <c r="C395" s="75">
        <f>PayCombo!N387</f>
        <v>612055.50840253348</v>
      </c>
      <c r="D395" s="341">
        <f>PayCombo!Q387</f>
        <v>1.6338387389241911E-6</v>
      </c>
      <c r="E395" s="234">
        <f>PayCombo!P387</f>
        <v>2.450758108386287E-4</v>
      </c>
      <c r="F395" s="74">
        <f t="shared" si="27"/>
        <v>0.96526807827696581</v>
      </c>
      <c r="G395" s="74">
        <f t="shared" si="28"/>
        <v>149.03473192172302</v>
      </c>
      <c r="H395" s="235">
        <f t="shared" si="29"/>
        <v>22211.351318979847</v>
      </c>
      <c r="I395" s="74">
        <f t="shared" si="30"/>
        <v>3.6289766228804206E-2</v>
      </c>
    </row>
    <row r="396" spans="1:9">
      <c r="A396" s="197">
        <f>PayCombo!A388</f>
        <v>7</v>
      </c>
      <c r="B396" s="75">
        <f>PayCombo!O388</f>
        <v>150</v>
      </c>
      <c r="C396" s="75">
        <f>PayCombo!N388</f>
        <v>67108864</v>
      </c>
      <c r="D396" s="341">
        <f>PayCombo!Q388</f>
        <v>1.4901161193847656E-8</v>
      </c>
      <c r="E396" s="234">
        <f>PayCombo!P388</f>
        <v>2.2351741790771484E-6</v>
      </c>
      <c r="F396" s="74">
        <f t="shared" si="27"/>
        <v>0.96526807827696581</v>
      </c>
      <c r="G396" s="74">
        <f t="shared" si="28"/>
        <v>149.03473192172302</v>
      </c>
      <c r="H396" s="235">
        <f t="shared" si="29"/>
        <v>22211.351318979847</v>
      </c>
      <c r="I396" s="74">
        <f t="shared" si="30"/>
        <v>3.3097492633729945E-4</v>
      </c>
    </row>
    <row r="397" spans="1:9">
      <c r="A397" s="197">
        <f>PayCombo!A389</f>
        <v>7</v>
      </c>
      <c r="B397" s="75">
        <f>PayCombo!O389</f>
        <v>150</v>
      </c>
      <c r="C397" s="75">
        <f>PayCombo!N389</f>
        <v>15301387.710063336</v>
      </c>
      <c r="D397" s="341">
        <f>PayCombo!Q389</f>
        <v>6.5353549556967649E-8</v>
      </c>
      <c r="E397" s="234">
        <f>PayCombo!P389</f>
        <v>9.8030324335451472E-6</v>
      </c>
      <c r="F397" s="74">
        <f t="shared" si="27"/>
        <v>0.96526807827696581</v>
      </c>
      <c r="G397" s="74">
        <f t="shared" si="28"/>
        <v>149.03473192172302</v>
      </c>
      <c r="H397" s="235">
        <f t="shared" si="29"/>
        <v>22211.351318979847</v>
      </c>
      <c r="I397" s="74">
        <f t="shared" si="30"/>
        <v>1.4515906491521682E-3</v>
      </c>
    </row>
    <row r="398" spans="1:9">
      <c r="A398" s="197">
        <f>PayCombo!A390</f>
        <v>7</v>
      </c>
      <c r="B398" s="75">
        <f>PayCombo!O390</f>
        <v>150</v>
      </c>
      <c r="C398" s="75">
        <f>PayCombo!N390</f>
        <v>13884592.551724138</v>
      </c>
      <c r="D398" s="341">
        <f>PayCombo!Q390</f>
        <v>7.2022279103597001E-8</v>
      </c>
      <c r="E398" s="234">
        <f>PayCombo!P390</f>
        <v>1.0803341865539551E-5</v>
      </c>
      <c r="F398" s="74">
        <f t="shared" si="27"/>
        <v>0.96526807827696581</v>
      </c>
      <c r="G398" s="74">
        <f t="shared" si="28"/>
        <v>149.03473192172302</v>
      </c>
      <c r="H398" s="235">
        <f t="shared" si="29"/>
        <v>22211.351318979847</v>
      </c>
      <c r="I398" s="74">
        <f t="shared" si="30"/>
        <v>1.5997121439636139E-3</v>
      </c>
    </row>
    <row r="399" spans="1:9">
      <c r="A399" s="197">
        <f>PayCombo!A391</f>
        <v>7</v>
      </c>
      <c r="B399" s="75">
        <f>PayCombo!O391</f>
        <v>150</v>
      </c>
      <c r="C399" s="75">
        <f>PayCombo!N391</f>
        <v>1920953.4354624967</v>
      </c>
      <c r="D399" s="341">
        <f>PayCombo!Q391</f>
        <v>5.20574825781363E-7</v>
      </c>
      <c r="E399" s="234">
        <f>PayCombo!P391</f>
        <v>7.8086223867204448E-5</v>
      </c>
      <c r="F399" s="74">
        <f t="shared" si="27"/>
        <v>0.96526807827696581</v>
      </c>
      <c r="G399" s="74">
        <f t="shared" si="28"/>
        <v>149.03473192172302</v>
      </c>
      <c r="H399" s="235">
        <f t="shared" si="29"/>
        <v>22211.351318979847</v>
      </c>
      <c r="I399" s="74">
        <f t="shared" si="30"/>
        <v>1.1562670343246581E-2</v>
      </c>
    </row>
    <row r="400" spans="1:9">
      <c r="A400" s="197">
        <f>PayCombo!A392</f>
        <v>7</v>
      </c>
      <c r="B400" s="75">
        <f>PayCombo!O392</f>
        <v>150</v>
      </c>
      <c r="C400" s="75">
        <f>PayCombo!N392</f>
        <v>4026531.8399999999</v>
      </c>
      <c r="D400" s="341">
        <f>PayCombo!Q392</f>
        <v>2.4835268656412762E-7</v>
      </c>
      <c r="E400" s="234">
        <f>PayCombo!P392</f>
        <v>3.7252902984619141E-5</v>
      </c>
      <c r="F400" s="74">
        <f t="shared" si="27"/>
        <v>0.96526807827696581</v>
      </c>
      <c r="G400" s="74">
        <f t="shared" si="28"/>
        <v>149.03473192172302</v>
      </c>
      <c r="H400" s="235">
        <f t="shared" si="29"/>
        <v>22211.351318979847</v>
      </c>
      <c r="I400" s="74">
        <f t="shared" si="30"/>
        <v>5.5162487722883249E-3</v>
      </c>
    </row>
    <row r="401" spans="1:9">
      <c r="A401" s="197">
        <f>PayCombo!A393</f>
        <v>7</v>
      </c>
      <c r="B401" s="75">
        <f>PayCombo!O393</f>
        <v>150</v>
      </c>
      <c r="C401" s="75">
        <f>PayCombo!N393</f>
        <v>918083.26260380016</v>
      </c>
      <c r="D401" s="341">
        <f>PayCombo!Q393</f>
        <v>1.0892258259494609E-6</v>
      </c>
      <c r="E401" s="234">
        <f>PayCombo!P393</f>
        <v>1.6338387389241914E-4</v>
      </c>
      <c r="F401" s="74">
        <f t="shared" si="27"/>
        <v>0.96526807827696581</v>
      </c>
      <c r="G401" s="74">
        <f t="shared" si="28"/>
        <v>149.03473192172302</v>
      </c>
      <c r="H401" s="235">
        <f t="shared" si="29"/>
        <v>22211.351318979847</v>
      </c>
      <c r="I401" s="74">
        <f t="shared" si="30"/>
        <v>2.4193177485869473E-2</v>
      </c>
    </row>
    <row r="402" spans="1:9">
      <c r="A402" s="197">
        <f>PayCombo!A394</f>
        <v>7</v>
      </c>
      <c r="B402" s="75">
        <f>PayCombo!O394</f>
        <v>150</v>
      </c>
      <c r="C402" s="75">
        <f>PayCombo!N394</f>
        <v>833075.55310344824</v>
      </c>
      <c r="D402" s="341">
        <f>PayCombo!Q394</f>
        <v>1.2003713183932834E-6</v>
      </c>
      <c r="E402" s="234">
        <f>PayCombo!P394</f>
        <v>1.8005569775899252E-4</v>
      </c>
      <c r="F402" s="74">
        <f t="shared" si="27"/>
        <v>0.96526807827696581</v>
      </c>
      <c r="G402" s="74">
        <f t="shared" si="28"/>
        <v>149.03473192172302</v>
      </c>
      <c r="H402" s="235">
        <f t="shared" si="29"/>
        <v>22211.351318979847</v>
      </c>
      <c r="I402" s="74">
        <f t="shared" si="30"/>
        <v>2.6661869066060235E-2</v>
      </c>
    </row>
    <row r="403" spans="1:9">
      <c r="A403" s="197">
        <f>PayCombo!A395</f>
        <v>7</v>
      </c>
      <c r="B403" s="75">
        <f>PayCombo!O395</f>
        <v>150</v>
      </c>
      <c r="C403" s="75">
        <f>PayCombo!N395</f>
        <v>115257.2061277498</v>
      </c>
      <c r="D403" s="341">
        <f>PayCombo!Q395</f>
        <v>8.6762470963560509E-6</v>
      </c>
      <c r="E403" s="234">
        <f>PayCombo!P395</f>
        <v>1.3014370644534076E-3</v>
      </c>
      <c r="F403" s="74">
        <f t="shared" si="27"/>
        <v>0.96526807827696581</v>
      </c>
      <c r="G403" s="74">
        <f t="shared" si="28"/>
        <v>149.03473192172302</v>
      </c>
      <c r="H403" s="235">
        <f t="shared" si="29"/>
        <v>22211.351318979847</v>
      </c>
      <c r="I403" s="74">
        <f t="shared" si="30"/>
        <v>0.19271117238744304</v>
      </c>
    </row>
    <row r="404" spans="1:9">
      <c r="A404" s="197">
        <f>PayCombo!A396</f>
        <v>7</v>
      </c>
      <c r="B404" s="75">
        <f>PayCombo!O396</f>
        <v>150</v>
      </c>
      <c r="C404" s="75">
        <f>PayCombo!N396</f>
        <v>20826888.827586208</v>
      </c>
      <c r="D404" s="341">
        <f>PayCombo!Q396</f>
        <v>4.8014852735731338E-8</v>
      </c>
      <c r="E404" s="234">
        <f>PayCombo!P396</f>
        <v>7.2022279103597011E-6</v>
      </c>
      <c r="F404" s="74">
        <f t="shared" si="27"/>
        <v>0.96526807827696581</v>
      </c>
      <c r="G404" s="74">
        <f t="shared" si="28"/>
        <v>149.03473192172302</v>
      </c>
      <c r="H404" s="235">
        <f t="shared" si="29"/>
        <v>22211.351318979847</v>
      </c>
      <c r="I404" s="74">
        <f t="shared" si="30"/>
        <v>1.0664747626424093E-3</v>
      </c>
    </row>
    <row r="405" spans="1:9">
      <c r="A405" s="197">
        <f>PayCombo!A397</f>
        <v>7</v>
      </c>
      <c r="B405" s="75">
        <f>PayCombo!O397</f>
        <v>150</v>
      </c>
      <c r="C405" s="75">
        <f>PayCombo!N397</f>
        <v>2881430.1531937448</v>
      </c>
      <c r="D405" s="341">
        <f>PayCombo!Q397</f>
        <v>3.4704988385424202E-7</v>
      </c>
      <c r="E405" s="234">
        <f>PayCombo!P397</f>
        <v>5.2057482578136306E-5</v>
      </c>
      <c r="F405" s="74">
        <f t="shared" si="27"/>
        <v>0.96526807827696581</v>
      </c>
      <c r="G405" s="74">
        <f t="shared" si="28"/>
        <v>149.03473192172302</v>
      </c>
      <c r="H405" s="235">
        <f t="shared" si="29"/>
        <v>22211.351318979847</v>
      </c>
      <c r="I405" s="74">
        <f t="shared" si="30"/>
        <v>7.708446895497721E-3</v>
      </c>
    </row>
    <row r="406" spans="1:9">
      <c r="A406" s="197">
        <f>PayCombo!A398</f>
        <v>7</v>
      </c>
      <c r="B406" s="75">
        <f>PayCombo!O398</f>
        <v>150</v>
      </c>
      <c r="C406" s="75">
        <f>PayCombo!N398</f>
        <v>2614631.0649350649</v>
      </c>
      <c r="D406" s="341">
        <f>PayCombo!Q398</f>
        <v>3.8246313730875653E-7</v>
      </c>
      <c r="E406" s="234">
        <f>PayCombo!P398</f>
        <v>5.7369470596313477E-5</v>
      </c>
      <c r="F406" s="74">
        <f t="shared" si="27"/>
        <v>0.96526807827696581</v>
      </c>
      <c r="G406" s="74">
        <f t="shared" si="28"/>
        <v>149.03473192172302</v>
      </c>
      <c r="H406" s="235">
        <f t="shared" si="29"/>
        <v>22211.351318979847</v>
      </c>
      <c r="I406" s="74">
        <f t="shared" si="30"/>
        <v>8.4950231093240194E-3</v>
      </c>
    </row>
    <row r="407" spans="1:9">
      <c r="A407" s="197">
        <f>PayCombo!A399</f>
        <v>6</v>
      </c>
      <c r="B407" s="75">
        <f>PayCombo!O399</f>
        <v>60</v>
      </c>
      <c r="C407" s="75">
        <f>PayCombo!N399</f>
        <v>4026531.8399999999</v>
      </c>
      <c r="D407" s="341">
        <f>PayCombo!Q399</f>
        <v>2.4835268656412762E-7</v>
      </c>
      <c r="E407" s="234">
        <f>PayCombo!P399</f>
        <v>1.4901161193847658E-5</v>
      </c>
      <c r="F407" s="74">
        <f t="shared" si="27"/>
        <v>0.96526807827696581</v>
      </c>
      <c r="G407" s="74">
        <f t="shared" si="28"/>
        <v>59.034731921723036</v>
      </c>
      <c r="H407" s="235">
        <f t="shared" si="29"/>
        <v>3485.099573069705</v>
      </c>
      <c r="I407" s="74">
        <f t="shared" si="30"/>
        <v>8.6553384191535539E-4</v>
      </c>
    </row>
    <row r="408" spans="1:9">
      <c r="A408" s="197">
        <f>PayCombo!A400</f>
        <v>6</v>
      </c>
      <c r="B408" s="75">
        <f>PayCombo!O400</f>
        <v>60</v>
      </c>
      <c r="C408" s="75">
        <f>PayCombo!N400</f>
        <v>918083.26260380016</v>
      </c>
      <c r="D408" s="341">
        <f>PayCombo!Q400</f>
        <v>1.0892258259494609E-6</v>
      </c>
      <c r="E408" s="234">
        <f>PayCombo!P400</f>
        <v>6.5353549556967651E-5</v>
      </c>
      <c r="F408" s="74">
        <f t="shared" ref="F408:F471" si="31">$B$5</f>
        <v>0.96526807827696581</v>
      </c>
      <c r="G408" s="74">
        <f t="shared" ref="G408:G471" si="32">B408-F408</f>
        <v>59.034731921723036</v>
      </c>
      <c r="H408" s="235">
        <f t="shared" ref="H408:H471" si="33">G408^2</f>
        <v>3485.099573069705</v>
      </c>
      <c r="I408" s="74">
        <f t="shared" ref="I408:I471" si="34">D408*H408</f>
        <v>3.796060460992963E-3</v>
      </c>
    </row>
    <row r="409" spans="1:9">
      <c r="A409" s="197">
        <f>PayCombo!A401</f>
        <v>6</v>
      </c>
      <c r="B409" s="75">
        <f>PayCombo!O401</f>
        <v>60</v>
      </c>
      <c r="C409" s="75">
        <f>PayCombo!N401</f>
        <v>833075.55310344824</v>
      </c>
      <c r="D409" s="341">
        <f>PayCombo!Q401</f>
        <v>1.2003713183932834E-6</v>
      </c>
      <c r="E409" s="234">
        <f>PayCombo!P401</f>
        <v>7.2022279103597001E-5</v>
      </c>
      <c r="F409" s="74">
        <f t="shared" si="31"/>
        <v>0.96526807827696581</v>
      </c>
      <c r="G409" s="74">
        <f t="shared" si="32"/>
        <v>59.034731921723036</v>
      </c>
      <c r="H409" s="235">
        <f t="shared" si="33"/>
        <v>3485.099573069705</v>
      </c>
      <c r="I409" s="74">
        <f t="shared" si="34"/>
        <v>4.1834135692575512E-3</v>
      </c>
    </row>
    <row r="410" spans="1:9">
      <c r="A410" s="197">
        <f>PayCombo!A402</f>
        <v>6</v>
      </c>
      <c r="B410" s="75">
        <f>PayCombo!O402</f>
        <v>60</v>
      </c>
      <c r="C410" s="75">
        <f>PayCombo!N402</f>
        <v>115257.2061277498</v>
      </c>
      <c r="D410" s="341">
        <f>PayCombo!Q402</f>
        <v>8.6762470963560509E-6</v>
      </c>
      <c r="E410" s="234">
        <f>PayCombo!P402</f>
        <v>5.205748257813631E-4</v>
      </c>
      <c r="F410" s="74">
        <f t="shared" si="31"/>
        <v>0.96526807827696581</v>
      </c>
      <c r="G410" s="74">
        <f t="shared" si="32"/>
        <v>59.034731921723036</v>
      </c>
      <c r="H410" s="235">
        <f t="shared" si="33"/>
        <v>3485.099573069705</v>
      </c>
      <c r="I410" s="74">
        <f t="shared" si="34"/>
        <v>3.0237585051357742E-2</v>
      </c>
    </row>
    <row r="411" spans="1:9">
      <c r="A411" s="197">
        <f>PayCombo!A403</f>
        <v>6</v>
      </c>
      <c r="B411" s="75">
        <f>PayCombo!O403</f>
        <v>60</v>
      </c>
      <c r="C411" s="75">
        <f>PayCombo!N403</f>
        <v>20826888.827586208</v>
      </c>
      <c r="D411" s="341">
        <f>PayCombo!Q403</f>
        <v>4.8014852735731338E-8</v>
      </c>
      <c r="E411" s="234">
        <f>PayCombo!P403</f>
        <v>2.8808911641438803E-6</v>
      </c>
      <c r="F411" s="74">
        <f t="shared" si="31"/>
        <v>0.96526807827696581</v>
      </c>
      <c r="G411" s="74">
        <f t="shared" si="32"/>
        <v>59.034731921723036</v>
      </c>
      <c r="H411" s="235">
        <f t="shared" si="33"/>
        <v>3485.099573069705</v>
      </c>
      <c r="I411" s="74">
        <f t="shared" si="34"/>
        <v>1.6733654277030204E-4</v>
      </c>
    </row>
    <row r="412" spans="1:9">
      <c r="A412" s="197">
        <f>PayCombo!A404</f>
        <v>6</v>
      </c>
      <c r="B412" s="75">
        <f>PayCombo!O404</f>
        <v>60</v>
      </c>
      <c r="C412" s="75">
        <f>PayCombo!N404</f>
        <v>2881430.1531937448</v>
      </c>
      <c r="D412" s="341">
        <f>PayCombo!Q404</f>
        <v>3.4704988385424202E-7</v>
      </c>
      <c r="E412" s="234">
        <f>PayCombo!P404</f>
        <v>2.0822993031254521E-5</v>
      </c>
      <c r="F412" s="74">
        <f t="shared" si="31"/>
        <v>0.96526807827696581</v>
      </c>
      <c r="G412" s="74">
        <f t="shared" si="32"/>
        <v>59.034731921723036</v>
      </c>
      <c r="H412" s="235">
        <f t="shared" si="33"/>
        <v>3485.099573069705</v>
      </c>
      <c r="I412" s="74">
        <f t="shared" si="34"/>
        <v>1.2095034020543096E-3</v>
      </c>
    </row>
    <row r="413" spans="1:9">
      <c r="A413" s="197">
        <f>PayCombo!A405</f>
        <v>6</v>
      </c>
      <c r="B413" s="75">
        <f>PayCombo!O405</f>
        <v>60</v>
      </c>
      <c r="C413" s="75">
        <f>PayCombo!N405</f>
        <v>2614631.0649350649</v>
      </c>
      <c r="D413" s="341">
        <f>PayCombo!Q405</f>
        <v>3.8246313730875653E-7</v>
      </c>
      <c r="E413" s="234">
        <f>PayCombo!P405</f>
        <v>2.2947788238525391E-5</v>
      </c>
      <c r="F413" s="74">
        <f t="shared" si="31"/>
        <v>0.96526807827696581</v>
      </c>
      <c r="G413" s="74">
        <f t="shared" si="32"/>
        <v>59.034731921723036</v>
      </c>
      <c r="H413" s="235">
        <f t="shared" si="33"/>
        <v>3485.099573069705</v>
      </c>
      <c r="I413" s="74">
        <f t="shared" si="34"/>
        <v>1.3329221165496474E-3</v>
      </c>
    </row>
    <row r="414" spans="1:9">
      <c r="A414" s="197">
        <f>PayCombo!A406</f>
        <v>6</v>
      </c>
      <c r="B414" s="75">
        <f>PayCombo!O406</f>
        <v>60</v>
      </c>
      <c r="C414" s="75">
        <f>PayCombo!N406</f>
        <v>1249613.3296551723</v>
      </c>
      <c r="D414" s="341">
        <f>PayCombo!Q406</f>
        <v>8.0024754559552237E-7</v>
      </c>
      <c r="E414" s="234">
        <f>PayCombo!P406</f>
        <v>4.8014852735731343E-5</v>
      </c>
      <c r="F414" s="74">
        <f t="shared" si="31"/>
        <v>0.96526807827696581</v>
      </c>
      <c r="G414" s="74">
        <f t="shared" si="32"/>
        <v>59.034731921723036</v>
      </c>
      <c r="H414" s="235">
        <f t="shared" si="33"/>
        <v>3485.099573069705</v>
      </c>
      <c r="I414" s="74">
        <f t="shared" si="34"/>
        <v>2.7889423795050342E-3</v>
      </c>
    </row>
    <row r="415" spans="1:9">
      <c r="A415" s="197">
        <f>PayCombo!A407</f>
        <v>6</v>
      </c>
      <c r="B415" s="75">
        <f>PayCombo!O407</f>
        <v>60</v>
      </c>
      <c r="C415" s="75">
        <f>PayCombo!N407</f>
        <v>172885.80919162469</v>
      </c>
      <c r="D415" s="341">
        <f>PayCombo!Q407</f>
        <v>5.7841647309040342E-6</v>
      </c>
      <c r="E415" s="234">
        <f>PayCombo!P407</f>
        <v>3.4704988385424206E-4</v>
      </c>
      <c r="F415" s="74">
        <f t="shared" si="31"/>
        <v>0.96526807827696581</v>
      </c>
      <c r="G415" s="74">
        <f t="shared" si="32"/>
        <v>59.034731921723036</v>
      </c>
      <c r="H415" s="235">
        <f t="shared" si="33"/>
        <v>3485.099573069705</v>
      </c>
      <c r="I415" s="74">
        <f t="shared" si="34"/>
        <v>2.0158390034238496E-2</v>
      </c>
    </row>
    <row r="416" spans="1:9">
      <c r="A416" s="197">
        <f>PayCombo!A408</f>
        <v>6</v>
      </c>
      <c r="B416" s="75">
        <f>PayCombo!O408</f>
        <v>60</v>
      </c>
      <c r="C416" s="75">
        <f>PayCombo!N408</f>
        <v>156877.8638961039</v>
      </c>
      <c r="D416" s="341">
        <f>PayCombo!Q408</f>
        <v>6.3743856218126084E-6</v>
      </c>
      <c r="E416" s="234">
        <f>PayCombo!P408</f>
        <v>3.8246313730875653E-4</v>
      </c>
      <c r="F416" s="74">
        <f t="shared" si="31"/>
        <v>0.96526807827696581</v>
      </c>
      <c r="G416" s="74">
        <f t="shared" si="32"/>
        <v>59.034731921723036</v>
      </c>
      <c r="H416" s="235">
        <f t="shared" si="33"/>
        <v>3485.099573069705</v>
      </c>
      <c r="I416" s="74">
        <f t="shared" si="34"/>
        <v>2.2215368609160787E-2</v>
      </c>
    </row>
    <row r="417" spans="1:9">
      <c r="A417" s="197">
        <f>PayCombo!A409</f>
        <v>6</v>
      </c>
      <c r="B417" s="75">
        <f>PayCombo!O409</f>
        <v>60</v>
      </c>
      <c r="C417" s="75">
        <f>PayCombo!N409</f>
        <v>3921946.5974025973</v>
      </c>
      <c r="D417" s="341">
        <f>PayCombo!Q409</f>
        <v>2.5497542487250433E-7</v>
      </c>
      <c r="E417" s="234">
        <f>PayCombo!P409</f>
        <v>1.5298525492350262E-5</v>
      </c>
      <c r="F417" s="74">
        <f t="shared" si="31"/>
        <v>0.96526807827696581</v>
      </c>
      <c r="G417" s="74">
        <f t="shared" si="32"/>
        <v>59.034731921723036</v>
      </c>
      <c r="H417" s="235">
        <f t="shared" si="33"/>
        <v>3485.099573069705</v>
      </c>
      <c r="I417" s="74">
        <f t="shared" si="34"/>
        <v>8.8861474436643148E-4</v>
      </c>
    </row>
    <row r="418" spans="1:9">
      <c r="A418" s="197">
        <f>PayCombo!A410</f>
        <v>6</v>
      </c>
      <c r="B418" s="75">
        <f>PayCombo!O410</f>
        <v>60</v>
      </c>
      <c r="C418" s="75">
        <f>PayCombo!N410</f>
        <v>705583.85046728968</v>
      </c>
      <c r="D418" s="341">
        <f>PayCombo!Q410</f>
        <v>1.4172659979926216E-6</v>
      </c>
      <c r="E418" s="234">
        <f>PayCombo!P410</f>
        <v>8.5035959879557296E-5</v>
      </c>
      <c r="F418" s="74">
        <f t="shared" si="31"/>
        <v>0.96526807827696581</v>
      </c>
      <c r="G418" s="74">
        <f t="shared" si="32"/>
        <v>59.034731921723036</v>
      </c>
      <c r="H418" s="235">
        <f t="shared" si="33"/>
        <v>3485.099573069705</v>
      </c>
      <c r="I418" s="74">
        <f t="shared" si="34"/>
        <v>4.9393131245302948E-3</v>
      </c>
    </row>
    <row r="419" spans="1:9">
      <c r="A419" s="197">
        <f>PayCombo!A411</f>
        <v>5</v>
      </c>
      <c r="B419" s="75">
        <f>PayCombo!O411</f>
        <v>15</v>
      </c>
      <c r="C419" s="75">
        <f>PayCombo!N411</f>
        <v>1249613.3296551723</v>
      </c>
      <c r="D419" s="341">
        <f>PayCombo!Q411</f>
        <v>8.0024754559552237E-7</v>
      </c>
      <c r="E419" s="234">
        <f>PayCombo!P411</f>
        <v>1.2003713183932836E-5</v>
      </c>
      <c r="F419" s="74">
        <f t="shared" si="31"/>
        <v>0.96526807827696581</v>
      </c>
      <c r="G419" s="74">
        <f t="shared" si="32"/>
        <v>14.034731921723035</v>
      </c>
      <c r="H419" s="235">
        <f t="shared" si="33"/>
        <v>196.97370011463155</v>
      </c>
      <c r="I419" s="74">
        <f t="shared" si="34"/>
        <v>1.5762772006360236E-4</v>
      </c>
    </row>
    <row r="420" spans="1:9">
      <c r="A420" s="197">
        <f>PayCombo!A412</f>
        <v>5</v>
      </c>
      <c r="B420" s="75">
        <f>PayCombo!O412</f>
        <v>15</v>
      </c>
      <c r="C420" s="75">
        <f>PayCombo!N412</f>
        <v>172885.80919162469</v>
      </c>
      <c r="D420" s="341">
        <f>PayCombo!Q412</f>
        <v>5.7841647309040342E-6</v>
      </c>
      <c r="E420" s="234">
        <f>PayCombo!P412</f>
        <v>8.6762470963560516E-5</v>
      </c>
      <c r="F420" s="74">
        <f t="shared" si="31"/>
        <v>0.96526807827696581</v>
      </c>
      <c r="G420" s="74">
        <f t="shared" si="32"/>
        <v>14.034731921723035</v>
      </c>
      <c r="H420" s="235">
        <f t="shared" si="33"/>
        <v>196.97370011463155</v>
      </c>
      <c r="I420" s="74">
        <f t="shared" si="34"/>
        <v>1.1393283291187197E-3</v>
      </c>
    </row>
    <row r="421" spans="1:9">
      <c r="A421" s="197">
        <f>PayCombo!A413</f>
        <v>5</v>
      </c>
      <c r="B421" s="75">
        <f>PayCombo!O413</f>
        <v>15</v>
      </c>
      <c r="C421" s="75">
        <f>PayCombo!N413</f>
        <v>156877.8638961039</v>
      </c>
      <c r="D421" s="341">
        <f>PayCombo!Q413</f>
        <v>6.3743856218126084E-6</v>
      </c>
      <c r="E421" s="234">
        <f>PayCombo!P413</f>
        <v>9.5615784327189132E-5</v>
      </c>
      <c r="F421" s="74">
        <f t="shared" si="31"/>
        <v>0.96526807827696581</v>
      </c>
      <c r="G421" s="74">
        <f t="shared" si="32"/>
        <v>14.034731921723035</v>
      </c>
      <c r="H421" s="235">
        <f t="shared" si="33"/>
        <v>196.97370011463155</v>
      </c>
      <c r="I421" s="74">
        <f t="shared" si="34"/>
        <v>1.2555863218859358E-3</v>
      </c>
    </row>
    <row r="422" spans="1:9">
      <c r="A422" s="197">
        <f>PayCombo!A414</f>
        <v>5</v>
      </c>
      <c r="B422" s="75">
        <f>PayCombo!O414</f>
        <v>15</v>
      </c>
      <c r="C422" s="75">
        <f>PayCombo!N414</f>
        <v>3921946.5974025973</v>
      </c>
      <c r="D422" s="341">
        <f>PayCombo!Q414</f>
        <v>2.5497542487250433E-7</v>
      </c>
      <c r="E422" s="234">
        <f>PayCombo!P414</f>
        <v>3.8246313730875654E-6</v>
      </c>
      <c r="F422" s="74">
        <f t="shared" si="31"/>
        <v>0.96526807827696581</v>
      </c>
      <c r="G422" s="74">
        <f t="shared" si="32"/>
        <v>14.034731921723035</v>
      </c>
      <c r="H422" s="235">
        <f t="shared" si="33"/>
        <v>196.97370011463155</v>
      </c>
      <c r="I422" s="74">
        <f t="shared" si="34"/>
        <v>5.0223452875437438E-5</v>
      </c>
    </row>
    <row r="423" spans="1:9">
      <c r="A423" s="197">
        <f>PayCombo!A415</f>
        <v>5</v>
      </c>
      <c r="B423" s="75">
        <f>PayCombo!O415</f>
        <v>15</v>
      </c>
      <c r="C423" s="75">
        <f>PayCombo!N415</f>
        <v>705583.85046728968</v>
      </c>
      <c r="D423" s="341">
        <f>PayCombo!Q415</f>
        <v>1.4172659979926216E-6</v>
      </c>
      <c r="E423" s="234">
        <f>PayCombo!P415</f>
        <v>2.1258989969889324E-5</v>
      </c>
      <c r="F423" s="74">
        <f t="shared" si="31"/>
        <v>0.96526807827696581</v>
      </c>
      <c r="G423" s="74">
        <f t="shared" si="32"/>
        <v>14.034731921723035</v>
      </c>
      <c r="H423" s="235">
        <f t="shared" si="33"/>
        <v>196.97370011463155</v>
      </c>
      <c r="I423" s="74">
        <f t="shared" si="34"/>
        <v>2.7916412767126265E-4</v>
      </c>
    </row>
    <row r="424" spans="1:9">
      <c r="A424" s="197">
        <f>PayCombo!A416</f>
        <v>5</v>
      </c>
      <c r="B424" s="75">
        <f>PayCombo!O416</f>
        <v>15</v>
      </c>
      <c r="C424" s="75">
        <f>PayCombo!N416</f>
        <v>235316.79584415586</v>
      </c>
      <c r="D424" s="341">
        <f>PayCombo!Q416</f>
        <v>4.2495904145417387E-6</v>
      </c>
      <c r="E424" s="234">
        <f>PayCombo!P416</f>
        <v>6.3743856218126079E-5</v>
      </c>
      <c r="F424" s="74">
        <f t="shared" si="31"/>
        <v>0.96526807827696581</v>
      </c>
      <c r="G424" s="74">
        <f t="shared" si="32"/>
        <v>14.034731921723035</v>
      </c>
      <c r="H424" s="235">
        <f t="shared" si="33"/>
        <v>196.97370011463155</v>
      </c>
      <c r="I424" s="74">
        <f t="shared" si="34"/>
        <v>8.3705754792395717E-4</v>
      </c>
    </row>
    <row r="425" spans="1:9">
      <c r="A425" s="197">
        <f>PayCombo!A417</f>
        <v>5</v>
      </c>
      <c r="B425" s="75">
        <f>PayCombo!O417</f>
        <v>15</v>
      </c>
      <c r="C425" s="75">
        <f>PayCombo!N417</f>
        <v>42335.031028037381</v>
      </c>
      <c r="D425" s="341">
        <f>PayCombo!Q417</f>
        <v>2.3621099966543693E-5</v>
      </c>
      <c r="E425" s="234">
        <f>PayCombo!P417</f>
        <v>3.5431649949815538E-4</v>
      </c>
      <c r="F425" s="74">
        <f t="shared" si="31"/>
        <v>0.96526807827696581</v>
      </c>
      <c r="G425" s="74">
        <f t="shared" si="32"/>
        <v>14.034731921723035</v>
      </c>
      <c r="H425" s="235">
        <f t="shared" si="33"/>
        <v>196.97370011463155</v>
      </c>
      <c r="I425" s="74">
        <f t="shared" si="34"/>
        <v>4.6527354611877111E-3</v>
      </c>
    </row>
    <row r="426" spans="1:9">
      <c r="A426" s="197">
        <f>PayCombo!A418</f>
        <v>5</v>
      </c>
      <c r="B426" s="75">
        <f>PayCombo!O418</f>
        <v>15</v>
      </c>
      <c r="C426" s="75">
        <f>PayCombo!N418</f>
        <v>1058375.7757009345</v>
      </c>
      <c r="D426" s="341">
        <f>PayCombo!Q418</f>
        <v>9.4484399866174775E-7</v>
      </c>
      <c r="E426" s="234">
        <f>PayCombo!P418</f>
        <v>1.4172659979926217E-5</v>
      </c>
      <c r="F426" s="74">
        <f t="shared" si="31"/>
        <v>0.96526807827696581</v>
      </c>
      <c r="G426" s="74">
        <f t="shared" si="32"/>
        <v>14.034731921723035</v>
      </c>
      <c r="H426" s="235">
        <f t="shared" si="33"/>
        <v>196.97370011463155</v>
      </c>
      <c r="I426" s="74">
        <f t="shared" si="34"/>
        <v>1.8610941844750844E-4</v>
      </c>
    </row>
    <row r="427" spans="1:9">
      <c r="A427" s="197">
        <f>PayCombo!A419</f>
        <v>4</v>
      </c>
      <c r="B427" s="75">
        <f>PayCombo!O419</f>
        <v>8</v>
      </c>
      <c r="C427" s="75">
        <f>PayCombo!N419</f>
        <v>235316.79584415586</v>
      </c>
      <c r="D427" s="341">
        <f>PayCombo!Q419</f>
        <v>4.2495904145417387E-6</v>
      </c>
      <c r="E427" s="234">
        <f>PayCombo!P419</f>
        <v>3.3996723316333909E-5</v>
      </c>
      <c r="F427" s="74">
        <f t="shared" si="31"/>
        <v>0.96526807827696581</v>
      </c>
      <c r="G427" s="74">
        <f t="shared" si="32"/>
        <v>7.0347319217230346</v>
      </c>
      <c r="H427" s="235">
        <f t="shared" si="33"/>
        <v>49.487453210509059</v>
      </c>
      <c r="I427" s="74">
        <f t="shared" si="34"/>
        <v>2.103014068034621E-4</v>
      </c>
    </row>
    <row r="428" spans="1:9">
      <c r="A428" s="197">
        <f>PayCombo!A420</f>
        <v>4</v>
      </c>
      <c r="B428" s="75">
        <f>PayCombo!O420</f>
        <v>8</v>
      </c>
      <c r="C428" s="75">
        <f>PayCombo!N420</f>
        <v>42335.031028037381</v>
      </c>
      <c r="D428" s="341">
        <f>PayCombo!Q420</f>
        <v>2.3621099966543693E-5</v>
      </c>
      <c r="E428" s="234">
        <f>PayCombo!P420</f>
        <v>1.8896879973234954E-4</v>
      </c>
      <c r="F428" s="74">
        <f t="shared" si="31"/>
        <v>0.96526807827696581</v>
      </c>
      <c r="G428" s="74">
        <f t="shared" si="32"/>
        <v>7.0347319217230346</v>
      </c>
      <c r="H428" s="235">
        <f t="shared" si="33"/>
        <v>49.487453210509059</v>
      </c>
      <c r="I428" s="74">
        <f t="shared" si="34"/>
        <v>1.168948079375088E-3</v>
      </c>
    </row>
    <row r="429" spans="1:9">
      <c r="A429" s="197">
        <f>PayCombo!A421</f>
        <v>4</v>
      </c>
      <c r="B429" s="75">
        <f>PayCombo!O421</f>
        <v>8</v>
      </c>
      <c r="C429" s="75">
        <f>PayCombo!N421</f>
        <v>1058375.7757009345</v>
      </c>
      <c r="D429" s="341">
        <f>PayCombo!Q421</f>
        <v>9.4484399866174775E-7</v>
      </c>
      <c r="E429" s="234">
        <f>PayCombo!P421</f>
        <v>7.558751989293982E-6</v>
      </c>
      <c r="F429" s="74">
        <f t="shared" si="31"/>
        <v>0.96526807827696581</v>
      </c>
      <c r="G429" s="74">
        <f t="shared" si="32"/>
        <v>7.0347319217230346</v>
      </c>
      <c r="H429" s="235">
        <f t="shared" si="33"/>
        <v>49.487453210509059</v>
      </c>
      <c r="I429" s="74">
        <f t="shared" si="34"/>
        <v>4.6757923175003524E-5</v>
      </c>
    </row>
    <row r="430" spans="1:9">
      <c r="A430" s="197">
        <f>PayCombo!A422</f>
        <v>4</v>
      </c>
      <c r="B430" s="75">
        <f>PayCombo!O422</f>
        <v>8</v>
      </c>
      <c r="C430" s="75">
        <f>PayCombo!N422</f>
        <v>63502.546542056072</v>
      </c>
      <c r="D430" s="341">
        <f>PayCombo!Q422</f>
        <v>1.5747399977695794E-5</v>
      </c>
      <c r="E430" s="234">
        <f>PayCombo!P422</f>
        <v>1.2597919982156635E-4</v>
      </c>
      <c r="F430" s="74">
        <f t="shared" si="31"/>
        <v>0.96526807827696581</v>
      </c>
      <c r="G430" s="74">
        <f t="shared" si="32"/>
        <v>7.0347319217230346</v>
      </c>
      <c r="H430" s="235">
        <f t="shared" si="33"/>
        <v>49.487453210509059</v>
      </c>
      <c r="I430" s="74">
        <f t="shared" si="34"/>
        <v>7.79298719583392E-4</v>
      </c>
    </row>
    <row r="431" spans="1:9">
      <c r="A431" s="197">
        <f>PayCombo!A423</f>
        <v>4</v>
      </c>
      <c r="B431" s="75">
        <f>PayCombo!O423</f>
        <v>8</v>
      </c>
      <c r="C431" s="75">
        <f>PayCombo!N423</f>
        <v>12963.164835164835</v>
      </c>
      <c r="D431" s="341">
        <f>PayCombo!Q423</f>
        <v>7.7141655815972219E-5</v>
      </c>
      <c r="E431" s="234">
        <f>PayCombo!P423</f>
        <v>6.1713324652777775E-4</v>
      </c>
      <c r="F431" s="74">
        <f t="shared" si="31"/>
        <v>0.96526807827696581</v>
      </c>
      <c r="G431" s="74">
        <f t="shared" si="32"/>
        <v>7.0347319217230346</v>
      </c>
      <c r="H431" s="235">
        <f t="shared" si="33"/>
        <v>49.487453210509059</v>
      </c>
      <c r="I431" s="74">
        <f t="shared" si="34"/>
        <v>3.8175440827741191E-3</v>
      </c>
    </row>
    <row r="432" spans="1:9">
      <c r="A432" s="197">
        <f>PayCombo!A424</f>
        <v>3</v>
      </c>
      <c r="B432" s="75">
        <f>PayCombo!O424</f>
        <v>5</v>
      </c>
      <c r="C432" s="75">
        <f>PayCombo!N424</f>
        <v>63502.546542056072</v>
      </c>
      <c r="D432" s="341">
        <f>PayCombo!Q424</f>
        <v>1.5747399977695794E-5</v>
      </c>
      <c r="E432" s="234">
        <f>PayCombo!P424</f>
        <v>7.8736999888478966E-5</v>
      </c>
      <c r="F432" s="74">
        <f t="shared" si="31"/>
        <v>0.96526807827696581</v>
      </c>
      <c r="G432" s="74">
        <f t="shared" si="32"/>
        <v>4.0347319217230346</v>
      </c>
      <c r="H432" s="235">
        <f t="shared" si="33"/>
        <v>16.279061680170852</v>
      </c>
      <c r="I432" s="74">
        <f t="shared" si="34"/>
        <v>2.5635289553923093E-4</v>
      </c>
    </row>
    <row r="433" spans="1:9">
      <c r="A433" s="197">
        <f>PayCombo!A425</f>
        <v>3</v>
      </c>
      <c r="B433" s="75">
        <f>PayCombo!O425</f>
        <v>5</v>
      </c>
      <c r="C433" s="75">
        <f>PayCombo!N425</f>
        <v>12963.164835164835</v>
      </c>
      <c r="D433" s="341">
        <f>PayCombo!Q425</f>
        <v>7.7141655815972219E-5</v>
      </c>
      <c r="E433" s="234">
        <f>PayCombo!P425</f>
        <v>3.8570827907986112E-4</v>
      </c>
      <c r="F433" s="74">
        <f t="shared" si="31"/>
        <v>0.96526807827696581</v>
      </c>
      <c r="G433" s="74">
        <f t="shared" si="32"/>
        <v>4.0347319217230346</v>
      </c>
      <c r="H433" s="235">
        <f t="shared" si="33"/>
        <v>16.279061680170852</v>
      </c>
      <c r="I433" s="74">
        <f t="shared" si="34"/>
        <v>1.2557937731387224E-3</v>
      </c>
    </row>
    <row r="434" spans="1:9">
      <c r="A434" s="197">
        <f>PayCombo!A426</f>
        <v>3</v>
      </c>
      <c r="B434" s="75">
        <f>PayCombo!O426</f>
        <v>5</v>
      </c>
      <c r="C434" s="75">
        <f>PayCombo!N426</f>
        <v>777.78989010989017</v>
      </c>
      <c r="D434" s="341">
        <f>PayCombo!Q426</f>
        <v>1.2856942635995369E-3</v>
      </c>
      <c r="E434" s="234">
        <f>PayCombo!P426</f>
        <v>6.4284713179976844E-3</v>
      </c>
      <c r="F434" s="74">
        <f t="shared" si="31"/>
        <v>0.96526807827696581</v>
      </c>
      <c r="G434" s="74">
        <f t="shared" si="32"/>
        <v>4.0347319217230346</v>
      </c>
      <c r="H434" s="235">
        <f t="shared" si="33"/>
        <v>16.279061680170852</v>
      </c>
      <c r="I434" s="74">
        <f t="shared" si="34"/>
        <v>2.0929896218978703E-2</v>
      </c>
    </row>
    <row r="435" spans="1:9">
      <c r="A435" s="197" t="str">
        <f>PayCombo!A427</f>
        <v>J</v>
      </c>
      <c r="B435" s="75"/>
      <c r="C435" s="75"/>
      <c r="D435" s="341"/>
      <c r="E435" s="234"/>
      <c r="F435" s="74"/>
      <c r="G435" s="74"/>
      <c r="H435" s="235"/>
      <c r="I435" s="74"/>
    </row>
    <row r="436" spans="1:9">
      <c r="A436" s="197">
        <f>PayCombo!A428</f>
        <v>10</v>
      </c>
      <c r="B436" s="75">
        <f>PayCombo!O428</f>
        <v>900</v>
      </c>
      <c r="C436" s="75">
        <f>PayCombo!N428</f>
        <v>3088752.3170679738</v>
      </c>
      <c r="D436" s="341">
        <f>PayCombo!Q428</f>
        <v>3.2375532167929189E-7</v>
      </c>
      <c r="E436" s="234">
        <f>PayCombo!P428</f>
        <v>2.9137978951136273E-4</v>
      </c>
      <c r="F436" s="74">
        <f t="shared" si="31"/>
        <v>0.96526807827696581</v>
      </c>
      <c r="G436" s="74">
        <f t="shared" si="32"/>
        <v>899.03473192172305</v>
      </c>
      <c r="H436" s="235">
        <f t="shared" si="33"/>
        <v>808263.44920156442</v>
      </c>
      <c r="I436" s="74">
        <f t="shared" si="34"/>
        <v>0.26167959299786647</v>
      </c>
    </row>
    <row r="437" spans="1:9">
      <c r="A437" s="197">
        <f>PayCombo!A429</f>
        <v>9</v>
      </c>
      <c r="B437" s="75">
        <f>PayCombo!O429</f>
        <v>360</v>
      </c>
      <c r="C437" s="75">
        <f>PayCombo!N429</f>
        <v>617750.46341359476</v>
      </c>
      <c r="D437" s="341">
        <f>PayCombo!Q429</f>
        <v>1.6187766083964594E-6</v>
      </c>
      <c r="E437" s="234">
        <f>PayCombo!P429</f>
        <v>5.8275957902272535E-4</v>
      </c>
      <c r="F437" s="74">
        <f t="shared" si="31"/>
        <v>0.96526807827696581</v>
      </c>
      <c r="G437" s="74">
        <f t="shared" si="32"/>
        <v>359.03473192172305</v>
      </c>
      <c r="H437" s="235">
        <f t="shared" si="33"/>
        <v>128905.93872610353</v>
      </c>
      <c r="I437" s="74">
        <f t="shared" si="34"/>
        <v>0.20866991829320369</v>
      </c>
    </row>
    <row r="438" spans="1:9">
      <c r="A438" s="197">
        <f>PayCombo!A430</f>
        <v>9</v>
      </c>
      <c r="B438" s="75">
        <f>PayCombo!O430</f>
        <v>360</v>
      </c>
      <c r="C438" s="75">
        <f>PayCombo!N430</f>
        <v>514792.05284466228</v>
      </c>
      <c r="D438" s="341">
        <f>PayCombo!Q430</f>
        <v>1.9425319300757515E-6</v>
      </c>
      <c r="E438" s="234">
        <f>PayCombo!P430</f>
        <v>6.9931149482727051E-4</v>
      </c>
      <c r="F438" s="74">
        <f t="shared" si="31"/>
        <v>0.96526807827696581</v>
      </c>
      <c r="G438" s="74">
        <f t="shared" si="32"/>
        <v>359.03473192172305</v>
      </c>
      <c r="H438" s="235">
        <f t="shared" si="33"/>
        <v>128905.93872610353</v>
      </c>
      <c r="I438" s="74">
        <f t="shared" si="34"/>
        <v>0.25040390195184442</v>
      </c>
    </row>
    <row r="439" spans="1:9">
      <c r="A439" s="197">
        <f>PayCombo!A431</f>
        <v>9</v>
      </c>
      <c r="B439" s="75">
        <f>PayCombo!O431</f>
        <v>360</v>
      </c>
      <c r="C439" s="75">
        <f>PayCombo!N431</f>
        <v>2868127.1515631182</v>
      </c>
      <c r="D439" s="341">
        <f>PayCombo!Q431</f>
        <v>3.486595771930836E-7</v>
      </c>
      <c r="E439" s="234">
        <f>PayCombo!P431</f>
        <v>1.255174477895101E-4</v>
      </c>
      <c r="F439" s="74">
        <f t="shared" si="31"/>
        <v>0.96526807827696581</v>
      </c>
      <c r="G439" s="74">
        <f t="shared" si="32"/>
        <v>359.03473192172305</v>
      </c>
      <c r="H439" s="235">
        <f t="shared" si="33"/>
        <v>128905.93872610353</v>
      </c>
      <c r="I439" s="74">
        <f t="shared" si="34"/>
        <v>4.49442900939208E-2</v>
      </c>
    </row>
    <row r="440" spans="1:9">
      <c r="A440" s="197">
        <f>PayCombo!A432</f>
        <v>9</v>
      </c>
      <c r="B440" s="75">
        <f>PayCombo!O432</f>
        <v>360</v>
      </c>
      <c r="C440" s="75">
        <f>PayCombo!N432</f>
        <v>8383756.2891844995</v>
      </c>
      <c r="D440" s="341">
        <f>PayCombo!Q432</f>
        <v>1.1927827640816018E-7</v>
      </c>
      <c r="E440" s="234">
        <f>PayCombo!P432</f>
        <v>4.2940179506937661E-5</v>
      </c>
      <c r="F440" s="74">
        <f t="shared" si="31"/>
        <v>0.96526807827696581</v>
      </c>
      <c r="G440" s="74">
        <f t="shared" si="32"/>
        <v>359.03473192172305</v>
      </c>
      <c r="H440" s="235">
        <f t="shared" si="33"/>
        <v>128905.93872610353</v>
      </c>
      <c r="I440" s="74">
        <f t="shared" si="34"/>
        <v>1.5375678190025535E-2</v>
      </c>
    </row>
    <row r="441" spans="1:9">
      <c r="A441" s="197">
        <f>PayCombo!A433</f>
        <v>9</v>
      </c>
      <c r="B441" s="75">
        <f>PayCombo!O433</f>
        <v>360</v>
      </c>
      <c r="C441" s="75">
        <f>PayCombo!N433</f>
        <v>3667893.3765182188</v>
      </c>
      <c r="D441" s="341">
        <f>PayCombo!Q433</f>
        <v>2.7263606036150894E-7</v>
      </c>
      <c r="E441" s="234">
        <f>PayCombo!P433</f>
        <v>9.814898173014322E-5</v>
      </c>
      <c r="F441" s="74">
        <f t="shared" si="31"/>
        <v>0.96526807827696581</v>
      </c>
      <c r="G441" s="74">
        <f t="shared" si="32"/>
        <v>359.03473192172305</v>
      </c>
      <c r="H441" s="235">
        <f t="shared" si="33"/>
        <v>128905.93872610353</v>
      </c>
      <c r="I441" s="74">
        <f t="shared" si="34"/>
        <v>3.5144407291486934E-2</v>
      </c>
    </row>
    <row r="442" spans="1:9">
      <c r="A442" s="197">
        <f>PayCombo!A434</f>
        <v>8</v>
      </c>
      <c r="B442" s="75">
        <f>PayCombo!O434</f>
        <v>240</v>
      </c>
      <c r="C442" s="75">
        <f>PayCombo!N434</f>
        <v>102958.41056893245</v>
      </c>
      <c r="D442" s="341">
        <f>PayCombo!Q434</f>
        <v>9.7126596503787569E-6</v>
      </c>
      <c r="E442" s="234">
        <f>PayCombo!P434</f>
        <v>2.3310383160909018E-3</v>
      </c>
      <c r="F442" s="74">
        <f t="shared" si="31"/>
        <v>0.96526807827696581</v>
      </c>
      <c r="G442" s="74">
        <f t="shared" si="32"/>
        <v>239.03473192172302</v>
      </c>
      <c r="H442" s="235">
        <f t="shared" si="33"/>
        <v>57137.60306488999</v>
      </c>
      <c r="I442" s="74">
        <f t="shared" si="34"/>
        <v>0.5549580918077146</v>
      </c>
    </row>
    <row r="443" spans="1:9">
      <c r="A443" s="197">
        <f>PayCombo!A435</f>
        <v>8</v>
      </c>
      <c r="B443" s="75">
        <f>PayCombo!O435</f>
        <v>240</v>
      </c>
      <c r="C443" s="75">
        <f>PayCombo!N435</f>
        <v>573625.43031262362</v>
      </c>
      <c r="D443" s="341">
        <f>PayCombo!Q435</f>
        <v>1.743297885965418E-6</v>
      </c>
      <c r="E443" s="234">
        <f>PayCombo!P435</f>
        <v>4.1839149263170035E-4</v>
      </c>
      <c r="F443" s="74">
        <f t="shared" si="31"/>
        <v>0.96526807827696581</v>
      </c>
      <c r="G443" s="74">
        <f t="shared" si="32"/>
        <v>239.03473192172302</v>
      </c>
      <c r="H443" s="235">
        <f t="shared" si="33"/>
        <v>57137.60306488999</v>
      </c>
      <c r="I443" s="74">
        <f t="shared" si="34"/>
        <v>9.9607862632153904E-2</v>
      </c>
    </row>
    <row r="444" spans="1:9">
      <c r="A444" s="197">
        <f>PayCombo!A436</f>
        <v>8</v>
      </c>
      <c r="B444" s="75">
        <f>PayCombo!O436</f>
        <v>240</v>
      </c>
      <c r="C444" s="75">
        <f>PayCombo!N436</f>
        <v>1676751.2578369</v>
      </c>
      <c r="D444" s="341">
        <f>PayCombo!Q436</f>
        <v>5.9639138204080083E-7</v>
      </c>
      <c r="E444" s="234">
        <f>PayCombo!P436</f>
        <v>1.431339316897922E-4</v>
      </c>
      <c r="F444" s="74">
        <f t="shared" si="31"/>
        <v>0.96526807827696581</v>
      </c>
      <c r="G444" s="74">
        <f t="shared" si="32"/>
        <v>239.03473192172302</v>
      </c>
      <c r="H444" s="235">
        <f t="shared" si="33"/>
        <v>57137.60306488999</v>
      </c>
      <c r="I444" s="74">
        <f t="shared" si="34"/>
        <v>3.4076374058368442E-2</v>
      </c>
    </row>
    <row r="445" spans="1:9">
      <c r="A445" s="197">
        <f>PayCombo!A437</f>
        <v>8</v>
      </c>
      <c r="B445" s="75">
        <f>PayCombo!O437</f>
        <v>240</v>
      </c>
      <c r="C445" s="75">
        <f>PayCombo!N437</f>
        <v>733578.67530364369</v>
      </c>
      <c r="D445" s="341">
        <f>PayCombo!Q437</f>
        <v>1.3631803018075448E-6</v>
      </c>
      <c r="E445" s="234">
        <f>PayCombo!P437</f>
        <v>3.2716327243381075E-4</v>
      </c>
      <c r="F445" s="74">
        <f t="shared" si="31"/>
        <v>0.96526807827696581</v>
      </c>
      <c r="G445" s="74">
        <f t="shared" si="32"/>
        <v>239.03473192172302</v>
      </c>
      <c r="H445" s="235">
        <f t="shared" si="33"/>
        <v>57137.60306488999</v>
      </c>
      <c r="I445" s="74">
        <f t="shared" si="34"/>
        <v>7.7888854990556436E-2</v>
      </c>
    </row>
    <row r="446" spans="1:9">
      <c r="A446" s="197">
        <f>PayCombo!A438</f>
        <v>8</v>
      </c>
      <c r="B446" s="75">
        <f>PayCombo!O438</f>
        <v>240</v>
      </c>
      <c r="C446" s="75">
        <f>PayCombo!N438</f>
        <v>478021.19192718639</v>
      </c>
      <c r="D446" s="341">
        <f>PayCombo!Q438</f>
        <v>2.0919574631585015E-6</v>
      </c>
      <c r="E446" s="234">
        <f>PayCombo!P438</f>
        <v>5.020697911580404E-4</v>
      </c>
      <c r="F446" s="74">
        <f t="shared" si="31"/>
        <v>0.96526807827696581</v>
      </c>
      <c r="G446" s="74">
        <f t="shared" si="32"/>
        <v>239.03473192172302</v>
      </c>
      <c r="H446" s="235">
        <f t="shared" si="33"/>
        <v>57137.60306488999</v>
      </c>
      <c r="I446" s="74">
        <f t="shared" si="34"/>
        <v>0.11952943515858468</v>
      </c>
    </row>
    <row r="447" spans="1:9">
      <c r="A447" s="197">
        <f>PayCombo!A439</f>
        <v>8</v>
      </c>
      <c r="B447" s="75">
        <f>PayCombo!O439</f>
        <v>240</v>
      </c>
      <c r="C447" s="75">
        <f>PayCombo!N439</f>
        <v>1397292.7148640833</v>
      </c>
      <c r="D447" s="341">
        <f>PayCombo!Q439</f>
        <v>7.1566965844896106E-7</v>
      </c>
      <c r="E447" s="234">
        <f>PayCombo!P439</f>
        <v>1.7176071802775064E-4</v>
      </c>
      <c r="F447" s="74">
        <f t="shared" si="31"/>
        <v>0.96526807827696581</v>
      </c>
      <c r="G447" s="74">
        <f t="shared" si="32"/>
        <v>239.03473192172302</v>
      </c>
      <c r="H447" s="235">
        <f t="shared" si="33"/>
        <v>57137.60306488999</v>
      </c>
      <c r="I447" s="74">
        <f t="shared" si="34"/>
        <v>4.0891648870042131E-2</v>
      </c>
    </row>
    <row r="448" spans="1:9">
      <c r="A448" s="197">
        <f>PayCombo!A440</f>
        <v>8</v>
      </c>
      <c r="B448" s="75">
        <f>PayCombo!O440</f>
        <v>240</v>
      </c>
      <c r="C448" s="75">
        <f>PayCombo!N440</f>
        <v>611315.56275303639</v>
      </c>
      <c r="D448" s="341">
        <f>PayCombo!Q440</f>
        <v>1.6358163621690539E-6</v>
      </c>
      <c r="E448" s="234">
        <f>PayCombo!P440</f>
        <v>3.9259592692057293E-4</v>
      </c>
      <c r="F448" s="74">
        <f t="shared" si="31"/>
        <v>0.96526807827696581</v>
      </c>
      <c r="G448" s="74">
        <f t="shared" si="32"/>
        <v>239.03473192172302</v>
      </c>
      <c r="H448" s="235">
        <f t="shared" si="33"/>
        <v>57137.60306488999</v>
      </c>
      <c r="I448" s="74">
        <f t="shared" si="34"/>
        <v>9.3466625988667729E-2</v>
      </c>
    </row>
    <row r="449" spans="1:9">
      <c r="A449" s="197">
        <f>PayCombo!A441</f>
        <v>8</v>
      </c>
      <c r="B449" s="75">
        <f>PayCombo!O441</f>
        <v>240</v>
      </c>
      <c r="C449" s="75">
        <f>PayCombo!N441</f>
        <v>7784916.5542427497</v>
      </c>
      <c r="D449" s="341">
        <f>PayCombo!Q441</f>
        <v>1.2845352843955711E-7</v>
      </c>
      <c r="E449" s="234">
        <f>PayCombo!P441</f>
        <v>3.0828846825493704E-5</v>
      </c>
      <c r="F449" s="74">
        <f t="shared" si="31"/>
        <v>0.96526807827696581</v>
      </c>
      <c r="G449" s="74">
        <f t="shared" si="32"/>
        <v>239.03473192172302</v>
      </c>
      <c r="H449" s="235">
        <f t="shared" si="33"/>
        <v>57137.60306488999</v>
      </c>
      <c r="I449" s="74">
        <f t="shared" si="34"/>
        <v>7.3395267202639716E-3</v>
      </c>
    </row>
    <row r="450" spans="1:9">
      <c r="A450" s="197">
        <f>PayCombo!A442</f>
        <v>8</v>
      </c>
      <c r="B450" s="75">
        <f>PayCombo!O442</f>
        <v>240</v>
      </c>
      <c r="C450" s="75">
        <f>PayCombo!N442</f>
        <v>3405900.9924812028</v>
      </c>
      <c r="D450" s="341">
        <f>PayCombo!Q442</f>
        <v>2.93608065004702E-7</v>
      </c>
      <c r="E450" s="234">
        <f>PayCombo!P442</f>
        <v>7.0465935601128483E-5</v>
      </c>
      <c r="F450" s="74">
        <f t="shared" si="31"/>
        <v>0.96526807827696581</v>
      </c>
      <c r="G450" s="74">
        <f t="shared" si="32"/>
        <v>239.03473192172302</v>
      </c>
      <c r="H450" s="235">
        <f t="shared" si="33"/>
        <v>57137.60306488999</v>
      </c>
      <c r="I450" s="74">
        <f t="shared" si="34"/>
        <v>1.6776061074889079E-2</v>
      </c>
    </row>
    <row r="451" spans="1:9">
      <c r="A451" s="197">
        <f>PayCombo!A443</f>
        <v>8</v>
      </c>
      <c r="B451" s="75">
        <f>PayCombo!O443</f>
        <v>240</v>
      </c>
      <c r="C451" s="75">
        <f>PayCombo!N443</f>
        <v>9955710.5934065934</v>
      </c>
      <c r="D451" s="341">
        <f>PayCombo!Q443</f>
        <v>1.0044486434371383E-7</v>
      </c>
      <c r="E451" s="234">
        <f>PayCombo!P443</f>
        <v>2.410676744249132E-5</v>
      </c>
      <c r="F451" s="74">
        <f t="shared" si="31"/>
        <v>0.96526807827696581</v>
      </c>
      <c r="G451" s="74">
        <f t="shared" si="32"/>
        <v>239.03473192172302</v>
      </c>
      <c r="H451" s="235">
        <f t="shared" si="33"/>
        <v>57137.60306488999</v>
      </c>
      <c r="I451" s="74">
        <f t="shared" si="34"/>
        <v>5.7391787887778427E-3</v>
      </c>
    </row>
    <row r="452" spans="1:9">
      <c r="A452" s="197">
        <f>PayCombo!A444</f>
        <v>8</v>
      </c>
      <c r="B452" s="75">
        <f>PayCombo!O444</f>
        <v>240</v>
      </c>
      <c r="C452" s="75">
        <f>PayCombo!N444</f>
        <v>373798.0511101369</v>
      </c>
      <c r="D452" s="341">
        <f>PayCombo!Q444</f>
        <v>2.6752413422973069E-6</v>
      </c>
      <c r="E452" s="234">
        <f>PayCombo!P444</f>
        <v>6.4205792215135367E-4</v>
      </c>
      <c r="F452" s="74">
        <f t="shared" si="31"/>
        <v>0.96526807827696581</v>
      </c>
      <c r="G452" s="74">
        <f t="shared" si="32"/>
        <v>239.03473192172302</v>
      </c>
      <c r="H452" s="235">
        <f t="shared" si="33"/>
        <v>57137.60306488999</v>
      </c>
      <c r="I452" s="74">
        <f t="shared" si="34"/>
        <v>0.15285687791896702</v>
      </c>
    </row>
    <row r="453" spans="1:9">
      <c r="A453" s="197">
        <f>PayCombo!A445</f>
        <v>7</v>
      </c>
      <c r="B453" s="75">
        <f>PayCombo!O445</f>
        <v>150</v>
      </c>
      <c r="C453" s="75">
        <f>PayCombo!N445</f>
        <v>95604.238385437275</v>
      </c>
      <c r="D453" s="341">
        <f>PayCombo!Q445</f>
        <v>1.0459787315792508E-5</v>
      </c>
      <c r="E453" s="234">
        <f>PayCombo!P445</f>
        <v>1.5689680973688762E-3</v>
      </c>
      <c r="F453" s="74">
        <f t="shared" si="31"/>
        <v>0.96526807827696581</v>
      </c>
      <c r="G453" s="74">
        <f t="shared" si="32"/>
        <v>149.03473192172302</v>
      </c>
      <c r="H453" s="235">
        <f t="shared" si="33"/>
        <v>22211.351318979847</v>
      </c>
      <c r="I453" s="74">
        <f t="shared" si="34"/>
        <v>0.2323260107928766</v>
      </c>
    </row>
    <row r="454" spans="1:9">
      <c r="A454" s="197">
        <f>PayCombo!A446</f>
        <v>7</v>
      </c>
      <c r="B454" s="75">
        <f>PayCombo!O446</f>
        <v>150</v>
      </c>
      <c r="C454" s="75">
        <f>PayCombo!N446</f>
        <v>279458.54297281668</v>
      </c>
      <c r="D454" s="341">
        <f>PayCombo!Q446</f>
        <v>3.5783482922448048E-6</v>
      </c>
      <c r="E454" s="234">
        <f>PayCombo!P446</f>
        <v>5.3675224383672071E-4</v>
      </c>
      <c r="F454" s="74">
        <f t="shared" si="31"/>
        <v>0.96526807827696581</v>
      </c>
      <c r="G454" s="74">
        <f t="shared" si="32"/>
        <v>149.03473192172302</v>
      </c>
      <c r="H454" s="235">
        <f t="shared" si="33"/>
        <v>22211.351318979847</v>
      </c>
      <c r="I454" s="74">
        <f t="shared" si="34"/>
        <v>7.9479951060720921E-2</v>
      </c>
    </row>
    <row r="455" spans="1:9">
      <c r="A455" s="197">
        <f>PayCombo!A447</f>
        <v>7</v>
      </c>
      <c r="B455" s="75">
        <f>PayCombo!O447</f>
        <v>150</v>
      </c>
      <c r="C455" s="75">
        <f>PayCombo!N447</f>
        <v>122263.11255060729</v>
      </c>
      <c r="D455" s="341">
        <f>PayCombo!Q447</f>
        <v>8.1790818108452695E-6</v>
      </c>
      <c r="E455" s="234">
        <f>PayCombo!P447</f>
        <v>1.2268622716267905E-3</v>
      </c>
      <c r="F455" s="74">
        <f t="shared" si="31"/>
        <v>0.96526807827696581</v>
      </c>
      <c r="G455" s="74">
        <f t="shared" si="32"/>
        <v>149.03473192172302</v>
      </c>
      <c r="H455" s="235">
        <f t="shared" si="33"/>
        <v>22211.351318979847</v>
      </c>
      <c r="I455" s="74">
        <f t="shared" si="34"/>
        <v>0.18166845956736216</v>
      </c>
    </row>
    <row r="456" spans="1:9">
      <c r="A456" s="197">
        <f>PayCombo!A448</f>
        <v>7</v>
      </c>
      <c r="B456" s="75">
        <f>PayCombo!O448</f>
        <v>150</v>
      </c>
      <c r="C456" s="75">
        <f>PayCombo!N448</f>
        <v>1556983.3108485499</v>
      </c>
      <c r="D456" s="341">
        <f>PayCombo!Q448</f>
        <v>6.422676421977856E-7</v>
      </c>
      <c r="E456" s="234">
        <f>PayCombo!P448</f>
        <v>9.6340146329667841E-5</v>
      </c>
      <c r="F456" s="74">
        <f t="shared" si="31"/>
        <v>0.96526807827696581</v>
      </c>
      <c r="G456" s="74">
        <f t="shared" si="32"/>
        <v>149.03473192172302</v>
      </c>
      <c r="H456" s="235">
        <f t="shared" si="33"/>
        <v>22211.351318979847</v>
      </c>
      <c r="I456" s="74">
        <f t="shared" si="34"/>
        <v>1.4265632241667861E-2</v>
      </c>
    </row>
    <row r="457" spans="1:9">
      <c r="A457" s="197">
        <f>PayCombo!A449</f>
        <v>7</v>
      </c>
      <c r="B457" s="75">
        <f>PayCombo!O449</f>
        <v>150</v>
      </c>
      <c r="C457" s="75">
        <f>PayCombo!N449</f>
        <v>681180.19849624066</v>
      </c>
      <c r="D457" s="341">
        <f>PayCombo!Q449</f>
        <v>1.4680403250235096E-6</v>
      </c>
      <c r="E457" s="234">
        <f>PayCombo!P449</f>
        <v>2.2020604875352644E-4</v>
      </c>
      <c r="F457" s="74">
        <f t="shared" si="31"/>
        <v>0.96526807827696581</v>
      </c>
      <c r="G457" s="74">
        <f t="shared" si="32"/>
        <v>149.03473192172302</v>
      </c>
      <c r="H457" s="235">
        <f t="shared" si="33"/>
        <v>22211.351318979847</v>
      </c>
      <c r="I457" s="74">
        <f t="shared" si="34"/>
        <v>3.2607159409526534E-2</v>
      </c>
    </row>
    <row r="458" spans="1:9">
      <c r="A458" s="197">
        <f>PayCombo!A450</f>
        <v>7</v>
      </c>
      <c r="B458" s="75">
        <f>PayCombo!O450</f>
        <v>150</v>
      </c>
      <c r="C458" s="75">
        <f>PayCombo!N450</f>
        <v>1991142.1186813186</v>
      </c>
      <c r="D458" s="341">
        <f>PayCombo!Q450</f>
        <v>5.0222432171856914E-7</v>
      </c>
      <c r="E458" s="234">
        <f>PayCombo!P450</f>
        <v>7.5333648257785375E-5</v>
      </c>
      <c r="F458" s="74">
        <f t="shared" si="31"/>
        <v>0.96526807827696581</v>
      </c>
      <c r="G458" s="74">
        <f t="shared" si="32"/>
        <v>149.03473192172302</v>
      </c>
      <c r="H458" s="235">
        <f t="shared" si="33"/>
        <v>22211.351318979847</v>
      </c>
      <c r="I458" s="74">
        <f t="shared" si="34"/>
        <v>1.11550808506275E-2</v>
      </c>
    </row>
    <row r="459" spans="1:9">
      <c r="A459" s="197">
        <f>PayCombo!A451</f>
        <v>7</v>
      </c>
      <c r="B459" s="75">
        <f>PayCombo!O451</f>
        <v>150</v>
      </c>
      <c r="C459" s="75">
        <f>PayCombo!N451</f>
        <v>74759.61022202739</v>
      </c>
      <c r="D459" s="341">
        <f>PayCombo!Q451</f>
        <v>1.3376206711486533E-5</v>
      </c>
      <c r="E459" s="234">
        <f>PayCombo!P451</f>
        <v>2.0064310067229797E-3</v>
      </c>
      <c r="F459" s="74">
        <f t="shared" si="31"/>
        <v>0.96526807827696581</v>
      </c>
      <c r="G459" s="74">
        <f t="shared" si="32"/>
        <v>149.03473192172302</v>
      </c>
      <c r="H459" s="235">
        <f t="shared" si="33"/>
        <v>22211.351318979847</v>
      </c>
      <c r="I459" s="74">
        <f t="shared" si="34"/>
        <v>0.29710362658412348</v>
      </c>
    </row>
    <row r="460" spans="1:9">
      <c r="A460" s="197">
        <f>PayCombo!A452</f>
        <v>7</v>
      </c>
      <c r="B460" s="75">
        <f>PayCombo!O452</f>
        <v>150</v>
      </c>
      <c r="C460" s="75">
        <f>PayCombo!N452</f>
        <v>1297486.0923737916</v>
      </c>
      <c r="D460" s="341">
        <f>PayCombo!Q452</f>
        <v>7.7072117063734265E-7</v>
      </c>
      <c r="E460" s="234">
        <f>PayCombo!P452</f>
        <v>1.156081755956014E-4</v>
      </c>
      <c r="F460" s="74">
        <f t="shared" si="31"/>
        <v>0.96526807827696581</v>
      </c>
      <c r="G460" s="74">
        <f t="shared" si="32"/>
        <v>149.03473192172302</v>
      </c>
      <c r="H460" s="235">
        <f t="shared" si="33"/>
        <v>22211.351318979847</v>
      </c>
      <c r="I460" s="74">
        <f t="shared" si="34"/>
        <v>1.7118758690001432E-2</v>
      </c>
    </row>
    <row r="461" spans="1:9">
      <c r="A461" s="197">
        <f>PayCombo!A453</f>
        <v>7</v>
      </c>
      <c r="B461" s="75">
        <f>PayCombo!O453</f>
        <v>150</v>
      </c>
      <c r="C461" s="75">
        <f>PayCombo!N453</f>
        <v>567650.1654135338</v>
      </c>
      <c r="D461" s="341">
        <f>PayCombo!Q453</f>
        <v>1.7616483900282119E-6</v>
      </c>
      <c r="E461" s="234">
        <f>PayCombo!P453</f>
        <v>2.6424725850423181E-4</v>
      </c>
      <c r="F461" s="74">
        <f t="shared" si="31"/>
        <v>0.96526807827696581</v>
      </c>
      <c r="G461" s="74">
        <f t="shared" si="32"/>
        <v>149.03473192172302</v>
      </c>
      <c r="H461" s="235">
        <f t="shared" si="33"/>
        <v>22211.351318979847</v>
      </c>
      <c r="I461" s="74">
        <f t="shared" si="34"/>
        <v>3.9128591291431848E-2</v>
      </c>
    </row>
    <row r="462" spans="1:9">
      <c r="A462" s="197">
        <f>PayCombo!A454</f>
        <v>7</v>
      </c>
      <c r="B462" s="75">
        <f>PayCombo!O454</f>
        <v>150</v>
      </c>
      <c r="C462" s="75">
        <f>PayCombo!N454</f>
        <v>1659285.0989010988</v>
      </c>
      <c r="D462" s="341">
        <f>PayCombo!Q454</f>
        <v>6.0266918606228296E-7</v>
      </c>
      <c r="E462" s="234">
        <f>PayCombo!P454</f>
        <v>9.0400377909342439E-5</v>
      </c>
      <c r="F462" s="74">
        <f t="shared" si="31"/>
        <v>0.96526807827696581</v>
      </c>
      <c r="G462" s="74">
        <f t="shared" si="32"/>
        <v>149.03473192172302</v>
      </c>
      <c r="H462" s="235">
        <f t="shared" si="33"/>
        <v>22211.351318979847</v>
      </c>
      <c r="I462" s="74">
        <f t="shared" si="34"/>
        <v>1.3386097020753E-2</v>
      </c>
    </row>
    <row r="463" spans="1:9">
      <c r="A463" s="197">
        <f>PayCombo!A455</f>
        <v>7</v>
      </c>
      <c r="B463" s="75">
        <f>PayCombo!O455</f>
        <v>150</v>
      </c>
      <c r="C463" s="75">
        <f>PayCombo!N455</f>
        <v>62299.675185022825</v>
      </c>
      <c r="D463" s="341">
        <f>PayCombo!Q455</f>
        <v>1.6051448053783839E-5</v>
      </c>
      <c r="E463" s="234">
        <f>PayCombo!P455</f>
        <v>2.4077172080675759E-3</v>
      </c>
      <c r="F463" s="74">
        <f t="shared" si="31"/>
        <v>0.96526807827696581</v>
      </c>
      <c r="G463" s="74">
        <f t="shared" si="32"/>
        <v>149.03473192172302</v>
      </c>
      <c r="H463" s="235">
        <f t="shared" si="33"/>
        <v>22211.351318979847</v>
      </c>
      <c r="I463" s="74">
        <f t="shared" si="34"/>
        <v>0.35652435190094817</v>
      </c>
    </row>
    <row r="464" spans="1:9">
      <c r="A464" s="197">
        <f>PayCombo!A456</f>
        <v>7</v>
      </c>
      <c r="B464" s="75">
        <f>PayCombo!O456</f>
        <v>150</v>
      </c>
      <c r="C464" s="75">
        <f>PayCombo!N456</f>
        <v>9244588.4081632644</v>
      </c>
      <c r="D464" s="341">
        <f>PayCombo!Q456</f>
        <v>1.0817139237015337E-7</v>
      </c>
      <c r="E464" s="234">
        <f>PayCombo!P456</f>
        <v>1.6225708855523007E-5</v>
      </c>
      <c r="F464" s="74">
        <f t="shared" si="31"/>
        <v>0.96526807827696581</v>
      </c>
      <c r="G464" s="74">
        <f t="shared" si="32"/>
        <v>149.03473192172302</v>
      </c>
      <c r="H464" s="235">
        <f t="shared" si="33"/>
        <v>22211.351318979847</v>
      </c>
      <c r="I464" s="74">
        <f t="shared" si="34"/>
        <v>2.4026327985966927E-3</v>
      </c>
    </row>
    <row r="465" spans="1:9">
      <c r="A465" s="197">
        <f>PayCombo!A457</f>
        <v>7</v>
      </c>
      <c r="B465" s="75">
        <f>PayCombo!O457</f>
        <v>150</v>
      </c>
      <c r="C465" s="75">
        <f>PayCombo!N457</f>
        <v>347098.19031655573</v>
      </c>
      <c r="D465" s="341">
        <f>PayCombo!Q457</f>
        <v>2.8810291378586379E-6</v>
      </c>
      <c r="E465" s="234">
        <f>PayCombo!P457</f>
        <v>4.3215437067879568E-4</v>
      </c>
      <c r="F465" s="74">
        <f t="shared" si="31"/>
        <v>0.96526807827696581</v>
      </c>
      <c r="G465" s="74">
        <f t="shared" si="32"/>
        <v>149.03473192172302</v>
      </c>
      <c r="H465" s="235">
        <f t="shared" si="33"/>
        <v>22211.351318979847</v>
      </c>
      <c r="I465" s="74">
        <f t="shared" si="34"/>
        <v>6.399155034119583E-2</v>
      </c>
    </row>
    <row r="466" spans="1:9">
      <c r="A466" s="197">
        <f>PayCombo!A458</f>
        <v>7</v>
      </c>
      <c r="B466" s="75">
        <f>PayCombo!O458</f>
        <v>150</v>
      </c>
      <c r="C466" s="75">
        <f>PayCombo!N458</f>
        <v>1014594.7101560859</v>
      </c>
      <c r="D466" s="341">
        <f>PayCombo!Q458</f>
        <v>9.8561523137269197E-7</v>
      </c>
      <c r="E466" s="234">
        <f>PayCombo!P458</f>
        <v>1.4784228470590379E-4</v>
      </c>
      <c r="F466" s="74">
        <f t="shared" si="31"/>
        <v>0.96526807827696581</v>
      </c>
      <c r="G466" s="74">
        <f t="shared" si="32"/>
        <v>149.03473192172302</v>
      </c>
      <c r="H466" s="235">
        <f t="shared" si="33"/>
        <v>22211.351318979847</v>
      </c>
      <c r="I466" s="74">
        <f t="shared" si="34"/>
        <v>2.1891846169356469E-2</v>
      </c>
    </row>
    <row r="467" spans="1:9">
      <c r="A467" s="197">
        <f>PayCombo!A459</f>
        <v>6</v>
      </c>
      <c r="B467" s="75">
        <f>PayCombo!O459</f>
        <v>60</v>
      </c>
      <c r="C467" s="75">
        <f>PayCombo!N459</f>
        <v>259497.21847475832</v>
      </c>
      <c r="D467" s="341">
        <f>PayCombo!Q459</f>
        <v>3.8536058531867129E-6</v>
      </c>
      <c r="E467" s="234">
        <f>PayCombo!P459</f>
        <v>2.3121635119120276E-4</v>
      </c>
      <c r="F467" s="74">
        <f t="shared" si="31"/>
        <v>0.96526807827696581</v>
      </c>
      <c r="G467" s="74">
        <f t="shared" si="32"/>
        <v>59.034731921723036</v>
      </c>
      <c r="H467" s="235">
        <f t="shared" si="33"/>
        <v>3485.099573069705</v>
      </c>
      <c r="I467" s="74">
        <f t="shared" si="34"/>
        <v>1.3430200113719929E-2</v>
      </c>
    </row>
    <row r="468" spans="1:9">
      <c r="A468" s="197">
        <f>PayCombo!A460</f>
        <v>6</v>
      </c>
      <c r="B468" s="75">
        <f>PayCombo!O460</f>
        <v>60</v>
      </c>
      <c r="C468" s="75">
        <f>PayCombo!N460</f>
        <v>113530.03308270677</v>
      </c>
      <c r="D468" s="341">
        <f>PayCombo!Q460</f>
        <v>8.8082419501410587E-6</v>
      </c>
      <c r="E468" s="234">
        <f>PayCombo!P460</f>
        <v>5.2849451700846351E-4</v>
      </c>
      <c r="F468" s="74">
        <f t="shared" si="31"/>
        <v>0.96526807827696581</v>
      </c>
      <c r="G468" s="74">
        <f t="shared" si="32"/>
        <v>59.034731921723036</v>
      </c>
      <c r="H468" s="235">
        <f t="shared" si="33"/>
        <v>3485.099573069705</v>
      </c>
      <c r="I468" s="74">
        <f t="shared" si="34"/>
        <v>3.0697600259931269E-2</v>
      </c>
    </row>
    <row r="469" spans="1:9">
      <c r="A469" s="197">
        <f>PayCombo!A461</f>
        <v>6</v>
      </c>
      <c r="B469" s="75">
        <f>PayCombo!O461</f>
        <v>60</v>
      </c>
      <c r="C469" s="75">
        <f>PayCombo!N461</f>
        <v>331857.01978021977</v>
      </c>
      <c r="D469" s="341">
        <f>PayCombo!Q461</f>
        <v>3.013345930311415E-6</v>
      </c>
      <c r="E469" s="234">
        <f>PayCombo!P461</f>
        <v>1.808007558186849E-4</v>
      </c>
      <c r="F469" s="74">
        <f t="shared" si="31"/>
        <v>0.96526807827696581</v>
      </c>
      <c r="G469" s="74">
        <f t="shared" si="32"/>
        <v>59.034731921723036</v>
      </c>
      <c r="H469" s="235">
        <f t="shared" si="33"/>
        <v>3485.099573069705</v>
      </c>
      <c r="I469" s="74">
        <f t="shared" si="34"/>
        <v>1.0501810615239646E-2</v>
      </c>
    </row>
    <row r="470" spans="1:9">
      <c r="A470" s="197">
        <f>PayCombo!A462</f>
        <v>6</v>
      </c>
      <c r="B470" s="75">
        <f>PayCombo!O462</f>
        <v>60</v>
      </c>
      <c r="C470" s="75">
        <f>PayCombo!N462</f>
        <v>12459.935037004565</v>
      </c>
      <c r="D470" s="341">
        <f>PayCombo!Q462</f>
        <v>8.0257240268919195E-5</v>
      </c>
      <c r="E470" s="234">
        <f>PayCombo!P462</f>
        <v>4.8154344161351519E-3</v>
      </c>
      <c r="F470" s="74">
        <f t="shared" si="31"/>
        <v>0.96526807827696581</v>
      </c>
      <c r="G470" s="74">
        <f t="shared" si="32"/>
        <v>59.034731921723036</v>
      </c>
      <c r="H470" s="235">
        <f t="shared" si="33"/>
        <v>3485.099573069705</v>
      </c>
      <c r="I470" s="74">
        <f t="shared" si="34"/>
        <v>0.279704473796963</v>
      </c>
    </row>
    <row r="471" spans="1:9">
      <c r="A471" s="197">
        <f>PayCombo!A463</f>
        <v>6</v>
      </c>
      <c r="B471" s="75">
        <f>PayCombo!O463</f>
        <v>60</v>
      </c>
      <c r="C471" s="75">
        <f>PayCombo!N463</f>
        <v>1848917.6816326531</v>
      </c>
      <c r="D471" s="341">
        <f>PayCombo!Q463</f>
        <v>5.408569618507668E-7</v>
      </c>
      <c r="E471" s="234">
        <f>PayCombo!P463</f>
        <v>3.2451417711046008E-5</v>
      </c>
      <c r="F471" s="74">
        <f t="shared" si="31"/>
        <v>0.96526807827696581</v>
      </c>
      <c r="G471" s="74">
        <f t="shared" si="32"/>
        <v>59.034731921723036</v>
      </c>
      <c r="H471" s="235">
        <f t="shared" si="33"/>
        <v>3485.099573069705</v>
      </c>
      <c r="I471" s="74">
        <f t="shared" si="34"/>
        <v>1.884940366837885E-3</v>
      </c>
    </row>
    <row r="472" spans="1:9">
      <c r="A472" s="197">
        <f>PayCombo!A464</f>
        <v>6</v>
      </c>
      <c r="B472" s="75">
        <f>PayCombo!O464</f>
        <v>60</v>
      </c>
      <c r="C472" s="75">
        <f>PayCombo!N464</f>
        <v>69419.63806331114</v>
      </c>
      <c r="D472" s="341">
        <f>PayCombo!Q464</f>
        <v>1.4405145689293192E-5</v>
      </c>
      <c r="E472" s="234">
        <f>PayCombo!P464</f>
        <v>8.6430874135759147E-4</v>
      </c>
      <c r="F472" s="74">
        <f t="shared" ref="F472:F535" si="35">$B$5</f>
        <v>0.96526807827696581</v>
      </c>
      <c r="G472" s="74">
        <f t="shared" ref="G472:G535" si="36">B472-F472</f>
        <v>59.034731921723036</v>
      </c>
      <c r="H472" s="235">
        <f t="shared" ref="H472:H535" si="37">G472^2</f>
        <v>3485.099573069705</v>
      </c>
      <c r="I472" s="74">
        <f t="shared" ref="I472:I535" si="38">D472*H472</f>
        <v>5.0203367091762603E-2</v>
      </c>
    </row>
    <row r="473" spans="1:9">
      <c r="A473" s="197">
        <f>PayCombo!A465</f>
        <v>6</v>
      </c>
      <c r="B473" s="75">
        <f>PayCombo!O465</f>
        <v>60</v>
      </c>
      <c r="C473" s="75">
        <f>PayCombo!N465</f>
        <v>202918.94203121719</v>
      </c>
      <c r="D473" s="341">
        <f>PayCombo!Q465</f>
        <v>4.9280761568634601E-6</v>
      </c>
      <c r="E473" s="234">
        <f>PayCombo!P465</f>
        <v>2.9568456941180758E-4</v>
      </c>
      <c r="F473" s="74">
        <f t="shared" si="35"/>
        <v>0.96526807827696581</v>
      </c>
      <c r="G473" s="74">
        <f t="shared" si="36"/>
        <v>59.034731921723036</v>
      </c>
      <c r="H473" s="235">
        <f t="shared" si="37"/>
        <v>3485.099573069705</v>
      </c>
      <c r="I473" s="74">
        <f t="shared" si="38"/>
        <v>1.7174836110339837E-2</v>
      </c>
    </row>
    <row r="474" spans="1:9">
      <c r="A474" s="197">
        <f>PayCombo!A466</f>
        <v>6</v>
      </c>
      <c r="B474" s="75">
        <f>PayCombo!O466</f>
        <v>60</v>
      </c>
      <c r="C474" s="75">
        <f>PayCombo!N466</f>
        <v>1540764.7346938776</v>
      </c>
      <c r="D474" s="341">
        <f>PayCombo!Q466</f>
        <v>6.4902835422092006E-7</v>
      </c>
      <c r="E474" s="234">
        <f>PayCombo!P466</f>
        <v>3.8941701253255204E-5</v>
      </c>
      <c r="F474" s="74">
        <f t="shared" si="35"/>
        <v>0.96526807827696581</v>
      </c>
      <c r="G474" s="74">
        <f t="shared" si="36"/>
        <v>59.034731921723036</v>
      </c>
      <c r="H474" s="235">
        <f t="shared" si="37"/>
        <v>3485.099573069705</v>
      </c>
      <c r="I474" s="74">
        <f t="shared" si="38"/>
        <v>2.2619284402054618E-3</v>
      </c>
    </row>
    <row r="475" spans="1:9">
      <c r="A475" s="197">
        <f>PayCombo!A467</f>
        <v>6</v>
      </c>
      <c r="B475" s="75">
        <f>PayCombo!O467</f>
        <v>60</v>
      </c>
      <c r="C475" s="75">
        <f>PayCombo!N467</f>
        <v>57849.698386092619</v>
      </c>
      <c r="D475" s="341">
        <f>PayCombo!Q467</f>
        <v>1.728617482715183E-5</v>
      </c>
      <c r="E475" s="234">
        <f>PayCombo!P467</f>
        <v>1.0371704896291098E-3</v>
      </c>
      <c r="F475" s="74">
        <f t="shared" si="35"/>
        <v>0.96526807827696581</v>
      </c>
      <c r="G475" s="74">
        <f t="shared" si="36"/>
        <v>59.034731921723036</v>
      </c>
      <c r="H475" s="235">
        <f t="shared" si="37"/>
        <v>3485.099573069705</v>
      </c>
      <c r="I475" s="74">
        <f t="shared" si="38"/>
        <v>6.0244040510115122E-2</v>
      </c>
    </row>
    <row r="476" spans="1:9">
      <c r="A476" s="197">
        <f>PayCombo!A468</f>
        <v>6</v>
      </c>
      <c r="B476" s="75">
        <f>PayCombo!O468</f>
        <v>60</v>
      </c>
      <c r="C476" s="75">
        <f>PayCombo!N468</f>
        <v>169099.11835934766</v>
      </c>
      <c r="D476" s="341">
        <f>PayCombo!Q468</f>
        <v>5.9136913882361514E-6</v>
      </c>
      <c r="E476" s="234">
        <f>PayCombo!P468</f>
        <v>3.5482148329416907E-4</v>
      </c>
      <c r="F476" s="74">
        <f t="shared" si="35"/>
        <v>0.96526807827696581</v>
      </c>
      <c r="G476" s="74">
        <f t="shared" si="36"/>
        <v>59.034731921723036</v>
      </c>
      <c r="H476" s="235">
        <f t="shared" si="37"/>
        <v>3485.099573069705</v>
      </c>
      <c r="I476" s="74">
        <f t="shared" si="38"/>
        <v>2.0609803332407802E-2</v>
      </c>
    </row>
    <row r="477" spans="1:9">
      <c r="A477" s="197">
        <f>PayCombo!A469</f>
        <v>6</v>
      </c>
      <c r="B477" s="75">
        <f>PayCombo!O469</f>
        <v>60</v>
      </c>
      <c r="C477" s="75">
        <f>PayCombo!N469</f>
        <v>942123.65943065123</v>
      </c>
      <c r="D477" s="341">
        <f>PayCombo!Q469</f>
        <v>1.0614317876321298E-6</v>
      </c>
      <c r="E477" s="234">
        <f>PayCombo!P469</f>
        <v>6.3685907257927786E-5</v>
      </c>
      <c r="F477" s="74">
        <f t="shared" si="35"/>
        <v>0.96526807827696581</v>
      </c>
      <c r="G477" s="74">
        <f t="shared" si="36"/>
        <v>59.034731921723036</v>
      </c>
      <c r="H477" s="235">
        <f t="shared" si="37"/>
        <v>3485.099573069705</v>
      </c>
      <c r="I477" s="74">
        <f t="shared" si="38"/>
        <v>3.6991954699193493E-3</v>
      </c>
    </row>
    <row r="478" spans="1:9">
      <c r="A478" s="197">
        <f>PayCombo!A470</f>
        <v>6</v>
      </c>
      <c r="B478" s="75">
        <f>PayCombo!O470</f>
        <v>60</v>
      </c>
      <c r="C478" s="75">
        <f>PayCombo!N470</f>
        <v>82964.254945054941</v>
      </c>
      <c r="D478" s="341">
        <f>PayCombo!Q470</f>
        <v>1.205338372124566E-5</v>
      </c>
      <c r="E478" s="234">
        <f>PayCombo!P470</f>
        <v>7.2320302327473962E-4</v>
      </c>
      <c r="F478" s="74">
        <f t="shared" si="35"/>
        <v>0.96526807827696581</v>
      </c>
      <c r="G478" s="74">
        <f t="shared" si="36"/>
        <v>59.034731921723036</v>
      </c>
      <c r="H478" s="235">
        <f t="shared" si="37"/>
        <v>3485.099573069705</v>
      </c>
      <c r="I478" s="74">
        <f t="shared" si="38"/>
        <v>4.2007242460958584E-2</v>
      </c>
    </row>
    <row r="479" spans="1:9">
      <c r="A479" s="197">
        <f>PayCombo!A471</f>
        <v>5</v>
      </c>
      <c r="B479" s="75">
        <f>PayCombo!O471</f>
        <v>15</v>
      </c>
      <c r="C479" s="75">
        <f>PayCombo!N471</f>
        <v>308152.94693877554</v>
      </c>
      <c r="D479" s="341">
        <f>PayCombo!Q471</f>
        <v>3.2451417711046006E-6</v>
      </c>
      <c r="E479" s="234">
        <f>PayCombo!P471</f>
        <v>4.8677126566569008E-5</v>
      </c>
      <c r="F479" s="74">
        <f t="shared" si="35"/>
        <v>0.96526807827696581</v>
      </c>
      <c r="G479" s="74">
        <f t="shared" si="36"/>
        <v>14.034731921723035</v>
      </c>
      <c r="H479" s="235">
        <f t="shared" si="37"/>
        <v>196.97370011463155</v>
      </c>
      <c r="I479" s="74">
        <f t="shared" si="38"/>
        <v>6.3920758205102189E-4</v>
      </c>
    </row>
    <row r="480" spans="1:9">
      <c r="A480" s="197">
        <f>PayCombo!A472</f>
        <v>5</v>
      </c>
      <c r="B480" s="75">
        <f>PayCombo!O472</f>
        <v>15</v>
      </c>
      <c r="C480" s="75">
        <f>PayCombo!N472</f>
        <v>11569.939677218525</v>
      </c>
      <c r="D480" s="341">
        <f>PayCombo!Q472</f>
        <v>8.6430874135759136E-5</v>
      </c>
      <c r="E480" s="234">
        <f>PayCombo!P472</f>
        <v>1.296463112036387E-3</v>
      </c>
      <c r="F480" s="74">
        <f t="shared" si="35"/>
        <v>0.96526807827696581</v>
      </c>
      <c r="G480" s="74">
        <f t="shared" si="36"/>
        <v>14.034731921723035</v>
      </c>
      <c r="H480" s="235">
        <f t="shared" si="37"/>
        <v>196.97370011463155</v>
      </c>
      <c r="I480" s="74">
        <f t="shared" si="38"/>
        <v>1.7024609082662484E-2</v>
      </c>
    </row>
    <row r="481" spans="1:9">
      <c r="A481" s="197">
        <f>PayCombo!A473</f>
        <v>5</v>
      </c>
      <c r="B481" s="75">
        <f>PayCombo!O473</f>
        <v>15</v>
      </c>
      <c r="C481" s="75">
        <f>PayCombo!N473</f>
        <v>33819.823671869533</v>
      </c>
      <c r="D481" s="341">
        <f>PayCombo!Q473</f>
        <v>2.9568456941180757E-5</v>
      </c>
      <c r="E481" s="234">
        <f>PayCombo!P473</f>
        <v>4.4352685411771137E-4</v>
      </c>
      <c r="F481" s="74">
        <f t="shared" si="35"/>
        <v>0.96526807827696581</v>
      </c>
      <c r="G481" s="74">
        <f t="shared" si="36"/>
        <v>14.034731921723035</v>
      </c>
      <c r="H481" s="235">
        <f t="shared" si="37"/>
        <v>196.97370011463155</v>
      </c>
      <c r="I481" s="74">
        <f t="shared" si="38"/>
        <v>5.8242083703845347E-3</v>
      </c>
    </row>
    <row r="482" spans="1:9">
      <c r="A482" s="197">
        <f>PayCombo!A474</f>
        <v>5</v>
      </c>
      <c r="B482" s="75">
        <f>PayCombo!O474</f>
        <v>15</v>
      </c>
      <c r="C482" s="75">
        <f>PayCombo!N474</f>
        <v>188424.73188613023</v>
      </c>
      <c r="D482" s="341">
        <f>PayCombo!Q474</f>
        <v>5.3071589381606496E-6</v>
      </c>
      <c r="E482" s="234">
        <f>PayCombo!P474</f>
        <v>7.9607384072409739E-5</v>
      </c>
      <c r="F482" s="74">
        <f t="shared" si="35"/>
        <v>0.96526807827696581</v>
      </c>
      <c r="G482" s="74">
        <f t="shared" si="36"/>
        <v>14.034731921723035</v>
      </c>
      <c r="H482" s="235">
        <f t="shared" si="37"/>
        <v>196.97370011463155</v>
      </c>
      <c r="I482" s="74">
        <f t="shared" si="38"/>
        <v>1.0453707331459423E-3</v>
      </c>
    </row>
    <row r="483" spans="1:9">
      <c r="A483" s="197">
        <f>PayCombo!A475</f>
        <v>5</v>
      </c>
      <c r="B483" s="75">
        <f>PayCombo!O475</f>
        <v>15</v>
      </c>
      <c r="C483" s="75">
        <f>PayCombo!N475</f>
        <v>16592.850989010989</v>
      </c>
      <c r="D483" s="341">
        <f>PayCombo!Q475</f>
        <v>6.0266918606228297E-5</v>
      </c>
      <c r="E483" s="234">
        <f>PayCombo!P475</f>
        <v>9.0400377909342444E-4</v>
      </c>
      <c r="F483" s="74">
        <f t="shared" si="35"/>
        <v>0.96526807827696581</v>
      </c>
      <c r="G483" s="74">
        <f t="shared" si="36"/>
        <v>14.034731921723035</v>
      </c>
      <c r="H483" s="235">
        <f t="shared" si="37"/>
        <v>196.97370011463155</v>
      </c>
      <c r="I483" s="74">
        <f t="shared" si="38"/>
        <v>1.1870997952376122E-2</v>
      </c>
    </row>
    <row r="484" spans="1:9">
      <c r="A484" s="197">
        <f>PayCombo!A476</f>
        <v>5</v>
      </c>
      <c r="B484" s="75">
        <f>PayCombo!O476</f>
        <v>15</v>
      </c>
      <c r="C484" s="75">
        <f>PayCombo!N476</f>
        <v>157020.60990510855</v>
      </c>
      <c r="D484" s="341">
        <f>PayCombo!Q476</f>
        <v>6.3685907257927784E-6</v>
      </c>
      <c r="E484" s="234">
        <f>PayCombo!P476</f>
        <v>9.5528860886891678E-5</v>
      </c>
      <c r="F484" s="74">
        <f t="shared" si="35"/>
        <v>0.96526807827696581</v>
      </c>
      <c r="G484" s="74">
        <f t="shared" si="36"/>
        <v>14.034731921723035</v>
      </c>
      <c r="H484" s="235">
        <f t="shared" si="37"/>
        <v>196.97370011463155</v>
      </c>
      <c r="I484" s="74">
        <f t="shared" si="38"/>
        <v>1.2544448797751305E-3</v>
      </c>
    </row>
    <row r="485" spans="1:9">
      <c r="A485" s="197">
        <f>PayCombo!A477</f>
        <v>5</v>
      </c>
      <c r="B485" s="75">
        <f>PayCombo!O477</f>
        <v>15</v>
      </c>
      <c r="C485" s="75">
        <f>PayCombo!N477</f>
        <v>13827.375824175824</v>
      </c>
      <c r="D485" s="341">
        <f>PayCombo!Q477</f>
        <v>7.2320302327473954E-5</v>
      </c>
      <c r="E485" s="234">
        <f>PayCombo!P477</f>
        <v>1.0848045349121094E-3</v>
      </c>
      <c r="F485" s="74">
        <f t="shared" si="35"/>
        <v>0.96526807827696581</v>
      </c>
      <c r="G485" s="74">
        <f t="shared" si="36"/>
        <v>14.034731921723035</v>
      </c>
      <c r="H485" s="235">
        <f t="shared" si="37"/>
        <v>196.97370011463155</v>
      </c>
      <c r="I485" s="74">
        <f t="shared" si="38"/>
        <v>1.4245197542851345E-2</v>
      </c>
    </row>
    <row r="486" spans="1:9">
      <c r="A486" s="197">
        <f>PayCombo!A478</f>
        <v>5</v>
      </c>
      <c r="B486" s="75">
        <f>PayCombo!O478</f>
        <v>15</v>
      </c>
      <c r="C486" s="75">
        <f>PayCombo!N478</f>
        <v>77038.236734693885</v>
      </c>
      <c r="D486" s="341">
        <f>PayCombo!Q478</f>
        <v>1.2980567084418402E-5</v>
      </c>
      <c r="E486" s="234">
        <f>PayCombo!P478</f>
        <v>1.9470850626627603E-4</v>
      </c>
      <c r="F486" s="74">
        <f t="shared" si="35"/>
        <v>0.96526807827696581</v>
      </c>
      <c r="G486" s="74">
        <f t="shared" si="36"/>
        <v>14.034731921723035</v>
      </c>
      <c r="H486" s="235">
        <f t="shared" si="37"/>
        <v>196.97370011463155</v>
      </c>
      <c r="I486" s="74">
        <f t="shared" si="38"/>
        <v>2.5568303282040876E-3</v>
      </c>
    </row>
    <row r="487" spans="1:9">
      <c r="A487" s="197">
        <f>PayCombo!A479</f>
        <v>4</v>
      </c>
      <c r="B487" s="75">
        <f>PayCombo!O479</f>
        <v>8</v>
      </c>
      <c r="C487" s="75">
        <f>PayCombo!N479</f>
        <v>31404.121981021708</v>
      </c>
      <c r="D487" s="341">
        <f>PayCombo!Q479</f>
        <v>3.1842953628963893E-5</v>
      </c>
      <c r="E487" s="234">
        <f>PayCombo!P479</f>
        <v>2.5474362903171114E-4</v>
      </c>
      <c r="F487" s="74">
        <f t="shared" si="35"/>
        <v>0.96526807827696581</v>
      </c>
      <c r="G487" s="74">
        <f t="shared" si="36"/>
        <v>7.0347319217230346</v>
      </c>
      <c r="H487" s="235">
        <f t="shared" si="37"/>
        <v>49.487453210509059</v>
      </c>
      <c r="I487" s="74">
        <f t="shared" si="38"/>
        <v>1.5758266777977602E-3</v>
      </c>
    </row>
    <row r="488" spans="1:9">
      <c r="A488" s="197">
        <f>PayCombo!A480</f>
        <v>4</v>
      </c>
      <c r="B488" s="75">
        <f>PayCombo!O480</f>
        <v>8</v>
      </c>
      <c r="C488" s="75">
        <f>PayCombo!N480</f>
        <v>2765.4751648351648</v>
      </c>
      <c r="D488" s="341">
        <f>PayCombo!Q480</f>
        <v>3.6160151163736981E-4</v>
      </c>
      <c r="E488" s="234">
        <f>PayCombo!P480</f>
        <v>2.8928120930989585E-3</v>
      </c>
      <c r="F488" s="74">
        <f t="shared" si="35"/>
        <v>0.96526807827696581</v>
      </c>
      <c r="G488" s="74">
        <f t="shared" si="36"/>
        <v>7.0347319217230346</v>
      </c>
      <c r="H488" s="235">
        <f t="shared" si="37"/>
        <v>49.487453210509059</v>
      </c>
      <c r="I488" s="74">
        <f t="shared" si="38"/>
        <v>1.7894737888003685E-2</v>
      </c>
    </row>
    <row r="489" spans="1:9">
      <c r="A489" s="197">
        <f>PayCombo!A481</f>
        <v>4</v>
      </c>
      <c r="B489" s="75">
        <f>PayCombo!O481</f>
        <v>8</v>
      </c>
      <c r="C489" s="75">
        <f>PayCombo!N481</f>
        <v>15407.647346938775</v>
      </c>
      <c r="D489" s="341">
        <f>PayCombo!Q481</f>
        <v>6.4902835422092015E-5</v>
      </c>
      <c r="E489" s="234">
        <f>PayCombo!P481</f>
        <v>5.1922268337673612E-4</v>
      </c>
      <c r="F489" s="74">
        <f t="shared" si="35"/>
        <v>0.96526807827696581</v>
      </c>
      <c r="G489" s="74">
        <f t="shared" si="36"/>
        <v>7.0347319217230346</v>
      </c>
      <c r="H489" s="235">
        <f t="shared" si="37"/>
        <v>49.487453210509059</v>
      </c>
      <c r="I489" s="74">
        <f t="shared" si="38"/>
        <v>3.2118760311801485E-3</v>
      </c>
    </row>
    <row r="490" spans="1:9">
      <c r="A490" s="197">
        <f>PayCombo!A482</f>
        <v>4</v>
      </c>
      <c r="B490" s="75">
        <f>PayCombo!O482</f>
        <v>8</v>
      </c>
      <c r="C490" s="75">
        <f>PayCombo!N482</f>
        <v>12839.706122448979</v>
      </c>
      <c r="D490" s="341">
        <f>PayCombo!Q482</f>
        <v>7.7883402506510421E-5</v>
      </c>
      <c r="E490" s="234">
        <f>PayCombo!P482</f>
        <v>6.2306722005208337E-4</v>
      </c>
      <c r="F490" s="74">
        <f t="shared" si="35"/>
        <v>0.96526807827696581</v>
      </c>
      <c r="G490" s="74">
        <f t="shared" si="36"/>
        <v>7.0347319217230346</v>
      </c>
      <c r="H490" s="235">
        <f t="shared" si="37"/>
        <v>49.487453210509059</v>
      </c>
      <c r="I490" s="74">
        <f t="shared" si="38"/>
        <v>3.8542512374161787E-3</v>
      </c>
    </row>
    <row r="491" spans="1:9">
      <c r="A491" s="197">
        <f>PayCombo!A483</f>
        <v>4</v>
      </c>
      <c r="B491" s="75">
        <f>PayCombo!O483</f>
        <v>8</v>
      </c>
      <c r="C491" s="75">
        <f>PayCombo!N483</f>
        <v>4766.2545454545452</v>
      </c>
      <c r="D491" s="341">
        <f>PayCombo!Q483</f>
        <v>2.09808349609375E-4</v>
      </c>
      <c r="E491" s="234">
        <f>PayCombo!P483</f>
        <v>1.678466796875E-3</v>
      </c>
      <c r="F491" s="74">
        <f t="shared" si="35"/>
        <v>0.96526807827696581</v>
      </c>
      <c r="G491" s="74">
        <f t="shared" si="36"/>
        <v>7.0347319217230346</v>
      </c>
      <c r="H491" s="235">
        <f t="shared" si="37"/>
        <v>49.487453210509059</v>
      </c>
      <c r="I491" s="74">
        <f t="shared" si="38"/>
        <v>1.0382880884468072E-2</v>
      </c>
    </row>
    <row r="492" spans="1:9">
      <c r="A492" s="197">
        <f>PayCombo!A484</f>
        <v>3</v>
      </c>
      <c r="B492" s="75">
        <f>PayCombo!O484</f>
        <v>5</v>
      </c>
      <c r="C492" s="75">
        <f>PayCombo!N484</f>
        <v>2567.9412244897958</v>
      </c>
      <c r="D492" s="341">
        <f>PayCombo!Q484</f>
        <v>3.8941701253255212E-4</v>
      </c>
      <c r="E492" s="234">
        <f>PayCombo!P484</f>
        <v>1.9470850626627607E-3</v>
      </c>
      <c r="F492" s="74">
        <f t="shared" si="35"/>
        <v>0.96526807827696581</v>
      </c>
      <c r="G492" s="74">
        <f t="shared" si="36"/>
        <v>4.0347319217230346</v>
      </c>
      <c r="H492" s="235">
        <f t="shared" si="37"/>
        <v>16.279061680170852</v>
      </c>
      <c r="I492" s="74">
        <f t="shared" si="38"/>
        <v>6.3393435663252817E-3</v>
      </c>
    </row>
    <row r="493" spans="1:9">
      <c r="A493" s="197">
        <f>PayCombo!A485</f>
        <v>3</v>
      </c>
      <c r="B493" s="75">
        <f>PayCombo!O485</f>
        <v>5</v>
      </c>
      <c r="C493" s="75">
        <f>PayCombo!N485</f>
        <v>953.25090909090909</v>
      </c>
      <c r="D493" s="341">
        <f>PayCombo!Q485</f>
        <v>1.049041748046875E-3</v>
      </c>
      <c r="E493" s="234">
        <f>PayCombo!P485</f>
        <v>5.245208740234375E-3</v>
      </c>
      <c r="F493" s="74">
        <f t="shared" si="35"/>
        <v>0.96526807827696581</v>
      </c>
      <c r="G493" s="74">
        <f t="shared" si="36"/>
        <v>4.0347319217230346</v>
      </c>
      <c r="H493" s="235">
        <f t="shared" si="37"/>
        <v>16.279061680170852</v>
      </c>
      <c r="I493" s="74">
        <f t="shared" si="38"/>
        <v>1.707741532152933E-2</v>
      </c>
    </row>
    <row r="494" spans="1:9">
      <c r="A494" s="197">
        <f>PayCombo!A486</f>
        <v>3</v>
      </c>
      <c r="B494" s="75">
        <f>PayCombo!O486</f>
        <v>5</v>
      </c>
      <c r="C494" s="75">
        <f>PayCombo!N486</f>
        <v>794.37575757575758</v>
      </c>
      <c r="D494" s="341">
        <f>PayCombo!Q486</f>
        <v>1.25885009765625E-3</v>
      </c>
      <c r="E494" s="234">
        <f>PayCombo!P486</f>
        <v>6.29425048828125E-3</v>
      </c>
      <c r="F494" s="74">
        <f t="shared" si="35"/>
        <v>0.96526807827696581</v>
      </c>
      <c r="G494" s="74">
        <f t="shared" si="36"/>
        <v>4.0347319217230346</v>
      </c>
      <c r="H494" s="235">
        <f t="shared" si="37"/>
        <v>16.279061680170852</v>
      </c>
      <c r="I494" s="74">
        <f t="shared" si="38"/>
        <v>2.0492898385835193E-2</v>
      </c>
    </row>
    <row r="495" spans="1:9">
      <c r="A495" s="197" t="str">
        <f>PayCombo!A487</f>
        <v>TE</v>
      </c>
      <c r="B495" s="75"/>
      <c r="C495" s="75"/>
      <c r="D495" s="341"/>
      <c r="E495" s="234"/>
      <c r="F495" s="74"/>
      <c r="G495" s="74"/>
      <c r="H495" s="235"/>
      <c r="I495" s="74"/>
    </row>
    <row r="496" spans="1:9">
      <c r="A496" s="197">
        <f>PayCombo!A488</f>
        <v>10</v>
      </c>
      <c r="B496" s="75">
        <f>PayCombo!O488</f>
        <v>900</v>
      </c>
      <c r="C496" s="75">
        <f>PayCombo!N488</f>
        <v>18583993.107692309</v>
      </c>
      <c r="D496" s="341">
        <f>PayCombo!Q488</f>
        <v>5.3809748755560975E-8</v>
      </c>
      <c r="E496" s="234">
        <f>PayCombo!P488</f>
        <v>4.8428773880004876E-5</v>
      </c>
      <c r="F496" s="74">
        <f t="shared" si="35"/>
        <v>0.96526807827696581</v>
      </c>
      <c r="G496" s="74">
        <f t="shared" si="36"/>
        <v>899.03473192172305</v>
      </c>
      <c r="H496" s="235">
        <f t="shared" si="37"/>
        <v>808263.44920156442</v>
      </c>
      <c r="I496" s="74">
        <f t="shared" si="38"/>
        <v>4.3492453129839299E-2</v>
      </c>
    </row>
    <row r="497" spans="1:9">
      <c r="A497" s="197">
        <f>PayCombo!A489</f>
        <v>9</v>
      </c>
      <c r="B497" s="75">
        <f>PayCombo!O489</f>
        <v>360</v>
      </c>
      <c r="C497" s="75">
        <f>PayCombo!N489</f>
        <v>18583993.107692309</v>
      </c>
      <c r="D497" s="341">
        <f>PayCombo!Q489</f>
        <v>5.3809748755560975E-8</v>
      </c>
      <c r="E497" s="234">
        <f>PayCombo!P489</f>
        <v>1.937150955200195E-5</v>
      </c>
      <c r="F497" s="74">
        <f t="shared" si="35"/>
        <v>0.96526807827696581</v>
      </c>
      <c r="G497" s="74">
        <f t="shared" si="36"/>
        <v>359.03473192172305</v>
      </c>
      <c r="H497" s="235">
        <f t="shared" si="37"/>
        <v>128905.93872610353</v>
      </c>
      <c r="I497" s="74">
        <f t="shared" si="38"/>
        <v>6.936396175951369E-3</v>
      </c>
    </row>
    <row r="498" spans="1:9">
      <c r="A498" s="197">
        <f>PayCombo!A490</f>
        <v>9</v>
      </c>
      <c r="B498" s="75">
        <f>PayCombo!O490</f>
        <v>360</v>
      </c>
      <c r="C498" s="75">
        <f>PayCombo!N490</f>
        <v>1296557.6586762075</v>
      </c>
      <c r="D498" s="341">
        <f>PayCombo!Q490</f>
        <v>7.7127306549637406E-7</v>
      </c>
      <c r="E498" s="234">
        <f>PayCombo!P490</f>
        <v>2.7765830357869464E-4</v>
      </c>
      <c r="F498" s="74">
        <f t="shared" si="35"/>
        <v>0.96526807827696581</v>
      </c>
      <c r="G498" s="74">
        <f t="shared" si="36"/>
        <v>359.03473192172305</v>
      </c>
      <c r="H498" s="235">
        <f t="shared" si="37"/>
        <v>128905.93872610353</v>
      </c>
      <c r="I498" s="74">
        <f t="shared" si="38"/>
        <v>9.9421678521969634E-2</v>
      </c>
    </row>
    <row r="499" spans="1:9">
      <c r="A499" s="197">
        <f>PayCombo!A491</f>
        <v>9</v>
      </c>
      <c r="B499" s="75">
        <f>PayCombo!O491</f>
        <v>360</v>
      </c>
      <c r="C499" s="75">
        <f>PayCombo!N491</f>
        <v>27875989.661538463</v>
      </c>
      <c r="D499" s="341">
        <f>PayCombo!Q491</f>
        <v>3.5873165837040654E-8</v>
      </c>
      <c r="E499" s="234">
        <f>PayCombo!P491</f>
        <v>1.2914339701334635E-5</v>
      </c>
      <c r="F499" s="74">
        <f t="shared" si="35"/>
        <v>0.96526807827696581</v>
      </c>
      <c r="G499" s="74">
        <f t="shared" si="36"/>
        <v>359.03473192172305</v>
      </c>
      <c r="H499" s="235">
        <f t="shared" si="37"/>
        <v>128905.93872610353</v>
      </c>
      <c r="I499" s="74">
        <f t="shared" si="38"/>
        <v>4.6242641173009132E-3</v>
      </c>
    </row>
    <row r="500" spans="1:9">
      <c r="A500" s="197">
        <f>PayCombo!A492</f>
        <v>9</v>
      </c>
      <c r="B500" s="75">
        <f>PayCombo!O492</f>
        <v>360</v>
      </c>
      <c r="C500" s="75">
        <f>PayCombo!N492</f>
        <v>12119995.505016722</v>
      </c>
      <c r="D500" s="341">
        <f>PayCombo!Q492</f>
        <v>8.2508281425193507E-8</v>
      </c>
      <c r="E500" s="234">
        <f>PayCombo!P492</f>
        <v>2.9702981313069664E-5</v>
      </c>
      <c r="F500" s="74">
        <f t="shared" si="35"/>
        <v>0.96526807827696581</v>
      </c>
      <c r="G500" s="74">
        <f t="shared" si="36"/>
        <v>359.03473192172305</v>
      </c>
      <c r="H500" s="235">
        <f t="shared" si="37"/>
        <v>128905.93872610353</v>
      </c>
      <c r="I500" s="74">
        <f t="shared" si="38"/>
        <v>1.06358074697921E-2</v>
      </c>
    </row>
    <row r="501" spans="1:9">
      <c r="A501" s="197">
        <f>PayCombo!A493</f>
        <v>9</v>
      </c>
      <c r="B501" s="75">
        <f>PayCombo!O493</f>
        <v>360</v>
      </c>
      <c r="C501" s="75">
        <f>PayCombo!N493</f>
        <v>11504376.685714286</v>
      </c>
      <c r="D501" s="341">
        <f>PayCombo!Q493</f>
        <v>8.6923440297444657E-8</v>
      </c>
      <c r="E501" s="234">
        <f>PayCombo!P493</f>
        <v>3.1292438507080078E-5</v>
      </c>
      <c r="F501" s="74">
        <f t="shared" si="35"/>
        <v>0.96526807827696581</v>
      </c>
      <c r="G501" s="74">
        <f t="shared" si="36"/>
        <v>359.03473192172305</v>
      </c>
      <c r="H501" s="235">
        <f t="shared" si="37"/>
        <v>128905.93872610353</v>
      </c>
      <c r="I501" s="74">
        <f t="shared" si="38"/>
        <v>1.120494766884452E-2</v>
      </c>
    </row>
    <row r="502" spans="1:9">
      <c r="A502" s="197">
        <f>PayCombo!A494</f>
        <v>8</v>
      </c>
      <c r="B502" s="75">
        <f>PayCombo!O494</f>
        <v>240</v>
      </c>
      <c r="C502" s="75">
        <f>PayCombo!N494</f>
        <v>1296557.6586762075</v>
      </c>
      <c r="D502" s="341">
        <f>PayCombo!Q494</f>
        <v>7.7127306549637406E-7</v>
      </c>
      <c r="E502" s="234">
        <f>PayCombo!P494</f>
        <v>1.8510553571912978E-4</v>
      </c>
      <c r="F502" s="74">
        <f t="shared" si="35"/>
        <v>0.96526807827696581</v>
      </c>
      <c r="G502" s="74">
        <f t="shared" si="36"/>
        <v>239.03473192172302</v>
      </c>
      <c r="H502" s="235">
        <f t="shared" si="37"/>
        <v>57137.60306488999</v>
      </c>
      <c r="I502" s="74">
        <f t="shared" si="38"/>
        <v>4.4068694270972722E-2</v>
      </c>
    </row>
    <row r="503" spans="1:9">
      <c r="A503" s="197">
        <f>PayCombo!A495</f>
        <v>8</v>
      </c>
      <c r="B503" s="75">
        <f>PayCombo!O495</f>
        <v>240</v>
      </c>
      <c r="C503" s="75">
        <f>PayCombo!N495</f>
        <v>27875989.661538463</v>
      </c>
      <c r="D503" s="341">
        <f>PayCombo!Q495</f>
        <v>3.5873165837040654E-8</v>
      </c>
      <c r="E503" s="234">
        <f>PayCombo!P495</f>
        <v>8.6095598008897577E-6</v>
      </c>
      <c r="F503" s="74">
        <f t="shared" si="35"/>
        <v>0.96526807827696581</v>
      </c>
      <c r="G503" s="74">
        <f t="shared" si="36"/>
        <v>239.03473192172302</v>
      </c>
      <c r="H503" s="235">
        <f t="shared" si="37"/>
        <v>57137.60306488999</v>
      </c>
      <c r="I503" s="74">
        <f t="shared" si="38"/>
        <v>2.0497067102778011E-3</v>
      </c>
    </row>
    <row r="504" spans="1:9">
      <c r="A504" s="197">
        <f>PayCombo!A496</f>
        <v>8</v>
      </c>
      <c r="B504" s="75">
        <f>PayCombo!O496</f>
        <v>240</v>
      </c>
      <c r="C504" s="75">
        <f>PayCombo!N496</f>
        <v>12119995.505016722</v>
      </c>
      <c r="D504" s="341">
        <f>PayCombo!Q496</f>
        <v>8.2508281425193507E-8</v>
      </c>
      <c r="E504" s="234">
        <f>PayCombo!P496</f>
        <v>1.9801987542046441E-5</v>
      </c>
      <c r="F504" s="74">
        <f t="shared" si="35"/>
        <v>0.96526807827696581</v>
      </c>
      <c r="G504" s="74">
        <f t="shared" si="36"/>
        <v>239.03473192172302</v>
      </c>
      <c r="H504" s="235">
        <f t="shared" si="37"/>
        <v>57137.60306488999</v>
      </c>
      <c r="I504" s="74">
        <f t="shared" si="38"/>
        <v>4.7143254336389426E-3</v>
      </c>
    </row>
    <row r="505" spans="1:9">
      <c r="A505" s="197">
        <f>PayCombo!A497</f>
        <v>8</v>
      </c>
      <c r="B505" s="75">
        <f>PayCombo!O497</f>
        <v>240</v>
      </c>
      <c r="C505" s="75">
        <f>PayCombo!N497</f>
        <v>11504376.685714286</v>
      </c>
      <c r="D505" s="341">
        <f>PayCombo!Q497</f>
        <v>8.6923440297444657E-8</v>
      </c>
      <c r="E505" s="234">
        <f>PayCombo!P497</f>
        <v>2.0861625671386719E-5</v>
      </c>
      <c r="F505" s="74">
        <f t="shared" si="35"/>
        <v>0.96526807827696581</v>
      </c>
      <c r="G505" s="74">
        <f t="shared" si="36"/>
        <v>239.03473192172302</v>
      </c>
      <c r="H505" s="235">
        <f t="shared" si="37"/>
        <v>57137.60306488999</v>
      </c>
      <c r="I505" s="74">
        <f t="shared" si="38"/>
        <v>4.9665970287500558E-3</v>
      </c>
    </row>
    <row r="506" spans="1:9">
      <c r="A506" s="197">
        <f>PayCombo!A498</f>
        <v>8</v>
      </c>
      <c r="B506" s="75">
        <f>PayCombo!O498</f>
        <v>240</v>
      </c>
      <c r="C506" s="75">
        <f>PayCombo!N498</f>
        <v>1944836.4880143113</v>
      </c>
      <c r="D506" s="341">
        <f>PayCombo!Q498</f>
        <v>5.1418204366424934E-7</v>
      </c>
      <c r="E506" s="234">
        <f>PayCombo!P498</f>
        <v>1.2340369047941985E-4</v>
      </c>
      <c r="F506" s="74">
        <f t="shared" si="35"/>
        <v>0.96526807827696581</v>
      </c>
      <c r="G506" s="74">
        <f t="shared" si="36"/>
        <v>239.03473192172302</v>
      </c>
      <c r="H506" s="235">
        <f t="shared" si="37"/>
        <v>57137.60306488999</v>
      </c>
      <c r="I506" s="74">
        <f t="shared" si="38"/>
        <v>2.9379129513981812E-2</v>
      </c>
    </row>
    <row r="507" spans="1:9">
      <c r="A507" s="197">
        <f>PayCombo!A499</f>
        <v>8</v>
      </c>
      <c r="B507" s="75">
        <f>PayCombo!O499</f>
        <v>240</v>
      </c>
      <c r="C507" s="75">
        <f>PayCombo!N499</f>
        <v>845581.08174535271</v>
      </c>
      <c r="D507" s="341">
        <f>PayCombo!Q499</f>
        <v>1.1826187004277736E-6</v>
      </c>
      <c r="E507" s="234">
        <f>PayCombo!P499</f>
        <v>2.8382848810266567E-4</v>
      </c>
      <c r="F507" s="74">
        <f t="shared" si="35"/>
        <v>0.96526807827696581</v>
      </c>
      <c r="G507" s="74">
        <f t="shared" si="36"/>
        <v>239.03473192172302</v>
      </c>
      <c r="H507" s="235">
        <f t="shared" si="37"/>
        <v>57137.60306488999</v>
      </c>
      <c r="I507" s="74">
        <f t="shared" si="38"/>
        <v>6.7571997882158175E-2</v>
      </c>
    </row>
    <row r="508" spans="1:9">
      <c r="A508" s="197">
        <f>PayCombo!A500</f>
        <v>8</v>
      </c>
      <c r="B508" s="75">
        <f>PayCombo!O500</f>
        <v>240</v>
      </c>
      <c r="C508" s="75">
        <f>PayCombo!N500</f>
        <v>802630.93156146177</v>
      </c>
      <c r="D508" s="341">
        <f>PayCombo!Q500</f>
        <v>1.2459026442633735E-6</v>
      </c>
      <c r="E508" s="234">
        <f>PayCombo!P500</f>
        <v>2.9901663462320965E-4</v>
      </c>
      <c r="F508" s="74">
        <f t="shared" si="35"/>
        <v>0.96526807827696581</v>
      </c>
      <c r="G508" s="74">
        <f t="shared" si="36"/>
        <v>239.03473192172302</v>
      </c>
      <c r="H508" s="235">
        <f t="shared" si="37"/>
        <v>57137.60306488999</v>
      </c>
      <c r="I508" s="74">
        <f t="shared" si="38"/>
        <v>7.1187890745417481E-2</v>
      </c>
    </row>
    <row r="509" spans="1:9">
      <c r="A509" s="197">
        <f>PayCombo!A501</f>
        <v>8</v>
      </c>
      <c r="B509" s="75">
        <f>PayCombo!O501</f>
        <v>240</v>
      </c>
      <c r="C509" s="75">
        <f>PayCombo!N501</f>
        <v>18179993.257525083</v>
      </c>
      <c r="D509" s="341">
        <f>PayCombo!Q501</f>
        <v>5.5005520950129009E-8</v>
      </c>
      <c r="E509" s="234">
        <f>PayCombo!P501</f>
        <v>1.3201325028030961E-5</v>
      </c>
      <c r="F509" s="74">
        <f t="shared" si="35"/>
        <v>0.96526807827696581</v>
      </c>
      <c r="G509" s="74">
        <f t="shared" si="36"/>
        <v>239.03473192172302</v>
      </c>
      <c r="H509" s="235">
        <f t="shared" si="37"/>
        <v>57137.60306488999</v>
      </c>
      <c r="I509" s="74">
        <f t="shared" si="38"/>
        <v>3.1428836224259619E-3</v>
      </c>
    </row>
    <row r="510" spans="1:9">
      <c r="A510" s="197">
        <f>PayCombo!A502</f>
        <v>8</v>
      </c>
      <c r="B510" s="75">
        <f>PayCombo!O502</f>
        <v>240</v>
      </c>
      <c r="C510" s="75">
        <f>PayCombo!N502</f>
        <v>17256565.028571427</v>
      </c>
      <c r="D510" s="341">
        <f>PayCombo!Q502</f>
        <v>5.7948960198296447E-8</v>
      </c>
      <c r="E510" s="234">
        <f>PayCombo!P502</f>
        <v>1.3907750447591148E-5</v>
      </c>
      <c r="F510" s="74">
        <f t="shared" si="35"/>
        <v>0.96526807827696581</v>
      </c>
      <c r="G510" s="74">
        <f t="shared" si="36"/>
        <v>239.03473192172302</v>
      </c>
      <c r="H510" s="235">
        <f t="shared" si="37"/>
        <v>57137.60306488999</v>
      </c>
      <c r="I510" s="74">
        <f t="shared" si="38"/>
        <v>3.3110646858333713E-3</v>
      </c>
    </row>
    <row r="511" spans="1:9">
      <c r="A511" s="197">
        <f>PayCombo!A503</f>
        <v>8</v>
      </c>
      <c r="B511" s="75">
        <f>PayCombo!O503</f>
        <v>240</v>
      </c>
      <c r="C511" s="75">
        <f>PayCombo!N503</f>
        <v>7502854.3602484474</v>
      </c>
      <c r="D511" s="341">
        <f>PayCombo!Q503</f>
        <v>1.3328260845608182E-7</v>
      </c>
      <c r="E511" s="234">
        <f>PayCombo!P503</f>
        <v>3.1987826029459633E-5</v>
      </c>
      <c r="F511" s="74">
        <f t="shared" si="35"/>
        <v>0.96526807827696581</v>
      </c>
      <c r="G511" s="74">
        <f t="shared" si="36"/>
        <v>239.03473192172302</v>
      </c>
      <c r="H511" s="235">
        <f t="shared" si="37"/>
        <v>57137.60306488999</v>
      </c>
      <c r="I511" s="74">
        <f t="shared" si="38"/>
        <v>7.6154487774167529E-3</v>
      </c>
    </row>
    <row r="512" spans="1:9">
      <c r="A512" s="197">
        <f>PayCombo!A504</f>
        <v>8</v>
      </c>
      <c r="B512" s="75">
        <f>PayCombo!O504</f>
        <v>240</v>
      </c>
      <c r="C512" s="75">
        <f>PayCombo!N504</f>
        <v>1529062.7240506329</v>
      </c>
      <c r="D512" s="341">
        <f>PayCombo!Q504</f>
        <v>6.5399540795220264E-7</v>
      </c>
      <c r="E512" s="234">
        <f>PayCombo!P504</f>
        <v>1.5695889790852863E-4</v>
      </c>
      <c r="F512" s="74">
        <f t="shared" si="35"/>
        <v>0.96526807827696581</v>
      </c>
      <c r="G512" s="74">
        <f t="shared" si="36"/>
        <v>239.03473192172302</v>
      </c>
      <c r="H512" s="235">
        <f t="shared" si="37"/>
        <v>57137.60306488999</v>
      </c>
      <c r="I512" s="74">
        <f t="shared" si="38"/>
        <v>3.7367730025833754E-2</v>
      </c>
    </row>
    <row r="513" spans="1:9">
      <c r="A513" s="197">
        <f>PayCombo!A505</f>
        <v>7</v>
      </c>
      <c r="B513" s="75">
        <f>PayCombo!O505</f>
        <v>150</v>
      </c>
      <c r="C513" s="75">
        <f>PayCombo!N505</f>
        <v>1944836.4880143113</v>
      </c>
      <c r="D513" s="341">
        <f>PayCombo!Q505</f>
        <v>5.1418204366424934E-7</v>
      </c>
      <c r="E513" s="234">
        <f>PayCombo!P505</f>
        <v>7.7127306549637395E-5</v>
      </c>
      <c r="F513" s="74">
        <f t="shared" si="35"/>
        <v>0.96526807827696581</v>
      </c>
      <c r="G513" s="74">
        <f t="shared" si="36"/>
        <v>149.03473192172302</v>
      </c>
      <c r="H513" s="235">
        <f t="shared" si="37"/>
        <v>22211.351318979847</v>
      </c>
      <c r="I513" s="74">
        <f t="shared" si="38"/>
        <v>1.1420678013737678E-2</v>
      </c>
    </row>
    <row r="514" spans="1:9">
      <c r="A514" s="197">
        <f>PayCombo!A506</f>
        <v>7</v>
      </c>
      <c r="B514" s="75">
        <f>PayCombo!O506</f>
        <v>150</v>
      </c>
      <c r="C514" s="75">
        <f>PayCombo!N506</f>
        <v>845581.08174535271</v>
      </c>
      <c r="D514" s="341">
        <f>PayCombo!Q506</f>
        <v>1.1826187004277736E-6</v>
      </c>
      <c r="E514" s="234">
        <f>PayCombo!P506</f>
        <v>1.7739280506416606E-4</v>
      </c>
      <c r="F514" s="74">
        <f t="shared" si="35"/>
        <v>0.96526807827696581</v>
      </c>
      <c r="G514" s="74">
        <f t="shared" si="36"/>
        <v>149.03473192172302</v>
      </c>
      <c r="H514" s="235">
        <f t="shared" si="37"/>
        <v>22211.351318979847</v>
      </c>
      <c r="I514" s="74">
        <f t="shared" si="38"/>
        <v>2.6267559431596664E-2</v>
      </c>
    </row>
    <row r="515" spans="1:9">
      <c r="A515" s="197">
        <f>PayCombo!A507</f>
        <v>7</v>
      </c>
      <c r="B515" s="75">
        <f>PayCombo!O507</f>
        <v>150</v>
      </c>
      <c r="C515" s="75">
        <f>PayCombo!N507</f>
        <v>802630.93156146177</v>
      </c>
      <c r="D515" s="341">
        <f>PayCombo!Q507</f>
        <v>1.2459026442633735E-6</v>
      </c>
      <c r="E515" s="234">
        <f>PayCombo!P507</f>
        <v>1.8688539663950604E-4</v>
      </c>
      <c r="F515" s="74">
        <f t="shared" si="35"/>
        <v>0.96526807827696581</v>
      </c>
      <c r="G515" s="74">
        <f t="shared" si="36"/>
        <v>149.03473192172302</v>
      </c>
      <c r="H515" s="235">
        <f t="shared" si="37"/>
        <v>22211.351318979847</v>
      </c>
      <c r="I515" s="74">
        <f t="shared" si="38"/>
        <v>2.767318134097976E-2</v>
      </c>
    </row>
    <row r="516" spans="1:9">
      <c r="A516" s="197">
        <f>PayCombo!A508</f>
        <v>7</v>
      </c>
      <c r="B516" s="75">
        <f>PayCombo!O508</f>
        <v>150</v>
      </c>
      <c r="C516" s="75">
        <f>PayCombo!N508</f>
        <v>18179993.257525083</v>
      </c>
      <c r="D516" s="341">
        <f>PayCombo!Q508</f>
        <v>5.5005520950129009E-8</v>
      </c>
      <c r="E516" s="234">
        <f>PayCombo!P508</f>
        <v>8.250828142519352E-6</v>
      </c>
      <c r="F516" s="74">
        <f t="shared" si="35"/>
        <v>0.96526807827696581</v>
      </c>
      <c r="G516" s="74">
        <f t="shared" si="36"/>
        <v>149.03473192172302</v>
      </c>
      <c r="H516" s="235">
        <f t="shared" si="37"/>
        <v>22211.351318979847</v>
      </c>
      <c r="I516" s="74">
        <f t="shared" si="38"/>
        <v>1.2217469503068216E-3</v>
      </c>
    </row>
    <row r="517" spans="1:9">
      <c r="A517" s="197">
        <f>PayCombo!A509</f>
        <v>7</v>
      </c>
      <c r="B517" s="75">
        <f>PayCombo!O509</f>
        <v>150</v>
      </c>
      <c r="C517" s="75">
        <f>PayCombo!N509</f>
        <v>17256565.028571427</v>
      </c>
      <c r="D517" s="341">
        <f>PayCombo!Q509</f>
        <v>5.7948960198296447E-8</v>
      </c>
      <c r="E517" s="234">
        <f>PayCombo!P509</f>
        <v>8.6923440297444667E-6</v>
      </c>
      <c r="F517" s="74">
        <f t="shared" si="35"/>
        <v>0.96526807827696581</v>
      </c>
      <c r="G517" s="74">
        <f t="shared" si="36"/>
        <v>149.03473192172302</v>
      </c>
      <c r="H517" s="235">
        <f t="shared" si="37"/>
        <v>22211.351318979847</v>
      </c>
      <c r="I517" s="74">
        <f t="shared" si="38"/>
        <v>1.2871247135339424E-3</v>
      </c>
    </row>
    <row r="518" spans="1:9">
      <c r="A518" s="197">
        <f>PayCombo!A510</f>
        <v>7</v>
      </c>
      <c r="B518" s="75">
        <f>PayCombo!O510</f>
        <v>150</v>
      </c>
      <c r="C518" s="75">
        <f>PayCombo!N510</f>
        <v>7502854.3602484474</v>
      </c>
      <c r="D518" s="341">
        <f>PayCombo!Q510</f>
        <v>1.3328260845608182E-7</v>
      </c>
      <c r="E518" s="234">
        <f>PayCombo!P510</f>
        <v>1.9992391268412273E-5</v>
      </c>
      <c r="F518" s="74">
        <f t="shared" si="35"/>
        <v>0.96526807827696581</v>
      </c>
      <c r="G518" s="74">
        <f t="shared" si="36"/>
        <v>149.03473192172302</v>
      </c>
      <c r="H518" s="235">
        <f t="shared" si="37"/>
        <v>22211.351318979847</v>
      </c>
      <c r="I518" s="74">
        <f t="shared" si="38"/>
        <v>2.9603868411280676E-3</v>
      </c>
    </row>
    <row r="519" spans="1:9">
      <c r="A519" s="197">
        <f>PayCombo!A511</f>
        <v>7</v>
      </c>
      <c r="B519" s="75">
        <f>PayCombo!O511</f>
        <v>150</v>
      </c>
      <c r="C519" s="75">
        <f>PayCombo!N511</f>
        <v>1529062.7240506329</v>
      </c>
      <c r="D519" s="341">
        <f>PayCombo!Q511</f>
        <v>6.5399540795220264E-7</v>
      </c>
      <c r="E519" s="234">
        <f>PayCombo!P511</f>
        <v>9.8099311192830399E-5</v>
      </c>
      <c r="F519" s="74">
        <f t="shared" si="35"/>
        <v>0.96526807827696581</v>
      </c>
      <c r="G519" s="74">
        <f t="shared" si="36"/>
        <v>149.03473192172302</v>
      </c>
      <c r="H519" s="235">
        <f t="shared" si="37"/>
        <v>22211.351318979847</v>
      </c>
      <c r="I519" s="74">
        <f t="shared" si="38"/>
        <v>1.452612176702592E-2</v>
      </c>
    </row>
    <row r="520" spans="1:9">
      <c r="A520" s="197">
        <f>PayCombo!A512</f>
        <v>7</v>
      </c>
      <c r="B520" s="75">
        <f>PayCombo!O512</f>
        <v>150</v>
      </c>
      <c r="C520" s="75">
        <f>PayCombo!N512</f>
        <v>1268371.6226180291</v>
      </c>
      <c r="D520" s="341">
        <f>PayCombo!Q512</f>
        <v>7.8841246695184899E-7</v>
      </c>
      <c r="E520" s="234">
        <f>PayCombo!P512</f>
        <v>1.1826187004277735E-4</v>
      </c>
      <c r="F520" s="74">
        <f t="shared" si="35"/>
        <v>0.96526807827696581</v>
      </c>
      <c r="G520" s="74">
        <f t="shared" si="36"/>
        <v>149.03473192172302</v>
      </c>
      <c r="H520" s="235">
        <f t="shared" si="37"/>
        <v>22211.351318979847</v>
      </c>
      <c r="I520" s="74">
        <f t="shared" si="38"/>
        <v>1.7511706287731105E-2</v>
      </c>
    </row>
    <row r="521" spans="1:9">
      <c r="A521" s="197">
        <f>PayCombo!A513</f>
        <v>7</v>
      </c>
      <c r="B521" s="75">
        <f>PayCombo!O513</f>
        <v>150</v>
      </c>
      <c r="C521" s="75">
        <f>PayCombo!N513</f>
        <v>1203946.3973421927</v>
      </c>
      <c r="D521" s="341">
        <f>PayCombo!Q513</f>
        <v>8.3060176284224898E-7</v>
      </c>
      <c r="E521" s="234">
        <f>PayCombo!P513</f>
        <v>1.2459026442633735E-4</v>
      </c>
      <c r="F521" s="74">
        <f t="shared" si="35"/>
        <v>0.96526807827696581</v>
      </c>
      <c r="G521" s="74">
        <f t="shared" si="36"/>
        <v>149.03473192172302</v>
      </c>
      <c r="H521" s="235">
        <f t="shared" si="37"/>
        <v>22211.351318979847</v>
      </c>
      <c r="I521" s="74">
        <f t="shared" si="38"/>
        <v>1.8448787560653174E-2</v>
      </c>
    </row>
    <row r="522" spans="1:9">
      <c r="A522" s="197">
        <f>PayCombo!A514</f>
        <v>7</v>
      </c>
      <c r="B522" s="75">
        <f>PayCombo!O514</f>
        <v>150</v>
      </c>
      <c r="C522" s="75">
        <f>PayCombo!N514</f>
        <v>523454.95536617073</v>
      </c>
      <c r="D522" s="341">
        <f>PayCombo!Q514</f>
        <v>1.9103840545371725E-6</v>
      </c>
      <c r="E522" s="234">
        <f>PayCombo!P514</f>
        <v>2.8655760818057589E-4</v>
      </c>
      <c r="F522" s="74">
        <f t="shared" si="35"/>
        <v>0.96526807827696581</v>
      </c>
      <c r="G522" s="74">
        <f t="shared" si="36"/>
        <v>149.03473192172302</v>
      </c>
      <c r="H522" s="235">
        <f t="shared" si="37"/>
        <v>22211.351318979847</v>
      </c>
      <c r="I522" s="74">
        <f t="shared" si="38"/>
        <v>4.2432211389502296E-2</v>
      </c>
    </row>
    <row r="523" spans="1:9">
      <c r="A523" s="197">
        <f>PayCombo!A515</f>
        <v>7</v>
      </c>
      <c r="B523" s="75">
        <f>PayCombo!O515</f>
        <v>150</v>
      </c>
      <c r="C523" s="75">
        <f>PayCombo!N515</f>
        <v>106678.79470120695</v>
      </c>
      <c r="D523" s="341">
        <f>PayCombo!Q515</f>
        <v>9.3739341806482378E-6</v>
      </c>
      <c r="E523" s="234">
        <f>PayCombo!P515</f>
        <v>1.4060901270972358E-3</v>
      </c>
      <c r="F523" s="74">
        <f t="shared" si="35"/>
        <v>0.96526807827696581</v>
      </c>
      <c r="G523" s="74">
        <f t="shared" si="36"/>
        <v>149.03473192172302</v>
      </c>
      <c r="H523" s="235">
        <f t="shared" si="37"/>
        <v>22211.351318979847</v>
      </c>
      <c r="I523" s="74">
        <f t="shared" si="38"/>
        <v>0.20820774532737152</v>
      </c>
    </row>
    <row r="524" spans="1:9">
      <c r="A524" s="197">
        <f>PayCombo!A516</f>
        <v>7</v>
      </c>
      <c r="B524" s="75">
        <f>PayCombo!O516</f>
        <v>150</v>
      </c>
      <c r="C524" s="75">
        <f>PayCombo!N516</f>
        <v>11254281.540372672</v>
      </c>
      <c r="D524" s="341">
        <f>PayCombo!Q516</f>
        <v>8.885507230405454E-8</v>
      </c>
      <c r="E524" s="234">
        <f>PayCombo!P516</f>
        <v>1.3328260845608182E-5</v>
      </c>
      <c r="F524" s="74">
        <f t="shared" si="35"/>
        <v>0.96526807827696581</v>
      </c>
      <c r="G524" s="74">
        <f t="shared" si="36"/>
        <v>149.03473192172302</v>
      </c>
      <c r="H524" s="235">
        <f t="shared" si="37"/>
        <v>22211.351318979847</v>
      </c>
      <c r="I524" s="74">
        <f t="shared" si="38"/>
        <v>1.9735912274187113E-3</v>
      </c>
    </row>
    <row r="525" spans="1:9">
      <c r="A525" s="197">
        <f>PayCombo!A517</f>
        <v>7</v>
      </c>
      <c r="B525" s="75">
        <f>PayCombo!O517</f>
        <v>150</v>
      </c>
      <c r="C525" s="75">
        <f>PayCombo!N517</f>
        <v>2293594.0860759495</v>
      </c>
      <c r="D525" s="341">
        <f>PayCombo!Q517</f>
        <v>4.359969386348018E-7</v>
      </c>
      <c r="E525" s="234">
        <f>PayCombo!P517</f>
        <v>6.5399540795220266E-5</v>
      </c>
      <c r="F525" s="74">
        <f t="shared" si="35"/>
        <v>0.96526807827696581</v>
      </c>
      <c r="G525" s="74">
        <f t="shared" si="36"/>
        <v>149.03473192172302</v>
      </c>
      <c r="H525" s="235">
        <f t="shared" si="37"/>
        <v>22211.351318979847</v>
      </c>
      <c r="I525" s="74">
        <f t="shared" si="38"/>
        <v>9.6840811780172804E-3</v>
      </c>
    </row>
    <row r="526" spans="1:9">
      <c r="A526" s="197">
        <f>PayCombo!A518</f>
        <v>7</v>
      </c>
      <c r="B526" s="75">
        <f>PayCombo!O518</f>
        <v>150</v>
      </c>
      <c r="C526" s="75">
        <f>PayCombo!N518</f>
        <v>997214.8200330215</v>
      </c>
      <c r="D526" s="341">
        <f>PayCombo!Q518</f>
        <v>1.002792958860044E-6</v>
      </c>
      <c r="E526" s="234">
        <f>PayCombo!P518</f>
        <v>1.504189438290066E-4</v>
      </c>
      <c r="F526" s="74">
        <f t="shared" si="35"/>
        <v>0.96526807827696581</v>
      </c>
      <c r="G526" s="74">
        <f t="shared" si="36"/>
        <v>149.03473192172302</v>
      </c>
      <c r="H526" s="235">
        <f t="shared" si="37"/>
        <v>22211.351318979847</v>
      </c>
      <c r="I526" s="74">
        <f t="shared" si="38"/>
        <v>2.2273386709439742E-2</v>
      </c>
    </row>
    <row r="527" spans="1:9">
      <c r="A527" s="197">
        <f>PayCombo!A519</f>
        <v>6</v>
      </c>
      <c r="B527" s="75">
        <f>PayCombo!O519</f>
        <v>60</v>
      </c>
      <c r="C527" s="75">
        <f>PayCombo!N519</f>
        <v>1268371.6226180291</v>
      </c>
      <c r="D527" s="341">
        <f>PayCombo!Q519</f>
        <v>7.8841246695184899E-7</v>
      </c>
      <c r="E527" s="234">
        <f>PayCombo!P519</f>
        <v>4.7304748017110939E-5</v>
      </c>
      <c r="F527" s="74">
        <f t="shared" si="35"/>
        <v>0.96526807827696581</v>
      </c>
      <c r="G527" s="74">
        <f t="shared" si="36"/>
        <v>59.034731921723036</v>
      </c>
      <c r="H527" s="235">
        <f t="shared" si="37"/>
        <v>3485.099573069705</v>
      </c>
      <c r="I527" s="74">
        <f t="shared" si="38"/>
        <v>2.7476959519767219E-3</v>
      </c>
    </row>
    <row r="528" spans="1:9">
      <c r="A528" s="197">
        <f>PayCombo!A520</f>
        <v>6</v>
      </c>
      <c r="B528" s="75">
        <f>PayCombo!O520</f>
        <v>60</v>
      </c>
      <c r="C528" s="75">
        <f>PayCombo!N520</f>
        <v>1203946.3973421927</v>
      </c>
      <c r="D528" s="341">
        <f>PayCombo!Q520</f>
        <v>8.3060176284224898E-7</v>
      </c>
      <c r="E528" s="234">
        <f>PayCombo!P520</f>
        <v>4.9836105770534938E-5</v>
      </c>
      <c r="F528" s="74">
        <f t="shared" si="35"/>
        <v>0.96526807827696581</v>
      </c>
      <c r="G528" s="74">
        <f t="shared" si="36"/>
        <v>59.034731921723036</v>
      </c>
      <c r="H528" s="235">
        <f t="shared" si="37"/>
        <v>3485.099573069705</v>
      </c>
      <c r="I528" s="74">
        <f t="shared" si="38"/>
        <v>2.8947298490724664E-3</v>
      </c>
    </row>
    <row r="529" spans="1:9">
      <c r="A529" s="197">
        <f>PayCombo!A521</f>
        <v>6</v>
      </c>
      <c r="B529" s="75">
        <f>PayCombo!O521</f>
        <v>60</v>
      </c>
      <c r="C529" s="75">
        <f>PayCombo!N521</f>
        <v>523454.95536617073</v>
      </c>
      <c r="D529" s="341">
        <f>PayCombo!Q521</f>
        <v>1.9103840545371725E-6</v>
      </c>
      <c r="E529" s="234">
        <f>PayCombo!P521</f>
        <v>1.1462304327223035E-4</v>
      </c>
      <c r="F529" s="74">
        <f t="shared" si="35"/>
        <v>0.96526807827696581</v>
      </c>
      <c r="G529" s="74">
        <f t="shared" si="36"/>
        <v>59.034731921723036</v>
      </c>
      <c r="H529" s="235">
        <f t="shared" si="37"/>
        <v>3485.099573069705</v>
      </c>
      <c r="I529" s="74">
        <f t="shared" si="38"/>
        <v>6.6578786528666721E-3</v>
      </c>
    </row>
    <row r="530" spans="1:9">
      <c r="A530" s="197">
        <f>PayCombo!A522</f>
        <v>6</v>
      </c>
      <c r="B530" s="75">
        <f>PayCombo!O522</f>
        <v>60</v>
      </c>
      <c r="C530" s="75">
        <f>PayCombo!N522</f>
        <v>106678.79470120695</v>
      </c>
      <c r="D530" s="341">
        <f>PayCombo!Q522</f>
        <v>9.3739341806482378E-6</v>
      </c>
      <c r="E530" s="234">
        <f>PayCombo!P522</f>
        <v>5.6243605083889422E-4</v>
      </c>
      <c r="F530" s="74">
        <f t="shared" si="35"/>
        <v>0.96526807827696581</v>
      </c>
      <c r="G530" s="74">
        <f t="shared" si="36"/>
        <v>59.034731921723036</v>
      </c>
      <c r="H530" s="235">
        <f t="shared" si="37"/>
        <v>3485.099573069705</v>
      </c>
      <c r="I530" s="74">
        <f t="shared" si="38"/>
        <v>3.2669094010960686E-2</v>
      </c>
    </row>
    <row r="531" spans="1:9">
      <c r="A531" s="197">
        <f>PayCombo!A523</f>
        <v>6</v>
      </c>
      <c r="B531" s="75">
        <f>PayCombo!O523</f>
        <v>60</v>
      </c>
      <c r="C531" s="75">
        <f>PayCombo!N523</f>
        <v>11254281.540372672</v>
      </c>
      <c r="D531" s="341">
        <f>PayCombo!Q523</f>
        <v>8.885507230405454E-8</v>
      </c>
      <c r="E531" s="234">
        <f>PayCombo!P523</f>
        <v>5.3313043382432725E-6</v>
      </c>
      <c r="F531" s="74">
        <f t="shared" si="35"/>
        <v>0.96526807827696581</v>
      </c>
      <c r="G531" s="74">
        <f t="shared" si="36"/>
        <v>59.034731921723036</v>
      </c>
      <c r="H531" s="235">
        <f t="shared" si="37"/>
        <v>3485.099573069705</v>
      </c>
      <c r="I531" s="74">
        <f t="shared" si="38"/>
        <v>3.0966877455193824E-4</v>
      </c>
    </row>
    <row r="532" spans="1:9">
      <c r="A532" s="197">
        <f>PayCombo!A524</f>
        <v>6</v>
      </c>
      <c r="B532" s="75">
        <f>PayCombo!O524</f>
        <v>60</v>
      </c>
      <c r="C532" s="75">
        <f>PayCombo!N524</f>
        <v>2293594.0860759495</v>
      </c>
      <c r="D532" s="341">
        <f>PayCombo!Q524</f>
        <v>4.359969386348018E-7</v>
      </c>
      <c r="E532" s="234">
        <f>PayCombo!P524</f>
        <v>2.6159816318088109E-5</v>
      </c>
      <c r="F532" s="74">
        <f t="shared" si="35"/>
        <v>0.96526807827696581</v>
      </c>
      <c r="G532" s="74">
        <f t="shared" si="36"/>
        <v>59.034731921723036</v>
      </c>
      <c r="H532" s="235">
        <f t="shared" si="37"/>
        <v>3485.099573069705</v>
      </c>
      <c r="I532" s="74">
        <f t="shared" si="38"/>
        <v>1.5194927446958461E-3</v>
      </c>
    </row>
    <row r="533" spans="1:9">
      <c r="A533" s="197">
        <f>PayCombo!A525</f>
        <v>6</v>
      </c>
      <c r="B533" s="75">
        <f>PayCombo!O525</f>
        <v>60</v>
      </c>
      <c r="C533" s="75">
        <f>PayCombo!N525</f>
        <v>997214.8200330215</v>
      </c>
      <c r="D533" s="341">
        <f>PayCombo!Q525</f>
        <v>1.002792958860044E-6</v>
      </c>
      <c r="E533" s="234">
        <f>PayCombo!P525</f>
        <v>6.0167577531602642E-5</v>
      </c>
      <c r="F533" s="74">
        <f t="shared" si="35"/>
        <v>0.96526807827696581</v>
      </c>
      <c r="G533" s="74">
        <f t="shared" si="36"/>
        <v>59.034731921723036</v>
      </c>
      <c r="H533" s="235">
        <f t="shared" si="37"/>
        <v>3485.099573069705</v>
      </c>
      <c r="I533" s="74">
        <f t="shared" si="38"/>
        <v>3.4948333128004458E-3</v>
      </c>
    </row>
    <row r="534" spans="1:9">
      <c r="A534" s="197">
        <f>PayCombo!A526</f>
        <v>6</v>
      </c>
      <c r="B534" s="75">
        <f>PayCombo!O526</f>
        <v>60</v>
      </c>
      <c r="C534" s="75">
        <f>PayCombo!N526</f>
        <v>785182.4330492561</v>
      </c>
      <c r="D534" s="341">
        <f>PayCombo!Q526</f>
        <v>1.2735893696914485E-6</v>
      </c>
      <c r="E534" s="234">
        <f>PayCombo!P526</f>
        <v>7.6415362181486915E-5</v>
      </c>
      <c r="F534" s="74">
        <f t="shared" si="35"/>
        <v>0.96526807827696581</v>
      </c>
      <c r="G534" s="74">
        <f t="shared" si="36"/>
        <v>59.034731921723036</v>
      </c>
      <c r="H534" s="235">
        <f t="shared" si="37"/>
        <v>3485.099573069705</v>
      </c>
      <c r="I534" s="74">
        <f t="shared" si="38"/>
        <v>4.4385857685777822E-3</v>
      </c>
    </row>
    <row r="535" spans="1:9">
      <c r="A535" s="197">
        <f>PayCombo!A527</f>
        <v>6</v>
      </c>
      <c r="B535" s="75">
        <f>PayCombo!O527</f>
        <v>60</v>
      </c>
      <c r="C535" s="75">
        <f>PayCombo!N527</f>
        <v>160018.19205181042</v>
      </c>
      <c r="D535" s="341">
        <f>PayCombo!Q527</f>
        <v>6.2492894537654927E-6</v>
      </c>
      <c r="E535" s="234">
        <f>PayCombo!P527</f>
        <v>3.7495736722592955E-4</v>
      </c>
      <c r="F535" s="74">
        <f t="shared" si="35"/>
        <v>0.96526807827696581</v>
      </c>
      <c r="G535" s="74">
        <f t="shared" si="36"/>
        <v>59.034731921723036</v>
      </c>
      <c r="H535" s="235">
        <f t="shared" si="37"/>
        <v>3485.099573069705</v>
      </c>
      <c r="I535" s="74">
        <f t="shared" si="38"/>
        <v>2.177939600730713E-2</v>
      </c>
    </row>
    <row r="536" spans="1:9">
      <c r="A536" s="197">
        <f>PayCombo!A528</f>
        <v>6</v>
      </c>
      <c r="B536" s="75">
        <f>PayCombo!O528</f>
        <v>60</v>
      </c>
      <c r="C536" s="75">
        <f>PayCombo!N528</f>
        <v>69573.126979048015</v>
      </c>
      <c r="D536" s="341">
        <f>PayCombo!Q528</f>
        <v>1.4373365743660631E-5</v>
      </c>
      <c r="E536" s="234">
        <f>PayCombo!P528</f>
        <v>8.6240194461963788E-4</v>
      </c>
      <c r="F536" s="74">
        <f t="shared" ref="F536:F599" si="39">$B$5</f>
        <v>0.96526807827696581</v>
      </c>
      <c r="G536" s="74">
        <f t="shared" ref="G536:G599" si="40">B536-F536</f>
        <v>59.034731921723036</v>
      </c>
      <c r="H536" s="235">
        <f t="shared" ref="H536:H599" si="41">G536^2</f>
        <v>3485.099573069705</v>
      </c>
      <c r="I536" s="74">
        <f t="shared" ref="I536:I599" si="42">D536*H536</f>
        <v>5.0092610816806389E-2</v>
      </c>
    </row>
    <row r="537" spans="1:9">
      <c r="A537" s="197">
        <f>PayCombo!A529</f>
        <v>6</v>
      </c>
      <c r="B537" s="75">
        <f>PayCombo!O529</f>
        <v>60</v>
      </c>
      <c r="C537" s="75">
        <f>PayCombo!N529</f>
        <v>1495822.2300495321</v>
      </c>
      <c r="D537" s="341">
        <f>PayCombo!Q529</f>
        <v>6.685286392400294E-7</v>
      </c>
      <c r="E537" s="234">
        <f>PayCombo!P529</f>
        <v>4.0111718354401763E-5</v>
      </c>
      <c r="F537" s="74">
        <f t="shared" si="39"/>
        <v>0.96526807827696581</v>
      </c>
      <c r="G537" s="74">
        <f t="shared" si="40"/>
        <v>59.034731921723036</v>
      </c>
      <c r="H537" s="235">
        <f t="shared" si="41"/>
        <v>3485.099573069705</v>
      </c>
      <c r="I537" s="74">
        <f t="shared" si="42"/>
        <v>2.3298888752002972E-3</v>
      </c>
    </row>
    <row r="538" spans="1:9">
      <c r="A538" s="197">
        <f>PayCombo!A530</f>
        <v>6</v>
      </c>
      <c r="B538" s="75">
        <f>PayCombo!O530</f>
        <v>60</v>
      </c>
      <c r="C538" s="75">
        <f>PayCombo!N530</f>
        <v>325420.13793103449</v>
      </c>
      <c r="D538" s="341">
        <f>PayCombo!Q530</f>
        <v>3.0729505750868056E-6</v>
      </c>
      <c r="E538" s="234">
        <f>PayCombo!P530</f>
        <v>1.8437703450520834E-4</v>
      </c>
      <c r="F538" s="74">
        <f t="shared" si="39"/>
        <v>0.96526807827696581</v>
      </c>
      <c r="G538" s="74">
        <f t="shared" si="40"/>
        <v>59.034731921723036</v>
      </c>
      <c r="H538" s="235">
        <f t="shared" si="41"/>
        <v>3485.099573069705</v>
      </c>
      <c r="I538" s="74">
        <f t="shared" si="42"/>
        <v>1.070953873729933E-2</v>
      </c>
    </row>
    <row r="539" spans="1:9">
      <c r="A539" s="197">
        <f>PayCombo!A531</f>
        <v>5</v>
      </c>
      <c r="B539" s="75">
        <f>PayCombo!O531</f>
        <v>15</v>
      </c>
      <c r="C539" s="75">
        <f>PayCombo!N531</f>
        <v>785182.4330492561</v>
      </c>
      <c r="D539" s="341">
        <f>PayCombo!Q531</f>
        <v>1.2735893696914485E-6</v>
      </c>
      <c r="E539" s="234">
        <f>PayCombo!P531</f>
        <v>1.9103840545371729E-5</v>
      </c>
      <c r="F539" s="74">
        <f t="shared" si="39"/>
        <v>0.96526807827696581</v>
      </c>
      <c r="G539" s="74">
        <f t="shared" si="40"/>
        <v>14.034731921723035</v>
      </c>
      <c r="H539" s="235">
        <f t="shared" si="41"/>
        <v>196.97370011463155</v>
      </c>
      <c r="I539" s="74">
        <f t="shared" si="42"/>
        <v>2.5086361057478598E-4</v>
      </c>
    </row>
    <row r="540" spans="1:9">
      <c r="A540" s="197">
        <f>PayCombo!A532</f>
        <v>5</v>
      </c>
      <c r="B540" s="75">
        <f>PayCombo!O532</f>
        <v>15</v>
      </c>
      <c r="C540" s="75">
        <f>PayCombo!N532</f>
        <v>160018.19205181042</v>
      </c>
      <c r="D540" s="341">
        <f>PayCombo!Q532</f>
        <v>6.2492894537654927E-6</v>
      </c>
      <c r="E540" s="234">
        <f>PayCombo!P532</f>
        <v>9.3739341806482388E-5</v>
      </c>
      <c r="F540" s="74">
        <f t="shared" si="39"/>
        <v>0.96526807827696581</v>
      </c>
      <c r="G540" s="74">
        <f t="shared" si="40"/>
        <v>14.034731921723035</v>
      </c>
      <c r="H540" s="235">
        <f t="shared" si="41"/>
        <v>196.97370011463155</v>
      </c>
      <c r="I540" s="74">
        <f t="shared" si="42"/>
        <v>1.2309456667955337E-3</v>
      </c>
    </row>
    <row r="541" spans="1:9">
      <c r="A541" s="197">
        <f>PayCombo!A533</f>
        <v>5</v>
      </c>
      <c r="B541" s="75">
        <f>PayCombo!O533</f>
        <v>15</v>
      </c>
      <c r="C541" s="75">
        <f>PayCombo!N533</f>
        <v>69573.126979048015</v>
      </c>
      <c r="D541" s="341">
        <f>PayCombo!Q533</f>
        <v>1.4373365743660631E-5</v>
      </c>
      <c r="E541" s="234">
        <f>PayCombo!P533</f>
        <v>2.1560048615490947E-4</v>
      </c>
      <c r="F541" s="74">
        <f t="shared" si="39"/>
        <v>0.96526807827696581</v>
      </c>
      <c r="G541" s="74">
        <f t="shared" si="40"/>
        <v>14.034731921723035</v>
      </c>
      <c r="H541" s="235">
        <f t="shared" si="41"/>
        <v>196.97370011463155</v>
      </c>
      <c r="I541" s="74">
        <f t="shared" si="42"/>
        <v>2.8311750336297275E-3</v>
      </c>
    </row>
    <row r="542" spans="1:9">
      <c r="A542" s="197">
        <f>PayCombo!A534</f>
        <v>5</v>
      </c>
      <c r="B542" s="75">
        <f>PayCombo!O534</f>
        <v>15</v>
      </c>
      <c r="C542" s="75">
        <f>PayCombo!N534</f>
        <v>1495822.2300495321</v>
      </c>
      <c r="D542" s="341">
        <f>PayCombo!Q534</f>
        <v>6.685286392400294E-7</v>
      </c>
      <c r="E542" s="234">
        <f>PayCombo!P534</f>
        <v>1.0027929588600441E-5</v>
      </c>
      <c r="F542" s="74">
        <f t="shared" si="39"/>
        <v>0.96526807827696581</v>
      </c>
      <c r="G542" s="74">
        <f t="shared" si="40"/>
        <v>14.034731921723035</v>
      </c>
      <c r="H542" s="235">
        <f t="shared" si="41"/>
        <v>196.97370011463155</v>
      </c>
      <c r="I542" s="74">
        <f t="shared" si="42"/>
        <v>1.3168255970370826E-4</v>
      </c>
    </row>
    <row r="543" spans="1:9">
      <c r="A543" s="197">
        <f>PayCombo!A535</f>
        <v>5</v>
      </c>
      <c r="B543" s="75">
        <f>PayCombo!O535</f>
        <v>15</v>
      </c>
      <c r="C543" s="75">
        <f>PayCombo!N535</f>
        <v>325420.13793103449</v>
      </c>
      <c r="D543" s="341">
        <f>PayCombo!Q535</f>
        <v>3.0729505750868056E-6</v>
      </c>
      <c r="E543" s="234">
        <f>PayCombo!P535</f>
        <v>4.6094258626302086E-5</v>
      </c>
      <c r="F543" s="74">
        <f t="shared" si="39"/>
        <v>0.96526807827696581</v>
      </c>
      <c r="G543" s="74">
        <f t="shared" si="40"/>
        <v>14.034731921723035</v>
      </c>
      <c r="H543" s="235">
        <f t="shared" si="41"/>
        <v>196.97370011463155</v>
      </c>
      <c r="I543" s="74">
        <f t="shared" si="42"/>
        <v>6.0529044504423299E-4</v>
      </c>
    </row>
    <row r="544" spans="1:9">
      <c r="A544" s="197">
        <f>PayCombo!A536</f>
        <v>5</v>
      </c>
      <c r="B544" s="75">
        <f>PayCombo!O536</f>
        <v>15</v>
      </c>
      <c r="C544" s="75">
        <f>PayCombo!N536</f>
        <v>104359.69046857201</v>
      </c>
      <c r="D544" s="341">
        <f>PayCombo!Q536</f>
        <v>9.5822438291070895E-6</v>
      </c>
      <c r="E544" s="234">
        <f>PayCombo!P536</f>
        <v>1.4373365743660635E-4</v>
      </c>
      <c r="F544" s="74">
        <f t="shared" si="39"/>
        <v>0.96526807827696581</v>
      </c>
      <c r="G544" s="74">
        <f t="shared" si="40"/>
        <v>14.034731921723035</v>
      </c>
      <c r="H544" s="235">
        <f t="shared" si="41"/>
        <v>196.97370011463155</v>
      </c>
      <c r="I544" s="74">
        <f t="shared" si="42"/>
        <v>1.8874500224198185E-3</v>
      </c>
    </row>
    <row r="545" spans="1:9">
      <c r="A545" s="197">
        <f>PayCombo!A537</f>
        <v>5</v>
      </c>
      <c r="B545" s="75">
        <f>PayCombo!O537</f>
        <v>15</v>
      </c>
      <c r="C545" s="75">
        <f>PayCombo!N537</f>
        <v>22703.730553327987</v>
      </c>
      <c r="D545" s="341">
        <f>PayCombo!Q537</f>
        <v>4.4045624909577545E-5</v>
      </c>
      <c r="E545" s="234">
        <f>PayCombo!P537</f>
        <v>6.6068437364366313E-4</v>
      </c>
      <c r="F545" s="74">
        <f t="shared" si="39"/>
        <v>0.96526807827696581</v>
      </c>
      <c r="G545" s="74">
        <f t="shared" si="40"/>
        <v>14.034731921723035</v>
      </c>
      <c r="H545" s="235">
        <f t="shared" si="41"/>
        <v>196.97370011463155</v>
      </c>
      <c r="I545" s="74">
        <f t="shared" si="42"/>
        <v>8.6758297123006728E-3</v>
      </c>
    </row>
    <row r="546" spans="1:9">
      <c r="A546" s="197">
        <f>PayCombo!A538</f>
        <v>5</v>
      </c>
      <c r="B546" s="75">
        <f>PayCombo!O538</f>
        <v>15</v>
      </c>
      <c r="C546" s="75">
        <f>PayCombo!N538</f>
        <v>488130.20689655171</v>
      </c>
      <c r="D546" s="341">
        <f>PayCombo!Q538</f>
        <v>2.0486337167245372E-6</v>
      </c>
      <c r="E546" s="234">
        <f>PayCombo!P538</f>
        <v>3.0729505750868062E-5</v>
      </c>
      <c r="F546" s="74">
        <f t="shared" si="39"/>
        <v>0.96526807827696581</v>
      </c>
      <c r="G546" s="74">
        <f t="shared" si="40"/>
        <v>14.034731921723035</v>
      </c>
      <c r="H546" s="235">
        <f t="shared" si="41"/>
        <v>196.97370011463155</v>
      </c>
      <c r="I546" s="74">
        <f t="shared" si="42"/>
        <v>4.0352696336282205E-4</v>
      </c>
    </row>
    <row r="547" spans="1:9">
      <c r="A547" s="197">
        <f>PayCombo!A539</f>
        <v>4</v>
      </c>
      <c r="B547" s="75">
        <f>PayCombo!O539</f>
        <v>8</v>
      </c>
      <c r="C547" s="75">
        <f>PayCombo!N539</f>
        <v>104359.69046857201</v>
      </c>
      <c r="D547" s="341">
        <f>PayCombo!Q539</f>
        <v>9.5822438291070895E-6</v>
      </c>
      <c r="E547" s="234">
        <f>PayCombo!P539</f>
        <v>7.6657950632856716E-5</v>
      </c>
      <c r="F547" s="74">
        <f t="shared" si="39"/>
        <v>0.96526807827696581</v>
      </c>
      <c r="G547" s="74">
        <f t="shared" si="40"/>
        <v>7.0347319217230346</v>
      </c>
      <c r="H547" s="235">
        <f t="shared" si="41"/>
        <v>49.487453210509059</v>
      </c>
      <c r="I547" s="74">
        <f t="shared" si="42"/>
        <v>4.7420084314462625E-4</v>
      </c>
    </row>
    <row r="548" spans="1:9">
      <c r="A548" s="197">
        <f>PayCombo!A540</f>
        <v>4</v>
      </c>
      <c r="B548" s="75">
        <f>PayCombo!O540</f>
        <v>8</v>
      </c>
      <c r="C548" s="75">
        <f>PayCombo!N540</f>
        <v>22703.730553327987</v>
      </c>
      <c r="D548" s="341">
        <f>PayCombo!Q540</f>
        <v>4.4045624909577545E-5</v>
      </c>
      <c r="E548" s="234">
        <f>PayCombo!P540</f>
        <v>3.5236499927662036E-4</v>
      </c>
      <c r="F548" s="74">
        <f t="shared" si="39"/>
        <v>0.96526807827696581</v>
      </c>
      <c r="G548" s="74">
        <f t="shared" si="40"/>
        <v>7.0347319217230346</v>
      </c>
      <c r="H548" s="235">
        <f t="shared" si="41"/>
        <v>49.487453210509059</v>
      </c>
      <c r="I548" s="74">
        <f t="shared" si="42"/>
        <v>2.1797058018403512E-3</v>
      </c>
    </row>
    <row r="549" spans="1:9">
      <c r="A549" s="197">
        <f>PayCombo!A541</f>
        <v>4</v>
      </c>
      <c r="B549" s="75">
        <f>PayCombo!O541</f>
        <v>8</v>
      </c>
      <c r="C549" s="75">
        <f>PayCombo!N541</f>
        <v>488130.20689655171</v>
      </c>
      <c r="D549" s="341">
        <f>PayCombo!Q541</f>
        <v>2.0486337167245372E-6</v>
      </c>
      <c r="E549" s="234">
        <f>PayCombo!P541</f>
        <v>1.6389069733796298E-5</v>
      </c>
      <c r="F549" s="74">
        <f t="shared" si="39"/>
        <v>0.96526807827696581</v>
      </c>
      <c r="G549" s="74">
        <f t="shared" si="40"/>
        <v>7.0347319217230346</v>
      </c>
      <c r="H549" s="235">
        <f t="shared" si="41"/>
        <v>49.487453210509059</v>
      </c>
      <c r="I549" s="74">
        <f t="shared" si="42"/>
        <v>1.013816652018768E-4</v>
      </c>
    </row>
    <row r="550" spans="1:9">
      <c r="A550" s="197">
        <f>PayCombo!A542</f>
        <v>4</v>
      </c>
      <c r="B550" s="75">
        <f>PayCombo!O542</f>
        <v>8</v>
      </c>
      <c r="C550" s="75">
        <f>PayCombo!N542</f>
        <v>34055.59582999198</v>
      </c>
      <c r="D550" s="341">
        <f>PayCombo!Q542</f>
        <v>2.9363749939718364E-5</v>
      </c>
      <c r="E550" s="234">
        <f>PayCombo!P542</f>
        <v>2.3490999951774691E-4</v>
      </c>
      <c r="F550" s="74">
        <f t="shared" si="39"/>
        <v>0.96526807827696581</v>
      </c>
      <c r="G550" s="74">
        <f t="shared" si="40"/>
        <v>7.0347319217230346</v>
      </c>
      <c r="H550" s="235">
        <f t="shared" si="41"/>
        <v>49.487453210509059</v>
      </c>
      <c r="I550" s="74">
        <f t="shared" si="42"/>
        <v>1.4531372012269008E-3</v>
      </c>
    </row>
    <row r="551" spans="1:9">
      <c r="A551" s="197">
        <f>PayCombo!A543</f>
        <v>4</v>
      </c>
      <c r="B551" s="75">
        <f>PayCombo!O543</f>
        <v>8</v>
      </c>
      <c r="C551" s="75">
        <f>PayCombo!N543</f>
        <v>6481.5824175824173</v>
      </c>
      <c r="D551" s="341">
        <f>PayCombo!Q543</f>
        <v>1.5428331163194444E-4</v>
      </c>
      <c r="E551" s="234">
        <f>PayCombo!P543</f>
        <v>1.2342664930555555E-3</v>
      </c>
      <c r="F551" s="74">
        <f t="shared" si="39"/>
        <v>0.96526807827696581</v>
      </c>
      <c r="G551" s="74">
        <f t="shared" si="40"/>
        <v>7.0347319217230346</v>
      </c>
      <c r="H551" s="235">
        <f t="shared" si="41"/>
        <v>49.487453210509059</v>
      </c>
      <c r="I551" s="74">
        <f t="shared" si="42"/>
        <v>7.6350881655482383E-3</v>
      </c>
    </row>
    <row r="552" spans="1:9">
      <c r="A552" s="197">
        <f>PayCombo!A544</f>
        <v>3</v>
      </c>
      <c r="B552" s="75">
        <f>PayCombo!O544</f>
        <v>5</v>
      </c>
      <c r="C552" s="75">
        <f>PayCombo!N544</f>
        <v>34055.59582999198</v>
      </c>
      <c r="D552" s="341">
        <f>PayCombo!Q544</f>
        <v>2.9363749939718364E-5</v>
      </c>
      <c r="E552" s="234">
        <f>PayCombo!P544</f>
        <v>1.4681874969859181E-4</v>
      </c>
      <c r="F552" s="74">
        <f t="shared" si="39"/>
        <v>0.96526807827696581</v>
      </c>
      <c r="G552" s="74">
        <f t="shared" si="40"/>
        <v>4.0347319217230346</v>
      </c>
      <c r="H552" s="235">
        <f t="shared" si="41"/>
        <v>16.279061680170852</v>
      </c>
      <c r="I552" s="74">
        <f t="shared" si="42"/>
        <v>4.780142964297884E-4</v>
      </c>
    </row>
    <row r="553" spans="1:9">
      <c r="A553" s="197">
        <f>PayCombo!A545</f>
        <v>3</v>
      </c>
      <c r="B553" s="75">
        <f>PayCombo!O545</f>
        <v>5</v>
      </c>
      <c r="C553" s="75">
        <f>PayCombo!N545</f>
        <v>6481.5824175824173</v>
      </c>
      <c r="D553" s="341">
        <f>PayCombo!Q545</f>
        <v>1.5428331163194444E-4</v>
      </c>
      <c r="E553" s="234">
        <f>PayCombo!P545</f>
        <v>7.7141655815972225E-4</v>
      </c>
      <c r="F553" s="74">
        <f t="shared" si="39"/>
        <v>0.96526807827696581</v>
      </c>
      <c r="G553" s="74">
        <f t="shared" si="40"/>
        <v>4.0347319217230346</v>
      </c>
      <c r="H553" s="235">
        <f t="shared" si="41"/>
        <v>16.279061680170852</v>
      </c>
      <c r="I553" s="74">
        <f t="shared" si="42"/>
        <v>2.5115875462774447E-3</v>
      </c>
    </row>
    <row r="554" spans="1:9">
      <c r="A554" s="197">
        <f>PayCombo!A546</f>
        <v>3</v>
      </c>
      <c r="B554" s="75">
        <f>PayCombo!O546</f>
        <v>5</v>
      </c>
      <c r="C554" s="75">
        <f>PayCombo!N546</f>
        <v>452.20342448249426</v>
      </c>
      <c r="D554" s="341">
        <f>PayCombo!Q546</f>
        <v>2.2113941333912037E-3</v>
      </c>
      <c r="E554" s="234">
        <f>PayCombo!P546</f>
        <v>1.1056970666956017E-2</v>
      </c>
      <c r="F554" s="74">
        <f t="shared" si="39"/>
        <v>0.96526807827696581</v>
      </c>
      <c r="G554" s="74">
        <f t="shared" si="40"/>
        <v>4.0347319217230346</v>
      </c>
      <c r="H554" s="235">
        <f t="shared" si="41"/>
        <v>16.279061680170852</v>
      </c>
      <c r="I554" s="74">
        <f t="shared" si="42"/>
        <v>3.5999421496643376E-2</v>
      </c>
    </row>
    <row r="555" spans="1:9">
      <c r="A555" s="197" t="str">
        <f>PayCombo!A547</f>
        <v>NI</v>
      </c>
      <c r="B555" s="75"/>
      <c r="C555" s="75"/>
      <c r="D555" s="341"/>
      <c r="E555" s="234"/>
      <c r="F555" s="74"/>
      <c r="G555" s="74"/>
      <c r="H555" s="235"/>
      <c r="I555" s="74"/>
    </row>
    <row r="556" spans="1:9">
      <c r="A556" s="197">
        <f>PayCombo!A548</f>
        <v>10</v>
      </c>
      <c r="B556" s="75">
        <f>PayCombo!O548</f>
        <v>900</v>
      </c>
      <c r="C556" s="75">
        <f>PayCombo!N548</f>
        <v>15620166.620689655</v>
      </c>
      <c r="D556" s="341">
        <f>PayCombo!Q548</f>
        <v>6.4019803647641789E-8</v>
      </c>
      <c r="E556" s="234">
        <f>PayCombo!P548</f>
        <v>5.7617823282877609E-5</v>
      </c>
      <c r="F556" s="74">
        <f t="shared" si="39"/>
        <v>0.96526807827696581</v>
      </c>
      <c r="G556" s="74">
        <f t="shared" si="40"/>
        <v>899.03473192172305</v>
      </c>
      <c r="H556" s="235">
        <f t="shared" si="41"/>
        <v>808263.44920156442</v>
      </c>
      <c r="I556" s="74">
        <f t="shared" si="42"/>
        <v>5.1744867313449849E-2</v>
      </c>
    </row>
    <row r="557" spans="1:9">
      <c r="A557" s="197">
        <f>PayCombo!A549</f>
        <v>9</v>
      </c>
      <c r="B557" s="75">
        <f>PayCombo!O549</f>
        <v>360</v>
      </c>
      <c r="C557" s="75">
        <f>PayCombo!N549</f>
        <v>781008.33103448281</v>
      </c>
      <c r="D557" s="341">
        <f>PayCombo!Q549</f>
        <v>1.2803960729528356E-6</v>
      </c>
      <c r="E557" s="234">
        <f>PayCombo!P549</f>
        <v>4.6094258626302082E-4</v>
      </c>
      <c r="F557" s="74">
        <f t="shared" si="39"/>
        <v>0.96526807827696581</v>
      </c>
      <c r="G557" s="74">
        <f t="shared" si="40"/>
        <v>359.03473192172305</v>
      </c>
      <c r="H557" s="235">
        <f t="shared" si="41"/>
        <v>128905.93872610353</v>
      </c>
      <c r="I557" s="74">
        <f t="shared" si="42"/>
        <v>0.1650506577252018</v>
      </c>
    </row>
    <row r="558" spans="1:9">
      <c r="A558" s="197">
        <f>PayCombo!A550</f>
        <v>9</v>
      </c>
      <c r="B558" s="75">
        <f>PayCombo!O550</f>
        <v>360</v>
      </c>
      <c r="C558" s="75">
        <f>PayCombo!N550</f>
        <v>15620166.620689655</v>
      </c>
      <c r="D558" s="341">
        <f>PayCombo!Q550</f>
        <v>6.4019803647641789E-8</v>
      </c>
      <c r="E558" s="234">
        <f>PayCombo!P550</f>
        <v>2.3047129313151043E-5</v>
      </c>
      <c r="F558" s="74">
        <f t="shared" si="39"/>
        <v>0.96526807827696581</v>
      </c>
      <c r="G558" s="74">
        <f t="shared" si="40"/>
        <v>359.03473192172305</v>
      </c>
      <c r="H558" s="235">
        <f t="shared" si="41"/>
        <v>128905.93872610353</v>
      </c>
      <c r="I558" s="74">
        <f t="shared" si="42"/>
        <v>8.2525328862600913E-3</v>
      </c>
    </row>
    <row r="559" spans="1:9">
      <c r="A559" s="197">
        <f>PayCombo!A551</f>
        <v>9</v>
      </c>
      <c r="B559" s="75">
        <f>PayCombo!O551</f>
        <v>360</v>
      </c>
      <c r="C559" s="75">
        <f>PayCombo!N551</f>
        <v>7350666.6450304259</v>
      </c>
      <c r="D559" s="341">
        <f>PayCombo!Q551</f>
        <v>1.3604208275123879E-7</v>
      </c>
      <c r="E559" s="234">
        <f>PayCombo!P551</f>
        <v>4.8975149790445961E-5</v>
      </c>
      <c r="F559" s="74">
        <f t="shared" si="39"/>
        <v>0.96526807827696581</v>
      </c>
      <c r="G559" s="74">
        <f t="shared" si="40"/>
        <v>359.03473192172305</v>
      </c>
      <c r="H559" s="235">
        <f t="shared" si="41"/>
        <v>128905.93872610353</v>
      </c>
      <c r="I559" s="74">
        <f t="shared" si="42"/>
        <v>1.7536632383302695E-2</v>
      </c>
    </row>
    <row r="560" spans="1:9">
      <c r="A560" s="197">
        <f>PayCombo!A552</f>
        <v>9</v>
      </c>
      <c r="B560" s="75">
        <f>PayCombo!O552</f>
        <v>360</v>
      </c>
      <c r="C560" s="75">
        <f>PayCombo!N552</f>
        <v>75497472</v>
      </c>
      <c r="D560" s="341">
        <f>PayCombo!Q552</f>
        <v>1.3245476616753471E-8</v>
      </c>
      <c r="E560" s="234">
        <f>PayCombo!P552</f>
        <v>4.76837158203125E-6</v>
      </c>
      <c r="F560" s="74">
        <f t="shared" si="39"/>
        <v>0.96526807827696581</v>
      </c>
      <c r="G560" s="74">
        <f t="shared" si="40"/>
        <v>359.03473192172305</v>
      </c>
      <c r="H560" s="235">
        <f t="shared" si="41"/>
        <v>128905.93872610353</v>
      </c>
      <c r="I560" s="74">
        <f t="shared" si="42"/>
        <v>1.7074205971572601E-3</v>
      </c>
    </row>
    <row r="561" spans="1:9">
      <c r="A561" s="197">
        <f>PayCombo!A553</f>
        <v>9</v>
      </c>
      <c r="B561" s="75">
        <f>PayCombo!O553</f>
        <v>360</v>
      </c>
      <c r="C561" s="75">
        <f>PayCombo!N553</f>
        <v>5406980.7533156499</v>
      </c>
      <c r="D561" s="341">
        <f>PayCombo!Q553</f>
        <v>1.849460994265207E-7</v>
      </c>
      <c r="E561" s="234">
        <f>PayCombo!P553</f>
        <v>6.6580595793547449E-5</v>
      </c>
      <c r="F561" s="74">
        <f t="shared" si="39"/>
        <v>0.96526807827696581</v>
      </c>
      <c r="G561" s="74">
        <f t="shared" si="40"/>
        <v>359.03473192172305</v>
      </c>
      <c r="H561" s="235">
        <f t="shared" si="41"/>
        <v>128905.93872610353</v>
      </c>
      <c r="I561" s="74">
        <f t="shared" si="42"/>
        <v>2.3840650560306927E-2</v>
      </c>
    </row>
    <row r="562" spans="1:9">
      <c r="A562" s="197">
        <f>PayCombo!A554</f>
        <v>8</v>
      </c>
      <c r="B562" s="75">
        <f>PayCombo!O554</f>
        <v>240</v>
      </c>
      <c r="C562" s="75">
        <f>PayCombo!N554</f>
        <v>781008.33103448281</v>
      </c>
      <c r="D562" s="341">
        <f>PayCombo!Q554</f>
        <v>1.2803960729528356E-6</v>
      </c>
      <c r="E562" s="234">
        <f>PayCombo!P554</f>
        <v>3.0729505750868056E-4</v>
      </c>
      <c r="F562" s="74">
        <f t="shared" si="39"/>
        <v>0.96526807827696581</v>
      </c>
      <c r="G562" s="74">
        <f t="shared" si="40"/>
        <v>239.03473192172302</v>
      </c>
      <c r="H562" s="235">
        <f t="shared" si="41"/>
        <v>57137.60306488999</v>
      </c>
      <c r="I562" s="74">
        <f t="shared" si="42"/>
        <v>7.315876258222305E-2</v>
      </c>
    </row>
    <row r="563" spans="1:9">
      <c r="A563" s="197">
        <f>PayCombo!A555</f>
        <v>8</v>
      </c>
      <c r="B563" s="75">
        <f>PayCombo!O555</f>
        <v>240</v>
      </c>
      <c r="C563" s="75">
        <f>PayCombo!N555</f>
        <v>367533.33225152129</v>
      </c>
      <c r="D563" s="341">
        <f>PayCombo!Q555</f>
        <v>2.7208416550247756E-6</v>
      </c>
      <c r="E563" s="234">
        <f>PayCombo!P555</f>
        <v>6.5300199720594613E-4</v>
      </c>
      <c r="F563" s="74">
        <f t="shared" si="39"/>
        <v>0.96526807827696581</v>
      </c>
      <c r="G563" s="74">
        <f t="shared" si="40"/>
        <v>239.03473192172302</v>
      </c>
      <c r="H563" s="235">
        <f t="shared" si="41"/>
        <v>57137.60306488999</v>
      </c>
      <c r="I563" s="74">
        <f t="shared" si="42"/>
        <v>0.15546237048722397</v>
      </c>
    </row>
    <row r="564" spans="1:9">
      <c r="A564" s="197">
        <f>PayCombo!A556</f>
        <v>8</v>
      </c>
      <c r="B564" s="75">
        <f>PayCombo!O556</f>
        <v>240</v>
      </c>
      <c r="C564" s="75">
        <f>PayCombo!N556</f>
        <v>3774873.6000000001</v>
      </c>
      <c r="D564" s="341">
        <f>PayCombo!Q556</f>
        <v>2.6490953233506946E-7</v>
      </c>
      <c r="E564" s="234">
        <f>PayCombo!P556</f>
        <v>6.3578287760416671E-5</v>
      </c>
      <c r="F564" s="74">
        <f t="shared" si="39"/>
        <v>0.96526807827696581</v>
      </c>
      <c r="G564" s="74">
        <f t="shared" si="40"/>
        <v>239.03473192172302</v>
      </c>
      <c r="H564" s="235">
        <f t="shared" si="41"/>
        <v>57137.60306488999</v>
      </c>
      <c r="I564" s="74">
        <f t="shared" si="42"/>
        <v>1.5136295706666839E-2</v>
      </c>
    </row>
    <row r="565" spans="1:9">
      <c r="A565" s="197">
        <f>PayCombo!A557</f>
        <v>8</v>
      </c>
      <c r="B565" s="75">
        <f>PayCombo!O557</f>
        <v>240</v>
      </c>
      <c r="C565" s="75">
        <f>PayCombo!N557</f>
        <v>270349.0376657825</v>
      </c>
      <c r="D565" s="341">
        <f>PayCombo!Q557</f>
        <v>3.6989219885304141E-6</v>
      </c>
      <c r="E565" s="234">
        <f>PayCombo!P557</f>
        <v>8.8774127724729939E-4</v>
      </c>
      <c r="F565" s="74">
        <f t="shared" si="39"/>
        <v>0.96526807827696581</v>
      </c>
      <c r="G565" s="74">
        <f t="shared" si="40"/>
        <v>239.03473192172302</v>
      </c>
      <c r="H565" s="235">
        <f t="shared" si="41"/>
        <v>57137.60306488999</v>
      </c>
      <c r="I565" s="74">
        <f t="shared" si="42"/>
        <v>0.21134753634864437</v>
      </c>
    </row>
    <row r="566" spans="1:9">
      <c r="A566" s="197">
        <f>PayCombo!A558</f>
        <v>8</v>
      </c>
      <c r="B566" s="75">
        <f>PayCombo!O558</f>
        <v>240</v>
      </c>
      <c r="C566" s="75">
        <f>PayCombo!N558</f>
        <v>7350666.6450304259</v>
      </c>
      <c r="D566" s="341">
        <f>PayCombo!Q558</f>
        <v>1.3604208275123879E-7</v>
      </c>
      <c r="E566" s="234">
        <f>PayCombo!P558</f>
        <v>3.2650099860297312E-5</v>
      </c>
      <c r="F566" s="74">
        <f t="shared" si="39"/>
        <v>0.96526807827696581</v>
      </c>
      <c r="G566" s="74">
        <f t="shared" si="40"/>
        <v>239.03473192172302</v>
      </c>
      <c r="H566" s="235">
        <f t="shared" si="41"/>
        <v>57137.60306488999</v>
      </c>
      <c r="I566" s="74">
        <f t="shared" si="42"/>
        <v>7.7731185243611993E-3</v>
      </c>
    </row>
    <row r="567" spans="1:9">
      <c r="A567" s="197">
        <f>PayCombo!A559</f>
        <v>8</v>
      </c>
      <c r="B567" s="75">
        <f>PayCombo!O559</f>
        <v>240</v>
      </c>
      <c r="C567" s="75">
        <f>PayCombo!N559</f>
        <v>75497472</v>
      </c>
      <c r="D567" s="341">
        <f>PayCombo!Q559</f>
        <v>1.3245476616753471E-8</v>
      </c>
      <c r="E567" s="234">
        <f>PayCombo!P559</f>
        <v>3.1789143880208331E-6</v>
      </c>
      <c r="F567" s="74">
        <f t="shared" si="39"/>
        <v>0.96526807827696581</v>
      </c>
      <c r="G567" s="74">
        <f t="shared" si="40"/>
        <v>239.03473192172302</v>
      </c>
      <c r="H567" s="235">
        <f t="shared" si="41"/>
        <v>57137.60306488999</v>
      </c>
      <c r="I567" s="74">
        <f t="shared" si="42"/>
        <v>7.5681478533334184E-4</v>
      </c>
    </row>
    <row r="568" spans="1:9">
      <c r="A568" s="197">
        <f>PayCombo!A560</f>
        <v>8</v>
      </c>
      <c r="B568" s="75">
        <f>PayCombo!O560</f>
        <v>240</v>
      </c>
      <c r="C568" s="75">
        <f>PayCombo!N560</f>
        <v>5406980.7533156499</v>
      </c>
      <c r="D568" s="341">
        <f>PayCombo!Q560</f>
        <v>1.849460994265207E-7</v>
      </c>
      <c r="E568" s="234">
        <f>PayCombo!P560</f>
        <v>4.4387063862364968E-5</v>
      </c>
      <c r="F568" s="74">
        <f t="shared" si="39"/>
        <v>0.96526807827696581</v>
      </c>
      <c r="G568" s="74">
        <f t="shared" si="40"/>
        <v>239.03473192172302</v>
      </c>
      <c r="H568" s="235">
        <f t="shared" si="41"/>
        <v>57137.60306488999</v>
      </c>
      <c r="I568" s="74">
        <f t="shared" si="42"/>
        <v>1.0567376817432217E-2</v>
      </c>
    </row>
    <row r="569" spans="1:9">
      <c r="A569" s="197">
        <f>PayCombo!A561</f>
        <v>8</v>
      </c>
      <c r="B569" s="75">
        <f>PayCombo!O561</f>
        <v>240</v>
      </c>
      <c r="C569" s="75">
        <f>PayCombo!N561</f>
        <v>35528222.117647059</v>
      </c>
      <c r="D569" s="341">
        <f>PayCombo!Q561</f>
        <v>2.8146637810601128E-8</v>
      </c>
      <c r="E569" s="234">
        <f>PayCombo!P561</f>
        <v>6.7551930745442706E-6</v>
      </c>
      <c r="F569" s="74">
        <f t="shared" si="39"/>
        <v>0.96526807827696581</v>
      </c>
      <c r="G569" s="74">
        <f t="shared" si="40"/>
        <v>239.03473192172302</v>
      </c>
      <c r="H569" s="235">
        <f t="shared" si="41"/>
        <v>57137.60306488999</v>
      </c>
      <c r="I569" s="74">
        <f t="shared" si="42"/>
        <v>1.6082314188333516E-3</v>
      </c>
    </row>
    <row r="570" spans="1:9">
      <c r="A570" s="197">
        <f>PayCombo!A562</f>
        <v>8</v>
      </c>
      <c r="B570" s="75">
        <f>PayCombo!O562</f>
        <v>240</v>
      </c>
      <c r="C570" s="75">
        <f>PayCombo!N562</f>
        <v>2544461.5309720705</v>
      </c>
      <c r="D570" s="341">
        <f>PayCombo!Q562</f>
        <v>3.9301046128135647E-7</v>
      </c>
      <c r="E570" s="234">
        <f>PayCombo!P562</f>
        <v>9.4322510707525555E-5</v>
      </c>
      <c r="F570" s="74">
        <f t="shared" si="39"/>
        <v>0.96526807827696581</v>
      </c>
      <c r="G570" s="74">
        <f t="shared" si="40"/>
        <v>239.03473192172302</v>
      </c>
      <c r="H570" s="235">
        <f t="shared" si="41"/>
        <v>57137.60306488999</v>
      </c>
      <c r="I570" s="74">
        <f t="shared" si="42"/>
        <v>2.2455675737043462E-2</v>
      </c>
    </row>
    <row r="571" spans="1:9">
      <c r="A571" s="197">
        <f>PayCombo!A563</f>
        <v>8</v>
      </c>
      <c r="B571" s="75">
        <f>PayCombo!O563</f>
        <v>240</v>
      </c>
      <c r="C571" s="75">
        <f>PayCombo!N563</f>
        <v>26133740.307692308</v>
      </c>
      <c r="D571" s="341">
        <f>PayCombo!Q563</f>
        <v>3.8264710226176695E-8</v>
      </c>
      <c r="E571" s="234">
        <f>PayCombo!P563</f>
        <v>9.1835304542824075E-6</v>
      </c>
      <c r="F571" s="74">
        <f t="shared" si="39"/>
        <v>0.96526807827696581</v>
      </c>
      <c r="G571" s="74">
        <f t="shared" si="40"/>
        <v>239.03473192172302</v>
      </c>
      <c r="H571" s="235">
        <f t="shared" si="41"/>
        <v>57137.60306488999</v>
      </c>
      <c r="I571" s="74">
        <f t="shared" si="42"/>
        <v>2.1863538242963211E-3</v>
      </c>
    </row>
    <row r="572" spans="1:9">
      <c r="A572" s="197">
        <f>PayCombo!A564</f>
        <v>8</v>
      </c>
      <c r="B572" s="75">
        <f>PayCombo!O564</f>
        <v>240</v>
      </c>
      <c r="C572" s="75">
        <f>PayCombo!N564</f>
        <v>895423.564243356</v>
      </c>
      <c r="D572" s="341">
        <f>PayCombo!Q564</f>
        <v>1.1167899080755289E-6</v>
      </c>
      <c r="E572" s="234">
        <f>PayCombo!P564</f>
        <v>2.6802957793812697E-4</v>
      </c>
      <c r="F572" s="74">
        <f t="shared" si="39"/>
        <v>0.96526807827696581</v>
      </c>
      <c r="G572" s="74">
        <f t="shared" si="40"/>
        <v>239.03473192172302</v>
      </c>
      <c r="H572" s="235">
        <f t="shared" si="41"/>
        <v>57137.60306488999</v>
      </c>
      <c r="I572" s="74">
        <f t="shared" si="42"/>
        <v>6.3810698474494554E-2</v>
      </c>
    </row>
    <row r="573" spans="1:9">
      <c r="A573" s="197">
        <f>PayCombo!A565</f>
        <v>7</v>
      </c>
      <c r="B573" s="75">
        <f>PayCombo!O565</f>
        <v>150</v>
      </c>
      <c r="C573" s="75">
        <f>PayCombo!N565</f>
        <v>367533.33225152129</v>
      </c>
      <c r="D573" s="341">
        <f>PayCombo!Q565</f>
        <v>2.7208416550247756E-6</v>
      </c>
      <c r="E573" s="234">
        <f>PayCombo!P565</f>
        <v>4.0812624825371633E-4</v>
      </c>
      <c r="F573" s="74">
        <f t="shared" si="39"/>
        <v>0.96526807827696581</v>
      </c>
      <c r="G573" s="74">
        <f t="shared" si="40"/>
        <v>149.03473192172302</v>
      </c>
      <c r="H573" s="235">
        <f t="shared" si="41"/>
        <v>22211.351318979847</v>
      </c>
      <c r="I573" s="74">
        <f t="shared" si="42"/>
        <v>6.043356988306986E-2</v>
      </c>
    </row>
    <row r="574" spans="1:9">
      <c r="A574" s="197">
        <f>PayCombo!A566</f>
        <v>7</v>
      </c>
      <c r="B574" s="75">
        <f>PayCombo!O566</f>
        <v>150</v>
      </c>
      <c r="C574" s="75">
        <f>PayCombo!N566</f>
        <v>3774873.6000000001</v>
      </c>
      <c r="D574" s="341">
        <f>PayCombo!Q566</f>
        <v>2.6490953233506946E-7</v>
      </c>
      <c r="E574" s="234">
        <f>PayCombo!P566</f>
        <v>3.9736429850260421E-5</v>
      </c>
      <c r="F574" s="74">
        <f t="shared" si="39"/>
        <v>0.96526807827696581</v>
      </c>
      <c r="G574" s="74">
        <f t="shared" si="40"/>
        <v>149.03473192172302</v>
      </c>
      <c r="H574" s="235">
        <f t="shared" si="41"/>
        <v>22211.351318979847</v>
      </c>
      <c r="I574" s="74">
        <f t="shared" si="42"/>
        <v>5.8839986904408795E-3</v>
      </c>
    </row>
    <row r="575" spans="1:9">
      <c r="A575" s="197">
        <f>PayCombo!A567</f>
        <v>7</v>
      </c>
      <c r="B575" s="75">
        <f>PayCombo!O567</f>
        <v>150</v>
      </c>
      <c r="C575" s="75">
        <f>PayCombo!N567</f>
        <v>270349.0376657825</v>
      </c>
      <c r="D575" s="341">
        <f>PayCombo!Q567</f>
        <v>3.6989219885304141E-6</v>
      </c>
      <c r="E575" s="234">
        <f>PayCombo!P567</f>
        <v>5.5483829827956217E-4</v>
      </c>
      <c r="F575" s="74">
        <f t="shared" si="39"/>
        <v>0.96526807827696581</v>
      </c>
      <c r="G575" s="74">
        <f t="shared" si="40"/>
        <v>149.03473192172302</v>
      </c>
      <c r="H575" s="235">
        <f t="shared" si="41"/>
        <v>22211.351318979847</v>
      </c>
      <c r="I575" s="74">
        <f t="shared" si="42"/>
        <v>8.2158055788748574E-2</v>
      </c>
    </row>
    <row r="576" spans="1:9">
      <c r="A576" s="197">
        <f>PayCombo!A568</f>
        <v>7</v>
      </c>
      <c r="B576" s="75">
        <f>PayCombo!O568</f>
        <v>150</v>
      </c>
      <c r="C576" s="75">
        <f>PayCombo!N568</f>
        <v>1776411.1058823529</v>
      </c>
      <c r="D576" s="341">
        <f>PayCombo!Q568</f>
        <v>5.6293275621202258E-7</v>
      </c>
      <c r="E576" s="234">
        <f>PayCombo!P568</f>
        <v>8.443991343180339E-5</v>
      </c>
      <c r="F576" s="74">
        <f t="shared" si="39"/>
        <v>0.96526807827696581</v>
      </c>
      <c r="G576" s="74">
        <f t="shared" si="40"/>
        <v>149.03473192172302</v>
      </c>
      <c r="H576" s="235">
        <f t="shared" si="41"/>
        <v>22211.351318979847</v>
      </c>
      <c r="I576" s="74">
        <f t="shared" si="42"/>
        <v>1.2503497217186868E-2</v>
      </c>
    </row>
    <row r="577" spans="1:9">
      <c r="A577" s="197">
        <f>PayCombo!A569</f>
        <v>7</v>
      </c>
      <c r="B577" s="75">
        <f>PayCombo!O569</f>
        <v>150</v>
      </c>
      <c r="C577" s="75">
        <f>PayCombo!N569</f>
        <v>127223.07654860352</v>
      </c>
      <c r="D577" s="341">
        <f>PayCombo!Q569</f>
        <v>7.8602092256271301E-6</v>
      </c>
      <c r="E577" s="234">
        <f>PayCombo!P569</f>
        <v>1.1790313838440695E-3</v>
      </c>
      <c r="F577" s="74">
        <f t="shared" si="39"/>
        <v>0.96526807827696581</v>
      </c>
      <c r="G577" s="74">
        <f t="shared" si="40"/>
        <v>149.03473192172302</v>
      </c>
      <c r="H577" s="235">
        <f t="shared" si="41"/>
        <v>22211.351318979847</v>
      </c>
      <c r="I577" s="74">
        <f t="shared" si="42"/>
        <v>0.17458586855109071</v>
      </c>
    </row>
    <row r="578" spans="1:9">
      <c r="A578" s="197">
        <f>PayCombo!A570</f>
        <v>7</v>
      </c>
      <c r="B578" s="75">
        <f>PayCombo!O570</f>
        <v>150</v>
      </c>
      <c r="C578" s="75">
        <f>PayCombo!N570</f>
        <v>1306687.0153846154</v>
      </c>
      <c r="D578" s="341">
        <f>PayCombo!Q570</f>
        <v>7.6529420452353396E-7</v>
      </c>
      <c r="E578" s="234">
        <f>PayCombo!P570</f>
        <v>1.1479413067853009E-4</v>
      </c>
      <c r="F578" s="74">
        <f t="shared" si="39"/>
        <v>0.96526807827696581</v>
      </c>
      <c r="G578" s="74">
        <f t="shared" si="40"/>
        <v>149.03473192172302</v>
      </c>
      <c r="H578" s="235">
        <f t="shared" si="41"/>
        <v>22211.351318979847</v>
      </c>
      <c r="I578" s="74">
        <f t="shared" si="42"/>
        <v>1.699821843905143E-2</v>
      </c>
    </row>
    <row r="579" spans="1:9">
      <c r="A579" s="197">
        <f>PayCombo!A571</f>
        <v>7</v>
      </c>
      <c r="B579" s="75">
        <f>PayCombo!O571</f>
        <v>150</v>
      </c>
      <c r="C579" s="75">
        <f>PayCombo!N571</f>
        <v>44771.178212167804</v>
      </c>
      <c r="D579" s="341">
        <f>PayCombo!Q571</f>
        <v>2.2335798161510577E-5</v>
      </c>
      <c r="E579" s="234">
        <f>PayCombo!P571</f>
        <v>3.3503697242265864E-3</v>
      </c>
      <c r="F579" s="74">
        <f t="shared" si="39"/>
        <v>0.96526807827696581</v>
      </c>
      <c r="G579" s="74">
        <f t="shared" si="40"/>
        <v>149.03473192172302</v>
      </c>
      <c r="H579" s="235">
        <f t="shared" si="41"/>
        <v>22211.351318979847</v>
      </c>
      <c r="I579" s="74">
        <f t="shared" si="42"/>
        <v>0.49610825995513558</v>
      </c>
    </row>
    <row r="580" spans="1:9">
      <c r="A580" s="197">
        <f>PayCombo!A572</f>
        <v>7</v>
      </c>
      <c r="B580" s="75">
        <f>PayCombo!O572</f>
        <v>150</v>
      </c>
      <c r="C580" s="75">
        <f>PayCombo!N572</f>
        <v>35528222.117647059</v>
      </c>
      <c r="D580" s="341">
        <f>PayCombo!Q572</f>
        <v>2.8146637810601128E-8</v>
      </c>
      <c r="E580" s="234">
        <f>PayCombo!P572</f>
        <v>4.221995671590169E-6</v>
      </c>
      <c r="F580" s="74">
        <f t="shared" si="39"/>
        <v>0.96526807827696581</v>
      </c>
      <c r="G580" s="74">
        <f t="shared" si="40"/>
        <v>149.03473192172302</v>
      </c>
      <c r="H580" s="235">
        <f t="shared" si="41"/>
        <v>22211.351318979847</v>
      </c>
      <c r="I580" s="74">
        <f t="shared" si="42"/>
        <v>6.2517486085934338E-4</v>
      </c>
    </row>
    <row r="581" spans="1:9">
      <c r="A581" s="197">
        <f>PayCombo!A573</f>
        <v>7</v>
      </c>
      <c r="B581" s="75">
        <f>PayCombo!O573</f>
        <v>150</v>
      </c>
      <c r="C581" s="75">
        <f>PayCombo!N573</f>
        <v>2544461.5309720705</v>
      </c>
      <c r="D581" s="341">
        <f>PayCombo!Q573</f>
        <v>3.9301046128135647E-7</v>
      </c>
      <c r="E581" s="234">
        <f>PayCombo!P573</f>
        <v>5.8951569192203473E-5</v>
      </c>
      <c r="F581" s="74">
        <f t="shared" si="39"/>
        <v>0.96526807827696581</v>
      </c>
      <c r="G581" s="74">
        <f t="shared" si="40"/>
        <v>149.03473192172302</v>
      </c>
      <c r="H581" s="235">
        <f t="shared" si="41"/>
        <v>22211.351318979847</v>
      </c>
      <c r="I581" s="74">
        <f t="shared" si="42"/>
        <v>8.729293427554536E-3</v>
      </c>
    </row>
    <row r="582" spans="1:9">
      <c r="A582" s="197">
        <f>PayCombo!A574</f>
        <v>7</v>
      </c>
      <c r="B582" s="75">
        <f>PayCombo!O574</f>
        <v>150</v>
      </c>
      <c r="C582" s="75">
        <f>PayCombo!N574</f>
        <v>26133740.307692308</v>
      </c>
      <c r="D582" s="341">
        <f>PayCombo!Q574</f>
        <v>3.8264710226176695E-8</v>
      </c>
      <c r="E582" s="234">
        <f>PayCombo!P574</f>
        <v>5.7397065339265043E-6</v>
      </c>
      <c r="F582" s="74">
        <f t="shared" si="39"/>
        <v>0.96526807827696581</v>
      </c>
      <c r="G582" s="74">
        <f t="shared" si="40"/>
        <v>149.03473192172302</v>
      </c>
      <c r="H582" s="235">
        <f t="shared" si="41"/>
        <v>22211.351318979847</v>
      </c>
      <c r="I582" s="74">
        <f t="shared" si="42"/>
        <v>8.4991092195257141E-4</v>
      </c>
    </row>
    <row r="583" spans="1:9">
      <c r="A583" s="197">
        <f>PayCombo!A575</f>
        <v>7</v>
      </c>
      <c r="B583" s="75">
        <f>PayCombo!O575</f>
        <v>150</v>
      </c>
      <c r="C583" s="75">
        <f>PayCombo!N575</f>
        <v>895423.564243356</v>
      </c>
      <c r="D583" s="341">
        <f>PayCombo!Q575</f>
        <v>1.1167899080755289E-6</v>
      </c>
      <c r="E583" s="234">
        <f>PayCombo!P575</f>
        <v>1.6751848621132935E-4</v>
      </c>
      <c r="F583" s="74">
        <f t="shared" si="39"/>
        <v>0.96526807827696581</v>
      </c>
      <c r="G583" s="74">
        <f t="shared" si="40"/>
        <v>149.03473192172302</v>
      </c>
      <c r="H583" s="235">
        <f t="shared" si="41"/>
        <v>22211.351318979847</v>
      </c>
      <c r="I583" s="74">
        <f t="shared" si="42"/>
        <v>2.4805412997756782E-2</v>
      </c>
    </row>
    <row r="584" spans="1:9">
      <c r="A584" s="197">
        <f>PayCombo!A576</f>
        <v>7</v>
      </c>
      <c r="B584" s="75">
        <f>PayCombo!O576</f>
        <v>150</v>
      </c>
      <c r="C584" s="75">
        <f>PayCombo!N576</f>
        <v>12298230.733031673</v>
      </c>
      <c r="D584" s="341">
        <f>PayCombo!Q576</f>
        <v>8.1312509230625486E-8</v>
      </c>
      <c r="E584" s="234">
        <f>PayCombo!P576</f>
        <v>1.2196876384593823E-5</v>
      </c>
      <c r="F584" s="74">
        <f t="shared" si="39"/>
        <v>0.96526807827696581</v>
      </c>
      <c r="G584" s="74">
        <f t="shared" si="40"/>
        <v>149.03473192172302</v>
      </c>
      <c r="H584" s="235">
        <f t="shared" si="41"/>
        <v>22211.351318979847</v>
      </c>
      <c r="I584" s="74">
        <f t="shared" si="42"/>
        <v>1.8060607091492144E-3</v>
      </c>
    </row>
    <row r="585" spans="1:9">
      <c r="A585" s="197">
        <f>PayCombo!A577</f>
        <v>7</v>
      </c>
      <c r="B585" s="75">
        <f>PayCombo!O577</f>
        <v>150</v>
      </c>
      <c r="C585" s="75">
        <f>PayCombo!N577</f>
        <v>421375.79493804992</v>
      </c>
      <c r="D585" s="341">
        <f>PayCombo!Q577</f>
        <v>2.3731785546604988E-6</v>
      </c>
      <c r="E585" s="234">
        <f>PayCombo!P577</f>
        <v>3.559767831990748E-4</v>
      </c>
      <c r="F585" s="74">
        <f t="shared" si="39"/>
        <v>0.96526807827696581</v>
      </c>
      <c r="G585" s="74">
        <f t="shared" si="40"/>
        <v>149.03473192172302</v>
      </c>
      <c r="H585" s="235">
        <f t="shared" si="41"/>
        <v>22211.351318979847</v>
      </c>
      <c r="I585" s="74">
        <f t="shared" si="42"/>
        <v>5.2711502620233157E-2</v>
      </c>
    </row>
    <row r="586" spans="1:9">
      <c r="A586" s="197">
        <f>PayCombo!A578</f>
        <v>7</v>
      </c>
      <c r="B586" s="75">
        <f>PayCombo!O578</f>
        <v>150</v>
      </c>
      <c r="C586" s="75">
        <f>PayCombo!N578</f>
        <v>4327880.5605095541</v>
      </c>
      <c r="D586" s="341">
        <f>PayCombo!Q578</f>
        <v>2.310599809811439E-7</v>
      </c>
      <c r="E586" s="234">
        <f>PayCombo!P578</f>
        <v>3.4658997147171581E-5</v>
      </c>
      <c r="F586" s="74">
        <f t="shared" si="39"/>
        <v>0.96526807827696581</v>
      </c>
      <c r="G586" s="74">
        <f t="shared" si="40"/>
        <v>149.03473192172302</v>
      </c>
      <c r="H586" s="235">
        <f t="shared" si="41"/>
        <v>22211.351318979847</v>
      </c>
      <c r="I586" s="74">
        <f t="shared" si="42"/>
        <v>5.132154413328989E-3</v>
      </c>
    </row>
    <row r="587" spans="1:9">
      <c r="A587" s="197">
        <f>PayCombo!A579</f>
        <v>6</v>
      </c>
      <c r="B587" s="75">
        <f>PayCombo!O579</f>
        <v>60</v>
      </c>
      <c r="C587" s="75">
        <f>PayCombo!N579</f>
        <v>1776411.1058823529</v>
      </c>
      <c r="D587" s="341">
        <f>PayCombo!Q579</f>
        <v>5.6293275621202258E-7</v>
      </c>
      <c r="E587" s="234">
        <f>PayCombo!P579</f>
        <v>3.3775965372721352E-5</v>
      </c>
      <c r="F587" s="74">
        <f t="shared" si="39"/>
        <v>0.96526807827696581</v>
      </c>
      <c r="G587" s="74">
        <f t="shared" si="40"/>
        <v>59.034731921723036</v>
      </c>
      <c r="H587" s="235">
        <f t="shared" si="41"/>
        <v>3485.099573069705</v>
      </c>
      <c r="I587" s="74">
        <f t="shared" si="42"/>
        <v>1.9618767083414723E-3</v>
      </c>
    </row>
    <row r="588" spans="1:9">
      <c r="A588" s="197">
        <f>PayCombo!A580</f>
        <v>6</v>
      </c>
      <c r="B588" s="75">
        <f>PayCombo!O580</f>
        <v>60</v>
      </c>
      <c r="C588" s="75">
        <f>PayCombo!N580</f>
        <v>127223.07654860352</v>
      </c>
      <c r="D588" s="341">
        <f>PayCombo!Q580</f>
        <v>7.8602092256271301E-6</v>
      </c>
      <c r="E588" s="234">
        <f>PayCombo!P580</f>
        <v>4.7161255353762779E-4</v>
      </c>
      <c r="F588" s="74">
        <f t="shared" si="39"/>
        <v>0.96526807827696581</v>
      </c>
      <c r="G588" s="74">
        <f t="shared" si="40"/>
        <v>59.034731921723036</v>
      </c>
      <c r="H588" s="235">
        <f t="shared" si="41"/>
        <v>3485.099573069705</v>
      </c>
      <c r="I588" s="74">
        <f t="shared" si="42"/>
        <v>2.7393611816471666E-2</v>
      </c>
    </row>
    <row r="589" spans="1:9">
      <c r="A589" s="197">
        <f>PayCombo!A581</f>
        <v>6</v>
      </c>
      <c r="B589" s="75">
        <f>PayCombo!O581</f>
        <v>60</v>
      </c>
      <c r="C589" s="75">
        <f>PayCombo!N581</f>
        <v>1306687.0153846154</v>
      </c>
      <c r="D589" s="341">
        <f>PayCombo!Q581</f>
        <v>7.6529420452353396E-7</v>
      </c>
      <c r="E589" s="234">
        <f>PayCombo!P581</f>
        <v>4.5917652271412041E-5</v>
      </c>
      <c r="F589" s="74">
        <f t="shared" si="39"/>
        <v>0.96526807827696581</v>
      </c>
      <c r="G589" s="74">
        <f t="shared" si="40"/>
        <v>59.034731921723036</v>
      </c>
      <c r="H589" s="235">
        <f t="shared" si="41"/>
        <v>3485.099573069705</v>
      </c>
      <c r="I589" s="74">
        <f t="shared" si="42"/>
        <v>2.6671265054576876E-3</v>
      </c>
    </row>
    <row r="590" spans="1:9">
      <c r="A590" s="197">
        <f>PayCombo!A582</f>
        <v>6</v>
      </c>
      <c r="B590" s="75">
        <f>PayCombo!O582</f>
        <v>60</v>
      </c>
      <c r="C590" s="75">
        <f>PayCombo!N582</f>
        <v>44771.178212167804</v>
      </c>
      <c r="D590" s="341">
        <f>PayCombo!Q582</f>
        <v>2.2335798161510577E-5</v>
      </c>
      <c r="E590" s="234">
        <f>PayCombo!P582</f>
        <v>1.3401478896906346E-3</v>
      </c>
      <c r="F590" s="74">
        <f t="shared" si="39"/>
        <v>0.96526807827696581</v>
      </c>
      <c r="G590" s="74">
        <f t="shared" si="40"/>
        <v>59.034731921723036</v>
      </c>
      <c r="H590" s="235">
        <f t="shared" si="41"/>
        <v>3485.099573069705</v>
      </c>
      <c r="I590" s="74">
        <f t="shared" si="42"/>
        <v>7.7842480636851619E-2</v>
      </c>
    </row>
    <row r="591" spans="1:9">
      <c r="A591" s="197">
        <f>PayCombo!A583</f>
        <v>6</v>
      </c>
      <c r="B591" s="75">
        <f>PayCombo!O583</f>
        <v>60</v>
      </c>
      <c r="C591" s="75">
        <f>PayCombo!N583</f>
        <v>614911.53665158374</v>
      </c>
      <c r="D591" s="341">
        <f>PayCombo!Q583</f>
        <v>1.6262501846125096E-6</v>
      </c>
      <c r="E591" s="234">
        <f>PayCombo!P583</f>
        <v>9.7575011076750574E-5</v>
      </c>
      <c r="F591" s="74">
        <f t="shared" si="39"/>
        <v>0.96526807827696581</v>
      </c>
      <c r="G591" s="74">
        <f t="shared" si="40"/>
        <v>59.034731921723036</v>
      </c>
      <c r="H591" s="235">
        <f t="shared" si="41"/>
        <v>3485.099573069705</v>
      </c>
      <c r="I591" s="74">
        <f t="shared" si="42"/>
        <v>5.6676438240975862E-3</v>
      </c>
    </row>
    <row r="592" spans="1:9">
      <c r="A592" s="197">
        <f>PayCombo!A584</f>
        <v>6</v>
      </c>
      <c r="B592" s="75">
        <f>PayCombo!O584</f>
        <v>60</v>
      </c>
      <c r="C592" s="75">
        <f>PayCombo!N584</f>
        <v>21068.789746902494</v>
      </c>
      <c r="D592" s="341">
        <f>PayCombo!Q584</f>
        <v>4.7463571093209977E-5</v>
      </c>
      <c r="E592" s="234">
        <f>PayCombo!P584</f>
        <v>2.8478142655925984E-3</v>
      </c>
      <c r="F592" s="74">
        <f t="shared" si="39"/>
        <v>0.96526807827696581</v>
      </c>
      <c r="G592" s="74">
        <f t="shared" si="40"/>
        <v>59.034731921723036</v>
      </c>
      <c r="H592" s="235">
        <f t="shared" si="41"/>
        <v>3485.099573069705</v>
      </c>
      <c r="I592" s="74">
        <f t="shared" si="42"/>
        <v>0.16541527135330969</v>
      </c>
    </row>
    <row r="593" spans="1:9">
      <c r="A593" s="197">
        <f>PayCombo!A585</f>
        <v>6</v>
      </c>
      <c r="B593" s="75">
        <f>PayCombo!O585</f>
        <v>60</v>
      </c>
      <c r="C593" s="75">
        <f>PayCombo!N585</f>
        <v>216394.02802547772</v>
      </c>
      <c r="D593" s="341">
        <f>PayCombo!Q585</f>
        <v>4.6211996196228779E-6</v>
      </c>
      <c r="E593" s="234">
        <f>PayCombo!P585</f>
        <v>2.7727197717737265E-4</v>
      </c>
      <c r="F593" s="74">
        <f t="shared" si="39"/>
        <v>0.96526807827696581</v>
      </c>
      <c r="G593" s="74">
        <f t="shared" si="40"/>
        <v>59.034731921723036</v>
      </c>
      <c r="H593" s="235">
        <f t="shared" si="41"/>
        <v>3485.099573069705</v>
      </c>
      <c r="I593" s="74">
        <f t="shared" si="42"/>
        <v>1.6105340821417576E-2</v>
      </c>
    </row>
    <row r="594" spans="1:9">
      <c r="A594" s="197">
        <f>PayCombo!A586</f>
        <v>6</v>
      </c>
      <c r="B594" s="75">
        <f>PayCombo!O586</f>
        <v>60</v>
      </c>
      <c r="C594" s="75">
        <f>PayCombo!N586</f>
        <v>12298230.733031673</v>
      </c>
      <c r="D594" s="341">
        <f>PayCombo!Q586</f>
        <v>8.1312509230625486E-8</v>
      </c>
      <c r="E594" s="234">
        <f>PayCombo!P586</f>
        <v>4.8787505538375295E-6</v>
      </c>
      <c r="F594" s="74">
        <f t="shared" si="39"/>
        <v>0.96526807827696581</v>
      </c>
      <c r="G594" s="74">
        <f t="shared" si="40"/>
        <v>59.034731921723036</v>
      </c>
      <c r="H594" s="235">
        <f t="shared" si="41"/>
        <v>3485.099573069705</v>
      </c>
      <c r="I594" s="74">
        <f t="shared" si="42"/>
        <v>2.8338219120487934E-4</v>
      </c>
    </row>
    <row r="595" spans="1:9">
      <c r="A595" s="197">
        <f>PayCombo!A587</f>
        <v>6</v>
      </c>
      <c r="B595" s="75">
        <f>PayCombo!O587</f>
        <v>60</v>
      </c>
      <c r="C595" s="75">
        <f>PayCombo!N587</f>
        <v>421375.79493804992</v>
      </c>
      <c r="D595" s="341">
        <f>PayCombo!Q587</f>
        <v>2.3731785546604988E-6</v>
      </c>
      <c r="E595" s="234">
        <f>PayCombo!P587</f>
        <v>1.4239071327962994E-4</v>
      </c>
      <c r="F595" s="74">
        <f t="shared" si="39"/>
        <v>0.96526807827696581</v>
      </c>
      <c r="G595" s="74">
        <f t="shared" si="40"/>
        <v>59.034731921723036</v>
      </c>
      <c r="H595" s="235">
        <f t="shared" si="41"/>
        <v>3485.099573069705</v>
      </c>
      <c r="I595" s="74">
        <f t="shared" si="42"/>
        <v>8.2707635676654845E-3</v>
      </c>
    </row>
    <row r="596" spans="1:9">
      <c r="A596" s="197">
        <f>PayCombo!A588</f>
        <v>6</v>
      </c>
      <c r="B596" s="75">
        <f>PayCombo!O588</f>
        <v>60</v>
      </c>
      <c r="C596" s="75">
        <f>PayCombo!N588</f>
        <v>4327880.5605095541</v>
      </c>
      <c r="D596" s="341">
        <f>PayCombo!Q588</f>
        <v>2.310599809811439E-7</v>
      </c>
      <c r="E596" s="234">
        <f>PayCombo!P588</f>
        <v>1.3863598858868634E-5</v>
      </c>
      <c r="F596" s="74">
        <f t="shared" si="39"/>
        <v>0.96526807827696581</v>
      </c>
      <c r="G596" s="74">
        <f t="shared" si="40"/>
        <v>59.034731921723036</v>
      </c>
      <c r="H596" s="235">
        <f t="shared" si="41"/>
        <v>3485.099573069705</v>
      </c>
      <c r="I596" s="74">
        <f t="shared" si="42"/>
        <v>8.0526704107087871E-4</v>
      </c>
    </row>
    <row r="597" spans="1:9">
      <c r="A597" s="197">
        <f>PayCombo!A589</f>
        <v>6</v>
      </c>
      <c r="B597" s="75">
        <f>PayCombo!O589</f>
        <v>60</v>
      </c>
      <c r="C597" s="75">
        <f>PayCombo!N589</f>
        <v>2036649.6755339077</v>
      </c>
      <c r="D597" s="341">
        <f>PayCombo!Q589</f>
        <v>4.9100245958493085E-7</v>
      </c>
      <c r="E597" s="234">
        <f>PayCombo!P589</f>
        <v>2.946014757509585E-5</v>
      </c>
      <c r="F597" s="74">
        <f t="shared" si="39"/>
        <v>0.96526807827696581</v>
      </c>
      <c r="G597" s="74">
        <f t="shared" si="40"/>
        <v>59.034731921723036</v>
      </c>
      <c r="H597" s="235">
        <f t="shared" si="41"/>
        <v>3485.099573069705</v>
      </c>
      <c r="I597" s="74">
        <f t="shared" si="42"/>
        <v>1.7111924622756176E-3</v>
      </c>
    </row>
    <row r="598" spans="1:9">
      <c r="A598" s="197">
        <f>PayCombo!A590</f>
        <v>6</v>
      </c>
      <c r="B598" s="75">
        <f>PayCombo!O590</f>
        <v>60</v>
      </c>
      <c r="C598" s="75">
        <f>PayCombo!N590</f>
        <v>135246.26751592357</v>
      </c>
      <c r="D598" s="341">
        <f>PayCombo!Q590</f>
        <v>7.3939193913966047E-6</v>
      </c>
      <c r="E598" s="234">
        <f>PayCombo!P590</f>
        <v>4.4363516348379627E-4</v>
      </c>
      <c r="F598" s="74">
        <f t="shared" si="39"/>
        <v>0.96526807827696581</v>
      </c>
      <c r="G598" s="74">
        <f t="shared" si="40"/>
        <v>59.034731921723036</v>
      </c>
      <c r="H598" s="235">
        <f t="shared" si="41"/>
        <v>3485.099573069705</v>
      </c>
      <c r="I598" s="74">
        <f t="shared" si="42"/>
        <v>2.5768545314268119E-2</v>
      </c>
    </row>
    <row r="599" spans="1:9">
      <c r="A599" s="197">
        <f>PayCombo!A591</f>
        <v>5</v>
      </c>
      <c r="B599" s="75">
        <f>PayCombo!O591</f>
        <v>15</v>
      </c>
      <c r="C599" s="75">
        <f>PayCombo!N591</f>
        <v>614911.53665158374</v>
      </c>
      <c r="D599" s="341">
        <f>PayCombo!Q591</f>
        <v>1.6262501846125096E-6</v>
      </c>
      <c r="E599" s="234">
        <f>PayCombo!P591</f>
        <v>2.4393752769187643E-5</v>
      </c>
      <c r="F599" s="74">
        <f t="shared" si="39"/>
        <v>0.96526807827696581</v>
      </c>
      <c r="G599" s="74">
        <f t="shared" si="40"/>
        <v>14.034731921723035</v>
      </c>
      <c r="H599" s="235">
        <f t="shared" si="41"/>
        <v>196.97370011463155</v>
      </c>
      <c r="I599" s="74">
        <f t="shared" si="42"/>
        <v>3.2032851617522869E-4</v>
      </c>
    </row>
    <row r="600" spans="1:9">
      <c r="A600" s="197">
        <f>PayCombo!A592</f>
        <v>5</v>
      </c>
      <c r="B600" s="75">
        <f>PayCombo!O592</f>
        <v>15</v>
      </c>
      <c r="C600" s="75">
        <f>PayCombo!N592</f>
        <v>21068.789746902494</v>
      </c>
      <c r="D600" s="341">
        <f>PayCombo!Q592</f>
        <v>4.7463571093209977E-5</v>
      </c>
      <c r="E600" s="234">
        <f>PayCombo!P592</f>
        <v>7.1195356639814961E-4</v>
      </c>
      <c r="F600" s="74">
        <f t="shared" ref="F600:F614" si="43">$B$5</f>
        <v>0.96526807827696581</v>
      </c>
      <c r="G600" s="74">
        <f t="shared" ref="G600:G614" si="44">B600-F600</f>
        <v>14.034731921723035</v>
      </c>
      <c r="H600" s="235">
        <f t="shared" ref="H600:H614" si="45">G600^2</f>
        <v>196.97370011463155</v>
      </c>
      <c r="I600" s="74">
        <f t="shared" ref="I600:I614" si="46">D600*H600</f>
        <v>9.3490752188834375E-3</v>
      </c>
    </row>
    <row r="601" spans="1:9">
      <c r="A601" s="197">
        <f>PayCombo!A593</f>
        <v>5</v>
      </c>
      <c r="B601" s="75">
        <f>PayCombo!O593</f>
        <v>15</v>
      </c>
      <c r="C601" s="75">
        <f>PayCombo!N593</f>
        <v>216394.02802547772</v>
      </c>
      <c r="D601" s="341">
        <f>PayCombo!Q593</f>
        <v>4.6211996196228779E-6</v>
      </c>
      <c r="E601" s="234">
        <f>PayCombo!P593</f>
        <v>6.9317994294343163E-5</v>
      </c>
      <c r="F601" s="74">
        <f t="shared" si="43"/>
        <v>0.96526807827696581</v>
      </c>
      <c r="G601" s="74">
        <f t="shared" si="44"/>
        <v>14.034731921723035</v>
      </c>
      <c r="H601" s="235">
        <f t="shared" si="45"/>
        <v>196.97370011463155</v>
      </c>
      <c r="I601" s="74">
        <f t="shared" si="46"/>
        <v>9.1025478804544616E-4</v>
      </c>
    </row>
    <row r="602" spans="1:9">
      <c r="A602" s="197">
        <f>PayCombo!A594</f>
        <v>5</v>
      </c>
      <c r="B602" s="75">
        <f>PayCombo!O594</f>
        <v>15</v>
      </c>
      <c r="C602" s="75">
        <f>PayCombo!N594</f>
        <v>101832.48377669539</v>
      </c>
      <c r="D602" s="341">
        <f>PayCombo!Q594</f>
        <v>9.8200491916986161E-6</v>
      </c>
      <c r="E602" s="234">
        <f>PayCombo!P594</f>
        <v>1.4730073787547925E-4</v>
      </c>
      <c r="F602" s="74">
        <f t="shared" si="43"/>
        <v>0.96526807827696581</v>
      </c>
      <c r="G602" s="74">
        <f t="shared" si="44"/>
        <v>14.034731921723035</v>
      </c>
      <c r="H602" s="235">
        <f t="shared" si="45"/>
        <v>196.97370011463155</v>
      </c>
      <c r="I602" s="74">
        <f t="shared" si="46"/>
        <v>1.9342914245965733E-3</v>
      </c>
    </row>
    <row r="603" spans="1:9">
      <c r="A603" s="197">
        <f>PayCombo!A595</f>
        <v>5</v>
      </c>
      <c r="B603" s="75">
        <f>PayCombo!O595</f>
        <v>15</v>
      </c>
      <c r="C603" s="75">
        <f>PayCombo!N595</f>
        <v>6762.3133757961787</v>
      </c>
      <c r="D603" s="341">
        <f>PayCombo!Q595</f>
        <v>1.4787838782793209E-4</v>
      </c>
      <c r="E603" s="234">
        <f>PayCombo!P595</f>
        <v>2.2181758174189812E-3</v>
      </c>
      <c r="F603" s="74">
        <f t="shared" si="43"/>
        <v>0.96526807827696581</v>
      </c>
      <c r="G603" s="74">
        <f t="shared" si="44"/>
        <v>14.034731921723035</v>
      </c>
      <c r="H603" s="235">
        <f t="shared" si="45"/>
        <v>196.97370011463155</v>
      </c>
      <c r="I603" s="74">
        <f t="shared" si="46"/>
        <v>2.9128153217454277E-2</v>
      </c>
    </row>
    <row r="604" spans="1:9">
      <c r="A604" s="197">
        <f>PayCombo!A596</f>
        <v>5</v>
      </c>
      <c r="B604" s="75">
        <f>PayCombo!O596</f>
        <v>15</v>
      </c>
      <c r="C604" s="75">
        <f>PayCombo!N596</f>
        <v>2036649.6755339077</v>
      </c>
      <c r="D604" s="341">
        <f>PayCombo!Q596</f>
        <v>4.9100245958493085E-7</v>
      </c>
      <c r="E604" s="234">
        <f>PayCombo!P596</f>
        <v>7.3650368937739625E-6</v>
      </c>
      <c r="F604" s="74">
        <f t="shared" si="43"/>
        <v>0.96526807827696581</v>
      </c>
      <c r="G604" s="74">
        <f t="shared" si="44"/>
        <v>14.034731921723035</v>
      </c>
      <c r="H604" s="235">
        <f t="shared" si="45"/>
        <v>196.97370011463155</v>
      </c>
      <c r="I604" s="74">
        <f t="shared" si="46"/>
        <v>9.6714571229828666E-5</v>
      </c>
    </row>
    <row r="605" spans="1:9">
      <c r="A605" s="197">
        <f>PayCombo!A597</f>
        <v>5</v>
      </c>
      <c r="B605" s="75">
        <f>PayCombo!O597</f>
        <v>15</v>
      </c>
      <c r="C605" s="75">
        <f>PayCombo!N597</f>
        <v>135246.26751592357</v>
      </c>
      <c r="D605" s="341">
        <f>PayCombo!Q597</f>
        <v>7.3939193913966047E-6</v>
      </c>
      <c r="E605" s="234">
        <f>PayCombo!P597</f>
        <v>1.1090879087094907E-4</v>
      </c>
      <c r="F605" s="74">
        <f t="shared" si="43"/>
        <v>0.96526807827696581</v>
      </c>
      <c r="G605" s="74">
        <f t="shared" si="44"/>
        <v>14.034731921723035</v>
      </c>
      <c r="H605" s="235">
        <f t="shared" si="45"/>
        <v>196.97370011463155</v>
      </c>
      <c r="I605" s="74">
        <f t="shared" si="46"/>
        <v>1.4564076608727138E-3</v>
      </c>
    </row>
    <row r="606" spans="1:9">
      <c r="A606" s="197">
        <f>PayCombo!A598</f>
        <v>5</v>
      </c>
      <c r="B606" s="75">
        <f>PayCombo!O598</f>
        <v>15</v>
      </c>
      <c r="C606" s="75">
        <f>PayCombo!N598</f>
        <v>63645.302360434616</v>
      </c>
      <c r="D606" s="341">
        <f>PayCombo!Q598</f>
        <v>1.5712078706717787E-5</v>
      </c>
      <c r="E606" s="234">
        <f>PayCombo!P598</f>
        <v>2.356811806007668E-4</v>
      </c>
      <c r="F606" s="74">
        <f t="shared" si="43"/>
        <v>0.96526807827696581</v>
      </c>
      <c r="G606" s="74">
        <f t="shared" si="44"/>
        <v>14.034731921723035</v>
      </c>
      <c r="H606" s="235">
        <f t="shared" si="45"/>
        <v>196.97370011463155</v>
      </c>
      <c r="I606" s="74">
        <f t="shared" si="46"/>
        <v>3.0948662793545173E-3</v>
      </c>
    </row>
    <row r="607" spans="1:9">
      <c r="A607" s="197">
        <f>PayCombo!A599</f>
        <v>4</v>
      </c>
      <c r="B607" s="75">
        <f>PayCombo!O599</f>
        <v>8</v>
      </c>
      <c r="C607" s="75">
        <f>PayCombo!N599</f>
        <v>101832.48377669539</v>
      </c>
      <c r="D607" s="341">
        <f>PayCombo!Q599</f>
        <v>9.8200491916986161E-6</v>
      </c>
      <c r="E607" s="234">
        <f>PayCombo!P599</f>
        <v>7.8560393533588929E-5</v>
      </c>
      <c r="F607" s="74">
        <f t="shared" si="43"/>
        <v>0.96526807827696581</v>
      </c>
      <c r="G607" s="74">
        <f t="shared" si="44"/>
        <v>7.0347319217230346</v>
      </c>
      <c r="H607" s="235">
        <f t="shared" si="45"/>
        <v>49.487453210509059</v>
      </c>
      <c r="I607" s="74">
        <f t="shared" si="46"/>
        <v>4.8596922489908259E-4</v>
      </c>
    </row>
    <row r="608" spans="1:9">
      <c r="A608" s="197">
        <f>PayCombo!A600</f>
        <v>4</v>
      </c>
      <c r="B608" s="75">
        <f>PayCombo!O600</f>
        <v>8</v>
      </c>
      <c r="C608" s="75">
        <f>PayCombo!N600</f>
        <v>6762.3133757961787</v>
      </c>
      <c r="D608" s="341">
        <f>PayCombo!Q600</f>
        <v>1.4787838782793209E-4</v>
      </c>
      <c r="E608" s="234">
        <f>PayCombo!P600</f>
        <v>1.1830271026234567E-3</v>
      </c>
      <c r="F608" s="74">
        <f t="shared" si="43"/>
        <v>0.96526807827696581</v>
      </c>
      <c r="G608" s="74">
        <f t="shared" si="44"/>
        <v>7.0347319217230346</v>
      </c>
      <c r="H608" s="235">
        <f t="shared" si="45"/>
        <v>49.487453210509059</v>
      </c>
      <c r="I608" s="74">
        <f t="shared" si="46"/>
        <v>7.3181247984803015E-3</v>
      </c>
    </row>
    <row r="609" spans="1:9">
      <c r="A609" s="197">
        <f>PayCombo!A601</f>
        <v>4</v>
      </c>
      <c r="B609" s="75">
        <f>PayCombo!O601</f>
        <v>8</v>
      </c>
      <c r="C609" s="75">
        <f>PayCombo!N601</f>
        <v>3182.2651180217308</v>
      </c>
      <c r="D609" s="341">
        <f>PayCombo!Q601</f>
        <v>3.1424157413435571E-4</v>
      </c>
      <c r="E609" s="234">
        <f>PayCombo!P601</f>
        <v>2.5139325930748457E-3</v>
      </c>
      <c r="F609" s="74">
        <f t="shared" si="43"/>
        <v>0.96526807827696581</v>
      </c>
      <c r="G609" s="74">
        <f t="shared" si="44"/>
        <v>7.0347319217230346</v>
      </c>
      <c r="H609" s="235">
        <f t="shared" si="45"/>
        <v>49.487453210509059</v>
      </c>
      <c r="I609" s="74">
        <f t="shared" si="46"/>
        <v>1.5551015196770643E-2</v>
      </c>
    </row>
    <row r="610" spans="1:9">
      <c r="A610" s="197">
        <f>PayCombo!A602</f>
        <v>4</v>
      </c>
      <c r="B610" s="75">
        <f>PayCombo!O602</f>
        <v>8</v>
      </c>
      <c r="C610" s="75">
        <f>PayCombo!N602</f>
        <v>63645.302360434616</v>
      </c>
      <c r="D610" s="341">
        <f>PayCombo!Q602</f>
        <v>1.5712078706717787E-5</v>
      </c>
      <c r="E610" s="234">
        <f>PayCombo!P602</f>
        <v>1.256966296537423E-4</v>
      </c>
      <c r="F610" s="74">
        <f t="shared" si="43"/>
        <v>0.96526807827696581</v>
      </c>
      <c r="G610" s="74">
        <f t="shared" si="44"/>
        <v>7.0347319217230346</v>
      </c>
      <c r="H610" s="235">
        <f t="shared" si="45"/>
        <v>49.487453210509059</v>
      </c>
      <c r="I610" s="74">
        <f t="shared" si="46"/>
        <v>7.7755075983853216E-4</v>
      </c>
    </row>
    <row r="611" spans="1:9">
      <c r="A611" s="197">
        <f>PayCombo!A603</f>
        <v>4</v>
      </c>
      <c r="B611" s="75">
        <f>PayCombo!O603</f>
        <v>8</v>
      </c>
      <c r="C611" s="75">
        <f>PayCombo!N603</f>
        <v>12461.070422535211</v>
      </c>
      <c r="D611" s="341">
        <f>PayCombo!Q603</f>
        <v>8.0249927662037041E-5</v>
      </c>
      <c r="E611" s="234">
        <f>PayCombo!P603</f>
        <v>6.4199942129629633E-4</v>
      </c>
      <c r="F611" s="74">
        <f t="shared" si="43"/>
        <v>0.96526807827696581</v>
      </c>
      <c r="G611" s="74">
        <f t="shared" si="44"/>
        <v>7.0347319217230346</v>
      </c>
      <c r="H611" s="235">
        <f t="shared" si="45"/>
        <v>49.487453210509059</v>
      </c>
      <c r="I611" s="74">
        <f t="shared" si="46"/>
        <v>3.9713645403217949E-3</v>
      </c>
    </row>
    <row r="612" spans="1:9">
      <c r="A612" s="197">
        <f>PayCombo!A604</f>
        <v>3</v>
      </c>
      <c r="B612" s="75">
        <f>PayCombo!O604</f>
        <v>5</v>
      </c>
      <c r="C612" s="75">
        <f>PayCombo!N604</f>
        <v>3182.2651180217308</v>
      </c>
      <c r="D612" s="341">
        <f>PayCombo!Q604</f>
        <v>3.1424157413435571E-4</v>
      </c>
      <c r="E612" s="234">
        <f>PayCombo!P604</f>
        <v>1.5712078706717786E-3</v>
      </c>
      <c r="F612" s="74">
        <f t="shared" si="43"/>
        <v>0.96526807827696581</v>
      </c>
      <c r="G612" s="74">
        <f t="shared" si="44"/>
        <v>4.0347319217230346</v>
      </c>
      <c r="H612" s="235">
        <f t="shared" si="45"/>
        <v>16.279061680170852</v>
      </c>
      <c r="I612" s="74">
        <f t="shared" si="46"/>
        <v>5.1155579678071579E-3</v>
      </c>
    </row>
    <row r="613" spans="1:9">
      <c r="A613" s="197">
        <f>PayCombo!A605</f>
        <v>3</v>
      </c>
      <c r="B613" s="75">
        <f>PayCombo!O605</f>
        <v>5</v>
      </c>
      <c r="C613" s="75">
        <f>PayCombo!N605</f>
        <v>623.05352112676053</v>
      </c>
      <c r="D613" s="341">
        <f>PayCombo!Q605</f>
        <v>1.6049985532407408E-3</v>
      </c>
      <c r="E613" s="234">
        <f>PayCombo!P605</f>
        <v>8.0249927662037045E-3</v>
      </c>
      <c r="F613" s="74">
        <f t="shared" si="43"/>
        <v>0.96526807827696581</v>
      </c>
      <c r="G613" s="74">
        <f t="shared" si="44"/>
        <v>4.0347319217230346</v>
      </c>
      <c r="H613" s="235">
        <f t="shared" si="45"/>
        <v>16.279061680170852</v>
      </c>
      <c r="I613" s="74">
        <f t="shared" si="46"/>
        <v>2.6127870444791E-2</v>
      </c>
    </row>
    <row r="614" spans="1:9">
      <c r="A614" s="197">
        <f>PayCombo!A606</f>
        <v>3</v>
      </c>
      <c r="B614" s="75">
        <f>PayCombo!O606</f>
        <v>5</v>
      </c>
      <c r="C614" s="75">
        <f>PayCombo!N606</f>
        <v>12461.070422535211</v>
      </c>
      <c r="D614" s="341">
        <f>PayCombo!Q606</f>
        <v>8.0249927662037041E-5</v>
      </c>
      <c r="E614" s="234">
        <f>PayCombo!P606</f>
        <v>4.0124963831018521E-4</v>
      </c>
      <c r="F614" s="74">
        <f t="shared" si="43"/>
        <v>0.96526807827696581</v>
      </c>
      <c r="G614" s="74">
        <f t="shared" si="44"/>
        <v>4.0347319217230346</v>
      </c>
      <c r="H614" s="235">
        <f t="shared" si="45"/>
        <v>16.279061680170852</v>
      </c>
      <c r="I614" s="74">
        <f t="shared" si="46"/>
        <v>1.3063935222395501E-3</v>
      </c>
    </row>
    <row r="615" spans="1:9">
      <c r="A615" s="197"/>
      <c r="H615" s="202" t="s">
        <v>110</v>
      </c>
      <c r="I615" s="203">
        <f>SUM(I14:I614)</f>
        <v>348.6045453566212</v>
      </c>
    </row>
    <row r="616" spans="1:9">
      <c r="A616" s="197"/>
      <c r="H616" s="199" t="s">
        <v>111</v>
      </c>
      <c r="I616" s="198">
        <f>I615^(1/2)</f>
        <v>18.670954591466963</v>
      </c>
    </row>
    <row r="617" spans="1:9">
      <c r="A617" s="197"/>
    </row>
    <row r="618" spans="1:9">
      <c r="A618" s="197"/>
    </row>
    <row r="619" spans="1:9">
      <c r="A619" s="197"/>
    </row>
    <row r="620" spans="1:9">
      <c r="A620" s="197"/>
    </row>
    <row r="621" spans="1:9">
      <c r="A621" s="197"/>
    </row>
    <row r="622" spans="1:9">
      <c r="A622" s="197"/>
    </row>
    <row r="623" spans="1:9">
      <c r="A623" s="197"/>
    </row>
    <row r="624" spans="1:9">
      <c r="A624" s="197"/>
    </row>
    <row r="625" spans="1:1">
      <c r="A625" s="197"/>
    </row>
    <row r="626" spans="1:1">
      <c r="A626" s="197"/>
    </row>
    <row r="627" spans="1:1">
      <c r="A627" s="197"/>
    </row>
    <row r="628" spans="1:1">
      <c r="A628" s="197"/>
    </row>
    <row r="629" spans="1:1">
      <c r="A629" s="197"/>
    </row>
    <row r="630" spans="1:1">
      <c r="A630" s="197"/>
    </row>
    <row r="631" spans="1:1">
      <c r="A631" s="197"/>
    </row>
    <row r="632" spans="1:1">
      <c r="A632" s="197"/>
    </row>
    <row r="633" spans="1:1">
      <c r="A633" s="197"/>
    </row>
    <row r="634" spans="1:1">
      <c r="A634" s="197"/>
    </row>
    <row r="635" spans="1:1">
      <c r="A635" s="197"/>
    </row>
    <row r="636" spans="1:1">
      <c r="A636" s="197"/>
    </row>
    <row r="637" spans="1:1">
      <c r="A637" s="197"/>
    </row>
    <row r="638" spans="1:1">
      <c r="A638" s="197"/>
    </row>
    <row r="639" spans="1:1">
      <c r="A639" s="197"/>
    </row>
    <row r="640" spans="1:1">
      <c r="A640" s="197"/>
    </row>
    <row r="641" spans="1:1">
      <c r="A641" s="197"/>
    </row>
    <row r="642" spans="1:1">
      <c r="A642" s="197"/>
    </row>
    <row r="643" spans="1:1">
      <c r="A643" s="197"/>
    </row>
    <row r="644" spans="1:1">
      <c r="A644" s="197"/>
    </row>
    <row r="645" spans="1:1">
      <c r="A645" s="197"/>
    </row>
    <row r="646" spans="1:1">
      <c r="A646" s="197"/>
    </row>
    <row r="647" spans="1:1">
      <c r="A647" s="197"/>
    </row>
    <row r="648" spans="1:1">
      <c r="A648" s="197"/>
    </row>
    <row r="649" spans="1:1">
      <c r="A649" s="197"/>
    </row>
    <row r="650" spans="1:1">
      <c r="A650" s="197"/>
    </row>
    <row r="651" spans="1:1">
      <c r="A651" s="197"/>
    </row>
    <row r="652" spans="1:1">
      <c r="A652" s="197"/>
    </row>
    <row r="653" spans="1:1">
      <c r="A653" s="197"/>
    </row>
    <row r="654" spans="1:1">
      <c r="A654" s="197"/>
    </row>
    <row r="655" spans="1:1">
      <c r="A655" s="197"/>
    </row>
    <row r="656" spans="1:1">
      <c r="A656" s="197"/>
    </row>
    <row r="657" spans="1:1">
      <c r="A657" s="197"/>
    </row>
    <row r="658" spans="1:1">
      <c r="A658" s="197"/>
    </row>
    <row r="659" spans="1:1">
      <c r="A659" s="197"/>
    </row>
    <row r="660" spans="1:1">
      <c r="A660" s="197"/>
    </row>
    <row r="661" spans="1:1">
      <c r="A661" s="197"/>
    </row>
    <row r="662" spans="1:1">
      <c r="A662" s="197"/>
    </row>
    <row r="663" spans="1:1">
      <c r="A663" s="197"/>
    </row>
    <row r="664" spans="1:1">
      <c r="A664" s="197"/>
    </row>
    <row r="665" spans="1:1">
      <c r="A665" s="197"/>
    </row>
    <row r="666" spans="1:1">
      <c r="A666" s="197"/>
    </row>
    <row r="667" spans="1:1">
      <c r="A667" s="197"/>
    </row>
    <row r="668" spans="1:1">
      <c r="A668" s="197"/>
    </row>
    <row r="669" spans="1:1">
      <c r="A669" s="197"/>
    </row>
    <row r="670" spans="1:1">
      <c r="A670" s="197"/>
    </row>
    <row r="671" spans="1:1">
      <c r="A671" s="197"/>
    </row>
    <row r="672" spans="1:1">
      <c r="A672" s="197"/>
    </row>
    <row r="673" spans="1:1">
      <c r="A673" s="197"/>
    </row>
    <row r="674" spans="1:1">
      <c r="A674" s="197"/>
    </row>
    <row r="675" spans="1:1">
      <c r="A675" s="197"/>
    </row>
    <row r="676" spans="1:1">
      <c r="A676" s="197"/>
    </row>
    <row r="677" spans="1:1">
      <c r="A677" s="197"/>
    </row>
    <row r="678" spans="1:1">
      <c r="A678" s="197"/>
    </row>
    <row r="679" spans="1:1">
      <c r="A679" s="197"/>
    </row>
    <row r="680" spans="1:1">
      <c r="A680" s="197"/>
    </row>
    <row r="681" spans="1:1">
      <c r="A681" s="197"/>
    </row>
    <row r="682" spans="1:1">
      <c r="A682" s="197"/>
    </row>
    <row r="683" spans="1:1">
      <c r="A683" s="197"/>
    </row>
    <row r="684" spans="1:1">
      <c r="A684" s="197"/>
    </row>
    <row r="685" spans="1:1">
      <c r="A685" s="197"/>
    </row>
    <row r="686" spans="1:1">
      <c r="A686" s="197"/>
    </row>
    <row r="687" spans="1:1">
      <c r="A687" s="197"/>
    </row>
    <row r="688" spans="1:1">
      <c r="A688" s="197"/>
    </row>
    <row r="689" spans="1:1">
      <c r="A689" s="197"/>
    </row>
    <row r="690" spans="1:1">
      <c r="A690" s="197"/>
    </row>
    <row r="691" spans="1:1">
      <c r="A691" s="197"/>
    </row>
    <row r="692" spans="1:1">
      <c r="A692" s="197"/>
    </row>
    <row r="693" spans="1:1">
      <c r="A693" s="197"/>
    </row>
    <row r="694" spans="1:1">
      <c r="A694" s="197"/>
    </row>
    <row r="695" spans="1:1">
      <c r="A695" s="197"/>
    </row>
    <row r="696" spans="1:1">
      <c r="A696" s="197"/>
    </row>
    <row r="697" spans="1:1">
      <c r="A697" s="197"/>
    </row>
    <row r="698" spans="1:1">
      <c r="A698" s="197"/>
    </row>
    <row r="699" spans="1:1">
      <c r="A699" s="197"/>
    </row>
    <row r="700" spans="1:1">
      <c r="A700" s="197"/>
    </row>
    <row r="701" spans="1:1">
      <c r="A701" s="197"/>
    </row>
    <row r="702" spans="1:1">
      <c r="A702" s="197"/>
    </row>
    <row r="703" spans="1:1">
      <c r="A703" s="197"/>
    </row>
    <row r="704" spans="1:1">
      <c r="A704" s="197"/>
    </row>
    <row r="705" spans="1:1">
      <c r="A705" s="197"/>
    </row>
    <row r="706" spans="1:1">
      <c r="A706" s="197"/>
    </row>
    <row r="707" spans="1:1">
      <c r="A707" s="197"/>
    </row>
    <row r="708" spans="1:1">
      <c r="A708" s="197"/>
    </row>
    <row r="709" spans="1:1">
      <c r="A709" s="197"/>
    </row>
    <row r="710" spans="1:1">
      <c r="A710" s="197"/>
    </row>
    <row r="711" spans="1:1">
      <c r="A711" s="197"/>
    </row>
    <row r="712" spans="1:1">
      <c r="A712" s="197"/>
    </row>
    <row r="713" spans="1:1">
      <c r="A713" s="197"/>
    </row>
    <row r="714" spans="1:1">
      <c r="A714" s="197"/>
    </row>
    <row r="715" spans="1:1">
      <c r="A715" s="197"/>
    </row>
    <row r="716" spans="1:1">
      <c r="A716" s="197"/>
    </row>
    <row r="717" spans="1:1">
      <c r="A717" s="197"/>
    </row>
    <row r="718" spans="1:1">
      <c r="A718" s="197"/>
    </row>
    <row r="719" spans="1:1">
      <c r="A719" s="197"/>
    </row>
    <row r="720" spans="1:1">
      <c r="A720" s="197"/>
    </row>
    <row r="721" spans="1:1">
      <c r="A721" s="197"/>
    </row>
    <row r="722" spans="1:1">
      <c r="A722" s="197"/>
    </row>
    <row r="723" spans="1:1">
      <c r="A723" s="197"/>
    </row>
    <row r="724" spans="1:1">
      <c r="A724" s="197"/>
    </row>
    <row r="725" spans="1:1">
      <c r="A725" s="197"/>
    </row>
    <row r="726" spans="1:1">
      <c r="A726" s="197"/>
    </row>
    <row r="727" spans="1:1">
      <c r="A727" s="197"/>
    </row>
    <row r="728" spans="1:1">
      <c r="A728" s="197"/>
    </row>
    <row r="729" spans="1:1">
      <c r="A729" s="197"/>
    </row>
    <row r="730" spans="1:1">
      <c r="A730" s="197"/>
    </row>
    <row r="731" spans="1:1">
      <c r="A731" s="197"/>
    </row>
    <row r="732" spans="1:1">
      <c r="A732" s="197"/>
    </row>
    <row r="733" spans="1:1">
      <c r="A733" s="197"/>
    </row>
    <row r="734" spans="1:1">
      <c r="A734" s="197"/>
    </row>
    <row r="735" spans="1:1">
      <c r="A735" s="197"/>
    </row>
    <row r="736" spans="1:1">
      <c r="A736" s="197"/>
    </row>
    <row r="737" spans="1:1">
      <c r="A737" s="197"/>
    </row>
    <row r="738" spans="1:1">
      <c r="A738" s="197"/>
    </row>
    <row r="739" spans="1:1">
      <c r="A739" s="197"/>
    </row>
    <row r="740" spans="1:1">
      <c r="A740" s="197"/>
    </row>
    <row r="741" spans="1:1">
      <c r="A741" s="197"/>
    </row>
    <row r="742" spans="1:1">
      <c r="A742" s="197"/>
    </row>
    <row r="743" spans="1:1">
      <c r="A743" s="197"/>
    </row>
    <row r="744" spans="1:1">
      <c r="A744" s="197"/>
    </row>
    <row r="745" spans="1:1">
      <c r="A745" s="197"/>
    </row>
    <row r="746" spans="1:1">
      <c r="A746" s="197"/>
    </row>
    <row r="747" spans="1:1">
      <c r="A747" s="197"/>
    </row>
    <row r="748" spans="1:1">
      <c r="A748" s="197"/>
    </row>
    <row r="749" spans="1:1">
      <c r="A749" s="197"/>
    </row>
    <row r="750" spans="1:1">
      <c r="A750" s="197"/>
    </row>
    <row r="751" spans="1:1">
      <c r="A751" s="197"/>
    </row>
    <row r="752" spans="1:1">
      <c r="A752" s="197"/>
    </row>
    <row r="753" spans="1:1">
      <c r="A753" s="197"/>
    </row>
    <row r="754" spans="1:1">
      <c r="A754" s="197"/>
    </row>
    <row r="755" spans="1:1">
      <c r="A755" s="197"/>
    </row>
    <row r="756" spans="1:1">
      <c r="A756" s="197"/>
    </row>
    <row r="757" spans="1:1">
      <c r="A757" s="197"/>
    </row>
    <row r="758" spans="1:1">
      <c r="A758" s="197"/>
    </row>
    <row r="759" spans="1:1">
      <c r="A759" s="197"/>
    </row>
    <row r="760" spans="1:1">
      <c r="A760" s="197"/>
    </row>
    <row r="761" spans="1:1">
      <c r="A761" s="197"/>
    </row>
    <row r="762" spans="1:1">
      <c r="A762" s="197"/>
    </row>
    <row r="763" spans="1:1">
      <c r="A763" s="197"/>
    </row>
    <row r="764" spans="1:1">
      <c r="A764" s="197"/>
    </row>
    <row r="765" spans="1:1">
      <c r="A765" s="197"/>
    </row>
    <row r="766" spans="1:1">
      <c r="A766" s="197"/>
    </row>
    <row r="767" spans="1:1">
      <c r="A767" s="197"/>
    </row>
    <row r="768" spans="1:1">
      <c r="A768" s="197"/>
    </row>
    <row r="769" spans="1:1">
      <c r="A769" s="197"/>
    </row>
    <row r="770" spans="1:1">
      <c r="A770" s="197"/>
    </row>
    <row r="771" spans="1:1">
      <c r="A771" s="197"/>
    </row>
    <row r="772" spans="1:1">
      <c r="A772" s="197"/>
    </row>
    <row r="773" spans="1:1">
      <c r="A773" s="197"/>
    </row>
    <row r="774" spans="1:1">
      <c r="A774" s="197"/>
    </row>
    <row r="775" spans="1:1">
      <c r="A775" s="197"/>
    </row>
    <row r="776" spans="1:1">
      <c r="A776" s="197"/>
    </row>
    <row r="777" spans="1:1">
      <c r="A777" s="197"/>
    </row>
    <row r="778" spans="1:1">
      <c r="A778" s="197"/>
    </row>
    <row r="779" spans="1:1">
      <c r="A779" s="197"/>
    </row>
    <row r="780" spans="1:1">
      <c r="A780" s="197"/>
    </row>
    <row r="781" spans="1:1">
      <c r="A781" s="197"/>
    </row>
    <row r="782" spans="1:1">
      <c r="A782" s="197"/>
    </row>
    <row r="783" spans="1:1">
      <c r="A783" s="197"/>
    </row>
    <row r="784" spans="1:1">
      <c r="A784" s="197"/>
    </row>
    <row r="785" spans="1:1">
      <c r="A785" s="197"/>
    </row>
    <row r="786" spans="1:1">
      <c r="A786" s="197"/>
    </row>
    <row r="787" spans="1:1">
      <c r="A787" s="19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J23" sqref="J23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58" t="s">
        <v>34</v>
      </c>
      <c r="B1" s="359"/>
      <c r="C1" s="359"/>
      <c r="D1" s="359"/>
      <c r="E1" s="359"/>
      <c r="F1" s="359"/>
      <c r="G1" s="114"/>
    </row>
    <row r="2" spans="1:7">
      <c r="A2" s="115"/>
      <c r="B2" s="354"/>
      <c r="C2" s="354"/>
      <c r="D2" s="354"/>
      <c r="E2" s="354"/>
      <c r="F2" s="354"/>
      <c r="G2" s="116"/>
    </row>
    <row r="3" spans="1:7">
      <c r="A3" s="115"/>
      <c r="B3" s="355"/>
      <c r="C3" s="355"/>
      <c r="D3" s="355"/>
      <c r="E3" s="355"/>
      <c r="F3" s="355"/>
      <c r="G3" s="116"/>
    </row>
    <row r="4" spans="1:7">
      <c r="A4" s="115"/>
      <c r="B4" s="360"/>
      <c r="C4" s="360"/>
      <c r="D4" s="360"/>
      <c r="E4" s="360"/>
      <c r="F4" s="360"/>
      <c r="G4" s="116"/>
    </row>
    <row r="5" spans="1:7">
      <c r="A5" s="117"/>
      <c r="B5" s="360"/>
      <c r="C5" s="360"/>
      <c r="D5" s="360"/>
      <c r="E5" s="360"/>
      <c r="F5" s="360"/>
      <c r="G5" s="116"/>
    </row>
    <row r="6" spans="1:7">
      <c r="A6" s="117"/>
      <c r="B6" s="360"/>
      <c r="C6" s="360"/>
      <c r="D6" s="360"/>
      <c r="E6" s="360"/>
      <c r="F6" s="360"/>
      <c r="G6" s="116"/>
    </row>
    <row r="7" spans="1:7" ht="25.5" customHeight="1">
      <c r="A7" s="117"/>
      <c r="B7" s="360"/>
      <c r="C7" s="360"/>
      <c r="D7" s="360"/>
      <c r="E7" s="360"/>
      <c r="F7" s="360"/>
      <c r="G7" s="116"/>
    </row>
    <row r="8" spans="1:7" ht="16" thickBot="1">
      <c r="A8" s="117"/>
      <c r="B8" s="50"/>
      <c r="C8" s="50"/>
      <c r="D8" s="50"/>
      <c r="E8" s="50"/>
      <c r="F8" s="50"/>
      <c r="G8" s="116"/>
    </row>
    <row r="9" spans="1:7" ht="16" thickBot="1">
      <c r="A9" s="35"/>
      <c r="B9" s="51"/>
      <c r="C9" s="51"/>
      <c r="D9" s="51"/>
      <c r="E9" s="51"/>
      <c r="F9" s="50"/>
      <c r="G9" s="116"/>
    </row>
    <row r="10" spans="1:7" ht="16" thickBot="1">
      <c r="A10" s="34"/>
      <c r="B10" s="107"/>
      <c r="C10" s="108"/>
      <c r="D10" s="110"/>
      <c r="E10" s="112"/>
      <c r="F10" s="50"/>
      <c r="G10" s="116"/>
    </row>
    <row r="11" spans="1:7" ht="16" thickBot="1">
      <c r="A11" s="52"/>
      <c r="B11" s="107"/>
      <c r="C11" s="108"/>
      <c r="D11" s="110"/>
      <c r="E11" s="112"/>
      <c r="F11" s="50"/>
      <c r="G11" s="116"/>
    </row>
    <row r="12" spans="1:7" ht="16" thickBot="1">
      <c r="A12" s="52"/>
      <c r="B12" s="107"/>
      <c r="C12" s="108"/>
      <c r="D12" s="110"/>
      <c r="E12" s="112"/>
      <c r="F12" s="50"/>
      <c r="G12" s="116"/>
    </row>
    <row r="13" spans="1:7" ht="16" thickBot="1">
      <c r="A13" s="52"/>
      <c r="B13" s="107"/>
      <c r="C13" s="108"/>
      <c r="D13" s="110"/>
      <c r="E13" s="112"/>
      <c r="F13" s="50"/>
      <c r="G13" s="116"/>
    </row>
    <row r="14" spans="1:7" ht="16" thickBot="1">
      <c r="A14" s="52"/>
      <c r="B14" s="107"/>
      <c r="C14" s="108"/>
      <c r="D14" s="110"/>
      <c r="E14" s="112"/>
      <c r="F14" s="50"/>
      <c r="G14" s="116"/>
    </row>
    <row r="15" spans="1:7" ht="16" thickBot="1">
      <c r="A15" s="52"/>
      <c r="B15" s="107"/>
      <c r="C15" s="108"/>
      <c r="D15" s="110"/>
      <c r="E15" s="112"/>
      <c r="F15" s="50"/>
      <c r="G15" s="116"/>
    </row>
    <row r="16" spans="1:7" s="217" customFormat="1" ht="16" thickBot="1">
      <c r="A16" s="52"/>
      <c r="B16" s="107"/>
      <c r="C16" s="108"/>
      <c r="D16" s="110"/>
      <c r="E16" s="112"/>
      <c r="F16" s="50"/>
      <c r="G16" s="116"/>
    </row>
    <row r="17" spans="1:7" ht="16" thickBot="1">
      <c r="A17" s="52"/>
      <c r="B17" s="107"/>
      <c r="C17" s="108"/>
      <c r="D17" s="110"/>
      <c r="E17" s="112"/>
      <c r="F17" s="50"/>
      <c r="G17" s="116"/>
    </row>
    <row r="18" spans="1:7" ht="16" thickBot="1">
      <c r="A18" s="99"/>
      <c r="B18" s="181"/>
      <c r="C18" s="109"/>
      <c r="D18" s="111"/>
      <c r="E18" s="180"/>
      <c r="F18" s="50"/>
      <c r="G18" s="116"/>
    </row>
    <row r="19" spans="1:7" ht="16" thickBot="1">
      <c r="A19" s="361"/>
      <c r="B19" s="362"/>
      <c r="C19" s="100"/>
      <c r="D19" s="134"/>
      <c r="E19" s="112"/>
      <c r="F19" s="54"/>
      <c r="G19" s="116"/>
    </row>
    <row r="20" spans="1:7">
      <c r="A20" s="117"/>
      <c r="B20" s="50"/>
      <c r="C20" s="50"/>
      <c r="D20" s="50"/>
      <c r="E20" s="50"/>
      <c r="F20" s="50"/>
      <c r="G20" s="116"/>
    </row>
    <row r="21" spans="1:7" ht="16" thickBot="1">
      <c r="A21" s="120"/>
      <c r="B21" s="121"/>
      <c r="C21" s="122"/>
      <c r="D21" s="55"/>
      <c r="E21" s="55"/>
      <c r="F21" s="56"/>
      <c r="G21" s="123"/>
    </row>
    <row r="22" spans="1:7" ht="30">
      <c r="A22" s="363" t="s">
        <v>35</v>
      </c>
      <c r="B22" s="364"/>
      <c r="C22" s="364"/>
      <c r="D22" s="364"/>
      <c r="E22" s="364"/>
      <c r="F22" s="364"/>
      <c r="G22" s="116"/>
    </row>
    <row r="23" spans="1:7">
      <c r="A23" s="115" t="s">
        <v>36</v>
      </c>
      <c r="B23" s="354"/>
      <c r="C23" s="354"/>
      <c r="D23" s="354"/>
      <c r="E23" s="354"/>
      <c r="F23" s="354"/>
      <c r="G23" s="116"/>
    </row>
    <row r="24" spans="1:7">
      <c r="A24" s="115" t="s">
        <v>37</v>
      </c>
      <c r="B24" s="355"/>
      <c r="C24" s="355"/>
      <c r="D24" s="355"/>
      <c r="E24" s="355"/>
      <c r="F24" s="355"/>
      <c r="G24" s="116"/>
    </row>
    <row r="25" spans="1:7" ht="31.5" customHeight="1">
      <c r="A25" s="115" t="s">
        <v>38</v>
      </c>
      <c r="B25" s="356"/>
      <c r="C25" s="357"/>
      <c r="D25" s="357"/>
      <c r="E25" s="357"/>
      <c r="F25" s="357"/>
      <c r="G25" s="116"/>
    </row>
    <row r="26" spans="1:7">
      <c r="A26" s="118"/>
      <c r="B26" s="357"/>
      <c r="C26" s="357"/>
      <c r="D26" s="357"/>
      <c r="E26" s="357"/>
      <c r="F26" s="357"/>
      <c r="G26" s="116"/>
    </row>
    <row r="27" spans="1:7">
      <c r="A27" s="117"/>
      <c r="B27" s="36"/>
      <c r="C27" s="36"/>
      <c r="D27" s="36"/>
      <c r="E27" s="36"/>
      <c r="F27" s="36"/>
      <c r="G27" s="116"/>
    </row>
    <row r="28" spans="1:7">
      <c r="A28" s="119" t="s">
        <v>39</v>
      </c>
      <c r="B28" s="54"/>
      <c r="C28" s="36"/>
      <c r="D28" s="36"/>
      <c r="E28" s="36"/>
      <c r="F28" s="36"/>
      <c r="G28" s="116"/>
    </row>
    <row r="29" spans="1:7">
      <c r="A29" s="115" t="s">
        <v>40</v>
      </c>
      <c r="B29" s="185"/>
      <c r="C29" s="185"/>
      <c r="D29" s="71"/>
      <c r="E29" s="71"/>
      <c r="F29" s="185"/>
      <c r="G29" s="116"/>
    </row>
    <row r="30" spans="1:7">
      <c r="A30" s="117"/>
      <c r="B30" s="185"/>
      <c r="C30" s="185"/>
      <c r="D30" s="71"/>
      <c r="E30" s="71"/>
      <c r="F30" s="185"/>
      <c r="G30" s="116"/>
    </row>
    <row r="31" spans="1:7">
      <c r="A31" s="117"/>
      <c r="B31" s="185"/>
      <c r="C31" s="185"/>
      <c r="D31" s="71"/>
      <c r="E31" s="71"/>
      <c r="F31" s="185"/>
      <c r="G31" s="116"/>
    </row>
    <row r="32" spans="1:7" ht="16" thickBot="1">
      <c r="A32" s="117"/>
      <c r="B32" s="50"/>
      <c r="C32" s="50"/>
      <c r="D32" s="50"/>
      <c r="E32" s="50"/>
      <c r="F32" s="50"/>
      <c r="G32" s="116"/>
    </row>
    <row r="33" spans="1:20" ht="16" thickBot="1">
      <c r="A33" s="57"/>
      <c r="B33" s="53"/>
      <c r="C33" s="58"/>
      <c r="D33" s="59"/>
      <c r="E33" s="58"/>
      <c r="F33" s="58"/>
      <c r="G33" s="58"/>
      <c r="I33" s="126"/>
    </row>
    <row r="34" spans="1:20" s="105" customFormat="1" ht="16" thickBot="1">
      <c r="A34" s="103"/>
      <c r="B34" s="61"/>
      <c r="C34" s="61"/>
      <c r="D34" s="61"/>
      <c r="E34" s="61"/>
      <c r="F34" s="61"/>
      <c r="G34" s="61"/>
      <c r="I34" s="126"/>
      <c r="J34" s="217"/>
      <c r="K34" s="217"/>
      <c r="L34" s="217"/>
      <c r="M34" s="217"/>
      <c r="N34" s="217"/>
      <c r="O34" s="217"/>
      <c r="P34" s="217"/>
      <c r="Q34" s="217"/>
      <c r="R34" s="217"/>
    </row>
    <row r="35" spans="1:20" s="105" customFormat="1" ht="16" thickBot="1">
      <c r="A35" s="103"/>
      <c r="B35" s="61"/>
      <c r="C35" s="61"/>
      <c r="D35" s="61"/>
      <c r="E35" s="61"/>
      <c r="F35" s="104"/>
      <c r="G35" s="61"/>
      <c r="I35" s="126"/>
      <c r="J35" s="217"/>
      <c r="K35" s="217"/>
      <c r="L35" s="217"/>
      <c r="M35" s="217"/>
      <c r="N35" s="217"/>
      <c r="O35" s="217"/>
      <c r="P35" s="217"/>
      <c r="Q35" s="217"/>
      <c r="R35" s="217"/>
    </row>
    <row r="36" spans="1:20" s="126" customFormat="1" ht="16" thickBot="1">
      <c r="A36" s="103"/>
      <c r="B36" s="61"/>
      <c r="C36" s="61"/>
      <c r="D36" s="61"/>
      <c r="E36" s="61"/>
      <c r="F36" s="61"/>
      <c r="G36" s="61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s="126" customFormat="1" ht="16" thickBot="1">
      <c r="A37" s="103"/>
      <c r="B37" s="61"/>
      <c r="C37" s="61"/>
      <c r="D37" s="61"/>
      <c r="E37" s="61"/>
      <c r="F37" s="104"/>
      <c r="G37" s="61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s="126" customFormat="1" ht="16" thickBot="1">
      <c r="A38" s="103"/>
      <c r="B38" s="61"/>
      <c r="C38" s="61"/>
      <c r="D38" s="61"/>
      <c r="E38" s="61"/>
      <c r="F38" s="61"/>
      <c r="G38" s="61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s="126" customFormat="1" ht="16" thickBot="1">
      <c r="A39" s="103"/>
      <c r="B39" s="61"/>
      <c r="C39" s="61"/>
      <c r="D39" s="61"/>
      <c r="E39" s="61"/>
      <c r="F39" s="104"/>
      <c r="G39" s="61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s="126" customFormat="1" ht="16" thickBot="1">
      <c r="A40" s="103"/>
      <c r="B40" s="61"/>
      <c r="C40" s="61"/>
      <c r="D40" s="61"/>
      <c r="E40" s="61"/>
      <c r="F40" s="61"/>
      <c r="G40" s="61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s="126" customFormat="1" ht="16" thickBot="1">
      <c r="A41" s="103"/>
      <c r="B41" s="61"/>
      <c r="C41" s="61"/>
      <c r="D41" s="61"/>
      <c r="E41" s="61"/>
      <c r="F41" s="104"/>
      <c r="G41" s="61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s="126" customFormat="1" ht="16" thickBot="1">
      <c r="A42" s="103"/>
      <c r="B42" s="61"/>
      <c r="C42" s="61"/>
      <c r="D42" s="61"/>
      <c r="E42" s="61"/>
      <c r="F42" s="61"/>
      <c r="G42" s="61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s="126" customFormat="1" ht="16" thickBot="1">
      <c r="A43" s="103"/>
      <c r="B43" s="61"/>
      <c r="C43" s="61"/>
      <c r="D43" s="61"/>
      <c r="E43" s="61"/>
      <c r="F43" s="104"/>
      <c r="G43" s="61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s="126" customFormat="1" ht="16" thickBot="1">
      <c r="A44" s="103"/>
      <c r="B44" s="61"/>
      <c r="C44" s="61"/>
      <c r="D44" s="61"/>
      <c r="E44" s="61"/>
      <c r="F44" s="61"/>
      <c r="G44" s="61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s="126" customFormat="1" ht="16" thickBot="1">
      <c r="A45" s="103"/>
      <c r="B45" s="61"/>
      <c r="C45" s="61"/>
      <c r="D45" s="61"/>
      <c r="E45" s="61"/>
      <c r="F45" s="104"/>
      <c r="G45" s="61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s="126" customFormat="1" ht="16" thickBot="1">
      <c r="A46" s="103"/>
      <c r="B46" s="61"/>
      <c r="C46" s="61"/>
      <c r="D46" s="61"/>
      <c r="E46" s="61"/>
      <c r="F46" s="61"/>
      <c r="G46" s="61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s="126" customFormat="1" ht="16" thickBot="1">
      <c r="A47" s="103"/>
      <c r="B47" s="61"/>
      <c r="C47" s="61"/>
      <c r="D47" s="61"/>
      <c r="E47" s="61"/>
      <c r="F47" s="104"/>
      <c r="G47" s="61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s="217" customFormat="1" ht="16" thickBot="1">
      <c r="A48" s="103"/>
      <c r="B48" s="61"/>
      <c r="C48" s="61"/>
      <c r="D48" s="61"/>
      <c r="E48" s="61"/>
      <c r="F48" s="104"/>
      <c r="G48" s="61"/>
    </row>
    <row r="49" spans="1:20" s="217" customFormat="1" ht="16" thickBot="1">
      <c r="A49" s="103"/>
      <c r="B49" s="61"/>
      <c r="C49" s="61"/>
      <c r="D49" s="61"/>
      <c r="E49" s="61"/>
      <c r="F49" s="104"/>
      <c r="G49" s="61"/>
    </row>
    <row r="50" spans="1:20" s="217" customFormat="1" ht="16" thickBot="1">
      <c r="A50" s="103"/>
      <c r="B50" s="61"/>
      <c r="C50" s="61"/>
      <c r="D50" s="61"/>
      <c r="E50" s="61"/>
      <c r="F50" s="104"/>
      <c r="G50" s="61"/>
    </row>
    <row r="51" spans="1:20" s="217" customFormat="1" ht="16" thickBot="1">
      <c r="A51" s="103"/>
      <c r="B51" s="61"/>
      <c r="C51" s="61"/>
      <c r="D51" s="61"/>
      <c r="E51" s="61"/>
      <c r="F51" s="104"/>
      <c r="G51" s="61"/>
    </row>
    <row r="52" spans="1:20" s="217" customFormat="1" ht="16" thickBot="1">
      <c r="A52" s="103"/>
      <c r="B52" s="61"/>
      <c r="C52" s="61"/>
      <c r="D52" s="61"/>
      <c r="E52" s="61"/>
      <c r="F52" s="104"/>
      <c r="G52" s="61"/>
    </row>
    <row r="53" spans="1:20" s="217" customFormat="1" ht="16" thickBot="1">
      <c r="A53" s="103"/>
      <c r="B53" s="61"/>
      <c r="C53" s="61"/>
      <c r="D53" s="61"/>
      <c r="E53" s="61"/>
      <c r="F53" s="104"/>
      <c r="G53" s="61"/>
    </row>
    <row r="54" spans="1:20" s="217" customFormat="1" ht="16" thickBot="1">
      <c r="A54" s="103"/>
      <c r="B54" s="61"/>
      <c r="C54" s="61"/>
      <c r="D54" s="61"/>
      <c r="E54" s="61"/>
      <c r="F54" s="104"/>
      <c r="G54" s="61"/>
    </row>
    <row r="55" spans="1:20" s="217" customFormat="1" ht="16" thickBot="1">
      <c r="A55" s="103"/>
      <c r="B55" s="61"/>
      <c r="C55" s="61"/>
      <c r="D55" s="61"/>
      <c r="E55" s="61"/>
      <c r="F55" s="104"/>
      <c r="G55" s="61"/>
    </row>
    <row r="56" spans="1:20" s="217" customFormat="1" ht="16" thickBot="1">
      <c r="A56" s="103"/>
      <c r="B56" s="61"/>
      <c r="C56" s="61"/>
      <c r="D56" s="61"/>
      <c r="E56" s="61"/>
      <c r="F56" s="104"/>
      <c r="G56" s="61"/>
    </row>
    <row r="57" spans="1:20" s="217" customFormat="1" ht="16" thickBot="1">
      <c r="A57" s="103"/>
      <c r="B57" s="61"/>
      <c r="C57" s="61"/>
      <c r="D57" s="61"/>
      <c r="E57" s="61"/>
      <c r="F57" s="104"/>
      <c r="G57" s="61"/>
    </row>
    <row r="58" spans="1:20" s="217" customFormat="1" ht="16" thickBot="1">
      <c r="A58" s="103"/>
      <c r="B58" s="61"/>
      <c r="C58" s="61"/>
      <c r="D58" s="61"/>
      <c r="E58" s="61"/>
      <c r="F58" s="104"/>
      <c r="G58" s="61"/>
    </row>
    <row r="59" spans="1:20" s="217" customFormat="1" ht="16" thickBot="1">
      <c r="A59" s="103"/>
      <c r="B59" s="61"/>
      <c r="C59" s="61"/>
      <c r="D59" s="61"/>
      <c r="E59" s="61"/>
      <c r="F59" s="104"/>
      <c r="G59" s="61"/>
    </row>
    <row r="60" spans="1:20" s="217" customFormat="1" ht="16" thickBot="1">
      <c r="A60" s="103"/>
      <c r="B60" s="61"/>
      <c r="C60" s="61"/>
      <c r="D60" s="61"/>
      <c r="E60" s="61"/>
      <c r="F60" s="104"/>
      <c r="G60" s="61"/>
    </row>
    <row r="61" spans="1:20" s="217" customFormat="1" ht="16" thickBot="1">
      <c r="A61" s="103"/>
      <c r="B61" s="61"/>
      <c r="C61" s="61"/>
      <c r="D61" s="61"/>
      <c r="E61" s="61"/>
      <c r="F61" s="104"/>
      <c r="G61" s="61"/>
    </row>
    <row r="62" spans="1:20" s="217" customFormat="1" ht="16" thickBot="1">
      <c r="A62" s="103"/>
      <c r="B62" s="61"/>
      <c r="C62" s="61"/>
      <c r="D62" s="61"/>
      <c r="E62" s="61"/>
      <c r="F62" s="104"/>
      <c r="G62" s="61"/>
    </row>
    <row r="63" spans="1:20" s="126" customFormat="1" ht="16" thickBot="1">
      <c r="A63" s="103"/>
      <c r="B63" s="61"/>
      <c r="C63" s="61"/>
      <c r="D63" s="61"/>
      <c r="E63" s="61"/>
      <c r="F63" s="104"/>
      <c r="G63" s="61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</row>
    <row r="64" spans="1:20" s="126" customFormat="1" ht="16" thickBot="1">
      <c r="A64" s="60"/>
      <c r="B64" s="61"/>
      <c r="C64" s="61"/>
      <c r="D64" s="61"/>
      <c r="E64" s="61"/>
      <c r="F64" s="104"/>
      <c r="G64" s="61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</row>
    <row r="65" spans="1:20" ht="16" thickBot="1">
      <c r="A65" s="351" t="s">
        <v>42</v>
      </c>
      <c r="B65" s="352"/>
      <c r="C65" s="352"/>
      <c r="D65" s="352"/>
      <c r="E65" s="352"/>
      <c r="F65" s="353"/>
      <c r="G65" s="60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</row>
    <row r="66" spans="1:20"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</row>
    <row r="67" spans="1:20"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</row>
    <row r="68" spans="1:20"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</row>
    <row r="69" spans="1:20"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</row>
    <row r="70" spans="1:20"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</row>
    <row r="71" spans="1:20"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</row>
    <row r="72" spans="1:20"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</row>
    <row r="73" spans="1:20"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</row>
    <row r="74" spans="1:20"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</row>
    <row r="75" spans="1:20"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</row>
    <row r="76" spans="1:20"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</row>
    <row r="77" spans="1:20"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</row>
    <row r="78" spans="1:20"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</row>
    <row r="79" spans="1:20"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</row>
    <row r="80" spans="1:20"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</row>
    <row r="81" spans="10:20"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</row>
    <row r="82" spans="10:20"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</row>
    <row r="83" spans="10:20"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</row>
    <row r="84" spans="10:20"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</row>
    <row r="85" spans="10:20"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</row>
    <row r="86" spans="10:20"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</row>
    <row r="87" spans="10:20"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</row>
    <row r="88" spans="10:20"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</row>
    <row r="89" spans="10:20"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</row>
    <row r="90" spans="10:20"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</row>
    <row r="91" spans="10:20"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</row>
    <row r="92" spans="10:20"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</row>
    <row r="93" spans="10:20"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</row>
    <row r="94" spans="10:20"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</row>
    <row r="95" spans="10:20"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</row>
    <row r="96" spans="10:20"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</row>
    <row r="97" spans="10:20"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</row>
    <row r="98" spans="10:20"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</row>
    <row r="99" spans="10:20"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</row>
    <row r="100" spans="10:20"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</row>
    <row r="101" spans="10:20"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</row>
    <row r="102" spans="10:20"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</row>
    <row r="103" spans="10:20"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</row>
    <row r="104" spans="10:20"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</row>
    <row r="105" spans="10:20"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</row>
    <row r="106" spans="10:20"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</row>
    <row r="107" spans="10:20">
      <c r="J107" s="217"/>
      <c r="K107" s="217"/>
      <c r="L107" s="217"/>
      <c r="M107" s="217"/>
      <c r="N107" s="217"/>
      <c r="O107" s="217"/>
      <c r="P107" s="217"/>
      <c r="Q107" s="217"/>
      <c r="R107" s="217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81" priority="68" operator="equal">
      <formula>"S2"</formula>
    </cfRule>
    <cfRule type="cellIs" dxfId="80" priority="69" operator="equal">
      <formula>"WW"</formula>
    </cfRule>
    <cfRule type="cellIs" dxfId="79" priority="70" operator="equal">
      <formula>"S1"</formula>
    </cfRule>
    <cfRule type="cellIs" dxfId="78" priority="71" operator="equal">
      <formula>"M5"</formula>
    </cfRule>
    <cfRule type="cellIs" dxfId="77" priority="72" operator="equal">
      <formula>"M4"</formula>
    </cfRule>
    <cfRule type="cellIs" dxfId="76" priority="73" operator="equal">
      <formula>"M3"</formula>
    </cfRule>
    <cfRule type="cellIs" dxfId="75" priority="74" operator="equal">
      <formula>"M2"</formula>
    </cfRule>
    <cfRule type="cellIs" dxfId="74" priority="75" operator="equal">
      <formula>"M1"</formula>
    </cfRule>
  </conditionalFormatting>
  <conditionalFormatting sqref="E29:E31">
    <cfRule type="cellIs" dxfId="73" priority="61" operator="equal">
      <formula>"M5"</formula>
    </cfRule>
    <cfRule type="cellIs" dxfId="72" priority="62" operator="equal">
      <formula>"M4"</formula>
    </cfRule>
    <cfRule type="cellIs" dxfId="71" priority="63" operator="equal">
      <formula>"M3"</formula>
    </cfRule>
    <cfRule type="cellIs" dxfId="70" priority="64" operator="equal">
      <formula>"M2"</formula>
    </cfRule>
    <cfRule type="cellIs" dxfId="69" priority="65" operator="equal">
      <formula>"M1"</formula>
    </cfRule>
    <cfRule type="cellIs" dxfId="68" priority="66" operator="equal">
      <formula>"WW"</formula>
    </cfRule>
    <cfRule type="cellIs" dxfId="67" priority="67" operator="equal">
      <formula>"S1"</formula>
    </cfRule>
  </conditionalFormatting>
  <conditionalFormatting sqref="D29:D31">
    <cfRule type="cellIs" dxfId="66" priority="83" operator="equal">
      <formula>"S2"</formula>
    </cfRule>
    <cfRule type="cellIs" dxfId="65" priority="84" operator="equal">
      <formula>"WW"</formula>
    </cfRule>
    <cfRule type="cellIs" dxfId="64" priority="85" operator="equal">
      <formula>"S1"</formula>
    </cfRule>
    <cfRule type="cellIs" dxfId="63" priority="86" operator="equal">
      <formula>"M5"</formula>
    </cfRule>
    <cfRule type="cellIs" dxfId="62" priority="87" operator="equal">
      <formula>"M4"</formula>
    </cfRule>
    <cfRule type="cellIs" dxfId="61" priority="88" operator="equal">
      <formula>"M3"</formula>
    </cfRule>
    <cfRule type="cellIs" dxfId="60" priority="89" operator="equal">
      <formula>"M2"</formula>
    </cfRule>
    <cfRule type="cellIs" dxfId="59" priority="90" operator="equal">
      <formula>"M1"</formula>
    </cfRule>
  </conditionalFormatting>
  <conditionalFormatting sqref="D29:D31">
    <cfRule type="cellIs" dxfId="58" priority="76" operator="equal">
      <formula>"M5"</formula>
    </cfRule>
    <cfRule type="cellIs" dxfId="57" priority="77" operator="equal">
      <formula>"M4"</formula>
    </cfRule>
    <cfRule type="cellIs" dxfId="56" priority="78" operator="equal">
      <formula>"M3"</formula>
    </cfRule>
    <cfRule type="cellIs" dxfId="55" priority="79" operator="equal">
      <formula>"M2"</formula>
    </cfRule>
    <cfRule type="cellIs" dxfId="54" priority="80" operator="equal">
      <formula>"M1"</formula>
    </cfRule>
    <cfRule type="cellIs" dxfId="53" priority="81" operator="equal">
      <formula>"WW"</formula>
    </cfRule>
    <cfRule type="cellIs" dxfId="52" priority="82" operator="equal">
      <formula>"S1"</formula>
    </cfRule>
  </conditionalFormatting>
  <conditionalFormatting sqref="B29:B31">
    <cfRule type="cellIs" dxfId="51" priority="38" operator="equal">
      <formula>"S2"</formula>
    </cfRule>
    <cfRule type="cellIs" dxfId="50" priority="39" operator="equal">
      <formula>"WW"</formula>
    </cfRule>
    <cfRule type="cellIs" dxfId="49" priority="40" operator="equal">
      <formula>"S1"</formula>
    </cfRule>
    <cfRule type="cellIs" dxfId="48" priority="41" operator="equal">
      <formula>"M5"</formula>
    </cfRule>
    <cfRule type="cellIs" dxfId="47" priority="42" operator="equal">
      <formula>"M4"</formula>
    </cfRule>
    <cfRule type="cellIs" dxfId="46" priority="43" operator="equal">
      <formula>"M3"</formula>
    </cfRule>
    <cfRule type="cellIs" dxfId="45" priority="44" operator="equal">
      <formula>"M2"</formula>
    </cfRule>
    <cfRule type="cellIs" dxfId="44" priority="45" operator="equal">
      <formula>"M1"</formula>
    </cfRule>
  </conditionalFormatting>
  <conditionalFormatting sqref="B29:B31">
    <cfRule type="cellIs" dxfId="43" priority="31" operator="equal">
      <formula>"M5"</formula>
    </cfRule>
    <cfRule type="cellIs" dxfId="42" priority="32" operator="equal">
      <formula>"M4"</formula>
    </cfRule>
    <cfRule type="cellIs" dxfId="41" priority="33" operator="equal">
      <formula>"M3"</formula>
    </cfRule>
    <cfRule type="cellIs" dxfId="40" priority="34" operator="equal">
      <formula>"M2"</formula>
    </cfRule>
    <cfRule type="cellIs" dxfId="39" priority="35" operator="equal">
      <formula>"M1"</formula>
    </cfRule>
    <cfRule type="cellIs" dxfId="38" priority="36" operator="equal">
      <formula>"WW"</formula>
    </cfRule>
    <cfRule type="cellIs" dxfId="37" priority="37" operator="equal">
      <formula>"S1"</formula>
    </cfRule>
  </conditionalFormatting>
  <conditionalFormatting sqref="F29:F31">
    <cfRule type="cellIs" dxfId="36" priority="1" operator="equal">
      <formula>"M5"</formula>
    </cfRule>
    <cfRule type="cellIs" dxfId="35" priority="2" operator="equal">
      <formula>"M4"</formula>
    </cfRule>
    <cfRule type="cellIs" dxfId="34" priority="3" operator="equal">
      <formula>"M3"</formula>
    </cfRule>
    <cfRule type="cellIs" dxfId="33" priority="4" operator="equal">
      <formula>"M2"</formula>
    </cfRule>
    <cfRule type="cellIs" dxfId="32" priority="5" operator="equal">
      <formula>"M1"</formula>
    </cfRule>
    <cfRule type="cellIs" dxfId="31" priority="6" operator="equal">
      <formula>"WW"</formula>
    </cfRule>
    <cfRule type="cellIs" dxfId="30" priority="7" operator="equal">
      <formula>"S1"</formula>
    </cfRule>
  </conditionalFormatting>
  <conditionalFormatting sqref="C29:C31">
    <cfRule type="cellIs" dxfId="29" priority="23" operator="equal">
      <formula>"S2"</formula>
    </cfRule>
    <cfRule type="cellIs" dxfId="28" priority="24" operator="equal">
      <formula>"WW"</formula>
    </cfRule>
    <cfRule type="cellIs" dxfId="27" priority="25" operator="equal">
      <formula>"S1"</formula>
    </cfRule>
    <cfRule type="cellIs" dxfId="26" priority="26" operator="equal">
      <formula>"M5"</formula>
    </cfRule>
    <cfRule type="cellIs" dxfId="25" priority="27" operator="equal">
      <formula>"M4"</formula>
    </cfRule>
    <cfRule type="cellIs" dxfId="24" priority="28" operator="equal">
      <formula>"M3"</formula>
    </cfRule>
    <cfRule type="cellIs" dxfId="23" priority="29" operator="equal">
      <formula>"M2"</formula>
    </cfRule>
    <cfRule type="cellIs" dxfId="22" priority="30" operator="equal">
      <formula>"M1"</formula>
    </cfRule>
  </conditionalFormatting>
  <conditionalFormatting sqref="C29:C31">
    <cfRule type="cellIs" dxfId="21" priority="16" operator="equal">
      <formula>"M5"</formula>
    </cfRule>
    <cfRule type="cellIs" dxfId="20" priority="17" operator="equal">
      <formula>"M4"</formula>
    </cfRule>
    <cfRule type="cellIs" dxfId="19" priority="18" operator="equal">
      <formula>"M3"</formula>
    </cfRule>
    <cfRule type="cellIs" dxfId="18" priority="19" operator="equal">
      <formula>"M2"</formula>
    </cfRule>
    <cfRule type="cellIs" dxfId="17" priority="20" operator="equal">
      <formula>"M1"</formula>
    </cfRule>
    <cfRule type="cellIs" dxfId="16" priority="21" operator="equal">
      <formula>"WW"</formula>
    </cfRule>
    <cfRule type="cellIs" dxfId="15" priority="22" operator="equal">
      <formula>"S1"</formula>
    </cfRule>
  </conditionalFormatting>
  <conditionalFormatting sqref="F29:F31">
    <cfRule type="cellIs" dxfId="14" priority="8" operator="equal">
      <formula>"S2"</formula>
    </cfRule>
    <cfRule type="cellIs" dxfId="13" priority="9" operator="equal">
      <formula>"WW"</formula>
    </cfRule>
    <cfRule type="cellIs" dxfId="12" priority="10" operator="equal">
      <formula>"S1"</formula>
    </cfRule>
    <cfRule type="cellIs" dxfId="11" priority="11" operator="equal">
      <formula>"M5"</formula>
    </cfRule>
    <cfRule type="cellIs" dxfId="10" priority="12" operator="equal">
      <formula>"M4"</formula>
    </cfRule>
    <cfRule type="cellIs" dxfId="9" priority="13" operator="equal">
      <formula>"M3"</formula>
    </cfRule>
    <cfRule type="cellIs" dxfId="8" priority="14" operator="equal">
      <formula>"M2"</formula>
    </cfRule>
    <cfRule type="cellIs" dxfId="7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9AF2-36AC-D94E-B36A-E2A88D81E02F}">
  <dimension ref="A1:AA1018"/>
  <sheetViews>
    <sheetView topLeftCell="A25" zoomScale="178" workbookViewId="0">
      <selection activeCell="B23" sqref="B23:F23"/>
    </sheetView>
  </sheetViews>
  <sheetFormatPr baseColWidth="10" defaultRowHeight="15"/>
  <sheetData>
    <row r="1" spans="1:27" ht="16">
      <c r="A1" s="246"/>
      <c r="B1" s="247" t="s">
        <v>194</v>
      </c>
      <c r="C1" s="247" t="s">
        <v>194</v>
      </c>
      <c r="D1" s="247" t="s">
        <v>194</v>
      </c>
      <c r="E1" s="247" t="s">
        <v>194</v>
      </c>
      <c r="F1" s="247" t="s">
        <v>194</v>
      </c>
      <c r="G1" s="246"/>
      <c r="H1" s="246"/>
      <c r="I1" s="246"/>
      <c r="J1" s="246"/>
      <c r="K1" s="246"/>
      <c r="L1" s="246"/>
      <c r="M1" s="246"/>
      <c r="N1" s="246" t="s">
        <v>82</v>
      </c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</row>
    <row r="2" spans="1:27" ht="16">
      <c r="A2" s="246"/>
      <c r="B2" s="246" t="s">
        <v>41</v>
      </c>
      <c r="C2" s="246" t="s">
        <v>41</v>
      </c>
      <c r="D2" s="246" t="s">
        <v>41</v>
      </c>
      <c r="E2" s="246" t="s">
        <v>41</v>
      </c>
      <c r="F2" s="246" t="s">
        <v>41</v>
      </c>
      <c r="G2" s="246"/>
      <c r="H2" s="246"/>
      <c r="I2" s="246"/>
      <c r="J2" s="246"/>
      <c r="K2" s="246"/>
      <c r="L2" s="246"/>
      <c r="M2" s="246"/>
      <c r="N2" s="246" t="s">
        <v>81</v>
      </c>
      <c r="O2" s="246">
        <v>5</v>
      </c>
      <c r="P2" s="246">
        <v>4</v>
      </c>
      <c r="Q2" s="246">
        <v>3</v>
      </c>
      <c r="R2" s="246">
        <v>2</v>
      </c>
      <c r="S2" s="246"/>
      <c r="T2" s="246"/>
      <c r="U2" s="246"/>
      <c r="V2" s="246"/>
      <c r="W2" s="247" t="s">
        <v>194</v>
      </c>
      <c r="X2" s="247" t="s">
        <v>194</v>
      </c>
      <c r="Y2" s="247" t="s">
        <v>194</v>
      </c>
      <c r="Z2" s="247" t="s">
        <v>194</v>
      </c>
      <c r="AA2" s="247" t="s">
        <v>194</v>
      </c>
    </row>
    <row r="3" spans="1:27" ht="16">
      <c r="A3" s="246"/>
      <c r="B3" s="247" t="s">
        <v>195</v>
      </c>
      <c r="C3" s="246" t="s">
        <v>41</v>
      </c>
      <c r="D3" s="246" t="s">
        <v>41</v>
      </c>
      <c r="E3" s="246" t="s">
        <v>41</v>
      </c>
      <c r="F3" s="246" t="s">
        <v>41</v>
      </c>
      <c r="G3" s="246"/>
      <c r="H3" s="246"/>
      <c r="I3" s="246"/>
      <c r="J3" s="246"/>
      <c r="K3" s="246"/>
      <c r="L3" s="246"/>
      <c r="M3" s="246"/>
      <c r="N3" s="247" t="s">
        <v>196</v>
      </c>
      <c r="O3" s="248">
        <v>8888</v>
      </c>
      <c r="P3" s="248">
        <v>888</v>
      </c>
      <c r="Q3" s="248">
        <v>88</v>
      </c>
      <c r="R3" s="246">
        <v>2</v>
      </c>
      <c r="S3" s="246"/>
      <c r="T3" s="246"/>
      <c r="U3" s="246"/>
      <c r="V3" s="246"/>
      <c r="W3" s="246"/>
      <c r="X3" s="246"/>
      <c r="Y3" s="246"/>
      <c r="Z3" s="246"/>
      <c r="AA3" s="246"/>
    </row>
    <row r="4" spans="1:27" ht="16">
      <c r="A4" s="246"/>
      <c r="B4" s="246" t="s">
        <v>41</v>
      </c>
      <c r="C4" s="247" t="s">
        <v>194</v>
      </c>
      <c r="D4" s="246" t="s">
        <v>41</v>
      </c>
      <c r="E4" s="246" t="s">
        <v>41</v>
      </c>
      <c r="F4" s="246" t="s">
        <v>41</v>
      </c>
      <c r="G4" s="246"/>
      <c r="H4" s="246"/>
      <c r="I4" s="246"/>
      <c r="J4" s="246"/>
      <c r="K4" s="246"/>
      <c r="L4" s="246"/>
      <c r="M4" s="246"/>
      <c r="N4" s="246" t="s">
        <v>41</v>
      </c>
      <c r="O4" s="248">
        <v>2888</v>
      </c>
      <c r="P4" s="248">
        <v>188</v>
      </c>
      <c r="Q4" s="248">
        <v>18</v>
      </c>
      <c r="R4" s="246">
        <v>8</v>
      </c>
      <c r="S4" s="246"/>
      <c r="T4" s="246"/>
      <c r="U4" s="246"/>
      <c r="V4" s="246"/>
      <c r="W4" s="246"/>
      <c r="X4" s="246"/>
      <c r="Y4" s="246"/>
      <c r="Z4" s="246"/>
      <c r="AA4" s="246"/>
    </row>
    <row r="5" spans="1:27" ht="16">
      <c r="A5" s="246"/>
      <c r="B5" s="246" t="s">
        <v>41</v>
      </c>
      <c r="C5" s="246" t="s">
        <v>41</v>
      </c>
      <c r="D5" s="247" t="s">
        <v>194</v>
      </c>
      <c r="E5" s="246" t="s">
        <v>41</v>
      </c>
      <c r="F5" s="246" t="s">
        <v>41</v>
      </c>
      <c r="G5" s="246"/>
      <c r="H5" s="246"/>
      <c r="I5" s="246"/>
      <c r="J5" s="246"/>
      <c r="K5" s="246"/>
      <c r="L5" s="246"/>
      <c r="M5" s="246"/>
      <c r="N5" s="246" t="s">
        <v>67</v>
      </c>
      <c r="O5" s="248">
        <v>2888</v>
      </c>
      <c r="P5" s="248">
        <v>188</v>
      </c>
      <c r="Q5" s="248">
        <v>18</v>
      </c>
      <c r="R5" s="246">
        <v>8</v>
      </c>
      <c r="S5" s="246"/>
      <c r="T5" s="246"/>
      <c r="U5" s="246"/>
      <c r="V5" s="246"/>
      <c r="W5" s="247" t="s">
        <v>194</v>
      </c>
      <c r="X5" s="247" t="s">
        <v>194</v>
      </c>
      <c r="Y5" s="247" t="s">
        <v>194</v>
      </c>
      <c r="Z5" s="247" t="s">
        <v>194</v>
      </c>
      <c r="AA5" s="246" t="s">
        <v>197</v>
      </c>
    </row>
    <row r="6" spans="1:27" ht="16">
      <c r="A6" s="246"/>
      <c r="B6" s="246" t="s">
        <v>41</v>
      </c>
      <c r="C6" s="246" t="s">
        <v>41</v>
      </c>
      <c r="D6" s="246" t="s">
        <v>41</v>
      </c>
      <c r="E6" s="247" t="s">
        <v>194</v>
      </c>
      <c r="F6" s="246" t="s">
        <v>41</v>
      </c>
      <c r="G6" s="246"/>
      <c r="H6" s="246"/>
      <c r="I6" s="246"/>
      <c r="J6" s="246"/>
      <c r="K6" s="246"/>
      <c r="L6" s="246"/>
      <c r="M6" s="246"/>
      <c r="N6" s="246" t="s">
        <v>65</v>
      </c>
      <c r="O6" s="248">
        <v>2888</v>
      </c>
      <c r="P6" s="248">
        <v>188</v>
      </c>
      <c r="Q6" s="248">
        <v>18</v>
      </c>
      <c r="R6" s="246">
        <v>8</v>
      </c>
      <c r="S6" s="246"/>
      <c r="T6" s="246"/>
      <c r="U6" s="246"/>
      <c r="V6" s="246"/>
      <c r="W6" s="247" t="s">
        <v>194</v>
      </c>
      <c r="X6" s="247" t="s">
        <v>194</v>
      </c>
      <c r="Y6" s="247" t="s">
        <v>194</v>
      </c>
      <c r="Z6" s="247" t="s">
        <v>194</v>
      </c>
      <c r="AA6" s="246" t="s">
        <v>140</v>
      </c>
    </row>
    <row r="7" spans="1:27" ht="16">
      <c r="A7" s="246"/>
      <c r="B7" s="246" t="s">
        <v>41</v>
      </c>
      <c r="C7" s="246" t="s">
        <v>41</v>
      </c>
      <c r="D7" s="246" t="s">
        <v>41</v>
      </c>
      <c r="E7" s="246" t="s">
        <v>41</v>
      </c>
      <c r="F7" s="247" t="s">
        <v>194</v>
      </c>
      <c r="G7" s="246"/>
      <c r="H7" s="246"/>
      <c r="I7" s="246"/>
      <c r="J7" s="246"/>
      <c r="K7" s="246"/>
      <c r="L7" s="246"/>
      <c r="M7" s="246"/>
      <c r="N7" s="246" t="s">
        <v>66</v>
      </c>
      <c r="O7" s="248">
        <v>888</v>
      </c>
      <c r="P7" s="248">
        <v>88</v>
      </c>
      <c r="Q7" s="248">
        <v>8</v>
      </c>
      <c r="R7" s="246">
        <v>0</v>
      </c>
      <c r="S7" s="246"/>
      <c r="T7" s="246"/>
      <c r="U7" s="246"/>
      <c r="V7" s="246"/>
      <c r="W7" s="247" t="s">
        <v>194</v>
      </c>
      <c r="X7" s="247" t="s">
        <v>194</v>
      </c>
      <c r="Y7" s="247" t="s">
        <v>194</v>
      </c>
      <c r="Z7" s="247" t="s">
        <v>194</v>
      </c>
      <c r="AA7" s="246" t="s">
        <v>137</v>
      </c>
    </row>
    <row r="8" spans="1:27" ht="16">
      <c r="A8" s="246"/>
      <c r="B8" s="247" t="s">
        <v>194</v>
      </c>
      <c r="C8" s="247" t="s">
        <v>194</v>
      </c>
      <c r="D8" s="246" t="s">
        <v>41</v>
      </c>
      <c r="E8" s="246" t="s">
        <v>41</v>
      </c>
      <c r="F8" s="246" t="s">
        <v>41</v>
      </c>
      <c r="G8" s="246"/>
      <c r="H8" s="246"/>
      <c r="I8" s="246"/>
      <c r="J8" s="246"/>
      <c r="K8" s="246"/>
      <c r="L8" s="246"/>
      <c r="M8" s="246"/>
      <c r="N8" s="246" t="s">
        <v>145</v>
      </c>
      <c r="O8" s="248">
        <v>888</v>
      </c>
      <c r="P8" s="248">
        <v>88</v>
      </c>
      <c r="Q8" s="248">
        <v>8</v>
      </c>
      <c r="R8" s="246">
        <v>0</v>
      </c>
      <c r="S8" s="246"/>
      <c r="T8" s="246"/>
      <c r="U8" s="246"/>
      <c r="V8" s="246"/>
      <c r="W8" s="247" t="s">
        <v>194</v>
      </c>
      <c r="X8" s="247" t="s">
        <v>194</v>
      </c>
      <c r="Y8" s="247" t="s">
        <v>194</v>
      </c>
      <c r="Z8" s="247" t="s">
        <v>194</v>
      </c>
      <c r="AA8" s="246" t="s">
        <v>141</v>
      </c>
    </row>
    <row r="9" spans="1:27" ht="16">
      <c r="A9" s="246"/>
      <c r="B9" s="247" t="s">
        <v>194</v>
      </c>
      <c r="C9" s="246" t="s">
        <v>41</v>
      </c>
      <c r="D9" s="247" t="s">
        <v>194</v>
      </c>
      <c r="E9" s="246" t="s">
        <v>41</v>
      </c>
      <c r="F9" s="246" t="s">
        <v>41</v>
      </c>
      <c r="G9" s="246"/>
      <c r="H9" s="246"/>
      <c r="I9" s="246"/>
      <c r="J9" s="246"/>
      <c r="K9" s="246"/>
      <c r="L9" s="246"/>
      <c r="M9" s="246"/>
      <c r="N9" s="246" t="s">
        <v>138</v>
      </c>
      <c r="O9" s="248">
        <v>888</v>
      </c>
      <c r="P9" s="248">
        <v>88</v>
      </c>
      <c r="Q9" s="248">
        <v>8</v>
      </c>
      <c r="R9" s="246">
        <v>0</v>
      </c>
      <c r="S9" s="246"/>
      <c r="T9" s="246"/>
      <c r="U9" s="246"/>
      <c r="V9" s="246"/>
      <c r="W9" s="247" t="s">
        <v>194</v>
      </c>
      <c r="X9" s="247" t="s">
        <v>194</v>
      </c>
      <c r="Y9" s="247" t="s">
        <v>194</v>
      </c>
      <c r="Z9" s="247" t="s">
        <v>194</v>
      </c>
      <c r="AA9" s="246" t="s">
        <v>139</v>
      </c>
    </row>
    <row r="10" spans="1:27" ht="16">
      <c r="A10" s="246"/>
      <c r="B10" s="247" t="s">
        <v>194</v>
      </c>
      <c r="C10" s="246" t="s">
        <v>41</v>
      </c>
      <c r="D10" s="246" t="s">
        <v>41</v>
      </c>
      <c r="E10" s="247" t="s">
        <v>194</v>
      </c>
      <c r="F10" s="246" t="s">
        <v>41</v>
      </c>
      <c r="G10" s="246"/>
      <c r="H10" s="246"/>
      <c r="I10" s="246"/>
      <c r="J10" s="246"/>
      <c r="K10" s="246"/>
      <c r="L10" s="246"/>
      <c r="M10" s="246"/>
      <c r="N10" s="246" t="s">
        <v>140</v>
      </c>
      <c r="O10" s="248">
        <v>188</v>
      </c>
      <c r="P10" s="248">
        <v>88</v>
      </c>
      <c r="Q10" s="248">
        <v>8</v>
      </c>
      <c r="R10" s="246">
        <v>0</v>
      </c>
      <c r="S10" s="246"/>
      <c r="T10" s="246"/>
      <c r="U10" s="246"/>
      <c r="V10" s="246"/>
      <c r="W10" s="246"/>
      <c r="X10" s="246"/>
      <c r="Y10" s="246"/>
      <c r="Z10" s="246"/>
      <c r="AA10" s="246"/>
    </row>
    <row r="11" spans="1:27" ht="16">
      <c r="A11" s="246"/>
      <c r="B11" s="247" t="s">
        <v>194</v>
      </c>
      <c r="C11" s="246" t="s">
        <v>41</v>
      </c>
      <c r="D11" s="246" t="s">
        <v>41</v>
      </c>
      <c r="E11" s="246" t="s">
        <v>41</v>
      </c>
      <c r="F11" s="247" t="s">
        <v>194</v>
      </c>
      <c r="G11" s="246"/>
      <c r="H11" s="246"/>
      <c r="I11" s="246"/>
      <c r="J11" s="246"/>
      <c r="K11" s="246"/>
      <c r="L11" s="246"/>
      <c r="M11" s="246"/>
      <c r="N11" s="246" t="s">
        <v>137</v>
      </c>
      <c r="O11" s="248">
        <v>188</v>
      </c>
      <c r="P11" s="248">
        <v>88</v>
      </c>
      <c r="Q11" s="248">
        <v>8</v>
      </c>
      <c r="R11" s="246">
        <v>0</v>
      </c>
      <c r="S11" s="246"/>
      <c r="T11" s="246"/>
      <c r="U11" s="246"/>
      <c r="V11" s="246"/>
      <c r="W11" s="247" t="s">
        <v>194</v>
      </c>
      <c r="X11" s="247" t="s">
        <v>194</v>
      </c>
      <c r="Y11" s="247" t="s">
        <v>194</v>
      </c>
      <c r="Z11" s="246" t="s">
        <v>197</v>
      </c>
      <c r="AA11" s="246" t="s">
        <v>198</v>
      </c>
    </row>
    <row r="12" spans="1:27" ht="16">
      <c r="A12" s="246"/>
      <c r="B12" s="246" t="s">
        <v>41</v>
      </c>
      <c r="C12" s="247" t="s">
        <v>194</v>
      </c>
      <c r="D12" s="247" t="s">
        <v>194</v>
      </c>
      <c r="E12" s="246" t="s">
        <v>41</v>
      </c>
      <c r="F12" s="246" t="s">
        <v>41</v>
      </c>
      <c r="G12" s="246"/>
      <c r="H12" s="246"/>
      <c r="I12" s="246"/>
      <c r="J12" s="246"/>
      <c r="K12" s="246"/>
      <c r="L12" s="246"/>
      <c r="M12" s="246"/>
      <c r="N12" s="246" t="s">
        <v>141</v>
      </c>
      <c r="O12" s="248">
        <v>188</v>
      </c>
      <c r="P12" s="248">
        <v>88</v>
      </c>
      <c r="Q12" s="248">
        <v>8</v>
      </c>
      <c r="R12" s="246">
        <v>0</v>
      </c>
      <c r="S12" s="246"/>
      <c r="T12" s="246"/>
      <c r="U12" s="246"/>
      <c r="V12" s="246"/>
      <c r="W12" s="247" t="s">
        <v>194</v>
      </c>
      <c r="X12" s="247" t="s">
        <v>194</v>
      </c>
      <c r="Y12" s="247" t="s">
        <v>194</v>
      </c>
      <c r="Z12" s="246" t="s">
        <v>66</v>
      </c>
      <c r="AA12" s="246" t="s">
        <v>199</v>
      </c>
    </row>
    <row r="13" spans="1:27" ht="16">
      <c r="A13" s="246"/>
      <c r="B13" s="246" t="s">
        <v>41</v>
      </c>
      <c r="C13" s="247" t="s">
        <v>194</v>
      </c>
      <c r="D13" s="246" t="s">
        <v>41</v>
      </c>
      <c r="E13" s="247" t="s">
        <v>194</v>
      </c>
      <c r="F13" s="246" t="s">
        <v>41</v>
      </c>
      <c r="G13" s="246"/>
      <c r="H13" s="246"/>
      <c r="I13" s="246"/>
      <c r="J13" s="246"/>
      <c r="K13" s="246"/>
      <c r="L13" s="246"/>
      <c r="M13" s="246"/>
      <c r="N13" s="246" t="s">
        <v>139</v>
      </c>
      <c r="O13" s="248">
        <v>188</v>
      </c>
      <c r="P13" s="248">
        <v>88</v>
      </c>
      <c r="Q13" s="248">
        <v>8</v>
      </c>
      <c r="R13" s="246">
        <v>0</v>
      </c>
      <c r="S13" s="246"/>
      <c r="T13" s="246"/>
      <c r="U13" s="246"/>
      <c r="V13" s="246"/>
      <c r="W13" s="247" t="s">
        <v>194</v>
      </c>
      <c r="X13" s="247" t="s">
        <v>194</v>
      </c>
      <c r="Y13" s="247" t="s">
        <v>194</v>
      </c>
      <c r="Z13" s="246"/>
      <c r="AA13" s="246"/>
    </row>
    <row r="14" spans="1:27" ht="16">
      <c r="A14" s="246"/>
      <c r="B14" s="246" t="s">
        <v>41</v>
      </c>
      <c r="C14" s="247" t="s">
        <v>194</v>
      </c>
      <c r="D14" s="246" t="s">
        <v>41</v>
      </c>
      <c r="E14" s="246" t="s">
        <v>41</v>
      </c>
      <c r="F14" s="247" t="s">
        <v>194</v>
      </c>
      <c r="G14" s="246"/>
      <c r="H14" s="246"/>
      <c r="I14" s="246"/>
      <c r="J14" s="246"/>
      <c r="K14" s="246"/>
      <c r="L14" s="246"/>
      <c r="M14" s="246"/>
      <c r="N14" s="246"/>
      <c r="O14" s="248"/>
      <c r="P14" s="248"/>
      <c r="Q14" s="248"/>
      <c r="R14" s="246"/>
      <c r="S14" s="246"/>
      <c r="T14" s="246"/>
      <c r="U14" s="246"/>
      <c r="V14" s="246"/>
      <c r="W14" s="246"/>
      <c r="X14" s="246"/>
      <c r="Y14" s="246"/>
      <c r="Z14" s="246"/>
      <c r="AA14" s="246"/>
    </row>
    <row r="15" spans="1:27" ht="16">
      <c r="A15" s="246"/>
      <c r="B15" s="246" t="s">
        <v>41</v>
      </c>
      <c r="C15" s="246" t="s">
        <v>41</v>
      </c>
      <c r="D15" s="247" t="s">
        <v>194</v>
      </c>
      <c r="E15" s="247" t="s">
        <v>194</v>
      </c>
      <c r="F15" s="246" t="s">
        <v>41</v>
      </c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</row>
    <row r="16" spans="1:27" ht="16">
      <c r="A16" s="246"/>
      <c r="B16" s="246" t="s">
        <v>41</v>
      </c>
      <c r="C16" s="246" t="s">
        <v>41</v>
      </c>
      <c r="D16" s="247" t="s">
        <v>194</v>
      </c>
      <c r="E16" s="246" t="s">
        <v>41</v>
      </c>
      <c r="F16" s="247" t="s">
        <v>194</v>
      </c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7" t="s">
        <v>194</v>
      </c>
      <c r="X16" s="247" t="s">
        <v>194</v>
      </c>
      <c r="Y16" s="246" t="s">
        <v>197</v>
      </c>
      <c r="Z16" s="246" t="s">
        <v>198</v>
      </c>
      <c r="AA16" s="246" t="s">
        <v>200</v>
      </c>
    </row>
    <row r="17" spans="1:27" ht="16">
      <c r="A17" s="246"/>
      <c r="B17" s="246" t="s">
        <v>41</v>
      </c>
      <c r="C17" s="246" t="s">
        <v>41</v>
      </c>
      <c r="D17" s="246" t="s">
        <v>41</v>
      </c>
      <c r="E17" s="247" t="s">
        <v>194</v>
      </c>
      <c r="F17" s="247" t="s">
        <v>194</v>
      </c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7" t="s">
        <v>194</v>
      </c>
      <c r="X17" s="247" t="s">
        <v>194</v>
      </c>
      <c r="Y17" s="246"/>
      <c r="Z17" s="246"/>
      <c r="AA17" s="246"/>
    </row>
    <row r="18" spans="1:27" ht="16">
      <c r="A18" s="246"/>
      <c r="B18" s="247" t="s">
        <v>194</v>
      </c>
      <c r="C18" s="247" t="s">
        <v>194</v>
      </c>
      <c r="D18" s="247" t="s">
        <v>194</v>
      </c>
      <c r="E18" s="246" t="s">
        <v>41</v>
      </c>
      <c r="F18" s="246" t="s">
        <v>41</v>
      </c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</row>
    <row r="19" spans="1:27" ht="16">
      <c r="A19" s="246"/>
      <c r="B19" s="247" t="s">
        <v>194</v>
      </c>
      <c r="C19" s="247" t="s">
        <v>194</v>
      </c>
      <c r="D19" s="246" t="s">
        <v>41</v>
      </c>
      <c r="E19" s="247" t="s">
        <v>194</v>
      </c>
      <c r="F19" s="246" t="s">
        <v>41</v>
      </c>
      <c r="G19" s="246"/>
      <c r="H19" s="246"/>
      <c r="I19" s="246"/>
      <c r="J19" s="246"/>
      <c r="K19" s="246"/>
      <c r="L19" s="246"/>
      <c r="M19" s="246"/>
      <c r="N19" s="246" t="s">
        <v>170</v>
      </c>
      <c r="O19" s="246" t="s">
        <v>95</v>
      </c>
      <c r="P19" s="246" t="s">
        <v>143</v>
      </c>
      <c r="Q19" s="246" t="s">
        <v>15</v>
      </c>
      <c r="R19" s="246" t="s">
        <v>16</v>
      </c>
      <c r="S19" s="246" t="s">
        <v>17</v>
      </c>
      <c r="T19" s="246" t="s">
        <v>18</v>
      </c>
      <c r="U19" s="246" t="s">
        <v>171</v>
      </c>
      <c r="V19" s="246"/>
      <c r="W19" s="246"/>
      <c r="X19" s="246"/>
      <c r="Y19" s="246"/>
      <c r="Z19" s="246"/>
      <c r="AA19" s="246"/>
    </row>
    <row r="20" spans="1:27" ht="16">
      <c r="A20" s="246"/>
      <c r="B20" s="247" t="s">
        <v>194</v>
      </c>
      <c r="C20" s="247" t="s">
        <v>194</v>
      </c>
      <c r="D20" s="246" t="s">
        <v>41</v>
      </c>
      <c r="E20" s="246" t="s">
        <v>41</v>
      </c>
      <c r="F20" s="247" t="s">
        <v>194</v>
      </c>
      <c r="G20" s="246"/>
      <c r="H20" s="246"/>
      <c r="I20" s="246"/>
      <c r="J20" s="246"/>
      <c r="K20" s="246"/>
      <c r="L20" s="246"/>
      <c r="M20" s="246"/>
      <c r="N20" s="246" t="s">
        <v>142</v>
      </c>
      <c r="O20" s="246" t="s">
        <v>172</v>
      </c>
      <c r="P20" s="246">
        <v>1</v>
      </c>
      <c r="Q20" s="246">
        <v>2</v>
      </c>
      <c r="R20" s="246">
        <v>2</v>
      </c>
      <c r="S20" s="246">
        <v>1</v>
      </c>
      <c r="T20" s="246">
        <v>2</v>
      </c>
      <c r="U20" s="246">
        <v>0</v>
      </c>
      <c r="V20" s="246"/>
      <c r="W20" s="246"/>
      <c r="X20" s="246"/>
      <c r="Y20" s="246"/>
      <c r="Z20" s="246"/>
      <c r="AA20" s="246"/>
    </row>
    <row r="21" spans="1:27" ht="16">
      <c r="A21" s="246"/>
      <c r="B21" s="247" t="s">
        <v>194</v>
      </c>
      <c r="C21" s="246" t="s">
        <v>41</v>
      </c>
      <c r="D21" s="247" t="s">
        <v>194</v>
      </c>
      <c r="E21" s="247" t="s">
        <v>194</v>
      </c>
      <c r="F21" s="246" t="s">
        <v>41</v>
      </c>
      <c r="G21" s="246"/>
      <c r="H21" s="246"/>
      <c r="I21" s="246"/>
      <c r="J21" s="246"/>
      <c r="K21" s="246"/>
      <c r="L21" s="246"/>
      <c r="M21" s="246"/>
      <c r="N21" s="247" t="s">
        <v>144</v>
      </c>
      <c r="O21" s="246" t="s">
        <v>173</v>
      </c>
      <c r="P21" s="246">
        <v>2</v>
      </c>
      <c r="Q21" s="246">
        <v>2</v>
      </c>
      <c r="R21" s="246">
        <v>3</v>
      </c>
      <c r="S21" s="246">
        <v>1</v>
      </c>
      <c r="T21" s="246">
        <v>1</v>
      </c>
      <c r="U21" s="246">
        <v>1</v>
      </c>
      <c r="V21" s="246"/>
      <c r="W21" s="246"/>
      <c r="X21" s="246"/>
      <c r="Y21" s="246"/>
      <c r="Z21" s="246"/>
      <c r="AA21" s="246"/>
    </row>
    <row r="22" spans="1:27" ht="16">
      <c r="A22" s="246"/>
      <c r="B22" s="247" t="s">
        <v>194</v>
      </c>
      <c r="C22" s="246" t="s">
        <v>41</v>
      </c>
      <c r="D22" s="247" t="s">
        <v>194</v>
      </c>
      <c r="E22" s="246" t="s">
        <v>41</v>
      </c>
      <c r="F22" s="247" t="s">
        <v>194</v>
      </c>
      <c r="G22" s="246"/>
      <c r="H22" s="246"/>
      <c r="I22" s="246"/>
      <c r="J22" s="246"/>
      <c r="K22" s="246"/>
      <c r="L22" s="246"/>
      <c r="M22" s="246"/>
      <c r="N22" s="246" t="s">
        <v>41</v>
      </c>
      <c r="O22" s="246" t="s">
        <v>174</v>
      </c>
      <c r="P22" s="246">
        <v>2</v>
      </c>
      <c r="Q22" s="246">
        <v>2</v>
      </c>
      <c r="R22" s="246">
        <v>2</v>
      </c>
      <c r="S22" s="246">
        <v>1</v>
      </c>
      <c r="T22" s="246">
        <v>1</v>
      </c>
      <c r="U22" s="246">
        <v>2</v>
      </c>
      <c r="V22" s="246"/>
      <c r="W22" s="246"/>
      <c r="X22" s="246"/>
      <c r="Y22" s="246"/>
      <c r="Z22" s="246"/>
      <c r="AA22" s="246"/>
    </row>
    <row r="23" spans="1:27" ht="16">
      <c r="A23" s="246"/>
      <c r="B23" s="247" t="s">
        <v>194</v>
      </c>
      <c r="C23" s="246" t="s">
        <v>41</v>
      </c>
      <c r="D23" s="246" t="s">
        <v>41</v>
      </c>
      <c r="E23" s="247" t="s">
        <v>194</v>
      </c>
      <c r="F23" s="247" t="s">
        <v>194</v>
      </c>
      <c r="G23" s="246"/>
      <c r="H23" s="246"/>
      <c r="I23" s="246"/>
      <c r="J23" s="246"/>
      <c r="K23" s="246"/>
      <c r="L23" s="246"/>
      <c r="M23" s="246"/>
      <c r="N23" s="246" t="s">
        <v>67</v>
      </c>
      <c r="O23" s="246" t="s">
        <v>175</v>
      </c>
      <c r="P23" s="246">
        <v>2</v>
      </c>
      <c r="Q23" s="246">
        <v>2</v>
      </c>
      <c r="R23" s="246">
        <v>1</v>
      </c>
      <c r="S23" s="246">
        <v>2</v>
      </c>
      <c r="T23" s="246">
        <v>1</v>
      </c>
      <c r="U23" s="246">
        <v>3</v>
      </c>
      <c r="V23" s="246"/>
      <c r="W23" s="246"/>
      <c r="X23" s="246"/>
      <c r="Y23" s="246"/>
      <c r="Z23" s="246"/>
      <c r="AA23" s="246"/>
    </row>
    <row r="24" spans="1:27" ht="16">
      <c r="A24" s="246"/>
      <c r="B24" s="246" t="s">
        <v>41</v>
      </c>
      <c r="C24" s="247" t="s">
        <v>194</v>
      </c>
      <c r="D24" s="247" t="s">
        <v>194</v>
      </c>
      <c r="E24" s="247" t="s">
        <v>194</v>
      </c>
      <c r="F24" s="246" t="s">
        <v>41</v>
      </c>
      <c r="G24" s="246"/>
      <c r="H24" s="246"/>
      <c r="I24" s="246"/>
      <c r="J24" s="246"/>
      <c r="K24" s="246"/>
      <c r="L24" s="246"/>
      <c r="M24" s="246"/>
      <c r="N24" s="246" t="s">
        <v>65</v>
      </c>
      <c r="O24" s="246" t="s">
        <v>176</v>
      </c>
      <c r="P24" s="246">
        <v>3</v>
      </c>
      <c r="Q24" s="246">
        <v>3</v>
      </c>
      <c r="R24" s="246">
        <v>2</v>
      </c>
      <c r="S24" s="246">
        <v>2</v>
      </c>
      <c r="T24" s="246">
        <v>3</v>
      </c>
      <c r="U24" s="246">
        <v>4</v>
      </c>
      <c r="V24" s="246"/>
      <c r="W24" s="246"/>
      <c r="X24" s="246"/>
      <c r="Y24" s="246"/>
      <c r="Z24" s="246"/>
      <c r="AA24" s="246"/>
    </row>
    <row r="25" spans="1:27" ht="16">
      <c r="A25" s="246"/>
      <c r="B25" s="246" t="s">
        <v>41</v>
      </c>
      <c r="C25" s="247" t="s">
        <v>194</v>
      </c>
      <c r="D25" s="247" t="s">
        <v>194</v>
      </c>
      <c r="E25" s="246" t="s">
        <v>41</v>
      </c>
      <c r="F25" s="247" t="s">
        <v>194</v>
      </c>
      <c r="G25" s="246"/>
      <c r="H25" s="246"/>
      <c r="I25" s="246"/>
      <c r="J25" s="246"/>
      <c r="K25" s="246"/>
      <c r="L25" s="246"/>
      <c r="M25" s="246"/>
      <c r="N25" s="246" t="s">
        <v>66</v>
      </c>
      <c r="O25" s="246" t="s">
        <v>177</v>
      </c>
      <c r="P25" s="246">
        <v>7</v>
      </c>
      <c r="Q25" s="246">
        <v>6</v>
      </c>
      <c r="R25" s="246">
        <v>3</v>
      </c>
      <c r="S25" s="246">
        <v>5</v>
      </c>
      <c r="T25" s="246">
        <v>3</v>
      </c>
      <c r="U25" s="246">
        <v>5</v>
      </c>
      <c r="V25" s="246"/>
      <c r="W25" s="246"/>
      <c r="X25" s="246"/>
      <c r="Y25" s="246"/>
      <c r="Z25" s="246"/>
      <c r="AA25" s="246"/>
    </row>
    <row r="26" spans="1:27" ht="16">
      <c r="A26" s="246"/>
      <c r="B26" s="246" t="s">
        <v>41</v>
      </c>
      <c r="C26" s="247" t="s">
        <v>194</v>
      </c>
      <c r="D26" s="246" t="s">
        <v>41</v>
      </c>
      <c r="E26" s="247" t="s">
        <v>194</v>
      </c>
      <c r="F26" s="247" t="s">
        <v>194</v>
      </c>
      <c r="G26" s="246"/>
      <c r="H26" s="246"/>
      <c r="I26" s="246"/>
      <c r="J26" s="246"/>
      <c r="K26" s="246"/>
      <c r="L26" s="246"/>
      <c r="M26" s="246"/>
      <c r="N26" s="246" t="s">
        <v>145</v>
      </c>
      <c r="O26" s="246" t="s">
        <v>178</v>
      </c>
      <c r="P26" s="246">
        <v>7</v>
      </c>
      <c r="Q26" s="246">
        <v>5</v>
      </c>
      <c r="R26" s="246">
        <v>4</v>
      </c>
      <c r="S26" s="246">
        <v>4</v>
      </c>
      <c r="T26" s="246">
        <v>4</v>
      </c>
      <c r="U26" s="246">
        <v>6</v>
      </c>
      <c r="V26" s="246"/>
      <c r="W26" s="246"/>
      <c r="X26" s="246"/>
      <c r="Y26" s="246"/>
      <c r="Z26" s="246"/>
      <c r="AA26" s="246"/>
    </row>
    <row r="27" spans="1:27" ht="16">
      <c r="A27" s="246"/>
      <c r="B27" s="246" t="s">
        <v>41</v>
      </c>
      <c r="C27" s="246" t="s">
        <v>41</v>
      </c>
      <c r="D27" s="247" t="s">
        <v>194</v>
      </c>
      <c r="E27" s="247" t="s">
        <v>194</v>
      </c>
      <c r="F27" s="247" t="s">
        <v>194</v>
      </c>
      <c r="G27" s="246"/>
      <c r="H27" s="246"/>
      <c r="I27" s="246"/>
      <c r="J27" s="246"/>
      <c r="K27" s="246"/>
      <c r="L27" s="246"/>
      <c r="M27" s="246"/>
      <c r="N27" s="246" t="s">
        <v>138</v>
      </c>
      <c r="O27" s="246" t="s">
        <v>179</v>
      </c>
      <c r="P27" s="246">
        <v>5</v>
      </c>
      <c r="Q27" s="246">
        <v>8</v>
      </c>
      <c r="R27" s="246">
        <v>4</v>
      </c>
      <c r="S27" s="246">
        <v>5</v>
      </c>
      <c r="T27" s="246">
        <v>2</v>
      </c>
      <c r="U27" s="246">
        <v>7</v>
      </c>
      <c r="V27" s="246"/>
      <c r="W27" s="246"/>
      <c r="X27" s="246"/>
      <c r="Y27" s="246"/>
      <c r="Z27" s="246"/>
      <c r="AA27" s="246"/>
    </row>
    <row r="28" spans="1:27" ht="16">
      <c r="A28" s="246"/>
      <c r="B28" s="247" t="s">
        <v>194</v>
      </c>
      <c r="C28" s="247" t="s">
        <v>194</v>
      </c>
      <c r="D28" s="247" t="s">
        <v>194</v>
      </c>
      <c r="E28" s="247" t="s">
        <v>194</v>
      </c>
      <c r="F28" s="246" t="s">
        <v>41</v>
      </c>
      <c r="G28" s="246"/>
      <c r="H28" s="246"/>
      <c r="I28" s="246"/>
      <c r="J28" s="246"/>
      <c r="K28" s="246"/>
      <c r="L28" s="246"/>
      <c r="M28" s="246"/>
      <c r="N28" s="246" t="s">
        <v>140</v>
      </c>
      <c r="O28" s="246" t="s">
        <v>180</v>
      </c>
      <c r="P28" s="246">
        <v>8</v>
      </c>
      <c r="Q28" s="246">
        <v>7</v>
      </c>
      <c r="R28" s="246">
        <v>4</v>
      </c>
      <c r="S28" s="246">
        <v>7</v>
      </c>
      <c r="T28" s="246">
        <v>6</v>
      </c>
      <c r="U28" s="246">
        <v>8</v>
      </c>
      <c r="V28" s="246"/>
      <c r="W28" s="246"/>
      <c r="X28" s="246"/>
      <c r="Y28" s="246"/>
      <c r="Z28" s="246"/>
      <c r="AA28" s="246"/>
    </row>
    <row r="29" spans="1:27" ht="16">
      <c r="A29" s="246"/>
      <c r="B29" s="247" t="s">
        <v>194</v>
      </c>
      <c r="C29" s="247" t="s">
        <v>194</v>
      </c>
      <c r="D29" s="247" t="s">
        <v>194</v>
      </c>
      <c r="E29" s="246" t="s">
        <v>41</v>
      </c>
      <c r="F29" s="247" t="s">
        <v>194</v>
      </c>
      <c r="G29" s="246"/>
      <c r="H29" s="246"/>
      <c r="I29" s="246"/>
      <c r="J29" s="246"/>
      <c r="K29" s="246"/>
      <c r="L29" s="246"/>
      <c r="M29" s="246"/>
      <c r="N29" s="246" t="s">
        <v>137</v>
      </c>
      <c r="O29" s="246" t="s">
        <v>181</v>
      </c>
      <c r="P29" s="246">
        <v>6</v>
      </c>
      <c r="Q29" s="246">
        <v>7</v>
      </c>
      <c r="R29" s="246">
        <v>6</v>
      </c>
      <c r="S29" s="246">
        <v>8</v>
      </c>
      <c r="T29" s="246">
        <v>7</v>
      </c>
      <c r="U29" s="246">
        <v>9</v>
      </c>
      <c r="V29" s="246"/>
      <c r="W29" s="246"/>
      <c r="X29" s="246"/>
      <c r="Y29" s="246"/>
      <c r="Z29" s="246"/>
      <c r="AA29" s="246"/>
    </row>
    <row r="30" spans="1:27" ht="16">
      <c r="A30" s="246"/>
      <c r="B30" s="247" t="s">
        <v>194</v>
      </c>
      <c r="C30" s="247" t="s">
        <v>194</v>
      </c>
      <c r="D30" s="246" t="s">
        <v>41</v>
      </c>
      <c r="E30" s="247" t="s">
        <v>194</v>
      </c>
      <c r="F30" s="247" t="s">
        <v>194</v>
      </c>
      <c r="G30" s="246"/>
      <c r="H30" s="246"/>
      <c r="I30" s="246"/>
      <c r="J30" s="246"/>
      <c r="K30" s="246"/>
      <c r="L30" s="246"/>
      <c r="M30" s="246"/>
      <c r="N30" s="246" t="s">
        <v>141</v>
      </c>
      <c r="O30" s="246" t="s">
        <v>182</v>
      </c>
      <c r="P30" s="246">
        <v>8</v>
      </c>
      <c r="Q30" s="246">
        <v>7</v>
      </c>
      <c r="R30" s="246">
        <v>7</v>
      </c>
      <c r="S30" s="246">
        <v>7</v>
      </c>
      <c r="T30" s="246">
        <v>9</v>
      </c>
      <c r="U30" s="246">
        <v>10</v>
      </c>
      <c r="V30" s="246"/>
      <c r="W30" s="246"/>
      <c r="X30" s="246"/>
      <c r="Y30" s="246"/>
      <c r="Z30" s="246"/>
      <c r="AA30" s="246"/>
    </row>
    <row r="31" spans="1:27" ht="16">
      <c r="A31" s="246"/>
      <c r="B31" s="247" t="s">
        <v>194</v>
      </c>
      <c r="C31" s="246" t="s">
        <v>41</v>
      </c>
      <c r="D31" s="247" t="s">
        <v>194</v>
      </c>
      <c r="E31" s="247" t="s">
        <v>194</v>
      </c>
      <c r="F31" s="247" t="s">
        <v>194</v>
      </c>
      <c r="G31" s="246"/>
      <c r="H31" s="246"/>
      <c r="I31" s="246"/>
      <c r="J31" s="246"/>
      <c r="K31" s="246"/>
      <c r="L31" s="246"/>
      <c r="M31" s="246"/>
      <c r="N31" s="246" t="s">
        <v>139</v>
      </c>
      <c r="O31" s="246" t="s">
        <v>183</v>
      </c>
      <c r="P31" s="246">
        <v>8</v>
      </c>
      <c r="Q31" s="246">
        <v>6</v>
      </c>
      <c r="R31" s="246">
        <v>9</v>
      </c>
      <c r="S31" s="246">
        <v>8</v>
      </c>
      <c r="T31" s="246">
        <v>8</v>
      </c>
      <c r="U31" s="246">
        <v>11</v>
      </c>
      <c r="V31" s="246"/>
      <c r="W31" s="246"/>
      <c r="X31" s="246"/>
      <c r="Y31" s="246"/>
      <c r="Z31" s="246"/>
      <c r="AA31" s="246"/>
    </row>
    <row r="32" spans="1:27" ht="16">
      <c r="A32" s="246"/>
      <c r="B32" s="246" t="s">
        <v>41</v>
      </c>
      <c r="C32" s="247" t="s">
        <v>194</v>
      </c>
      <c r="D32" s="247" t="s">
        <v>194</v>
      </c>
      <c r="E32" s="247" t="s">
        <v>194</v>
      </c>
      <c r="F32" s="247" t="s">
        <v>194</v>
      </c>
      <c r="G32" s="246"/>
      <c r="H32" s="246"/>
      <c r="I32" s="246"/>
      <c r="J32" s="246"/>
      <c r="K32" s="246"/>
      <c r="L32" s="246"/>
      <c r="M32" s="246"/>
      <c r="N32" s="246"/>
      <c r="O32" s="246" t="s">
        <v>76</v>
      </c>
      <c r="P32" s="246">
        <v>59</v>
      </c>
      <c r="Q32" s="246">
        <v>57</v>
      </c>
      <c r="R32" s="246">
        <v>47</v>
      </c>
      <c r="S32" s="246">
        <v>51</v>
      </c>
      <c r="T32" s="246">
        <v>47</v>
      </c>
      <c r="U32" s="246"/>
      <c r="V32" s="246"/>
      <c r="W32" s="246"/>
      <c r="X32" s="246"/>
      <c r="Y32" s="246"/>
      <c r="Z32" s="246"/>
      <c r="AA32" s="246"/>
    </row>
    <row r="33" spans="1:27" ht="16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</row>
    <row r="34" spans="1:27" ht="16">
      <c r="A34" s="246"/>
      <c r="B34" s="247" t="s">
        <v>194</v>
      </c>
      <c r="C34" s="247" t="s">
        <v>194</v>
      </c>
      <c r="D34" s="247" t="s">
        <v>194</v>
      </c>
      <c r="E34" s="247" t="s">
        <v>194</v>
      </c>
      <c r="F34" s="249" t="s">
        <v>192</v>
      </c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</row>
    <row r="35" spans="1:27" ht="16">
      <c r="A35" s="246"/>
      <c r="B35" s="247" t="s">
        <v>194</v>
      </c>
      <c r="C35" s="246" t="s">
        <v>41</v>
      </c>
      <c r="D35" s="246" t="s">
        <v>41</v>
      </c>
      <c r="E35" s="246" t="s">
        <v>41</v>
      </c>
      <c r="F35" s="249" t="s">
        <v>192</v>
      </c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</row>
    <row r="36" spans="1:27" ht="16">
      <c r="A36" s="246"/>
      <c r="B36" s="246" t="s">
        <v>41</v>
      </c>
      <c r="C36" s="247" t="s">
        <v>194</v>
      </c>
      <c r="D36" s="246" t="s">
        <v>41</v>
      </c>
      <c r="E36" s="246" t="s">
        <v>41</v>
      </c>
      <c r="F36" s="249" t="s">
        <v>192</v>
      </c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</row>
    <row r="37" spans="1:27" ht="16">
      <c r="A37" s="246"/>
      <c r="B37" s="246" t="s">
        <v>41</v>
      </c>
      <c r="C37" s="246" t="s">
        <v>41</v>
      </c>
      <c r="D37" s="247" t="s">
        <v>194</v>
      </c>
      <c r="E37" s="246" t="s">
        <v>41</v>
      </c>
      <c r="F37" s="249" t="s">
        <v>192</v>
      </c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</row>
    <row r="38" spans="1:27" ht="16">
      <c r="A38" s="246"/>
      <c r="B38" s="246" t="s">
        <v>41</v>
      </c>
      <c r="C38" s="246" t="s">
        <v>41</v>
      </c>
      <c r="D38" s="246" t="s">
        <v>41</v>
      </c>
      <c r="E38" s="247" t="s">
        <v>194</v>
      </c>
      <c r="F38" s="249" t="s">
        <v>192</v>
      </c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</row>
    <row r="39" spans="1:27" ht="16">
      <c r="A39" s="246"/>
      <c r="B39" s="247" t="s">
        <v>194</v>
      </c>
      <c r="C39" s="247" t="s">
        <v>194</v>
      </c>
      <c r="D39" s="246" t="s">
        <v>41</v>
      </c>
      <c r="E39" s="246" t="s">
        <v>41</v>
      </c>
      <c r="F39" s="249" t="s">
        <v>192</v>
      </c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</row>
    <row r="40" spans="1:27" ht="16">
      <c r="A40" s="246"/>
      <c r="B40" s="247" t="s">
        <v>194</v>
      </c>
      <c r="C40" s="246" t="s">
        <v>41</v>
      </c>
      <c r="D40" s="247" t="s">
        <v>194</v>
      </c>
      <c r="E40" s="246" t="s">
        <v>41</v>
      </c>
      <c r="F40" s="249" t="s">
        <v>192</v>
      </c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</row>
    <row r="41" spans="1:27" ht="16">
      <c r="A41" s="246"/>
      <c r="B41" s="247" t="s">
        <v>194</v>
      </c>
      <c r="C41" s="246" t="s">
        <v>41</v>
      </c>
      <c r="D41" s="246" t="s">
        <v>41</v>
      </c>
      <c r="E41" s="247" t="s">
        <v>194</v>
      </c>
      <c r="F41" s="249" t="s">
        <v>192</v>
      </c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</row>
    <row r="42" spans="1:27" ht="16">
      <c r="A42" s="246"/>
      <c r="B42" s="246" t="s">
        <v>41</v>
      </c>
      <c r="C42" s="247" t="s">
        <v>194</v>
      </c>
      <c r="D42" s="247" t="s">
        <v>194</v>
      </c>
      <c r="E42" s="246" t="s">
        <v>41</v>
      </c>
      <c r="F42" s="249" t="s">
        <v>192</v>
      </c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</row>
    <row r="43" spans="1:27" ht="16">
      <c r="A43" s="246"/>
      <c r="B43" s="246" t="s">
        <v>41</v>
      </c>
      <c r="C43" s="247" t="s">
        <v>194</v>
      </c>
      <c r="D43" s="246" t="s">
        <v>41</v>
      </c>
      <c r="E43" s="247" t="s">
        <v>194</v>
      </c>
      <c r="F43" s="249" t="s">
        <v>192</v>
      </c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</row>
    <row r="44" spans="1:27" ht="16">
      <c r="A44" s="246"/>
      <c r="B44" s="246" t="s">
        <v>41</v>
      </c>
      <c r="C44" s="246" t="s">
        <v>41</v>
      </c>
      <c r="D44" s="247" t="s">
        <v>194</v>
      </c>
      <c r="E44" s="247" t="s">
        <v>194</v>
      </c>
      <c r="F44" s="249" t="s">
        <v>192</v>
      </c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</row>
    <row r="45" spans="1:27" ht="16">
      <c r="A45" s="246"/>
      <c r="B45" s="247" t="s">
        <v>194</v>
      </c>
      <c r="C45" s="247" t="s">
        <v>194</v>
      </c>
      <c r="D45" s="247" t="s">
        <v>194</v>
      </c>
      <c r="E45" s="246" t="s">
        <v>41</v>
      </c>
      <c r="F45" s="249" t="s">
        <v>192</v>
      </c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</row>
    <row r="46" spans="1:27" ht="16">
      <c r="A46" s="246"/>
      <c r="B46" s="247" t="s">
        <v>194</v>
      </c>
      <c r="C46" s="247" t="s">
        <v>194</v>
      </c>
      <c r="D46" s="246" t="s">
        <v>41</v>
      </c>
      <c r="E46" s="247" t="s">
        <v>194</v>
      </c>
      <c r="F46" s="249" t="s">
        <v>192</v>
      </c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</row>
    <row r="47" spans="1:27" ht="16">
      <c r="A47" s="246"/>
      <c r="B47" s="247" t="s">
        <v>194</v>
      </c>
      <c r="C47" s="246" t="s">
        <v>41</v>
      </c>
      <c r="D47" s="247" t="s">
        <v>194</v>
      </c>
      <c r="E47" s="247" t="s">
        <v>194</v>
      </c>
      <c r="F47" s="249" t="s">
        <v>192</v>
      </c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</row>
    <row r="48" spans="1:27" ht="16">
      <c r="A48" s="246"/>
      <c r="B48" s="246" t="s">
        <v>41</v>
      </c>
      <c r="C48" s="247" t="s">
        <v>194</v>
      </c>
      <c r="D48" s="247" t="s">
        <v>194</v>
      </c>
      <c r="E48" s="247" t="s">
        <v>194</v>
      </c>
      <c r="F48" s="249" t="s">
        <v>192</v>
      </c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</row>
    <row r="49" spans="1:27" ht="16">
      <c r="A49" s="246"/>
      <c r="B49" s="246" t="s">
        <v>41</v>
      </c>
      <c r="C49" s="246" t="s">
        <v>41</v>
      </c>
      <c r="D49" s="246" t="s">
        <v>41</v>
      </c>
      <c r="E49" s="246" t="s">
        <v>41</v>
      </c>
      <c r="F49" s="249" t="s">
        <v>192</v>
      </c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</row>
    <row r="50" spans="1:27" ht="16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</row>
    <row r="51" spans="1:27" ht="16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</row>
    <row r="52" spans="1:27" ht="16">
      <c r="A52" s="246"/>
      <c r="B52" s="247" t="s">
        <v>194</v>
      </c>
      <c r="C52" s="247" t="s">
        <v>194</v>
      </c>
      <c r="D52" s="247" t="s">
        <v>194</v>
      </c>
      <c r="E52" s="247" t="s">
        <v>194</v>
      </c>
      <c r="F52" s="249" t="s">
        <v>193</v>
      </c>
      <c r="G52" s="246"/>
      <c r="H52" s="246"/>
      <c r="I52" s="246" t="s">
        <v>82</v>
      </c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</row>
    <row r="53" spans="1:27" ht="16">
      <c r="A53" s="246"/>
      <c r="B53" s="247" t="s">
        <v>194</v>
      </c>
      <c r="C53" s="246" t="s">
        <v>66</v>
      </c>
      <c r="D53" s="246" t="s">
        <v>66</v>
      </c>
      <c r="E53" s="246" t="s">
        <v>66</v>
      </c>
      <c r="F53" s="246" t="s">
        <v>193</v>
      </c>
      <c r="G53" s="246"/>
      <c r="H53" s="246"/>
      <c r="I53" s="246" t="s">
        <v>81</v>
      </c>
      <c r="J53" s="246">
        <v>5</v>
      </c>
      <c r="K53" s="246">
        <v>4</v>
      </c>
      <c r="L53" s="246">
        <v>3</v>
      </c>
      <c r="M53" s="246">
        <v>2</v>
      </c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</row>
    <row r="54" spans="1:27" ht="16">
      <c r="A54" s="246"/>
      <c r="B54" s="246" t="s">
        <v>66</v>
      </c>
      <c r="C54" s="247" t="s">
        <v>194</v>
      </c>
      <c r="D54" s="246" t="s">
        <v>66</v>
      </c>
      <c r="E54" s="246" t="s">
        <v>66</v>
      </c>
      <c r="F54" s="246" t="s">
        <v>193</v>
      </c>
      <c r="G54" s="246"/>
      <c r="H54" s="246"/>
      <c r="I54" s="247" t="s">
        <v>196</v>
      </c>
      <c r="J54" s="248">
        <v>8888</v>
      </c>
      <c r="K54" s="248">
        <v>888</v>
      </c>
      <c r="L54" s="248">
        <v>88</v>
      </c>
      <c r="M54" s="246">
        <v>2</v>
      </c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</row>
    <row r="55" spans="1:27" ht="16">
      <c r="A55" s="246"/>
      <c r="B55" s="246" t="s">
        <v>66</v>
      </c>
      <c r="C55" s="246" t="s">
        <v>66</v>
      </c>
      <c r="D55" s="247" t="s">
        <v>194</v>
      </c>
      <c r="E55" s="246" t="s">
        <v>66</v>
      </c>
      <c r="F55" s="246" t="s">
        <v>193</v>
      </c>
      <c r="G55" s="246"/>
      <c r="H55" s="246"/>
      <c r="I55" s="246" t="s">
        <v>41</v>
      </c>
      <c r="J55" s="248">
        <v>2888</v>
      </c>
      <c r="K55" s="248">
        <v>188</v>
      </c>
      <c r="L55" s="248">
        <v>18</v>
      </c>
      <c r="M55" s="246">
        <v>8</v>
      </c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</row>
    <row r="56" spans="1:27" ht="16">
      <c r="A56" s="246"/>
      <c r="B56" s="246" t="s">
        <v>66</v>
      </c>
      <c r="C56" s="246" t="s">
        <v>66</v>
      </c>
      <c r="D56" s="246" t="s">
        <v>66</v>
      </c>
      <c r="E56" s="247" t="s">
        <v>194</v>
      </c>
      <c r="F56" s="246" t="s">
        <v>193</v>
      </c>
      <c r="G56" s="246"/>
      <c r="H56" s="246"/>
      <c r="I56" s="246" t="s">
        <v>67</v>
      </c>
      <c r="J56" s="248">
        <v>2888</v>
      </c>
      <c r="K56" s="248">
        <v>188</v>
      </c>
      <c r="L56" s="248">
        <v>18</v>
      </c>
      <c r="M56" s="246">
        <v>8</v>
      </c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</row>
    <row r="57" spans="1:27" ht="16">
      <c r="A57" s="246"/>
      <c r="B57" s="247" t="s">
        <v>194</v>
      </c>
      <c r="C57" s="247" t="s">
        <v>194</v>
      </c>
      <c r="D57" s="249" t="s">
        <v>66</v>
      </c>
      <c r="E57" s="246" t="s">
        <v>66</v>
      </c>
      <c r="F57" s="246" t="s">
        <v>193</v>
      </c>
      <c r="G57" s="246"/>
      <c r="H57" s="246"/>
      <c r="I57" s="246" t="s">
        <v>65</v>
      </c>
      <c r="J57" s="248">
        <v>2888</v>
      </c>
      <c r="K57" s="248">
        <v>188</v>
      </c>
      <c r="L57" s="248">
        <v>18</v>
      </c>
      <c r="M57" s="246">
        <v>8</v>
      </c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</row>
    <row r="58" spans="1:27" ht="16">
      <c r="A58" s="246"/>
      <c r="B58" s="247" t="s">
        <v>194</v>
      </c>
      <c r="C58" s="249" t="s">
        <v>66</v>
      </c>
      <c r="D58" s="247" t="s">
        <v>194</v>
      </c>
      <c r="E58" s="249" t="s">
        <v>66</v>
      </c>
      <c r="F58" s="246" t="s">
        <v>193</v>
      </c>
      <c r="G58" s="246"/>
      <c r="H58" s="246"/>
      <c r="I58" s="246" t="s">
        <v>66</v>
      </c>
      <c r="J58" s="248">
        <v>888</v>
      </c>
      <c r="K58" s="248">
        <v>88</v>
      </c>
      <c r="L58" s="248">
        <v>8</v>
      </c>
      <c r="M58" s="246">
        <v>0</v>
      </c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</row>
    <row r="59" spans="1:27" ht="16">
      <c r="A59" s="246"/>
      <c r="B59" s="247" t="s">
        <v>194</v>
      </c>
      <c r="C59" s="249" t="s">
        <v>66</v>
      </c>
      <c r="D59" s="249" t="s">
        <v>66</v>
      </c>
      <c r="E59" s="247" t="s">
        <v>194</v>
      </c>
      <c r="F59" s="246" t="s">
        <v>193</v>
      </c>
      <c r="G59" s="246"/>
      <c r="H59" s="246"/>
      <c r="I59" s="246" t="s">
        <v>145</v>
      </c>
      <c r="J59" s="248">
        <v>888</v>
      </c>
      <c r="K59" s="248">
        <v>88</v>
      </c>
      <c r="L59" s="248">
        <v>8</v>
      </c>
      <c r="M59" s="246">
        <v>0</v>
      </c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</row>
    <row r="60" spans="1:27" ht="16">
      <c r="A60" s="246"/>
      <c r="B60" s="246" t="s">
        <v>66</v>
      </c>
      <c r="C60" s="247" t="s">
        <v>194</v>
      </c>
      <c r="D60" s="247" t="s">
        <v>194</v>
      </c>
      <c r="E60" s="249" t="s">
        <v>66</v>
      </c>
      <c r="F60" s="246" t="s">
        <v>193</v>
      </c>
      <c r="G60" s="246"/>
      <c r="H60" s="246"/>
      <c r="I60" s="246" t="s">
        <v>138</v>
      </c>
      <c r="J60" s="248">
        <v>888</v>
      </c>
      <c r="K60" s="248">
        <v>88</v>
      </c>
      <c r="L60" s="248">
        <v>8</v>
      </c>
      <c r="M60" s="246">
        <v>0</v>
      </c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</row>
    <row r="61" spans="1:27" ht="16">
      <c r="A61" s="246"/>
      <c r="B61" s="246" t="s">
        <v>66</v>
      </c>
      <c r="C61" s="247" t="s">
        <v>194</v>
      </c>
      <c r="D61" s="249" t="s">
        <v>66</v>
      </c>
      <c r="E61" s="247" t="s">
        <v>194</v>
      </c>
      <c r="F61" s="246" t="s">
        <v>193</v>
      </c>
      <c r="G61" s="246"/>
      <c r="H61" s="246"/>
      <c r="I61" s="246" t="s">
        <v>140</v>
      </c>
      <c r="J61" s="248">
        <v>188</v>
      </c>
      <c r="K61" s="248">
        <v>88</v>
      </c>
      <c r="L61" s="248">
        <v>8</v>
      </c>
      <c r="M61" s="246">
        <v>0</v>
      </c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</row>
    <row r="62" spans="1:27" ht="16">
      <c r="A62" s="246"/>
      <c r="B62" s="249" t="s">
        <v>66</v>
      </c>
      <c r="C62" s="249" t="s">
        <v>66</v>
      </c>
      <c r="D62" s="247" t="s">
        <v>194</v>
      </c>
      <c r="E62" s="247" t="s">
        <v>194</v>
      </c>
      <c r="F62" s="246" t="s">
        <v>193</v>
      </c>
      <c r="G62" s="246"/>
      <c r="H62" s="246"/>
      <c r="I62" s="246" t="s">
        <v>137</v>
      </c>
      <c r="J62" s="248">
        <v>188</v>
      </c>
      <c r="K62" s="248">
        <v>88</v>
      </c>
      <c r="L62" s="248">
        <v>8</v>
      </c>
      <c r="M62" s="246">
        <v>0</v>
      </c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</row>
    <row r="63" spans="1:27" ht="16">
      <c r="A63" s="246"/>
      <c r="B63" s="247" t="s">
        <v>194</v>
      </c>
      <c r="C63" s="247" t="s">
        <v>194</v>
      </c>
      <c r="D63" s="247" t="s">
        <v>194</v>
      </c>
      <c r="E63" s="249" t="s">
        <v>66</v>
      </c>
      <c r="F63" s="246" t="s">
        <v>193</v>
      </c>
      <c r="G63" s="246"/>
      <c r="H63" s="246"/>
      <c r="I63" s="246" t="s">
        <v>141</v>
      </c>
      <c r="J63" s="248">
        <v>188</v>
      </c>
      <c r="K63" s="248">
        <v>88</v>
      </c>
      <c r="L63" s="248">
        <v>8</v>
      </c>
      <c r="M63" s="246">
        <v>0</v>
      </c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</row>
    <row r="64" spans="1:27" ht="16">
      <c r="A64" s="246"/>
      <c r="B64" s="247" t="s">
        <v>194</v>
      </c>
      <c r="C64" s="247" t="s">
        <v>194</v>
      </c>
      <c r="D64" s="249" t="s">
        <v>66</v>
      </c>
      <c r="E64" s="247" t="s">
        <v>194</v>
      </c>
      <c r="F64" s="246" t="s">
        <v>193</v>
      </c>
      <c r="G64" s="246"/>
      <c r="H64" s="246"/>
      <c r="I64" s="246" t="s">
        <v>139</v>
      </c>
      <c r="J64" s="248">
        <v>188</v>
      </c>
      <c r="K64" s="248">
        <v>88</v>
      </c>
      <c r="L64" s="248">
        <v>8</v>
      </c>
      <c r="M64" s="246">
        <v>0</v>
      </c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</row>
    <row r="65" spans="1:27" ht="16">
      <c r="A65" s="246"/>
      <c r="B65" s="247" t="s">
        <v>194</v>
      </c>
      <c r="C65" s="249" t="s">
        <v>66</v>
      </c>
      <c r="D65" s="247" t="s">
        <v>194</v>
      </c>
      <c r="E65" s="247" t="s">
        <v>194</v>
      </c>
      <c r="F65" s="246" t="s">
        <v>193</v>
      </c>
      <c r="G65" s="246"/>
      <c r="H65" s="246"/>
      <c r="I65" s="246"/>
      <c r="J65" s="248"/>
      <c r="K65" s="248"/>
      <c r="L65" s="248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</row>
    <row r="66" spans="1:27" ht="16">
      <c r="A66" s="246"/>
      <c r="B66" s="249" t="s">
        <v>66</v>
      </c>
      <c r="C66" s="247" t="s">
        <v>194</v>
      </c>
      <c r="D66" s="247" t="s">
        <v>194</v>
      </c>
      <c r="E66" s="247" t="s">
        <v>194</v>
      </c>
      <c r="F66" s="246" t="s">
        <v>193</v>
      </c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</row>
    <row r="67" spans="1:27" ht="16">
      <c r="A67" s="246"/>
      <c r="B67" s="249" t="s">
        <v>66</v>
      </c>
      <c r="C67" s="249" t="s">
        <v>66</v>
      </c>
      <c r="D67" s="249" t="s">
        <v>66</v>
      </c>
      <c r="E67" s="249" t="s">
        <v>66</v>
      </c>
      <c r="F67" s="246" t="s">
        <v>193</v>
      </c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</row>
    <row r="68" spans="1:27" ht="16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</row>
    <row r="69" spans="1:27" ht="16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</row>
    <row r="70" spans="1:27" ht="16">
      <c r="A70" s="246"/>
      <c r="B70" s="247" t="s">
        <v>194</v>
      </c>
      <c r="C70" s="247" t="s">
        <v>194</v>
      </c>
      <c r="D70" s="247" t="s">
        <v>194</v>
      </c>
      <c r="E70" s="249" t="s">
        <v>201</v>
      </c>
      <c r="F70" s="246" t="s">
        <v>200</v>
      </c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</row>
    <row r="71" spans="1:27" ht="16">
      <c r="A71" s="246"/>
      <c r="B71" s="247" t="s">
        <v>194</v>
      </c>
      <c r="C71" s="246" t="s">
        <v>41</v>
      </c>
      <c r="D71" s="246" t="s">
        <v>41</v>
      </c>
      <c r="E71" s="249" t="s">
        <v>201</v>
      </c>
      <c r="F71" s="246" t="s">
        <v>200</v>
      </c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</row>
    <row r="72" spans="1:27" ht="16">
      <c r="A72" s="246"/>
      <c r="B72" s="246" t="s">
        <v>41</v>
      </c>
      <c r="C72" s="247" t="s">
        <v>194</v>
      </c>
      <c r="D72" s="246" t="s">
        <v>41</v>
      </c>
      <c r="E72" s="249" t="s">
        <v>201</v>
      </c>
      <c r="F72" s="246" t="s">
        <v>200</v>
      </c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</row>
    <row r="73" spans="1:27" ht="16">
      <c r="A73" s="246"/>
      <c r="B73" s="246" t="s">
        <v>41</v>
      </c>
      <c r="C73" s="246" t="s">
        <v>41</v>
      </c>
      <c r="D73" s="247" t="s">
        <v>194</v>
      </c>
      <c r="E73" s="249" t="s">
        <v>201</v>
      </c>
      <c r="F73" s="246" t="s">
        <v>200</v>
      </c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</row>
    <row r="74" spans="1:27" ht="16">
      <c r="A74" s="246"/>
      <c r="B74" s="247" t="s">
        <v>194</v>
      </c>
      <c r="C74" s="247" t="s">
        <v>194</v>
      </c>
      <c r="D74" s="246" t="s">
        <v>41</v>
      </c>
      <c r="E74" s="249" t="s">
        <v>201</v>
      </c>
      <c r="F74" s="246" t="s">
        <v>200</v>
      </c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</row>
    <row r="75" spans="1:27" ht="16">
      <c r="A75" s="246"/>
      <c r="B75" s="247" t="s">
        <v>194</v>
      </c>
      <c r="C75" s="246" t="s">
        <v>41</v>
      </c>
      <c r="D75" s="247" t="s">
        <v>194</v>
      </c>
      <c r="E75" s="249" t="s">
        <v>201</v>
      </c>
      <c r="F75" s="246" t="s">
        <v>200</v>
      </c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</row>
    <row r="76" spans="1:27" ht="16">
      <c r="A76" s="246"/>
      <c r="B76" s="246" t="s">
        <v>41</v>
      </c>
      <c r="C76" s="247" t="s">
        <v>194</v>
      </c>
      <c r="D76" s="247" t="s">
        <v>194</v>
      </c>
      <c r="E76" s="249" t="s">
        <v>201</v>
      </c>
      <c r="F76" s="246" t="s">
        <v>200</v>
      </c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</row>
    <row r="77" spans="1:27" ht="16">
      <c r="A77" s="246"/>
      <c r="B77" s="246" t="s">
        <v>41</v>
      </c>
      <c r="C77" s="246" t="s">
        <v>41</v>
      </c>
      <c r="D77" s="246" t="s">
        <v>41</v>
      </c>
      <c r="E77" s="249" t="s">
        <v>201</v>
      </c>
      <c r="F77" s="246" t="s">
        <v>200</v>
      </c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</row>
    <row r="78" spans="1:27" ht="16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</row>
    <row r="79" spans="1:27" ht="16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</row>
    <row r="80" spans="1:27" ht="16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</row>
    <row r="81" spans="1:27" ht="16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</row>
    <row r="82" spans="1:27" ht="16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</row>
    <row r="83" spans="1:27" ht="16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</row>
    <row r="84" spans="1:27" ht="16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</row>
    <row r="85" spans="1:27" ht="16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</row>
    <row r="86" spans="1:27" ht="16">
      <c r="A86" s="246"/>
      <c r="B86" s="247" t="s">
        <v>195</v>
      </c>
      <c r="C86" s="247" t="s">
        <v>195</v>
      </c>
      <c r="D86" s="246" t="s">
        <v>205</v>
      </c>
      <c r="E86" s="246" t="s">
        <v>200</v>
      </c>
      <c r="F86" s="246" t="s">
        <v>200</v>
      </c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</row>
    <row r="87" spans="1:27" ht="16">
      <c r="A87" s="246"/>
      <c r="B87" s="246" t="s">
        <v>202</v>
      </c>
      <c r="C87" s="247" t="s">
        <v>195</v>
      </c>
      <c r="D87" s="246" t="s">
        <v>205</v>
      </c>
      <c r="E87" s="246" t="s">
        <v>200</v>
      </c>
      <c r="F87" s="246" t="s">
        <v>200</v>
      </c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</row>
    <row r="88" spans="1:27" ht="16">
      <c r="A88" s="246"/>
      <c r="B88" s="247" t="s">
        <v>195</v>
      </c>
      <c r="C88" s="246" t="s">
        <v>203</v>
      </c>
      <c r="D88" s="246" t="s">
        <v>204</v>
      </c>
      <c r="E88" s="246" t="s">
        <v>200</v>
      </c>
      <c r="F88" s="246" t="s">
        <v>200</v>
      </c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</row>
    <row r="89" spans="1:27" ht="16">
      <c r="A89" s="246"/>
      <c r="B89" s="246" t="s">
        <v>41</v>
      </c>
      <c r="C89" s="246" t="s">
        <v>41</v>
      </c>
      <c r="D89" s="246" t="s">
        <v>204</v>
      </c>
      <c r="E89" s="246" t="s">
        <v>200</v>
      </c>
      <c r="F89" s="246" t="s">
        <v>200</v>
      </c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</row>
    <row r="90" spans="1:27" ht="16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</row>
    <row r="91" spans="1:27" ht="16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</row>
    <row r="92" spans="1:27" ht="16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</row>
    <row r="93" spans="1:27" ht="16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</row>
    <row r="94" spans="1:27" ht="16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</row>
    <row r="95" spans="1:27" ht="16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</row>
    <row r="96" spans="1:27" ht="16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</row>
    <row r="97" spans="1:27" ht="16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</row>
    <row r="98" spans="1:27" ht="16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</row>
    <row r="99" spans="1:27" ht="16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</row>
    <row r="100" spans="1:27" ht="16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</row>
    <row r="101" spans="1:27" ht="16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</row>
    <row r="102" spans="1:27" ht="16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</row>
    <row r="103" spans="1:27" ht="16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</row>
    <row r="104" spans="1:27" ht="16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</row>
    <row r="105" spans="1:27" ht="16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</row>
    <row r="106" spans="1:27" ht="16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</row>
    <row r="107" spans="1:27" ht="16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</row>
    <row r="108" spans="1:27" ht="16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</row>
    <row r="109" spans="1:27" ht="16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</row>
    <row r="110" spans="1:27" ht="16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</row>
    <row r="111" spans="1:27" ht="16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</row>
    <row r="112" spans="1:27" ht="16">
      <c r="A112" s="246"/>
      <c r="B112" s="246"/>
      <c r="C112" s="246"/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</row>
    <row r="113" spans="1:27" ht="16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</row>
    <row r="114" spans="1:27" ht="16">
      <c r="A114" s="246"/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</row>
    <row r="115" spans="1:27" ht="16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</row>
    <row r="116" spans="1:27" ht="16">
      <c r="A116" s="246"/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</row>
    <row r="117" spans="1:27" ht="16">
      <c r="A117" s="246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</row>
    <row r="118" spans="1:27" ht="16">
      <c r="A118" s="246"/>
      <c r="B118" s="246"/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</row>
    <row r="119" spans="1:27" ht="16">
      <c r="A119" s="246"/>
      <c r="B119" s="246"/>
      <c r="C119" s="246"/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</row>
    <row r="120" spans="1:27" ht="16">
      <c r="A120" s="246"/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</row>
    <row r="121" spans="1:27" ht="16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</row>
    <row r="122" spans="1:27" ht="16">
      <c r="A122" s="246"/>
      <c r="B122" s="246"/>
      <c r="C122" s="246"/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</row>
    <row r="123" spans="1:27" ht="16">
      <c r="A123" s="246"/>
      <c r="B123" s="246"/>
      <c r="C123" s="246"/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</row>
    <row r="124" spans="1:27" ht="16">
      <c r="A124" s="246"/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</row>
    <row r="125" spans="1:27" ht="16">
      <c r="A125" s="246"/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</row>
    <row r="126" spans="1:27" ht="16">
      <c r="A126" s="246"/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</row>
    <row r="127" spans="1:27" ht="16">
      <c r="A127" s="246"/>
      <c r="B127" s="246"/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</row>
    <row r="128" spans="1:27" ht="16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</row>
    <row r="129" spans="1:27" ht="16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</row>
    <row r="130" spans="1:27" ht="16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</row>
    <row r="131" spans="1:27" ht="16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</row>
    <row r="132" spans="1:27" ht="16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</row>
    <row r="133" spans="1:27" ht="16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</row>
    <row r="134" spans="1:27" ht="16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</row>
    <row r="135" spans="1:27" ht="16">
      <c r="A135" s="246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</row>
    <row r="136" spans="1:27" ht="16">
      <c r="A136" s="246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</row>
    <row r="137" spans="1:27" ht="16">
      <c r="A137" s="246"/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</row>
    <row r="138" spans="1:27" ht="16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</row>
    <row r="139" spans="1:27" ht="16">
      <c r="A139" s="246"/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</row>
    <row r="140" spans="1:27" ht="16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</row>
    <row r="141" spans="1:27" ht="16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</row>
    <row r="142" spans="1:27" ht="16">
      <c r="A142" s="246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</row>
    <row r="143" spans="1:27" ht="16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</row>
    <row r="144" spans="1:27" ht="16">
      <c r="A144" s="246"/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</row>
    <row r="145" spans="1:27" ht="16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</row>
    <row r="146" spans="1:27" ht="16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</row>
    <row r="147" spans="1:27" ht="16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</row>
    <row r="148" spans="1:27" ht="16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</row>
    <row r="149" spans="1:27" ht="16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</row>
    <row r="150" spans="1:27" ht="16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</row>
    <row r="151" spans="1:27" ht="16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</row>
    <row r="152" spans="1:27" ht="16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</row>
    <row r="153" spans="1:27" ht="16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</row>
    <row r="154" spans="1:27" ht="16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</row>
    <row r="155" spans="1:27" ht="16">
      <c r="A155" s="246"/>
      <c r="B155" s="246"/>
      <c r="C155" s="246"/>
      <c r="D155" s="246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</row>
    <row r="156" spans="1:27" ht="16">
      <c r="A156" s="246"/>
      <c r="B156" s="246"/>
      <c r="C156" s="246"/>
      <c r="D156" s="246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</row>
    <row r="157" spans="1:27" ht="16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</row>
    <row r="158" spans="1:27" ht="16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</row>
    <row r="159" spans="1:27" ht="16">
      <c r="A159" s="246"/>
      <c r="B159" s="246"/>
      <c r="C159" s="246"/>
      <c r="D159" s="246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</row>
    <row r="160" spans="1:27" ht="16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</row>
    <row r="161" spans="1:27" ht="16">
      <c r="A161" s="246"/>
      <c r="B161" s="246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</row>
    <row r="162" spans="1:27" ht="16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</row>
    <row r="163" spans="1:27" ht="16">
      <c r="A163" s="246"/>
      <c r="B163" s="246"/>
      <c r="C163" s="246"/>
      <c r="D163" s="246"/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</row>
    <row r="164" spans="1:27" ht="16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</row>
    <row r="165" spans="1:27" ht="16">
      <c r="A165" s="246"/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</row>
    <row r="166" spans="1:27" ht="16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</row>
    <row r="167" spans="1:27" ht="16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</row>
    <row r="168" spans="1:27" ht="16">
      <c r="A168" s="246"/>
      <c r="B168" s="246"/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</row>
    <row r="169" spans="1:27" ht="16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</row>
    <row r="170" spans="1:27" ht="16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</row>
    <row r="171" spans="1:27" ht="16">
      <c r="A171" s="246"/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</row>
    <row r="172" spans="1:27" ht="16">
      <c r="A172" s="246"/>
      <c r="B172" s="246"/>
      <c r="C172" s="246"/>
      <c r="D172" s="246"/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</row>
    <row r="173" spans="1:27" ht="16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</row>
    <row r="174" spans="1:27" ht="16">
      <c r="A174" s="246"/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</row>
    <row r="175" spans="1:27" ht="16">
      <c r="A175" s="246"/>
      <c r="B175" s="246"/>
      <c r="C175" s="246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</row>
    <row r="176" spans="1:27" ht="16">
      <c r="A176" s="246"/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</row>
    <row r="177" spans="1:27" ht="16">
      <c r="A177" s="246"/>
      <c r="B177" s="246"/>
      <c r="C177" s="246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</row>
    <row r="178" spans="1:27" ht="16">
      <c r="A178" s="246"/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</row>
    <row r="179" spans="1:27" ht="16">
      <c r="A179" s="246"/>
      <c r="B179" s="246"/>
      <c r="C179" s="246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</row>
    <row r="180" spans="1:27" ht="16">
      <c r="A180" s="246"/>
      <c r="B180" s="246"/>
      <c r="C180" s="246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</row>
    <row r="181" spans="1:27" ht="16">
      <c r="A181" s="246"/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</row>
    <row r="182" spans="1:27" ht="16">
      <c r="A182" s="246"/>
      <c r="B182" s="246"/>
      <c r="C182" s="246"/>
      <c r="D182" s="246"/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</row>
    <row r="183" spans="1:27" ht="16">
      <c r="A183" s="246"/>
      <c r="B183" s="246"/>
      <c r="C183" s="246"/>
      <c r="D183" s="246"/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</row>
    <row r="184" spans="1:27" ht="16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</row>
    <row r="185" spans="1:27" ht="16">
      <c r="A185" s="246"/>
      <c r="B185" s="246"/>
      <c r="C185" s="246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</row>
    <row r="186" spans="1:27" ht="16">
      <c r="A186" s="246"/>
      <c r="B186" s="246"/>
      <c r="C186" s="246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</row>
    <row r="187" spans="1:27" ht="16">
      <c r="A187" s="246"/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</row>
    <row r="188" spans="1:27" ht="16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</row>
    <row r="189" spans="1:27" ht="16">
      <c r="A189" s="246"/>
      <c r="B189" s="246"/>
      <c r="C189" s="246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</row>
    <row r="190" spans="1:27" ht="16">
      <c r="A190" s="246"/>
      <c r="B190" s="246"/>
      <c r="C190" s="246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</row>
    <row r="191" spans="1:27" ht="16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</row>
    <row r="192" spans="1:27" ht="16">
      <c r="A192" s="246"/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</row>
    <row r="193" spans="1:27" ht="16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</row>
    <row r="194" spans="1:27" ht="16">
      <c r="A194" s="246"/>
      <c r="B194" s="246"/>
      <c r="C194" s="246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</row>
    <row r="195" spans="1:27" ht="16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</row>
    <row r="196" spans="1:27" ht="16">
      <c r="A196" s="246"/>
      <c r="B196" s="246"/>
      <c r="C196" s="246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</row>
    <row r="197" spans="1:27" ht="16">
      <c r="A197" s="246"/>
      <c r="B197" s="246"/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</row>
    <row r="198" spans="1:27" ht="16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</row>
    <row r="199" spans="1:27" ht="16">
      <c r="A199" s="246"/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</row>
    <row r="200" spans="1:27" ht="16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</row>
    <row r="201" spans="1:27" ht="16">
      <c r="A201" s="246"/>
      <c r="B201" s="246"/>
      <c r="C201" s="246"/>
      <c r="D201" s="246"/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</row>
    <row r="202" spans="1:27" ht="16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</row>
    <row r="203" spans="1:27" ht="16">
      <c r="A203" s="246"/>
      <c r="B203" s="246"/>
      <c r="C203" s="246"/>
      <c r="D203" s="246"/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</row>
    <row r="204" spans="1:27" ht="16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</row>
    <row r="205" spans="1:27" ht="16">
      <c r="A205" s="246"/>
      <c r="B205" s="246"/>
      <c r="C205" s="246"/>
      <c r="D205" s="246"/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</row>
    <row r="206" spans="1:27" ht="16">
      <c r="A206" s="246"/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</row>
    <row r="207" spans="1:27" ht="16">
      <c r="A207" s="246"/>
      <c r="B207" s="246"/>
      <c r="C207" s="246"/>
      <c r="D207" s="246"/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</row>
    <row r="208" spans="1:27" ht="16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</row>
    <row r="209" spans="1:27" ht="16">
      <c r="A209" s="246"/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</row>
    <row r="210" spans="1:27" ht="16">
      <c r="A210" s="246"/>
      <c r="B210" s="246"/>
      <c r="C210" s="246"/>
      <c r="D210" s="246"/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</row>
    <row r="211" spans="1:27" ht="16">
      <c r="A211" s="246"/>
      <c r="B211" s="246"/>
      <c r="C211" s="246"/>
      <c r="D211" s="246"/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</row>
    <row r="212" spans="1:27" ht="16">
      <c r="A212" s="246"/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</row>
    <row r="213" spans="1:27" ht="16">
      <c r="A213" s="246"/>
      <c r="B213" s="246"/>
      <c r="C213" s="246"/>
      <c r="D213" s="246"/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</row>
    <row r="214" spans="1:27" ht="16">
      <c r="A214" s="246"/>
      <c r="B214" s="246"/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</row>
    <row r="215" spans="1:27" ht="16">
      <c r="A215" s="246"/>
      <c r="B215" s="246"/>
      <c r="C215" s="246"/>
      <c r="D215" s="246"/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</row>
    <row r="216" spans="1:27" ht="16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</row>
    <row r="217" spans="1:27" ht="16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</row>
    <row r="218" spans="1:27" ht="16">
      <c r="A218" s="246"/>
      <c r="B218" s="246"/>
      <c r="C218" s="246"/>
      <c r="D218" s="246"/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</row>
    <row r="219" spans="1:27" ht="16">
      <c r="A219" s="246"/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</row>
    <row r="220" spans="1:27" ht="16">
      <c r="A220" s="246"/>
      <c r="B220" s="246"/>
      <c r="C220" s="246"/>
      <c r="D220" s="246"/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</row>
    <row r="221" spans="1:27" ht="16">
      <c r="A221" s="246"/>
      <c r="B221" s="246"/>
      <c r="C221" s="246"/>
      <c r="D221" s="246"/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</row>
    <row r="222" spans="1:27" ht="16">
      <c r="A222" s="246"/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</row>
    <row r="223" spans="1:27" ht="16">
      <c r="A223" s="246"/>
      <c r="B223" s="246"/>
      <c r="C223" s="246"/>
      <c r="D223" s="246"/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</row>
    <row r="224" spans="1:27" ht="16">
      <c r="A224" s="246"/>
      <c r="B224" s="246"/>
      <c r="C224" s="246"/>
      <c r="D224" s="246"/>
      <c r="E224" s="246"/>
      <c r="F224" s="246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</row>
    <row r="225" spans="1:27" ht="16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</row>
    <row r="226" spans="1:27" ht="16">
      <c r="A226" s="246"/>
      <c r="B226" s="246"/>
      <c r="C226" s="246"/>
      <c r="D226" s="246"/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</row>
    <row r="227" spans="1:27" ht="16">
      <c r="A227" s="246"/>
      <c r="B227" s="246"/>
      <c r="C227" s="246"/>
      <c r="D227" s="246"/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</row>
    <row r="228" spans="1:27" ht="16">
      <c r="A228" s="246"/>
      <c r="B228" s="246"/>
      <c r="C228" s="246"/>
      <c r="D228" s="246"/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</row>
    <row r="229" spans="1:27" ht="16">
      <c r="A229" s="246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</row>
    <row r="230" spans="1:27" ht="16">
      <c r="A230" s="246"/>
      <c r="B230" s="246"/>
      <c r="C230" s="246"/>
      <c r="D230" s="246"/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</row>
    <row r="231" spans="1:27" ht="16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</row>
    <row r="232" spans="1:27" ht="16">
      <c r="A232" s="246"/>
      <c r="B232" s="246"/>
      <c r="C232" s="246"/>
      <c r="D232" s="246"/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</row>
    <row r="233" spans="1:27" ht="16">
      <c r="A233" s="246"/>
      <c r="B233" s="246"/>
      <c r="C233" s="246"/>
      <c r="D233" s="246"/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</row>
    <row r="234" spans="1:27" ht="16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</row>
    <row r="235" spans="1:27" ht="16">
      <c r="A235" s="246"/>
      <c r="B235" s="246"/>
      <c r="C235" s="246"/>
      <c r="D235" s="246"/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</row>
    <row r="236" spans="1:27" ht="16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</row>
    <row r="237" spans="1:27" ht="16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</row>
    <row r="238" spans="1:27" ht="16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</row>
    <row r="239" spans="1:27" ht="16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</row>
    <row r="240" spans="1:27" ht="16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</row>
    <row r="241" spans="1:27" ht="16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</row>
    <row r="242" spans="1:27" ht="16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</row>
    <row r="243" spans="1:27" ht="16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</row>
    <row r="244" spans="1:27" ht="16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</row>
    <row r="245" spans="1:27" ht="16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</row>
    <row r="246" spans="1:27" ht="16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</row>
    <row r="247" spans="1:27" ht="16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</row>
    <row r="248" spans="1:27" ht="16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</row>
    <row r="249" spans="1:27" ht="16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</row>
    <row r="250" spans="1:27" ht="16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</row>
    <row r="251" spans="1:27" ht="16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</row>
    <row r="252" spans="1:27" ht="16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</row>
    <row r="253" spans="1:27" ht="16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</row>
    <row r="254" spans="1:27" ht="16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</row>
    <row r="255" spans="1:27" ht="16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</row>
    <row r="256" spans="1:27" ht="16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</row>
    <row r="257" spans="1:27" ht="16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</row>
    <row r="258" spans="1:27" ht="16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</row>
    <row r="259" spans="1:27" ht="16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</row>
    <row r="260" spans="1:27" ht="16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</row>
    <row r="261" spans="1:27" ht="16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</row>
    <row r="262" spans="1:27" ht="16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</row>
    <row r="263" spans="1:27" ht="16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</row>
    <row r="264" spans="1:27" ht="16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</row>
    <row r="265" spans="1:27" ht="16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</row>
    <row r="266" spans="1:27" ht="16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</row>
    <row r="267" spans="1:27" ht="16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</row>
    <row r="268" spans="1:27" ht="16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</row>
    <row r="269" spans="1:27" ht="16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</row>
    <row r="270" spans="1:27" ht="16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</row>
    <row r="271" spans="1:27" ht="16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</row>
    <row r="272" spans="1:27" ht="16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  <c r="AA272" s="246"/>
    </row>
    <row r="273" spans="1:27" ht="16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</row>
    <row r="274" spans="1:27" ht="16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</row>
    <row r="275" spans="1:27" ht="16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  <c r="AA275" s="246"/>
    </row>
    <row r="276" spans="1:27" ht="16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  <c r="AA276" s="246"/>
    </row>
    <row r="277" spans="1:27" ht="16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</row>
    <row r="278" spans="1:27" ht="16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  <c r="AA278" s="246"/>
    </row>
    <row r="279" spans="1:27" ht="16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</row>
    <row r="280" spans="1:27" ht="16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  <c r="AA280" s="246"/>
    </row>
    <row r="281" spans="1:27" ht="16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  <c r="AA281" s="246"/>
    </row>
    <row r="282" spans="1:27" ht="16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</row>
    <row r="283" spans="1:27" ht="16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</row>
    <row r="284" spans="1:27" ht="16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</row>
    <row r="285" spans="1:27" ht="16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</row>
    <row r="286" spans="1:27" ht="16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</row>
    <row r="287" spans="1:27" ht="16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</row>
    <row r="288" spans="1:27" ht="16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</row>
    <row r="289" spans="1:27" ht="16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</row>
    <row r="290" spans="1:27" ht="16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</row>
    <row r="291" spans="1:27" ht="16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</row>
    <row r="292" spans="1:27" ht="16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</row>
    <row r="293" spans="1:27" ht="16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</row>
    <row r="294" spans="1:27" ht="16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</row>
    <row r="295" spans="1:27" ht="16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</row>
    <row r="296" spans="1:27" ht="16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</row>
    <row r="297" spans="1:27" ht="16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</row>
    <row r="298" spans="1:27" ht="16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</row>
    <row r="299" spans="1:27" ht="16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</row>
    <row r="300" spans="1:27" ht="16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</row>
    <row r="301" spans="1:27" ht="16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</row>
    <row r="302" spans="1:27" ht="16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</row>
    <row r="303" spans="1:27" ht="16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</row>
    <row r="304" spans="1:27" ht="16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</row>
    <row r="305" spans="1:27" ht="16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</row>
    <row r="306" spans="1:27" ht="16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  <c r="AA306" s="246"/>
    </row>
    <row r="307" spans="1:27" ht="16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</row>
    <row r="308" spans="1:27" ht="16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</row>
    <row r="309" spans="1:27" ht="16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  <c r="AA309" s="246"/>
    </row>
    <row r="310" spans="1:27" ht="16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  <c r="AA310" s="246"/>
    </row>
    <row r="311" spans="1:27" ht="16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</row>
    <row r="312" spans="1:27" ht="16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</row>
    <row r="313" spans="1:27" ht="16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  <c r="AA313" s="246"/>
    </row>
    <row r="314" spans="1:27" ht="16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</row>
    <row r="315" spans="1:27" ht="16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</row>
    <row r="316" spans="1:27" ht="16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  <c r="AA316" s="246"/>
    </row>
    <row r="317" spans="1:27" ht="16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  <c r="AA317" s="246"/>
    </row>
    <row r="318" spans="1:27" ht="16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</row>
    <row r="319" spans="1:27" ht="16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  <c r="AA319" s="246"/>
    </row>
    <row r="320" spans="1:27" ht="16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</row>
    <row r="321" spans="1:27" ht="16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  <c r="AA321" s="246"/>
    </row>
    <row r="322" spans="1:27" ht="16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  <c r="AA322" s="246"/>
    </row>
    <row r="323" spans="1:27" ht="16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  <c r="AA323" s="246"/>
    </row>
    <row r="324" spans="1:27" ht="16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  <c r="AA324" s="246"/>
    </row>
    <row r="325" spans="1:27" ht="16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  <c r="AA325" s="246"/>
    </row>
    <row r="326" spans="1:27" ht="16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  <c r="AA326" s="246"/>
    </row>
    <row r="327" spans="1:27" ht="16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  <c r="AA327" s="246"/>
    </row>
    <row r="328" spans="1:27" ht="16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  <c r="AA328" s="246"/>
    </row>
    <row r="329" spans="1:27" ht="16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  <c r="AA329" s="246"/>
    </row>
    <row r="330" spans="1:27" ht="16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  <c r="AA330" s="246"/>
    </row>
    <row r="331" spans="1:27" ht="16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  <c r="AA331" s="246"/>
    </row>
    <row r="332" spans="1:27" ht="16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  <c r="AA332" s="246"/>
    </row>
    <row r="333" spans="1:27" ht="16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  <c r="AA333" s="246"/>
    </row>
    <row r="334" spans="1:27" ht="16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  <c r="AA334" s="246"/>
    </row>
    <row r="335" spans="1:27" ht="16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  <c r="AA335" s="246"/>
    </row>
    <row r="336" spans="1:27" ht="16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  <c r="AA336" s="246"/>
    </row>
    <row r="337" spans="1:27" ht="16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  <c r="AA337" s="246"/>
    </row>
    <row r="338" spans="1:27" ht="16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  <c r="AA338" s="246"/>
    </row>
    <row r="339" spans="1:27" ht="16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  <c r="AA339" s="246"/>
    </row>
    <row r="340" spans="1:27" ht="16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  <c r="AA340" s="246"/>
    </row>
    <row r="341" spans="1:27" ht="16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  <c r="AA341" s="246"/>
    </row>
    <row r="342" spans="1:27" ht="16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  <c r="AA342" s="246"/>
    </row>
    <row r="343" spans="1:27" ht="16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  <c r="AA343" s="246"/>
    </row>
    <row r="344" spans="1:27" ht="16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  <c r="AA344" s="246"/>
    </row>
    <row r="345" spans="1:27" ht="16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  <c r="AA345" s="246"/>
    </row>
    <row r="346" spans="1:27" ht="16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  <c r="AA346" s="246"/>
    </row>
    <row r="347" spans="1:27" ht="16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  <c r="AA347" s="246"/>
    </row>
    <row r="348" spans="1:27" ht="16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  <c r="AA348" s="246"/>
    </row>
    <row r="349" spans="1:27" ht="16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  <c r="AA349" s="246"/>
    </row>
    <row r="350" spans="1:27" ht="16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  <c r="AA350" s="246"/>
    </row>
    <row r="351" spans="1:27" ht="16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  <c r="AA351" s="246"/>
    </row>
    <row r="352" spans="1:27" ht="16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  <c r="AA352" s="246"/>
    </row>
    <row r="353" spans="1:27" ht="16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  <c r="AA353" s="246"/>
    </row>
    <row r="354" spans="1:27" ht="16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  <c r="AA354" s="246"/>
    </row>
    <row r="355" spans="1:27" ht="16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  <c r="AA355" s="246"/>
    </row>
    <row r="356" spans="1:27" ht="16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  <c r="AA356" s="246"/>
    </row>
    <row r="357" spans="1:27" ht="16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  <c r="AA357" s="246"/>
    </row>
    <row r="358" spans="1:27" ht="16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  <c r="AA358" s="246"/>
    </row>
    <row r="359" spans="1:27" ht="16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  <c r="AA359" s="246"/>
    </row>
    <row r="360" spans="1:27" ht="16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  <c r="AA360" s="246"/>
    </row>
    <row r="361" spans="1:27" ht="16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  <c r="AA361" s="246"/>
    </row>
    <row r="362" spans="1:27" ht="16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  <c r="AA362" s="246"/>
    </row>
    <row r="363" spans="1:27" ht="16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  <c r="AA363" s="246"/>
    </row>
    <row r="364" spans="1:27" ht="16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  <c r="AA364" s="246"/>
    </row>
    <row r="365" spans="1:27" ht="16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  <c r="AA365" s="246"/>
    </row>
    <row r="366" spans="1:27" ht="16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  <c r="AA366" s="246"/>
    </row>
    <row r="367" spans="1:27" ht="16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  <c r="AA367" s="246"/>
    </row>
    <row r="368" spans="1:27" ht="16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  <c r="AA368" s="246"/>
    </row>
    <row r="369" spans="1:27" ht="16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  <c r="AA369" s="246"/>
    </row>
    <row r="370" spans="1:27" ht="16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  <c r="AA370" s="246"/>
    </row>
    <row r="371" spans="1:27" ht="16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  <c r="AA371" s="246"/>
    </row>
    <row r="372" spans="1:27" ht="16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  <c r="AA372" s="246"/>
    </row>
    <row r="373" spans="1:27" ht="16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  <c r="AA373" s="246"/>
    </row>
    <row r="374" spans="1:27" ht="16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  <c r="AA374" s="246"/>
    </row>
    <row r="375" spans="1:27" ht="16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  <c r="AA375" s="246"/>
    </row>
    <row r="376" spans="1:27" ht="16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  <c r="AA376" s="246"/>
    </row>
    <row r="377" spans="1:27" ht="16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  <c r="AA377" s="246"/>
    </row>
    <row r="378" spans="1:27" ht="16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  <c r="AA378" s="246"/>
    </row>
    <row r="379" spans="1:27" ht="16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  <c r="AA379" s="246"/>
    </row>
    <row r="380" spans="1:27" ht="16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  <c r="AA380" s="246"/>
    </row>
    <row r="381" spans="1:27" ht="16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  <c r="AA381" s="246"/>
    </row>
    <row r="382" spans="1:27" ht="16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  <c r="AA382" s="246"/>
    </row>
    <row r="383" spans="1:27" ht="16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  <c r="AA383" s="246"/>
    </row>
    <row r="384" spans="1:27" ht="16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  <c r="AA384" s="246"/>
    </row>
    <row r="385" spans="1:27" ht="16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  <c r="AA385" s="246"/>
    </row>
    <row r="386" spans="1:27" ht="16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  <c r="AA386" s="246"/>
    </row>
    <row r="387" spans="1:27" ht="16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  <c r="AA387" s="246"/>
    </row>
    <row r="388" spans="1:27" ht="16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  <c r="AA388" s="246"/>
    </row>
    <row r="389" spans="1:27" ht="16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  <c r="AA389" s="246"/>
    </row>
    <row r="390" spans="1:27" ht="16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  <c r="AA390" s="246"/>
    </row>
    <row r="391" spans="1:27" ht="16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  <c r="AA391" s="246"/>
    </row>
    <row r="392" spans="1:27" ht="16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  <c r="AA392" s="246"/>
    </row>
    <row r="393" spans="1:27" ht="16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  <c r="AA393" s="246"/>
    </row>
    <row r="394" spans="1:27" ht="16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  <c r="AA394" s="246"/>
    </row>
    <row r="395" spans="1:27" ht="16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  <c r="AA395" s="246"/>
    </row>
    <row r="396" spans="1:27" ht="16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  <c r="AA396" s="246"/>
    </row>
    <row r="397" spans="1:27" ht="16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  <c r="AA397" s="246"/>
    </row>
    <row r="398" spans="1:27" ht="16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  <c r="AA398" s="246"/>
    </row>
    <row r="399" spans="1:27" ht="16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  <c r="AA399" s="246"/>
    </row>
    <row r="400" spans="1:27" ht="16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  <c r="AA400" s="246"/>
    </row>
    <row r="401" spans="1:27" ht="16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  <c r="AA401" s="246"/>
    </row>
    <row r="402" spans="1:27" ht="16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  <c r="AA402" s="246"/>
    </row>
    <row r="403" spans="1:27" ht="16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  <c r="AA403" s="246"/>
    </row>
    <row r="404" spans="1:27" ht="16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  <c r="AA404" s="246"/>
    </row>
    <row r="405" spans="1:27" ht="16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  <c r="AA405" s="246"/>
    </row>
    <row r="406" spans="1:27" ht="16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</row>
    <row r="407" spans="1:27" ht="16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  <c r="AA407" s="246"/>
    </row>
    <row r="408" spans="1:27" ht="16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  <c r="AA408" s="246"/>
    </row>
    <row r="409" spans="1:27" ht="16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</row>
    <row r="410" spans="1:27" ht="16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  <c r="AA410" s="246"/>
    </row>
    <row r="411" spans="1:27" ht="16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</row>
    <row r="412" spans="1:27" ht="16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</row>
    <row r="413" spans="1:27" ht="16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</row>
    <row r="414" spans="1:27" ht="16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</row>
    <row r="415" spans="1:27" ht="16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</row>
    <row r="416" spans="1:27" ht="16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  <c r="AA416" s="246"/>
    </row>
    <row r="417" spans="1:27" ht="16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  <c r="AA417" s="246"/>
    </row>
    <row r="418" spans="1:27" ht="16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  <c r="AA418" s="246"/>
    </row>
    <row r="419" spans="1:27" ht="16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  <c r="AA419" s="246"/>
    </row>
    <row r="420" spans="1:27" ht="16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  <c r="AA420" s="246"/>
    </row>
    <row r="421" spans="1:27" ht="16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  <c r="AA421" s="246"/>
    </row>
    <row r="422" spans="1:27" ht="16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  <c r="AA422" s="246"/>
    </row>
    <row r="423" spans="1:27" ht="16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  <c r="AA423" s="246"/>
    </row>
    <row r="424" spans="1:27" ht="16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  <c r="Z424" s="246"/>
      <c r="AA424" s="246"/>
    </row>
    <row r="425" spans="1:27" ht="16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  <c r="Z425" s="246"/>
      <c r="AA425" s="246"/>
    </row>
    <row r="426" spans="1:27" ht="16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  <c r="Z426" s="246"/>
      <c r="AA426" s="246"/>
    </row>
    <row r="427" spans="1:27" ht="16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  <c r="Z427" s="246"/>
      <c r="AA427" s="246"/>
    </row>
    <row r="428" spans="1:27" ht="16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  <c r="Z428" s="246"/>
      <c r="AA428" s="246"/>
    </row>
    <row r="429" spans="1:27" ht="16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  <c r="Z429" s="246"/>
      <c r="AA429" s="246"/>
    </row>
    <row r="430" spans="1:27" ht="16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  <c r="Z430" s="246"/>
      <c r="AA430" s="246"/>
    </row>
    <row r="431" spans="1:27" ht="16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  <c r="Z431" s="246"/>
      <c r="AA431" s="246"/>
    </row>
    <row r="432" spans="1:27" ht="16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  <c r="Z432" s="246"/>
      <c r="AA432" s="246"/>
    </row>
    <row r="433" spans="1:27" ht="16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  <c r="Z433" s="246"/>
      <c r="AA433" s="246"/>
    </row>
    <row r="434" spans="1:27" ht="16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  <c r="Z434" s="246"/>
      <c r="AA434" s="246"/>
    </row>
    <row r="435" spans="1:27" ht="16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  <c r="Z435" s="246"/>
      <c r="AA435" s="246"/>
    </row>
    <row r="436" spans="1:27" ht="16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  <c r="Z436" s="246"/>
      <c r="AA436" s="246"/>
    </row>
    <row r="437" spans="1:27" ht="16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  <c r="Z437" s="246"/>
      <c r="AA437" s="246"/>
    </row>
    <row r="438" spans="1:27" ht="16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  <c r="Z438" s="246"/>
      <c r="AA438" s="246"/>
    </row>
    <row r="439" spans="1:27" ht="16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  <c r="Z439" s="246"/>
      <c r="AA439" s="246"/>
    </row>
    <row r="440" spans="1:27" ht="16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  <c r="Z440" s="246"/>
      <c r="AA440" s="246"/>
    </row>
    <row r="441" spans="1:27" ht="16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  <c r="Z441" s="246"/>
      <c r="AA441" s="246"/>
    </row>
    <row r="442" spans="1:27" ht="16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  <c r="Z442" s="246"/>
      <c r="AA442" s="246"/>
    </row>
    <row r="443" spans="1:27" ht="16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  <c r="Z443" s="246"/>
      <c r="AA443" s="246"/>
    </row>
    <row r="444" spans="1:27" ht="16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  <c r="Z444" s="246"/>
      <c r="AA444" s="246"/>
    </row>
    <row r="445" spans="1:27" ht="16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  <c r="Z445" s="246"/>
      <c r="AA445" s="246"/>
    </row>
    <row r="446" spans="1:27" ht="16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  <c r="Z446" s="246"/>
      <c r="AA446" s="246"/>
    </row>
    <row r="447" spans="1:27" ht="16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  <c r="Z447" s="246"/>
      <c r="AA447" s="246"/>
    </row>
    <row r="448" spans="1:27" ht="16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  <c r="Z448" s="246"/>
      <c r="AA448" s="246"/>
    </row>
    <row r="449" spans="1:27" ht="16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  <c r="Z449" s="246"/>
      <c r="AA449" s="246"/>
    </row>
    <row r="450" spans="1:27" ht="16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  <c r="Z450" s="246"/>
      <c r="AA450" s="246"/>
    </row>
    <row r="451" spans="1:27" ht="16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  <c r="Z451" s="246"/>
      <c r="AA451" s="246"/>
    </row>
    <row r="452" spans="1:27" ht="16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  <c r="Z452" s="246"/>
      <c r="AA452" s="246"/>
    </row>
    <row r="453" spans="1:27" ht="16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  <c r="Z453" s="246"/>
      <c r="AA453" s="246"/>
    </row>
    <row r="454" spans="1:27" ht="16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  <c r="Z454" s="246"/>
      <c r="AA454" s="246"/>
    </row>
    <row r="455" spans="1:27" ht="16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  <c r="Z455" s="246"/>
      <c r="AA455" s="246"/>
    </row>
    <row r="456" spans="1:27" ht="16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  <c r="Z456" s="246"/>
      <c r="AA456" s="246"/>
    </row>
    <row r="457" spans="1:27" ht="16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  <c r="Z457" s="246"/>
      <c r="AA457" s="246"/>
    </row>
    <row r="458" spans="1:27" ht="16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  <c r="Z458" s="246"/>
      <c r="AA458" s="246"/>
    </row>
    <row r="459" spans="1:27" ht="16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  <c r="Z459" s="246"/>
      <c r="AA459" s="246"/>
    </row>
    <row r="460" spans="1:27" ht="16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  <c r="Z460" s="246"/>
      <c r="AA460" s="246"/>
    </row>
    <row r="461" spans="1:27" ht="16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  <c r="Z461" s="246"/>
      <c r="AA461" s="246"/>
    </row>
    <row r="462" spans="1:27" ht="16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  <c r="Z462" s="246"/>
      <c r="AA462" s="246"/>
    </row>
    <row r="463" spans="1:27" ht="16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  <c r="Z463" s="246"/>
      <c r="AA463" s="246"/>
    </row>
    <row r="464" spans="1:27" ht="16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  <c r="Z464" s="246"/>
      <c r="AA464" s="246"/>
    </row>
    <row r="465" spans="1:27" ht="16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  <c r="Z465" s="246"/>
      <c r="AA465" s="246"/>
    </row>
    <row r="466" spans="1:27" ht="16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  <c r="Z466" s="246"/>
      <c r="AA466" s="246"/>
    </row>
    <row r="467" spans="1:27" ht="16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  <c r="Z467" s="246"/>
      <c r="AA467" s="246"/>
    </row>
    <row r="468" spans="1:27" ht="16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  <c r="Z468" s="246"/>
      <c r="AA468" s="246"/>
    </row>
    <row r="469" spans="1:27" ht="16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  <c r="Z469" s="246"/>
      <c r="AA469" s="246"/>
    </row>
    <row r="470" spans="1:27" ht="16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  <c r="Z470" s="246"/>
      <c r="AA470" s="246"/>
    </row>
    <row r="471" spans="1:27" ht="16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  <c r="Z471" s="246"/>
      <c r="AA471" s="246"/>
    </row>
    <row r="472" spans="1:27" ht="16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  <c r="Z472" s="246"/>
      <c r="AA472" s="246"/>
    </row>
    <row r="473" spans="1:27" ht="16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  <c r="Z473" s="246"/>
      <c r="AA473" s="246"/>
    </row>
    <row r="474" spans="1:27" ht="16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  <c r="Z474" s="246"/>
      <c r="AA474" s="246"/>
    </row>
    <row r="475" spans="1:27" ht="16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  <c r="Z475" s="246"/>
      <c r="AA475" s="246"/>
    </row>
    <row r="476" spans="1:27" ht="16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  <c r="Z476" s="246"/>
      <c r="AA476" s="246"/>
    </row>
    <row r="477" spans="1:27" ht="16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  <c r="Z477" s="246"/>
      <c r="AA477" s="246"/>
    </row>
    <row r="478" spans="1:27" ht="16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  <c r="Z478" s="246"/>
      <c r="AA478" s="246"/>
    </row>
    <row r="479" spans="1:27" ht="16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  <c r="Z479" s="246"/>
      <c r="AA479" s="246"/>
    </row>
    <row r="480" spans="1:27" ht="16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  <c r="Z480" s="246"/>
      <c r="AA480" s="246"/>
    </row>
    <row r="481" spans="1:27" ht="16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  <c r="Z481" s="246"/>
      <c r="AA481" s="246"/>
    </row>
    <row r="482" spans="1:27" ht="16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  <c r="Z482" s="246"/>
      <c r="AA482" s="246"/>
    </row>
    <row r="483" spans="1:27" ht="16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  <c r="Z483" s="246"/>
      <c r="AA483" s="246"/>
    </row>
    <row r="484" spans="1:27" ht="16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  <c r="Z484" s="246"/>
      <c r="AA484" s="246"/>
    </row>
    <row r="485" spans="1:27" ht="16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  <c r="Z485" s="246"/>
      <c r="AA485" s="246"/>
    </row>
    <row r="486" spans="1:27" ht="16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  <c r="Z486" s="246"/>
      <c r="AA486" s="246"/>
    </row>
    <row r="487" spans="1:27" ht="16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  <c r="Z487" s="246"/>
      <c r="AA487" s="246"/>
    </row>
    <row r="488" spans="1:27" ht="16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  <c r="Z488" s="246"/>
      <c r="AA488" s="246"/>
    </row>
    <row r="489" spans="1:27" ht="16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  <c r="Z489" s="246"/>
      <c r="AA489" s="246"/>
    </row>
    <row r="490" spans="1:27" ht="16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  <c r="Z490" s="246"/>
      <c r="AA490" s="246"/>
    </row>
    <row r="491" spans="1:27" ht="16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  <c r="Z491" s="246"/>
      <c r="AA491" s="246"/>
    </row>
    <row r="492" spans="1:27" ht="16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  <c r="Z492" s="246"/>
      <c r="AA492" s="246"/>
    </row>
    <row r="493" spans="1:27" ht="16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  <c r="Z493" s="246"/>
      <c r="AA493" s="246"/>
    </row>
    <row r="494" spans="1:27" ht="16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  <c r="Z494" s="246"/>
      <c r="AA494" s="246"/>
    </row>
    <row r="495" spans="1:27" ht="16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  <c r="Z495" s="246"/>
      <c r="AA495" s="246"/>
    </row>
    <row r="496" spans="1:27" ht="16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  <c r="Z496" s="246"/>
      <c r="AA496" s="246"/>
    </row>
    <row r="497" spans="1:27" ht="16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  <c r="Z497" s="246"/>
      <c r="AA497" s="246"/>
    </row>
    <row r="498" spans="1:27" ht="16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  <c r="Z498" s="246"/>
      <c r="AA498" s="246"/>
    </row>
    <row r="499" spans="1:27" ht="16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  <c r="Z499" s="246"/>
      <c r="AA499" s="246"/>
    </row>
    <row r="500" spans="1:27" ht="16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  <c r="Z500" s="246"/>
      <c r="AA500" s="246"/>
    </row>
    <row r="501" spans="1:27" ht="16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  <c r="Z501" s="246"/>
      <c r="AA501" s="246"/>
    </row>
    <row r="502" spans="1:27" ht="16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  <c r="Z502" s="246"/>
      <c r="AA502" s="246"/>
    </row>
    <row r="503" spans="1:27" ht="16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  <c r="Z503" s="246"/>
      <c r="AA503" s="246"/>
    </row>
    <row r="504" spans="1:27" ht="16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  <c r="Z504" s="246"/>
      <c r="AA504" s="246"/>
    </row>
    <row r="505" spans="1:27" ht="16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  <c r="Z505" s="246"/>
      <c r="AA505" s="246"/>
    </row>
    <row r="506" spans="1:27" ht="16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  <c r="Z506" s="246"/>
      <c r="AA506" s="246"/>
    </row>
    <row r="507" spans="1:27" ht="16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  <c r="Z507" s="246"/>
      <c r="AA507" s="246"/>
    </row>
    <row r="508" spans="1:27" ht="16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  <c r="Z508" s="246"/>
      <c r="AA508" s="246"/>
    </row>
    <row r="509" spans="1:27" ht="16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  <c r="Z509" s="246"/>
      <c r="AA509" s="246"/>
    </row>
    <row r="510" spans="1:27" ht="16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  <c r="Z510" s="246"/>
      <c r="AA510" s="246"/>
    </row>
    <row r="511" spans="1:27" ht="16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  <c r="Z511" s="246"/>
      <c r="AA511" s="246"/>
    </row>
    <row r="512" spans="1:27" ht="16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  <c r="AA512" s="246"/>
    </row>
    <row r="513" spans="1:27" ht="16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  <c r="AA513" s="246"/>
    </row>
    <row r="514" spans="1:27" ht="16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  <c r="AA514" s="246"/>
    </row>
    <row r="515" spans="1:27" ht="16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  <c r="AA515" s="246"/>
    </row>
    <row r="516" spans="1:27" ht="16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  <c r="AA516" s="246"/>
    </row>
    <row r="517" spans="1:27" ht="16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  <c r="AA517" s="246"/>
    </row>
    <row r="518" spans="1:27" ht="16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  <c r="Z518" s="246"/>
      <c r="AA518" s="246"/>
    </row>
    <row r="519" spans="1:27" ht="16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  <c r="Z519" s="246"/>
      <c r="AA519" s="246"/>
    </row>
    <row r="520" spans="1:27" ht="16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  <c r="Z520" s="246"/>
      <c r="AA520" s="246"/>
    </row>
    <row r="521" spans="1:27" ht="16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  <c r="Z521" s="246"/>
      <c r="AA521" s="246"/>
    </row>
    <row r="522" spans="1:27" ht="16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  <c r="Z522" s="246"/>
      <c r="AA522" s="246"/>
    </row>
    <row r="523" spans="1:27" ht="16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  <c r="Z523" s="246"/>
      <c r="AA523" s="246"/>
    </row>
    <row r="524" spans="1:27" ht="16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  <c r="Z524" s="246"/>
      <c r="AA524" s="246"/>
    </row>
    <row r="525" spans="1:27" ht="16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  <c r="Z525" s="246"/>
      <c r="AA525" s="246"/>
    </row>
    <row r="526" spans="1:27" ht="16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  <c r="Z526" s="246"/>
      <c r="AA526" s="246"/>
    </row>
    <row r="527" spans="1:27" ht="16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  <c r="Z527" s="246"/>
      <c r="AA527" s="246"/>
    </row>
    <row r="528" spans="1:27" ht="16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  <c r="Z528" s="246"/>
      <c r="AA528" s="246"/>
    </row>
    <row r="529" spans="1:27" ht="16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  <c r="Z529" s="246"/>
      <c r="AA529" s="246"/>
    </row>
    <row r="530" spans="1:27" ht="16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  <c r="Z530" s="246"/>
      <c r="AA530" s="246"/>
    </row>
    <row r="531" spans="1:27" ht="16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  <c r="Z531" s="246"/>
      <c r="AA531" s="246"/>
    </row>
    <row r="532" spans="1:27" ht="16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  <c r="AA532" s="246"/>
    </row>
    <row r="533" spans="1:27" ht="16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  <c r="AA533" s="246"/>
    </row>
    <row r="534" spans="1:27" ht="16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  <c r="AA534" s="246"/>
    </row>
    <row r="535" spans="1:27" ht="16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  <c r="AA535" s="246"/>
    </row>
    <row r="536" spans="1:27" ht="16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  <c r="AA536" s="246"/>
    </row>
    <row r="537" spans="1:27" ht="16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  <c r="AA537" s="246"/>
    </row>
    <row r="538" spans="1:27" ht="16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  <c r="Z538" s="246"/>
      <c r="AA538" s="246"/>
    </row>
    <row r="539" spans="1:27" ht="16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  <c r="Z539" s="246"/>
      <c r="AA539" s="246"/>
    </row>
    <row r="540" spans="1:27" ht="16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  <c r="Z540" s="246"/>
      <c r="AA540" s="246"/>
    </row>
    <row r="541" spans="1:27" ht="16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  <c r="Z541" s="246"/>
      <c r="AA541" s="246"/>
    </row>
    <row r="542" spans="1:27" ht="16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  <c r="Z542" s="246"/>
      <c r="AA542" s="246"/>
    </row>
    <row r="543" spans="1:27" ht="16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  <c r="Z543" s="246"/>
      <c r="AA543" s="246"/>
    </row>
    <row r="544" spans="1:27" ht="16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  <c r="Z544" s="246"/>
      <c r="AA544" s="246"/>
    </row>
    <row r="545" spans="1:27" ht="16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  <c r="Z545" s="246"/>
      <c r="AA545" s="246"/>
    </row>
    <row r="546" spans="1:27" ht="16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  <c r="Z546" s="246"/>
      <c r="AA546" s="246"/>
    </row>
    <row r="547" spans="1:27" ht="16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  <c r="Z547" s="246"/>
      <c r="AA547" s="246"/>
    </row>
    <row r="548" spans="1:27" ht="16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  <c r="Z548" s="246"/>
      <c r="AA548" s="246"/>
    </row>
    <row r="549" spans="1:27" ht="16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  <c r="Z549" s="246"/>
      <c r="AA549" s="246"/>
    </row>
    <row r="550" spans="1:27" ht="16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  <c r="Z550" s="246"/>
      <c r="AA550" s="246"/>
    </row>
    <row r="551" spans="1:27" ht="16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  <c r="Z551" s="246"/>
      <c r="AA551" s="246"/>
    </row>
    <row r="552" spans="1:27" ht="16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  <c r="AA552" s="246"/>
    </row>
    <row r="553" spans="1:27" ht="16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  <c r="AA553" s="246"/>
    </row>
    <row r="554" spans="1:27" ht="16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  <c r="AA554" s="246"/>
    </row>
    <row r="555" spans="1:27" ht="16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  <c r="AA555" s="246"/>
    </row>
    <row r="556" spans="1:27" ht="16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  <c r="AA556" s="246"/>
    </row>
    <row r="557" spans="1:27" ht="16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  <c r="AA557" s="246"/>
    </row>
    <row r="558" spans="1:27" ht="16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  <c r="Z558" s="246"/>
      <c r="AA558" s="246"/>
    </row>
    <row r="559" spans="1:27" ht="16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  <c r="Z559" s="246"/>
      <c r="AA559" s="246"/>
    </row>
    <row r="560" spans="1:27" ht="16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  <c r="Z560" s="246"/>
      <c r="AA560" s="246"/>
    </row>
    <row r="561" spans="1:27" ht="16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  <c r="Z561" s="246"/>
      <c r="AA561" s="246"/>
    </row>
    <row r="562" spans="1:27" ht="16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  <c r="Z562" s="246"/>
      <c r="AA562" s="246"/>
    </row>
    <row r="563" spans="1:27" ht="16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  <c r="Z563" s="246"/>
      <c r="AA563" s="246"/>
    </row>
    <row r="564" spans="1:27" ht="16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  <c r="Z564" s="246"/>
      <c r="AA564" s="246"/>
    </row>
    <row r="565" spans="1:27" ht="16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  <c r="Z565" s="246"/>
      <c r="AA565" s="246"/>
    </row>
    <row r="566" spans="1:27" ht="16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  <c r="Z566" s="246"/>
      <c r="AA566" s="246"/>
    </row>
    <row r="567" spans="1:27" ht="16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  <c r="Z567" s="246"/>
      <c r="AA567" s="246"/>
    </row>
    <row r="568" spans="1:27" ht="16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  <c r="Z568" s="246"/>
      <c r="AA568" s="246"/>
    </row>
    <row r="569" spans="1:27" ht="16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  <c r="Z569" s="246"/>
      <c r="AA569" s="246"/>
    </row>
    <row r="570" spans="1:27" ht="16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  <c r="Z570" s="246"/>
      <c r="AA570" s="246"/>
    </row>
    <row r="571" spans="1:27" ht="16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  <c r="Z571" s="246"/>
      <c r="AA571" s="246"/>
    </row>
    <row r="572" spans="1:27" ht="16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  <c r="AA572" s="246"/>
    </row>
    <row r="573" spans="1:27" ht="16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  <c r="AA573" s="246"/>
    </row>
    <row r="574" spans="1:27" ht="16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  <c r="AA574" s="246"/>
    </row>
    <row r="575" spans="1:27" ht="16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  <c r="AA575" s="246"/>
    </row>
    <row r="576" spans="1:27" ht="16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  <c r="AA576" s="246"/>
    </row>
    <row r="577" spans="1:27" ht="16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  <c r="AA577" s="246"/>
    </row>
    <row r="578" spans="1:27" ht="16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  <c r="Z578" s="246"/>
      <c r="AA578" s="246"/>
    </row>
    <row r="579" spans="1:27" ht="16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  <c r="Z579" s="246"/>
      <c r="AA579" s="246"/>
    </row>
    <row r="580" spans="1:27" ht="16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  <c r="Z580" s="246"/>
      <c r="AA580" s="246"/>
    </row>
    <row r="581" spans="1:27" ht="16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  <c r="Z581" s="246"/>
      <c r="AA581" s="246"/>
    </row>
    <row r="582" spans="1:27" ht="16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  <c r="Z582" s="246"/>
      <c r="AA582" s="246"/>
    </row>
    <row r="583" spans="1:27" ht="16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  <c r="Z583" s="246"/>
      <c r="AA583" s="246"/>
    </row>
    <row r="584" spans="1:27" ht="16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  <c r="Z584" s="246"/>
      <c r="AA584" s="246"/>
    </row>
    <row r="585" spans="1:27" ht="16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  <c r="Z585" s="246"/>
      <c r="AA585" s="246"/>
    </row>
    <row r="586" spans="1:27" ht="16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  <c r="Z586" s="246"/>
      <c r="AA586" s="246"/>
    </row>
    <row r="587" spans="1:27" ht="16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  <c r="Z587" s="246"/>
      <c r="AA587" s="246"/>
    </row>
    <row r="588" spans="1:27" ht="16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  <c r="Z588" s="246"/>
      <c r="AA588" s="246"/>
    </row>
    <row r="589" spans="1:27" ht="16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  <c r="Z589" s="246"/>
      <c r="AA589" s="246"/>
    </row>
    <row r="590" spans="1:27" ht="16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  <c r="Z590" s="246"/>
      <c r="AA590" s="246"/>
    </row>
    <row r="591" spans="1:27" ht="16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  <c r="Z591" s="246"/>
      <c r="AA591" s="246"/>
    </row>
    <row r="592" spans="1:27" ht="16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  <c r="Z592" s="246"/>
      <c r="AA592" s="246"/>
    </row>
    <row r="593" spans="1:27" ht="16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  <c r="Z593" s="246"/>
      <c r="AA593" s="246"/>
    </row>
    <row r="594" spans="1:27" ht="16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  <c r="Z594" s="246"/>
      <c r="AA594" s="246"/>
    </row>
    <row r="595" spans="1:27" ht="16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  <c r="Z595" s="246"/>
      <c r="AA595" s="246"/>
    </row>
    <row r="596" spans="1:27" ht="16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  <c r="Z596" s="246"/>
      <c r="AA596" s="246"/>
    </row>
    <row r="597" spans="1:27" ht="16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  <c r="Z597" s="246"/>
      <c r="AA597" s="246"/>
    </row>
    <row r="598" spans="1:27" ht="16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  <c r="Z598" s="246"/>
      <c r="AA598" s="246"/>
    </row>
    <row r="599" spans="1:27" ht="16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  <c r="Z599" s="246"/>
      <c r="AA599" s="246"/>
    </row>
    <row r="600" spans="1:27" ht="16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  <c r="Z600" s="246"/>
      <c r="AA600" s="246"/>
    </row>
    <row r="601" spans="1:27" ht="16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  <c r="Z601" s="246"/>
      <c r="AA601" s="246"/>
    </row>
    <row r="602" spans="1:27" ht="16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  <c r="Z602" s="246"/>
      <c r="AA602" s="246"/>
    </row>
    <row r="603" spans="1:27" ht="16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  <c r="Z603" s="246"/>
      <c r="AA603" s="246"/>
    </row>
    <row r="604" spans="1:27" ht="16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  <c r="Z604" s="246"/>
      <c r="AA604" s="246"/>
    </row>
    <row r="605" spans="1:27" ht="16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  <c r="Z605" s="246"/>
      <c r="AA605" s="246"/>
    </row>
    <row r="606" spans="1:27" ht="16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  <c r="Z606" s="246"/>
      <c r="AA606" s="246"/>
    </row>
    <row r="607" spans="1:27" ht="16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  <c r="Z607" s="246"/>
      <c r="AA607" s="246"/>
    </row>
    <row r="608" spans="1:27" ht="16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  <c r="Z608" s="246"/>
      <c r="AA608" s="246"/>
    </row>
    <row r="609" spans="1:27" ht="16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  <c r="Z609" s="246"/>
      <c r="AA609" s="246"/>
    </row>
    <row r="610" spans="1:27" ht="16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  <c r="Z610" s="246"/>
      <c r="AA610" s="246"/>
    </row>
    <row r="611" spans="1:27" ht="16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  <c r="Z611" s="246"/>
      <c r="AA611" s="246"/>
    </row>
    <row r="612" spans="1:27" ht="16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  <c r="Z612" s="246"/>
      <c r="AA612" s="246"/>
    </row>
    <row r="613" spans="1:27" ht="16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  <c r="Z613" s="246"/>
      <c r="AA613" s="246"/>
    </row>
    <row r="614" spans="1:27" ht="16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  <c r="Z614" s="246"/>
      <c r="AA614" s="246"/>
    </row>
    <row r="615" spans="1:27" ht="16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  <c r="Z615" s="246"/>
      <c r="AA615" s="246"/>
    </row>
    <row r="616" spans="1:27" ht="16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  <c r="Z616" s="246"/>
      <c r="AA616" s="246"/>
    </row>
    <row r="617" spans="1:27" ht="16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  <c r="Z617" s="246"/>
      <c r="AA617" s="246"/>
    </row>
    <row r="618" spans="1:27" ht="16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  <c r="Z618" s="246"/>
      <c r="AA618" s="246"/>
    </row>
    <row r="619" spans="1:27" ht="16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  <c r="Z619" s="246"/>
      <c r="AA619" s="246"/>
    </row>
    <row r="620" spans="1:27" ht="16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  <c r="Z620" s="246"/>
      <c r="AA620" s="246"/>
    </row>
    <row r="621" spans="1:27" ht="16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  <c r="Z621" s="246"/>
      <c r="AA621" s="246"/>
    </row>
    <row r="622" spans="1:27" ht="16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  <c r="Z622" s="246"/>
      <c r="AA622" s="246"/>
    </row>
    <row r="623" spans="1:27" ht="16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  <c r="Z623" s="246"/>
      <c r="AA623" s="246"/>
    </row>
    <row r="624" spans="1:27" ht="16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  <c r="Z624" s="246"/>
      <c r="AA624" s="246"/>
    </row>
    <row r="625" spans="1:27" ht="16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  <c r="Z625" s="246"/>
      <c r="AA625" s="246"/>
    </row>
    <row r="626" spans="1:27" ht="16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  <c r="Z626" s="246"/>
      <c r="AA626" s="246"/>
    </row>
    <row r="627" spans="1:27" ht="16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  <c r="Z627" s="246"/>
      <c r="AA627" s="246"/>
    </row>
    <row r="628" spans="1:27" ht="16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  <c r="Z628" s="246"/>
      <c r="AA628" s="246"/>
    </row>
    <row r="629" spans="1:27" ht="16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  <c r="Z629" s="246"/>
      <c r="AA629" s="246"/>
    </row>
    <row r="630" spans="1:27" ht="16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  <c r="Z630" s="246"/>
      <c r="AA630" s="246"/>
    </row>
    <row r="631" spans="1:27" ht="16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  <c r="Z631" s="246"/>
      <c r="AA631" s="246"/>
    </row>
    <row r="632" spans="1:27" ht="16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  <c r="Z632" s="246"/>
      <c r="AA632" s="246"/>
    </row>
    <row r="633" spans="1:27" ht="16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  <c r="Z633" s="246"/>
      <c r="AA633" s="246"/>
    </row>
    <row r="634" spans="1:27" ht="16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  <c r="Z634" s="246"/>
      <c r="AA634" s="246"/>
    </row>
    <row r="635" spans="1:27" ht="16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  <c r="Z635" s="246"/>
      <c r="AA635" s="246"/>
    </row>
    <row r="636" spans="1:27" ht="16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  <c r="Z636" s="246"/>
      <c r="AA636" s="246"/>
    </row>
    <row r="637" spans="1:27" ht="16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  <c r="Z637" s="246"/>
      <c r="AA637" s="246"/>
    </row>
    <row r="638" spans="1:27" ht="16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  <c r="Z638" s="246"/>
      <c r="AA638" s="246"/>
    </row>
    <row r="639" spans="1:27" ht="16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  <c r="Z639" s="246"/>
      <c r="AA639" s="246"/>
    </row>
    <row r="640" spans="1:27" ht="16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  <c r="Z640" s="246"/>
      <c r="AA640" s="246"/>
    </row>
    <row r="641" spans="1:27" ht="16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  <c r="Z641" s="246"/>
      <c r="AA641" s="246"/>
    </row>
    <row r="642" spans="1:27" ht="16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  <c r="Z642" s="246"/>
      <c r="AA642" s="246"/>
    </row>
    <row r="643" spans="1:27" ht="16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  <c r="Z643" s="246"/>
      <c r="AA643" s="246"/>
    </row>
    <row r="644" spans="1:27" ht="16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  <c r="Z644" s="246"/>
      <c r="AA644" s="246"/>
    </row>
    <row r="645" spans="1:27" ht="16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  <c r="Z645" s="246"/>
      <c r="AA645" s="246"/>
    </row>
    <row r="646" spans="1:27" ht="16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  <c r="Z646" s="246"/>
      <c r="AA646" s="246"/>
    </row>
    <row r="647" spans="1:27" ht="16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  <c r="Z647" s="246"/>
      <c r="AA647" s="246"/>
    </row>
    <row r="648" spans="1:27" ht="16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  <c r="Z648" s="246"/>
      <c r="AA648" s="246"/>
    </row>
    <row r="649" spans="1:27" ht="16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  <c r="Z649" s="246"/>
      <c r="AA649" s="246"/>
    </row>
    <row r="650" spans="1:27" ht="16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  <c r="Z650" s="246"/>
      <c r="AA650" s="246"/>
    </row>
    <row r="651" spans="1:27" ht="16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  <c r="Z651" s="246"/>
      <c r="AA651" s="246"/>
    </row>
    <row r="652" spans="1:27" ht="16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  <c r="Z652" s="246"/>
      <c r="AA652" s="246"/>
    </row>
    <row r="653" spans="1:27" ht="16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  <c r="Z653" s="246"/>
      <c r="AA653" s="246"/>
    </row>
    <row r="654" spans="1:27" ht="16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  <c r="Z654" s="246"/>
      <c r="AA654" s="246"/>
    </row>
    <row r="655" spans="1:27" ht="16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  <c r="Z655" s="246"/>
      <c r="AA655" s="246"/>
    </row>
    <row r="656" spans="1:27" ht="16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  <c r="Z656" s="246"/>
      <c r="AA656" s="246"/>
    </row>
    <row r="657" spans="1:27" ht="16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  <c r="Z657" s="246"/>
      <c r="AA657" s="246"/>
    </row>
    <row r="658" spans="1:27" ht="16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  <c r="Z658" s="246"/>
      <c r="AA658" s="246"/>
    </row>
    <row r="659" spans="1:27" ht="16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  <c r="Z659" s="246"/>
      <c r="AA659" s="246"/>
    </row>
    <row r="660" spans="1:27" ht="16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  <c r="Z660" s="246"/>
      <c r="AA660" s="246"/>
    </row>
    <row r="661" spans="1:27" ht="16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  <c r="Z661" s="246"/>
      <c r="AA661" s="246"/>
    </row>
    <row r="662" spans="1:27" ht="16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  <c r="Z662" s="246"/>
      <c r="AA662" s="246"/>
    </row>
    <row r="663" spans="1:27" ht="16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  <c r="Z663" s="246"/>
      <c r="AA663" s="246"/>
    </row>
    <row r="664" spans="1:27" ht="16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  <c r="Z664" s="246"/>
      <c r="AA664" s="246"/>
    </row>
    <row r="665" spans="1:27" ht="16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  <c r="Z665" s="246"/>
      <c r="AA665" s="246"/>
    </row>
    <row r="666" spans="1:27" ht="16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  <c r="Z666" s="246"/>
      <c r="AA666" s="246"/>
    </row>
    <row r="667" spans="1:27" ht="16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  <c r="Z667" s="246"/>
      <c r="AA667" s="246"/>
    </row>
    <row r="668" spans="1:27" ht="16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  <c r="Z668" s="246"/>
      <c r="AA668" s="246"/>
    </row>
    <row r="669" spans="1:27" ht="16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  <c r="Z669" s="246"/>
      <c r="AA669" s="246"/>
    </row>
    <row r="670" spans="1:27" ht="16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  <c r="Z670" s="246"/>
      <c r="AA670" s="246"/>
    </row>
    <row r="671" spans="1:27" ht="16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  <c r="Z671" s="246"/>
      <c r="AA671" s="246"/>
    </row>
    <row r="672" spans="1:27" ht="16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  <c r="Z672" s="246"/>
      <c r="AA672" s="246"/>
    </row>
    <row r="673" spans="1:27" ht="16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  <c r="Z673" s="246"/>
      <c r="AA673" s="246"/>
    </row>
    <row r="674" spans="1:27" ht="16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  <c r="Z674" s="246"/>
      <c r="AA674" s="246"/>
    </row>
    <row r="675" spans="1:27" ht="16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  <c r="Z675" s="246"/>
      <c r="AA675" s="246"/>
    </row>
    <row r="676" spans="1:27" ht="16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  <c r="Z676" s="246"/>
      <c r="AA676" s="246"/>
    </row>
    <row r="677" spans="1:27" ht="16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  <c r="Z677" s="246"/>
      <c r="AA677" s="246"/>
    </row>
    <row r="678" spans="1:27" ht="16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  <c r="Z678" s="246"/>
      <c r="AA678" s="246"/>
    </row>
    <row r="679" spans="1:27" ht="16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  <c r="Z679" s="246"/>
      <c r="AA679" s="246"/>
    </row>
    <row r="680" spans="1:27" ht="16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  <c r="Z680" s="246"/>
      <c r="AA680" s="246"/>
    </row>
    <row r="681" spans="1:27" ht="16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  <c r="Z681" s="246"/>
      <c r="AA681" s="246"/>
    </row>
    <row r="682" spans="1:27" ht="16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  <c r="Z682" s="246"/>
      <c r="AA682" s="246"/>
    </row>
    <row r="683" spans="1:27" ht="16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  <c r="Z683" s="246"/>
      <c r="AA683" s="246"/>
    </row>
    <row r="684" spans="1:27" ht="16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  <c r="Z684" s="246"/>
      <c r="AA684" s="246"/>
    </row>
    <row r="685" spans="1:27" ht="16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  <c r="Z685" s="246"/>
      <c r="AA685" s="246"/>
    </row>
    <row r="686" spans="1:27" ht="16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  <c r="Z686" s="246"/>
      <c r="AA686" s="246"/>
    </row>
    <row r="687" spans="1:27" ht="16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  <c r="Z687" s="246"/>
      <c r="AA687" s="246"/>
    </row>
    <row r="688" spans="1:27" ht="16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  <c r="Z688" s="246"/>
      <c r="AA688" s="246"/>
    </row>
    <row r="689" spans="1:27" ht="16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  <c r="Z689" s="246"/>
      <c r="AA689" s="246"/>
    </row>
    <row r="690" spans="1:27" ht="16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  <c r="Z690" s="246"/>
      <c r="AA690" s="246"/>
    </row>
    <row r="691" spans="1:27" ht="16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  <c r="Z691" s="246"/>
      <c r="AA691" s="246"/>
    </row>
    <row r="692" spans="1:27" ht="16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  <c r="Z692" s="246"/>
      <c r="AA692" s="246"/>
    </row>
    <row r="693" spans="1:27" ht="16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  <c r="Z693" s="246"/>
      <c r="AA693" s="246"/>
    </row>
    <row r="694" spans="1:27" ht="16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  <c r="Z694" s="246"/>
      <c r="AA694" s="246"/>
    </row>
    <row r="695" spans="1:27" ht="16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  <c r="Z695" s="246"/>
      <c r="AA695" s="246"/>
    </row>
    <row r="696" spans="1:27" ht="16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  <c r="Z696" s="246"/>
      <c r="AA696" s="246"/>
    </row>
    <row r="697" spans="1:27" ht="16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  <c r="Z697" s="246"/>
      <c r="AA697" s="246"/>
    </row>
    <row r="698" spans="1:27" ht="16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  <c r="Z698" s="246"/>
      <c r="AA698" s="246"/>
    </row>
    <row r="699" spans="1:27" ht="16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  <c r="Z699" s="246"/>
      <c r="AA699" s="246"/>
    </row>
    <row r="700" spans="1:27" ht="16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  <c r="Z700" s="246"/>
      <c r="AA700" s="246"/>
    </row>
    <row r="701" spans="1:27" ht="16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  <c r="Z701" s="246"/>
      <c r="AA701" s="246"/>
    </row>
    <row r="702" spans="1:27" ht="16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  <c r="Z702" s="246"/>
      <c r="AA702" s="246"/>
    </row>
    <row r="703" spans="1:27" ht="16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  <c r="Z703" s="246"/>
      <c r="AA703" s="246"/>
    </row>
    <row r="704" spans="1:27" ht="16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  <c r="Z704" s="246"/>
      <c r="AA704" s="246"/>
    </row>
    <row r="705" spans="1:27" ht="16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  <c r="Z705" s="246"/>
      <c r="AA705" s="246"/>
    </row>
    <row r="706" spans="1:27" ht="16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  <c r="Z706" s="246"/>
      <c r="AA706" s="246"/>
    </row>
    <row r="707" spans="1:27" ht="16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  <c r="Z707" s="246"/>
      <c r="AA707" s="246"/>
    </row>
    <row r="708" spans="1:27" ht="16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  <c r="Z708" s="246"/>
      <c r="AA708" s="246"/>
    </row>
    <row r="709" spans="1:27" ht="16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  <c r="Z709" s="246"/>
      <c r="AA709" s="246"/>
    </row>
    <row r="710" spans="1:27" ht="16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  <c r="Z710" s="246"/>
      <c r="AA710" s="246"/>
    </row>
    <row r="711" spans="1:27" ht="16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  <c r="Z711" s="246"/>
      <c r="AA711" s="246"/>
    </row>
    <row r="712" spans="1:27" ht="16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  <c r="Z712" s="246"/>
      <c r="AA712" s="246"/>
    </row>
    <row r="713" spans="1:27" ht="16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  <c r="Z713" s="246"/>
      <c r="AA713" s="246"/>
    </row>
    <row r="714" spans="1:27" ht="16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  <c r="Z714" s="246"/>
      <c r="AA714" s="246"/>
    </row>
    <row r="715" spans="1:27" ht="16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  <c r="Z715" s="246"/>
      <c r="AA715" s="246"/>
    </row>
    <row r="716" spans="1:27" ht="16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  <c r="Z716" s="246"/>
      <c r="AA716" s="246"/>
    </row>
    <row r="717" spans="1:27" ht="16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  <c r="Z717" s="246"/>
      <c r="AA717" s="246"/>
    </row>
    <row r="718" spans="1:27" ht="16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  <c r="Z718" s="246"/>
      <c r="AA718" s="246"/>
    </row>
    <row r="719" spans="1:27" ht="16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  <c r="Z719" s="246"/>
      <c r="AA719" s="246"/>
    </row>
    <row r="720" spans="1:27" ht="16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  <c r="Z720" s="246"/>
      <c r="AA720" s="246"/>
    </row>
    <row r="721" spans="1:27" ht="16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  <c r="Z721" s="246"/>
      <c r="AA721" s="246"/>
    </row>
    <row r="722" spans="1:27" ht="16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  <c r="Z722" s="246"/>
      <c r="AA722" s="246"/>
    </row>
    <row r="723" spans="1:27" ht="16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  <c r="Z723" s="246"/>
      <c r="AA723" s="246"/>
    </row>
    <row r="724" spans="1:27" ht="16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  <c r="Z724" s="246"/>
      <c r="AA724" s="246"/>
    </row>
    <row r="725" spans="1:27" ht="16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  <c r="Z725" s="246"/>
      <c r="AA725" s="246"/>
    </row>
    <row r="726" spans="1:27" ht="16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  <c r="Z726" s="246"/>
      <c r="AA726" s="246"/>
    </row>
    <row r="727" spans="1:27" ht="16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  <c r="Z727" s="246"/>
      <c r="AA727" s="246"/>
    </row>
    <row r="728" spans="1:27" ht="16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  <c r="Z728" s="246"/>
      <c r="AA728" s="246"/>
    </row>
    <row r="729" spans="1:27" ht="16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  <c r="Z729" s="246"/>
      <c r="AA729" s="246"/>
    </row>
    <row r="730" spans="1:27" ht="16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  <c r="Z730" s="246"/>
      <c r="AA730" s="246"/>
    </row>
    <row r="731" spans="1:27" ht="16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  <c r="Z731" s="246"/>
      <c r="AA731" s="246"/>
    </row>
    <row r="732" spans="1:27" ht="16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  <c r="Z732" s="246"/>
      <c r="AA732" s="246"/>
    </row>
    <row r="733" spans="1:27" ht="16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  <c r="Z733" s="246"/>
      <c r="AA733" s="246"/>
    </row>
    <row r="734" spans="1:27" ht="16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  <c r="Z734" s="246"/>
      <c r="AA734" s="246"/>
    </row>
    <row r="735" spans="1:27" ht="16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  <c r="Z735" s="246"/>
      <c r="AA735" s="246"/>
    </row>
    <row r="736" spans="1:27" ht="16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  <c r="Z736" s="246"/>
      <c r="AA736" s="246"/>
    </row>
    <row r="737" spans="1:27" ht="16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  <c r="Z737" s="246"/>
      <c r="AA737" s="246"/>
    </row>
    <row r="738" spans="1:27" ht="16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  <c r="Z738" s="246"/>
      <c r="AA738" s="246"/>
    </row>
    <row r="739" spans="1:27" ht="16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  <c r="Z739" s="246"/>
      <c r="AA739" s="246"/>
    </row>
    <row r="740" spans="1:27" ht="16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  <c r="Z740" s="246"/>
      <c r="AA740" s="246"/>
    </row>
    <row r="741" spans="1:27" ht="16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  <c r="Z741" s="246"/>
      <c r="AA741" s="246"/>
    </row>
    <row r="742" spans="1:27" ht="16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  <c r="Z742" s="246"/>
      <c r="AA742" s="246"/>
    </row>
    <row r="743" spans="1:27" ht="16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  <c r="Z743" s="246"/>
      <c r="AA743" s="246"/>
    </row>
    <row r="744" spans="1:27" ht="16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  <c r="Z744" s="246"/>
      <c r="AA744" s="246"/>
    </row>
    <row r="745" spans="1:27" ht="16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  <c r="Z745" s="246"/>
      <c r="AA745" s="246"/>
    </row>
    <row r="746" spans="1:27" ht="16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  <c r="Z746" s="246"/>
      <c r="AA746" s="246"/>
    </row>
    <row r="747" spans="1:27" ht="16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  <c r="Z747" s="246"/>
      <c r="AA747" s="246"/>
    </row>
    <row r="748" spans="1:27" ht="16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  <c r="Z748" s="246"/>
      <c r="AA748" s="246"/>
    </row>
    <row r="749" spans="1:27" ht="16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  <c r="Z749" s="246"/>
      <c r="AA749" s="246"/>
    </row>
    <row r="750" spans="1:27" ht="16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  <c r="Z750" s="246"/>
      <c r="AA750" s="246"/>
    </row>
    <row r="751" spans="1:27" ht="16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  <c r="Z751" s="246"/>
      <c r="AA751" s="246"/>
    </row>
    <row r="752" spans="1:27" ht="16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  <c r="Z752" s="246"/>
      <c r="AA752" s="246"/>
    </row>
    <row r="753" spans="1:27" ht="16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  <c r="Z753" s="246"/>
      <c r="AA753" s="246"/>
    </row>
    <row r="754" spans="1:27" ht="16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  <c r="Z754" s="246"/>
      <c r="AA754" s="246"/>
    </row>
    <row r="755" spans="1:27" ht="16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  <c r="Z755" s="246"/>
      <c r="AA755" s="246"/>
    </row>
    <row r="756" spans="1:27" ht="16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  <c r="Z756" s="246"/>
      <c r="AA756" s="246"/>
    </row>
    <row r="757" spans="1:27" ht="16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  <c r="Z757" s="246"/>
      <c r="AA757" s="246"/>
    </row>
    <row r="758" spans="1:27" ht="16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  <c r="Z758" s="246"/>
      <c r="AA758" s="246"/>
    </row>
    <row r="759" spans="1:27" ht="16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  <c r="Z759" s="246"/>
      <c r="AA759" s="246"/>
    </row>
    <row r="760" spans="1:27" ht="16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  <c r="Z760" s="246"/>
      <c r="AA760" s="246"/>
    </row>
    <row r="761" spans="1:27" ht="16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  <c r="Z761" s="246"/>
      <c r="AA761" s="246"/>
    </row>
    <row r="762" spans="1:27" ht="16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  <c r="Z762" s="246"/>
      <c r="AA762" s="246"/>
    </row>
    <row r="763" spans="1:27" ht="16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  <c r="Z763" s="246"/>
      <c r="AA763" s="246"/>
    </row>
    <row r="764" spans="1:27" ht="16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  <c r="Z764" s="246"/>
      <c r="AA764" s="246"/>
    </row>
    <row r="765" spans="1:27" ht="16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  <c r="Z765" s="246"/>
      <c r="AA765" s="246"/>
    </row>
    <row r="766" spans="1:27" ht="16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  <c r="Z766" s="246"/>
      <c r="AA766" s="246"/>
    </row>
    <row r="767" spans="1:27" ht="16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  <c r="Z767" s="246"/>
      <c r="AA767" s="246"/>
    </row>
    <row r="768" spans="1:27" ht="16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  <c r="Z768" s="246"/>
      <c r="AA768" s="246"/>
    </row>
    <row r="769" spans="1:27" ht="16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  <c r="Z769" s="246"/>
      <c r="AA769" s="246"/>
    </row>
    <row r="770" spans="1:27" ht="16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  <c r="Z770" s="246"/>
      <c r="AA770" s="246"/>
    </row>
    <row r="771" spans="1:27" ht="16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  <c r="Z771" s="246"/>
      <c r="AA771" s="246"/>
    </row>
    <row r="772" spans="1:27" ht="16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  <c r="Z772" s="246"/>
      <c r="AA772" s="246"/>
    </row>
    <row r="773" spans="1:27" ht="16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  <c r="Z773" s="246"/>
      <c r="AA773" s="246"/>
    </row>
    <row r="774" spans="1:27" ht="16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  <c r="Z774" s="246"/>
      <c r="AA774" s="246"/>
    </row>
    <row r="775" spans="1:27" ht="16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  <c r="Z775" s="246"/>
      <c r="AA775" s="246"/>
    </row>
    <row r="776" spans="1:27" ht="16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  <c r="Z776" s="246"/>
      <c r="AA776" s="246"/>
    </row>
    <row r="777" spans="1:27" ht="16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  <c r="Z777" s="246"/>
      <c r="AA777" s="246"/>
    </row>
    <row r="778" spans="1:27" ht="16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  <c r="Z778" s="246"/>
      <c r="AA778" s="246"/>
    </row>
    <row r="779" spans="1:27" ht="16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  <c r="Z779" s="246"/>
      <c r="AA779" s="246"/>
    </row>
    <row r="780" spans="1:27" ht="16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  <c r="Z780" s="246"/>
      <c r="AA780" s="246"/>
    </row>
    <row r="781" spans="1:27" ht="16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  <c r="Z781" s="246"/>
      <c r="AA781" s="246"/>
    </row>
    <row r="782" spans="1:27" ht="16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  <c r="Z782" s="246"/>
      <c r="AA782" s="246"/>
    </row>
    <row r="783" spans="1:27" ht="16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  <c r="Z783" s="246"/>
      <c r="AA783" s="246"/>
    </row>
    <row r="784" spans="1:27" ht="16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  <c r="Z784" s="246"/>
      <c r="AA784" s="246"/>
    </row>
    <row r="785" spans="1:27" ht="16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  <c r="Z785" s="246"/>
      <c r="AA785" s="246"/>
    </row>
    <row r="786" spans="1:27" ht="16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  <c r="Z786" s="246"/>
      <c r="AA786" s="246"/>
    </row>
    <row r="787" spans="1:27" ht="16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  <c r="Z787" s="246"/>
      <c r="AA787" s="246"/>
    </row>
    <row r="788" spans="1:27" ht="16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  <c r="Z788" s="246"/>
      <c r="AA788" s="246"/>
    </row>
    <row r="789" spans="1:27" ht="16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  <c r="Z789" s="246"/>
      <c r="AA789" s="246"/>
    </row>
    <row r="790" spans="1:27" ht="16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  <c r="Z790" s="246"/>
      <c r="AA790" s="246"/>
    </row>
    <row r="791" spans="1:27" ht="16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  <c r="Z791" s="246"/>
      <c r="AA791" s="246"/>
    </row>
    <row r="792" spans="1:27" ht="16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  <c r="Z792" s="246"/>
      <c r="AA792" s="246"/>
    </row>
    <row r="793" spans="1:27" ht="16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  <c r="Z793" s="246"/>
      <c r="AA793" s="246"/>
    </row>
    <row r="794" spans="1:27" ht="16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  <c r="Z794" s="246"/>
      <c r="AA794" s="246"/>
    </row>
    <row r="795" spans="1:27" ht="16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  <c r="Z795" s="246"/>
      <c r="AA795" s="246"/>
    </row>
    <row r="796" spans="1:27" ht="16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  <c r="Z796" s="246"/>
      <c r="AA796" s="246"/>
    </row>
    <row r="797" spans="1:27" ht="16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  <c r="Z797" s="246"/>
      <c r="AA797" s="246"/>
    </row>
    <row r="798" spans="1:27" ht="16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  <c r="Z798" s="246"/>
      <c r="AA798" s="246"/>
    </row>
    <row r="799" spans="1:27" ht="16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  <c r="Z799" s="246"/>
      <c r="AA799" s="246"/>
    </row>
    <row r="800" spans="1:27" ht="16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  <c r="Z800" s="246"/>
      <c r="AA800" s="246"/>
    </row>
    <row r="801" spans="1:27" ht="16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  <c r="Z801" s="246"/>
      <c r="AA801" s="246"/>
    </row>
    <row r="802" spans="1:27" ht="16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  <c r="Z802" s="246"/>
      <c r="AA802" s="246"/>
    </row>
    <row r="803" spans="1:27" ht="16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  <c r="Z803" s="246"/>
      <c r="AA803" s="246"/>
    </row>
    <row r="804" spans="1:27" ht="16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  <c r="Z804" s="246"/>
      <c r="AA804" s="246"/>
    </row>
    <row r="805" spans="1:27" ht="16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  <c r="Z805" s="246"/>
      <c r="AA805" s="246"/>
    </row>
    <row r="806" spans="1:27" ht="16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  <c r="Z806" s="246"/>
      <c r="AA806" s="246"/>
    </row>
    <row r="807" spans="1:27" ht="16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  <c r="Z807" s="246"/>
      <c r="AA807" s="246"/>
    </row>
    <row r="808" spans="1:27" ht="16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  <c r="Z808" s="246"/>
      <c r="AA808" s="246"/>
    </row>
    <row r="809" spans="1:27" ht="16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  <c r="Z809" s="246"/>
      <c r="AA809" s="246"/>
    </row>
    <row r="810" spans="1:27" ht="16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  <c r="Z810" s="246"/>
      <c r="AA810" s="246"/>
    </row>
    <row r="811" spans="1:27" ht="16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  <c r="Z811" s="246"/>
      <c r="AA811" s="246"/>
    </row>
    <row r="812" spans="1:27" ht="16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  <c r="Z812" s="246"/>
      <c r="AA812" s="246"/>
    </row>
    <row r="813" spans="1:27" ht="16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  <c r="Z813" s="246"/>
      <c r="AA813" s="246"/>
    </row>
    <row r="814" spans="1:27" ht="16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  <c r="Z814" s="246"/>
      <c r="AA814" s="246"/>
    </row>
    <row r="815" spans="1:27" ht="16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  <c r="Z815" s="246"/>
      <c r="AA815" s="246"/>
    </row>
    <row r="816" spans="1:27" ht="16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  <c r="Z816" s="246"/>
      <c r="AA816" s="246"/>
    </row>
    <row r="817" spans="1:27" ht="16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  <c r="Z817" s="246"/>
      <c r="AA817" s="246"/>
    </row>
    <row r="818" spans="1:27" ht="16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  <c r="Z818" s="246"/>
      <c r="AA818" s="246"/>
    </row>
    <row r="819" spans="1:27" ht="16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  <c r="Z819" s="246"/>
      <c r="AA819" s="246"/>
    </row>
    <row r="820" spans="1:27" ht="16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  <c r="Z820" s="246"/>
      <c r="AA820" s="246"/>
    </row>
    <row r="821" spans="1:27" ht="16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  <c r="Z821" s="246"/>
      <c r="AA821" s="246"/>
    </row>
    <row r="822" spans="1:27" ht="16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  <c r="Z822" s="246"/>
      <c r="AA822" s="246"/>
    </row>
    <row r="823" spans="1:27" ht="16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  <c r="Z823" s="246"/>
      <c r="AA823" s="246"/>
    </row>
    <row r="824" spans="1:27" ht="16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  <c r="Z824" s="246"/>
      <c r="AA824" s="246"/>
    </row>
    <row r="825" spans="1:27" ht="16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  <c r="Z825" s="246"/>
      <c r="AA825" s="246"/>
    </row>
    <row r="826" spans="1:27" ht="16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  <c r="Z826" s="246"/>
      <c r="AA826" s="246"/>
    </row>
    <row r="827" spans="1:27" ht="16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  <c r="Z827" s="246"/>
      <c r="AA827" s="246"/>
    </row>
    <row r="828" spans="1:27" ht="16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  <c r="Z828" s="246"/>
      <c r="AA828" s="246"/>
    </row>
    <row r="829" spans="1:27" ht="16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  <c r="Z829" s="246"/>
      <c r="AA829" s="246"/>
    </row>
    <row r="830" spans="1:27" ht="16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  <c r="Z830" s="246"/>
      <c r="AA830" s="246"/>
    </row>
    <row r="831" spans="1:27" ht="16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  <c r="Z831" s="246"/>
      <c r="AA831" s="246"/>
    </row>
    <row r="832" spans="1:27" ht="16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  <c r="Z832" s="246"/>
      <c r="AA832" s="246"/>
    </row>
    <row r="833" spans="1:27" ht="16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  <c r="Z833" s="246"/>
      <c r="AA833" s="246"/>
    </row>
    <row r="834" spans="1:27" ht="16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  <c r="Z834" s="246"/>
      <c r="AA834" s="246"/>
    </row>
    <row r="835" spans="1:27" ht="16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  <c r="Z835" s="246"/>
      <c r="AA835" s="246"/>
    </row>
    <row r="836" spans="1:27" ht="16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  <c r="Z836" s="246"/>
      <c r="AA836" s="246"/>
    </row>
    <row r="837" spans="1:27" ht="16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  <c r="Z837" s="246"/>
      <c r="AA837" s="246"/>
    </row>
    <row r="838" spans="1:27" ht="16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  <c r="Z838" s="246"/>
      <c r="AA838" s="246"/>
    </row>
    <row r="839" spans="1:27" ht="16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  <c r="Z839" s="246"/>
      <c r="AA839" s="246"/>
    </row>
    <row r="840" spans="1:27" ht="16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  <c r="Z840" s="246"/>
      <c r="AA840" s="246"/>
    </row>
    <row r="841" spans="1:27" ht="16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  <c r="Z841" s="246"/>
      <c r="AA841" s="246"/>
    </row>
    <row r="842" spans="1:27" ht="16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  <c r="Z842" s="246"/>
      <c r="AA842" s="246"/>
    </row>
    <row r="843" spans="1:27" ht="16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  <c r="Z843" s="246"/>
      <c r="AA843" s="246"/>
    </row>
    <row r="844" spans="1:27" ht="16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  <c r="Z844" s="246"/>
      <c r="AA844" s="246"/>
    </row>
    <row r="845" spans="1:27" ht="16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  <c r="Z845" s="246"/>
      <c r="AA845" s="246"/>
    </row>
    <row r="846" spans="1:27" ht="16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  <c r="Z846" s="246"/>
      <c r="AA846" s="246"/>
    </row>
    <row r="847" spans="1:27" ht="16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  <c r="Z847" s="246"/>
      <c r="AA847" s="246"/>
    </row>
    <row r="848" spans="1:27" ht="16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  <c r="Z848" s="246"/>
      <c r="AA848" s="246"/>
    </row>
    <row r="849" spans="1:27" ht="16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  <c r="Z849" s="246"/>
      <c r="AA849" s="246"/>
    </row>
    <row r="850" spans="1:27" ht="16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  <c r="Z850" s="246"/>
      <c r="AA850" s="246"/>
    </row>
    <row r="851" spans="1:27" ht="16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  <c r="Z851" s="246"/>
      <c r="AA851" s="246"/>
    </row>
    <row r="852" spans="1:27" ht="16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  <c r="Z852" s="246"/>
      <c r="AA852" s="246"/>
    </row>
    <row r="853" spans="1:27" ht="16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  <c r="Z853" s="246"/>
      <c r="AA853" s="246"/>
    </row>
    <row r="854" spans="1:27" ht="16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  <c r="Z854" s="246"/>
      <c r="AA854" s="246"/>
    </row>
    <row r="855" spans="1:27" ht="16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  <c r="Z855" s="246"/>
      <c r="AA855" s="246"/>
    </row>
    <row r="856" spans="1:27" ht="16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  <c r="Z856" s="246"/>
      <c r="AA856" s="246"/>
    </row>
    <row r="857" spans="1:27" ht="16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  <c r="Z857" s="246"/>
      <c r="AA857" s="246"/>
    </row>
    <row r="858" spans="1:27" ht="16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  <c r="Z858" s="246"/>
      <c r="AA858" s="246"/>
    </row>
    <row r="859" spans="1:27" ht="16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  <c r="Z859" s="246"/>
      <c r="AA859" s="246"/>
    </row>
    <row r="860" spans="1:27" ht="16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  <c r="Z860" s="246"/>
      <c r="AA860" s="246"/>
    </row>
    <row r="861" spans="1:27" ht="16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  <c r="Z861" s="246"/>
      <c r="AA861" s="246"/>
    </row>
    <row r="862" spans="1:27" ht="16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  <c r="Z862" s="246"/>
      <c r="AA862" s="246"/>
    </row>
    <row r="863" spans="1:27" ht="16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  <c r="Z863" s="246"/>
      <c r="AA863" s="246"/>
    </row>
    <row r="864" spans="1:27" ht="16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  <c r="Z864" s="246"/>
      <c r="AA864" s="246"/>
    </row>
    <row r="865" spans="1:27" ht="16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  <c r="Z865" s="246"/>
      <c r="AA865" s="246"/>
    </row>
    <row r="866" spans="1:27" ht="16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  <c r="Z866" s="246"/>
      <c r="AA866" s="246"/>
    </row>
    <row r="867" spans="1:27" ht="16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  <c r="Z867" s="246"/>
      <c r="AA867" s="246"/>
    </row>
    <row r="868" spans="1:27" ht="16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  <c r="Z868" s="246"/>
      <c r="AA868" s="246"/>
    </row>
    <row r="869" spans="1:27" ht="16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  <c r="Z869" s="246"/>
      <c r="AA869" s="246"/>
    </row>
    <row r="870" spans="1:27" ht="16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  <c r="Z870" s="246"/>
      <c r="AA870" s="246"/>
    </row>
    <row r="871" spans="1:27" ht="16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  <c r="Z871" s="246"/>
      <c r="AA871" s="246"/>
    </row>
    <row r="872" spans="1:27" ht="16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  <c r="Z872" s="246"/>
      <c r="AA872" s="246"/>
    </row>
    <row r="873" spans="1:27" ht="16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  <c r="Z873" s="246"/>
      <c r="AA873" s="246"/>
    </row>
    <row r="874" spans="1:27" ht="16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  <c r="Z874" s="246"/>
      <c r="AA874" s="246"/>
    </row>
    <row r="875" spans="1:27" ht="16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  <c r="Z875" s="246"/>
      <c r="AA875" s="246"/>
    </row>
    <row r="876" spans="1:27" ht="16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  <c r="Z876" s="246"/>
      <c r="AA876" s="246"/>
    </row>
    <row r="877" spans="1:27" ht="16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  <c r="Z877" s="246"/>
      <c r="AA877" s="246"/>
    </row>
    <row r="878" spans="1:27" ht="16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  <c r="Z878" s="246"/>
      <c r="AA878" s="246"/>
    </row>
    <row r="879" spans="1:27" ht="16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  <c r="Z879" s="246"/>
      <c r="AA879" s="246"/>
    </row>
    <row r="880" spans="1:27" ht="16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  <c r="Z880" s="246"/>
      <c r="AA880" s="246"/>
    </row>
    <row r="881" spans="1:27" ht="16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  <c r="Z881" s="246"/>
      <c r="AA881" s="246"/>
    </row>
    <row r="882" spans="1:27" ht="16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  <c r="Z882" s="246"/>
      <c r="AA882" s="246"/>
    </row>
    <row r="883" spans="1:27" ht="16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  <c r="Z883" s="246"/>
      <c r="AA883" s="246"/>
    </row>
    <row r="884" spans="1:27" ht="16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  <c r="Z884" s="246"/>
      <c r="AA884" s="246"/>
    </row>
    <row r="885" spans="1:27" ht="16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  <c r="Z885" s="246"/>
      <c r="AA885" s="246"/>
    </row>
    <row r="886" spans="1:27" ht="16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  <c r="Z886" s="246"/>
      <c r="AA886" s="246"/>
    </row>
    <row r="887" spans="1:27" ht="16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  <c r="Z887" s="246"/>
      <c r="AA887" s="246"/>
    </row>
    <row r="888" spans="1:27" ht="16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  <c r="Z888" s="246"/>
      <c r="AA888" s="246"/>
    </row>
    <row r="889" spans="1:27" ht="16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  <c r="Z889" s="246"/>
      <c r="AA889" s="246"/>
    </row>
    <row r="890" spans="1:27" ht="16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  <c r="Z890" s="246"/>
      <c r="AA890" s="246"/>
    </row>
    <row r="891" spans="1:27" ht="16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  <c r="Z891" s="246"/>
      <c r="AA891" s="246"/>
    </row>
    <row r="892" spans="1:27" ht="16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  <c r="Z892" s="246"/>
      <c r="AA892" s="246"/>
    </row>
    <row r="893" spans="1:27" ht="16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  <c r="Z893" s="246"/>
      <c r="AA893" s="246"/>
    </row>
    <row r="894" spans="1:27" ht="16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  <c r="Z894" s="246"/>
      <c r="AA894" s="246"/>
    </row>
    <row r="895" spans="1:27" ht="16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  <c r="Z895" s="246"/>
      <c r="AA895" s="246"/>
    </row>
    <row r="896" spans="1:27" ht="16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  <c r="Z896" s="246"/>
      <c r="AA896" s="246"/>
    </row>
    <row r="897" spans="1:27" ht="16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  <c r="Z897" s="246"/>
      <c r="AA897" s="246"/>
    </row>
    <row r="898" spans="1:27" ht="16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  <c r="Z898" s="246"/>
      <c r="AA898" s="246"/>
    </row>
    <row r="899" spans="1:27" ht="16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  <c r="Z899" s="246"/>
      <c r="AA899" s="246"/>
    </row>
    <row r="900" spans="1:27" ht="16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  <c r="Z900" s="246"/>
      <c r="AA900" s="246"/>
    </row>
    <row r="901" spans="1:27" ht="16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  <c r="Z901" s="246"/>
      <c r="AA901" s="246"/>
    </row>
    <row r="902" spans="1:27" ht="16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  <c r="Z902" s="246"/>
      <c r="AA902" s="246"/>
    </row>
    <row r="903" spans="1:27" ht="16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  <c r="Z903" s="246"/>
      <c r="AA903" s="246"/>
    </row>
    <row r="904" spans="1:27" ht="16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  <c r="Z904" s="246"/>
      <c r="AA904" s="246"/>
    </row>
    <row r="905" spans="1:27" ht="16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  <c r="Z905" s="246"/>
      <c r="AA905" s="246"/>
    </row>
    <row r="906" spans="1:27" ht="16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  <c r="Z906" s="246"/>
      <c r="AA906" s="246"/>
    </row>
    <row r="907" spans="1:27" ht="16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  <c r="Z907" s="246"/>
      <c r="AA907" s="246"/>
    </row>
    <row r="908" spans="1:27" ht="16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  <c r="Z908" s="246"/>
      <c r="AA908" s="246"/>
    </row>
    <row r="909" spans="1:27" ht="16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  <c r="Z909" s="246"/>
      <c r="AA909" s="246"/>
    </row>
    <row r="910" spans="1:27" ht="16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  <c r="Z910" s="246"/>
      <c r="AA910" s="246"/>
    </row>
    <row r="911" spans="1:27" ht="16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  <c r="Z911" s="246"/>
      <c r="AA911" s="246"/>
    </row>
    <row r="912" spans="1:27" ht="16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  <c r="Z912" s="246"/>
      <c r="AA912" s="246"/>
    </row>
    <row r="913" spans="1:27" ht="16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  <c r="Z913" s="246"/>
      <c r="AA913" s="246"/>
    </row>
    <row r="914" spans="1:27" ht="16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  <c r="Z914" s="246"/>
      <c r="AA914" s="246"/>
    </row>
    <row r="915" spans="1:27" ht="16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  <c r="Z915" s="246"/>
      <c r="AA915" s="246"/>
    </row>
    <row r="916" spans="1:27" ht="16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  <c r="Z916" s="246"/>
      <c r="AA916" s="246"/>
    </row>
    <row r="917" spans="1:27" ht="16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  <c r="Z917" s="246"/>
      <c r="AA917" s="246"/>
    </row>
    <row r="918" spans="1:27" ht="16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  <c r="Z918" s="246"/>
      <c r="AA918" s="246"/>
    </row>
    <row r="919" spans="1:27" ht="16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  <c r="Z919" s="246"/>
      <c r="AA919" s="246"/>
    </row>
    <row r="920" spans="1:27" ht="16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  <c r="Z920" s="246"/>
      <c r="AA920" s="246"/>
    </row>
    <row r="921" spans="1:27" ht="16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  <c r="Z921" s="246"/>
      <c r="AA921" s="246"/>
    </row>
    <row r="922" spans="1:27" ht="16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  <c r="Z922" s="246"/>
      <c r="AA922" s="246"/>
    </row>
    <row r="923" spans="1:27" ht="16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  <c r="Z923" s="246"/>
      <c r="AA923" s="246"/>
    </row>
    <row r="924" spans="1:27" ht="16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  <c r="Z924" s="246"/>
      <c r="AA924" s="246"/>
    </row>
    <row r="925" spans="1:27" ht="16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  <c r="Z925" s="246"/>
      <c r="AA925" s="246"/>
    </row>
    <row r="926" spans="1:27" ht="16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  <c r="Z926" s="246"/>
      <c r="AA926" s="246"/>
    </row>
    <row r="927" spans="1:27" ht="16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  <c r="Z927" s="246"/>
      <c r="AA927" s="246"/>
    </row>
    <row r="928" spans="1:27" ht="16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  <c r="Z928" s="246"/>
      <c r="AA928" s="246"/>
    </row>
    <row r="929" spans="1:27" ht="16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  <c r="Z929" s="246"/>
      <c r="AA929" s="246"/>
    </row>
    <row r="930" spans="1:27" ht="16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  <c r="Z930" s="246"/>
      <c r="AA930" s="246"/>
    </row>
    <row r="931" spans="1:27" ht="16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  <c r="Z931" s="246"/>
      <c r="AA931" s="246"/>
    </row>
    <row r="932" spans="1:27" ht="16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  <c r="Z932" s="246"/>
      <c r="AA932" s="246"/>
    </row>
    <row r="933" spans="1:27" ht="16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  <c r="Z933" s="246"/>
      <c r="AA933" s="246"/>
    </row>
    <row r="934" spans="1:27" ht="16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  <c r="Z934" s="246"/>
      <c r="AA934" s="246"/>
    </row>
    <row r="935" spans="1:27" ht="16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  <c r="Z935" s="246"/>
      <c r="AA935" s="246"/>
    </row>
    <row r="936" spans="1:27" ht="16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  <c r="Z936" s="246"/>
      <c r="AA936" s="246"/>
    </row>
    <row r="937" spans="1:27" ht="16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  <c r="Z937" s="246"/>
      <c r="AA937" s="246"/>
    </row>
    <row r="938" spans="1:27" ht="16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  <c r="Z938" s="246"/>
      <c r="AA938" s="246"/>
    </row>
    <row r="939" spans="1:27" ht="16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  <c r="Z939" s="246"/>
      <c r="AA939" s="246"/>
    </row>
    <row r="940" spans="1:27" ht="16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  <c r="Z940" s="246"/>
      <c r="AA940" s="246"/>
    </row>
    <row r="941" spans="1:27" ht="16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  <c r="Z941" s="246"/>
      <c r="AA941" s="246"/>
    </row>
    <row r="942" spans="1:27" ht="16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  <c r="Z942" s="246"/>
      <c r="AA942" s="246"/>
    </row>
    <row r="943" spans="1:27" ht="16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  <c r="Z943" s="246"/>
      <c r="AA943" s="246"/>
    </row>
    <row r="944" spans="1:27" ht="16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  <c r="Z944" s="246"/>
      <c r="AA944" s="246"/>
    </row>
    <row r="945" spans="1:27" ht="16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  <c r="Z945" s="246"/>
      <c r="AA945" s="246"/>
    </row>
    <row r="946" spans="1:27" ht="16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  <c r="Z946" s="246"/>
      <c r="AA946" s="246"/>
    </row>
    <row r="947" spans="1:27" ht="16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  <c r="Z947" s="246"/>
      <c r="AA947" s="246"/>
    </row>
    <row r="948" spans="1:27" ht="16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  <c r="Z948" s="246"/>
      <c r="AA948" s="246"/>
    </row>
    <row r="949" spans="1:27" ht="16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  <c r="Z949" s="246"/>
      <c r="AA949" s="246"/>
    </row>
    <row r="950" spans="1:27" ht="16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  <c r="Z950" s="246"/>
      <c r="AA950" s="246"/>
    </row>
    <row r="951" spans="1:27" ht="16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  <c r="Z951" s="246"/>
      <c r="AA951" s="246"/>
    </row>
    <row r="952" spans="1:27" ht="16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  <c r="Z952" s="246"/>
      <c r="AA952" s="246"/>
    </row>
    <row r="953" spans="1:27" ht="16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  <c r="Z953" s="246"/>
      <c r="AA953" s="246"/>
    </row>
    <row r="954" spans="1:27" ht="16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  <c r="Z954" s="246"/>
      <c r="AA954" s="246"/>
    </row>
    <row r="955" spans="1:27" ht="16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  <c r="Z955" s="246"/>
      <c r="AA955" s="246"/>
    </row>
    <row r="956" spans="1:27" ht="16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  <c r="Z956" s="246"/>
      <c r="AA956" s="246"/>
    </row>
    <row r="957" spans="1:27" ht="16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  <c r="Z957" s="246"/>
      <c r="AA957" s="246"/>
    </row>
    <row r="958" spans="1:27" ht="16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  <c r="Z958" s="246"/>
      <c r="AA958" s="246"/>
    </row>
    <row r="959" spans="1:27" ht="16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  <c r="Z959" s="246"/>
      <c r="AA959" s="246"/>
    </row>
    <row r="960" spans="1:27" ht="16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  <c r="Z960" s="246"/>
      <c r="AA960" s="246"/>
    </row>
    <row r="961" spans="1:27" ht="16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  <c r="Z961" s="246"/>
      <c r="AA961" s="246"/>
    </row>
    <row r="962" spans="1:27" ht="16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  <c r="Z962" s="246"/>
      <c r="AA962" s="246"/>
    </row>
    <row r="963" spans="1:27" ht="16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  <c r="Z963" s="246"/>
      <c r="AA963" s="246"/>
    </row>
    <row r="964" spans="1:27" ht="16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  <c r="Z964" s="246"/>
      <c r="AA964" s="246"/>
    </row>
    <row r="965" spans="1:27" ht="16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  <c r="Z965" s="246"/>
      <c r="AA965" s="246"/>
    </row>
    <row r="966" spans="1:27" ht="16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  <c r="Z966" s="246"/>
      <c r="AA966" s="246"/>
    </row>
    <row r="967" spans="1:27" ht="16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  <c r="Z967" s="246"/>
      <c r="AA967" s="246"/>
    </row>
    <row r="968" spans="1:27" ht="16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  <c r="Z968" s="246"/>
      <c r="AA968" s="246"/>
    </row>
    <row r="969" spans="1:27" ht="16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  <c r="Z969" s="246"/>
      <c r="AA969" s="246"/>
    </row>
    <row r="970" spans="1:27" ht="16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  <c r="Z970" s="246"/>
      <c r="AA970" s="246"/>
    </row>
    <row r="971" spans="1:27" ht="16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  <c r="Z971" s="246"/>
      <c r="AA971" s="246"/>
    </row>
    <row r="972" spans="1:27" ht="16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  <c r="Z972" s="246"/>
      <c r="AA972" s="246"/>
    </row>
    <row r="973" spans="1:27" ht="16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  <c r="Z973" s="246"/>
      <c r="AA973" s="246"/>
    </row>
    <row r="974" spans="1:27" ht="16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  <c r="Z974" s="246"/>
      <c r="AA974" s="246"/>
    </row>
    <row r="975" spans="1:27" ht="16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  <c r="Z975" s="246"/>
      <c r="AA975" s="246"/>
    </row>
    <row r="976" spans="1:27" ht="16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  <c r="Z976" s="246"/>
      <c r="AA976" s="246"/>
    </row>
    <row r="977" spans="1:27" ht="16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  <c r="Z977" s="246"/>
      <c r="AA977" s="246"/>
    </row>
    <row r="978" spans="1:27" ht="16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  <c r="Z978" s="246"/>
      <c r="AA978" s="246"/>
    </row>
    <row r="979" spans="1:27" ht="16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  <c r="Z979" s="246"/>
      <c r="AA979" s="246"/>
    </row>
    <row r="980" spans="1:27" ht="16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  <c r="Z980" s="246"/>
      <c r="AA980" s="246"/>
    </row>
    <row r="981" spans="1:27" ht="16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  <c r="Z981" s="246"/>
      <c r="AA981" s="246"/>
    </row>
    <row r="982" spans="1:27" ht="16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  <c r="Z982" s="246"/>
      <c r="AA982" s="246"/>
    </row>
    <row r="983" spans="1:27" ht="16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  <c r="Z983" s="246"/>
      <c r="AA983" s="246"/>
    </row>
    <row r="984" spans="1:27" ht="16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  <c r="Z984" s="246"/>
      <c r="AA984" s="246"/>
    </row>
    <row r="985" spans="1:27" ht="16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  <c r="Z985" s="246"/>
      <c r="AA985" s="246"/>
    </row>
    <row r="986" spans="1:27" ht="16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  <c r="Z986" s="246"/>
      <c r="AA986" s="246"/>
    </row>
    <row r="987" spans="1:27" ht="16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  <c r="Z987" s="246"/>
      <c r="AA987" s="246"/>
    </row>
    <row r="988" spans="1:27" ht="16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  <c r="Z988" s="246"/>
      <c r="AA988" s="246"/>
    </row>
    <row r="989" spans="1:27" ht="16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  <c r="Z989" s="246"/>
      <c r="AA989" s="246"/>
    </row>
    <row r="990" spans="1:27" ht="16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  <c r="Z990" s="246"/>
      <c r="AA990" s="246"/>
    </row>
    <row r="991" spans="1:27" ht="16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  <c r="Z991" s="246"/>
      <c r="AA991" s="246"/>
    </row>
    <row r="992" spans="1:27" ht="16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  <c r="Z992" s="246"/>
      <c r="AA992" s="246"/>
    </row>
    <row r="993" spans="1:27" ht="16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  <c r="Z993" s="246"/>
      <c r="AA993" s="246"/>
    </row>
    <row r="994" spans="1:27" ht="16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  <c r="Z994" s="246"/>
      <c r="AA994" s="246"/>
    </row>
    <row r="995" spans="1:27" ht="16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  <c r="Z995" s="246"/>
      <c r="AA995" s="246"/>
    </row>
    <row r="996" spans="1:27" ht="16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  <c r="Z996" s="246"/>
      <c r="AA996" s="246"/>
    </row>
    <row r="997" spans="1:27" ht="16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  <c r="Z997" s="246"/>
      <c r="AA997" s="246"/>
    </row>
    <row r="998" spans="1:27" ht="16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  <c r="Z998" s="246"/>
      <c r="AA998" s="246"/>
    </row>
    <row r="999" spans="1:27" ht="16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  <c r="Z999" s="246"/>
      <c r="AA999" s="246"/>
    </row>
    <row r="1000" spans="1:27" ht="16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  <c r="Z1000" s="246"/>
      <c r="AA1000" s="246"/>
    </row>
    <row r="1001" spans="1:27" ht="16">
      <c r="A1001" s="246"/>
      <c r="B1001" s="246"/>
      <c r="C1001" s="246"/>
      <c r="D1001" s="246"/>
      <c r="E1001" s="246"/>
      <c r="F1001" s="246"/>
      <c r="G1001" s="246"/>
      <c r="H1001" s="246"/>
      <c r="I1001" s="246"/>
      <c r="J1001" s="246"/>
      <c r="K1001" s="246"/>
      <c r="L1001" s="246"/>
      <c r="M1001" s="246"/>
      <c r="N1001" s="246"/>
      <c r="O1001" s="246"/>
      <c r="P1001" s="246"/>
      <c r="Q1001" s="246"/>
      <c r="R1001" s="246"/>
      <c r="S1001" s="246"/>
      <c r="T1001" s="246"/>
      <c r="U1001" s="246"/>
      <c r="V1001" s="246"/>
      <c r="W1001" s="246"/>
      <c r="X1001" s="246"/>
      <c r="Y1001" s="246"/>
      <c r="Z1001" s="246"/>
      <c r="AA1001" s="246"/>
    </row>
    <row r="1002" spans="1:27" ht="16">
      <c r="A1002" s="246"/>
      <c r="B1002" s="246"/>
      <c r="C1002" s="246"/>
      <c r="D1002" s="246"/>
      <c r="E1002" s="246"/>
      <c r="F1002" s="246"/>
      <c r="G1002" s="246"/>
      <c r="H1002" s="246"/>
      <c r="I1002" s="246"/>
      <c r="J1002" s="246"/>
      <c r="K1002" s="246"/>
      <c r="L1002" s="246"/>
      <c r="M1002" s="246"/>
      <c r="N1002" s="246"/>
      <c r="O1002" s="246"/>
      <c r="P1002" s="246"/>
      <c r="Q1002" s="246"/>
      <c r="R1002" s="246"/>
      <c r="S1002" s="246"/>
      <c r="T1002" s="246"/>
      <c r="U1002" s="246"/>
      <c r="V1002" s="246"/>
      <c r="W1002" s="246"/>
      <c r="X1002" s="246"/>
      <c r="Y1002" s="246"/>
      <c r="Z1002" s="246"/>
      <c r="AA1002" s="246"/>
    </row>
    <row r="1003" spans="1:27" ht="16">
      <c r="A1003" s="246"/>
      <c r="B1003" s="246"/>
      <c r="C1003" s="246"/>
      <c r="D1003" s="246"/>
      <c r="E1003" s="246"/>
      <c r="F1003" s="246"/>
      <c r="G1003" s="246"/>
      <c r="H1003" s="246"/>
      <c r="I1003" s="246"/>
      <c r="J1003" s="246"/>
      <c r="K1003" s="246"/>
      <c r="L1003" s="246"/>
      <c r="M1003" s="246"/>
      <c r="N1003" s="246"/>
      <c r="O1003" s="246"/>
      <c r="P1003" s="246"/>
      <c r="Q1003" s="246"/>
      <c r="R1003" s="246"/>
      <c r="S1003" s="246"/>
      <c r="T1003" s="246"/>
      <c r="U1003" s="246"/>
      <c r="V1003" s="246"/>
      <c r="W1003" s="246"/>
      <c r="X1003" s="246"/>
      <c r="Y1003" s="246"/>
      <c r="Z1003" s="246"/>
      <c r="AA1003" s="246"/>
    </row>
    <row r="1004" spans="1:27" ht="16">
      <c r="A1004" s="246"/>
      <c r="B1004" s="246"/>
      <c r="C1004" s="246"/>
      <c r="D1004" s="246"/>
      <c r="E1004" s="246"/>
      <c r="F1004" s="246"/>
      <c r="G1004" s="246"/>
      <c r="H1004" s="246"/>
      <c r="I1004" s="246"/>
      <c r="J1004" s="246"/>
      <c r="K1004" s="246"/>
      <c r="L1004" s="246"/>
      <c r="M1004" s="246"/>
      <c r="N1004" s="246"/>
      <c r="O1004" s="246"/>
      <c r="P1004" s="246"/>
      <c r="Q1004" s="246"/>
      <c r="R1004" s="246"/>
      <c r="S1004" s="246"/>
      <c r="T1004" s="246"/>
      <c r="U1004" s="246"/>
      <c r="V1004" s="246"/>
      <c r="W1004" s="246"/>
      <c r="X1004" s="246"/>
      <c r="Y1004" s="246"/>
      <c r="Z1004" s="246"/>
      <c r="AA1004" s="246"/>
    </row>
    <row r="1005" spans="1:27" ht="16">
      <c r="A1005" s="246"/>
      <c r="B1005" s="246"/>
      <c r="C1005" s="246"/>
      <c r="D1005" s="246"/>
      <c r="E1005" s="246"/>
      <c r="F1005" s="246"/>
      <c r="G1005" s="246"/>
      <c r="H1005" s="246"/>
      <c r="I1005" s="246"/>
      <c r="J1005" s="246"/>
      <c r="K1005" s="246"/>
      <c r="L1005" s="246"/>
      <c r="M1005" s="246"/>
      <c r="N1005" s="246"/>
      <c r="O1005" s="246"/>
      <c r="P1005" s="246"/>
      <c r="Q1005" s="246"/>
      <c r="R1005" s="246"/>
      <c r="S1005" s="246"/>
      <c r="T1005" s="246"/>
      <c r="U1005" s="246"/>
      <c r="V1005" s="246"/>
      <c r="W1005" s="246"/>
      <c r="X1005" s="246"/>
      <c r="Y1005" s="246"/>
      <c r="Z1005" s="246"/>
      <c r="AA1005" s="246"/>
    </row>
    <row r="1006" spans="1:27" ht="16">
      <c r="A1006" s="246"/>
      <c r="B1006" s="246"/>
      <c r="C1006" s="246"/>
      <c r="D1006" s="246"/>
      <c r="E1006" s="246"/>
      <c r="F1006" s="246"/>
      <c r="G1006" s="246"/>
      <c r="H1006" s="246"/>
      <c r="I1006" s="246"/>
      <c r="J1006" s="246"/>
      <c r="K1006" s="246"/>
      <c r="L1006" s="246"/>
      <c r="M1006" s="246"/>
      <c r="N1006" s="246"/>
      <c r="O1006" s="246"/>
      <c r="P1006" s="246"/>
      <c r="Q1006" s="246"/>
      <c r="R1006" s="246"/>
      <c r="S1006" s="246"/>
      <c r="T1006" s="246"/>
      <c r="U1006" s="246"/>
      <c r="V1006" s="246"/>
      <c r="W1006" s="246"/>
      <c r="X1006" s="246"/>
      <c r="Y1006" s="246"/>
      <c r="Z1006" s="246"/>
      <c r="AA1006" s="246"/>
    </row>
    <row r="1007" spans="1:27" ht="16">
      <c r="A1007" s="246"/>
      <c r="B1007" s="246"/>
      <c r="C1007" s="246"/>
      <c r="D1007" s="246"/>
      <c r="E1007" s="246"/>
      <c r="F1007" s="246"/>
      <c r="G1007" s="246"/>
      <c r="H1007" s="246"/>
      <c r="I1007" s="246"/>
      <c r="J1007" s="246"/>
      <c r="K1007" s="246"/>
      <c r="L1007" s="246"/>
      <c r="M1007" s="246"/>
      <c r="N1007" s="246"/>
      <c r="O1007" s="246"/>
      <c r="P1007" s="246"/>
      <c r="Q1007" s="246"/>
      <c r="R1007" s="246"/>
      <c r="S1007" s="246"/>
      <c r="T1007" s="246"/>
      <c r="U1007" s="246"/>
      <c r="V1007" s="246"/>
      <c r="W1007" s="246"/>
      <c r="X1007" s="246"/>
      <c r="Y1007" s="246"/>
      <c r="Z1007" s="246"/>
      <c r="AA1007" s="246"/>
    </row>
    <row r="1008" spans="1:27" ht="16">
      <c r="A1008" s="246"/>
      <c r="B1008" s="246"/>
      <c r="C1008" s="246"/>
      <c r="D1008" s="246"/>
      <c r="E1008" s="246"/>
      <c r="F1008" s="246"/>
      <c r="G1008" s="246"/>
      <c r="H1008" s="246"/>
      <c r="I1008" s="246"/>
      <c r="J1008" s="246"/>
      <c r="K1008" s="246"/>
      <c r="L1008" s="246"/>
      <c r="M1008" s="246"/>
      <c r="N1008" s="246"/>
      <c r="O1008" s="246"/>
      <c r="P1008" s="246"/>
      <c r="Q1008" s="246"/>
      <c r="R1008" s="246"/>
      <c r="S1008" s="246"/>
      <c r="T1008" s="246"/>
      <c r="U1008" s="246"/>
      <c r="V1008" s="246"/>
      <c r="W1008" s="246"/>
      <c r="X1008" s="246"/>
      <c r="Y1008" s="246"/>
      <c r="Z1008" s="246"/>
      <c r="AA1008" s="246"/>
    </row>
    <row r="1009" spans="1:27" ht="16">
      <c r="A1009" s="246"/>
      <c r="B1009" s="246"/>
      <c r="C1009" s="246"/>
      <c r="D1009" s="246"/>
      <c r="E1009" s="246"/>
      <c r="F1009" s="246"/>
      <c r="G1009" s="246"/>
      <c r="H1009" s="246"/>
      <c r="I1009" s="246"/>
      <c r="J1009" s="246"/>
      <c r="K1009" s="246"/>
      <c r="L1009" s="246"/>
      <c r="M1009" s="246"/>
      <c r="N1009" s="246"/>
      <c r="O1009" s="246"/>
      <c r="P1009" s="246"/>
      <c r="Q1009" s="246"/>
      <c r="R1009" s="246"/>
      <c r="S1009" s="246"/>
      <c r="T1009" s="246"/>
      <c r="U1009" s="246"/>
      <c r="V1009" s="246"/>
      <c r="W1009" s="246"/>
      <c r="X1009" s="246"/>
      <c r="Y1009" s="246"/>
      <c r="Z1009" s="246"/>
      <c r="AA1009" s="246"/>
    </row>
    <row r="1010" spans="1:27" ht="16">
      <c r="A1010" s="246"/>
      <c r="B1010" s="246"/>
      <c r="C1010" s="246"/>
      <c r="D1010" s="246"/>
      <c r="E1010" s="246"/>
      <c r="F1010" s="246"/>
      <c r="G1010" s="246"/>
      <c r="H1010" s="246"/>
      <c r="I1010" s="246"/>
      <c r="J1010" s="246"/>
      <c r="K1010" s="246"/>
      <c r="L1010" s="246"/>
      <c r="M1010" s="246"/>
      <c r="N1010" s="246"/>
      <c r="O1010" s="246"/>
      <c r="P1010" s="246"/>
      <c r="Q1010" s="246"/>
      <c r="R1010" s="246"/>
      <c r="S1010" s="246"/>
      <c r="T1010" s="246"/>
      <c r="U1010" s="246"/>
      <c r="V1010" s="246"/>
      <c r="W1010" s="246"/>
      <c r="X1010" s="246"/>
      <c r="Y1010" s="246"/>
      <c r="Z1010" s="246"/>
      <c r="AA1010" s="246"/>
    </row>
    <row r="1011" spans="1:27" ht="16">
      <c r="A1011" s="246"/>
      <c r="B1011" s="246"/>
      <c r="C1011" s="246"/>
      <c r="D1011" s="246"/>
      <c r="E1011" s="246"/>
      <c r="F1011" s="246"/>
      <c r="G1011" s="246"/>
      <c r="H1011" s="246"/>
      <c r="I1011" s="246"/>
      <c r="J1011" s="246"/>
      <c r="K1011" s="246"/>
      <c r="L1011" s="246"/>
      <c r="M1011" s="246"/>
      <c r="N1011" s="246"/>
      <c r="O1011" s="246"/>
      <c r="P1011" s="246"/>
      <c r="Q1011" s="246"/>
      <c r="R1011" s="246"/>
      <c r="S1011" s="246"/>
      <c r="T1011" s="246"/>
      <c r="U1011" s="246"/>
      <c r="V1011" s="246"/>
      <c r="W1011" s="246"/>
      <c r="X1011" s="246"/>
      <c r="Y1011" s="246"/>
      <c r="Z1011" s="246"/>
      <c r="AA1011" s="246"/>
    </row>
    <row r="1012" spans="1:27" ht="16">
      <c r="A1012" s="246"/>
      <c r="B1012" s="246"/>
      <c r="C1012" s="246"/>
      <c r="D1012" s="246"/>
      <c r="E1012" s="246"/>
      <c r="F1012" s="246"/>
      <c r="G1012" s="246"/>
      <c r="H1012" s="246"/>
      <c r="I1012" s="246"/>
      <c r="J1012" s="246"/>
      <c r="K1012" s="246"/>
      <c r="L1012" s="246"/>
      <c r="M1012" s="246"/>
      <c r="N1012" s="246"/>
      <c r="O1012" s="246"/>
      <c r="P1012" s="246"/>
      <c r="Q1012" s="246"/>
      <c r="R1012" s="246"/>
      <c r="S1012" s="246"/>
      <c r="T1012" s="246"/>
      <c r="U1012" s="246"/>
      <c r="V1012" s="246"/>
      <c r="W1012" s="246"/>
      <c r="X1012" s="246"/>
      <c r="Y1012" s="246"/>
      <c r="Z1012" s="246"/>
      <c r="AA1012" s="246"/>
    </row>
    <row r="1013" spans="1:27" ht="16">
      <c r="A1013" s="246"/>
      <c r="B1013" s="246"/>
      <c r="C1013" s="246"/>
      <c r="D1013" s="246"/>
      <c r="E1013" s="246"/>
      <c r="F1013" s="246"/>
      <c r="G1013" s="246"/>
      <c r="H1013" s="246"/>
      <c r="I1013" s="246"/>
      <c r="J1013" s="246"/>
      <c r="K1013" s="246"/>
      <c r="L1013" s="246"/>
      <c r="M1013" s="246"/>
      <c r="N1013" s="246"/>
      <c r="O1013" s="246"/>
      <c r="P1013" s="246"/>
      <c r="Q1013" s="246"/>
      <c r="R1013" s="246"/>
      <c r="S1013" s="246"/>
      <c r="T1013" s="246"/>
      <c r="U1013" s="246"/>
      <c r="V1013" s="246"/>
      <c r="W1013" s="246"/>
      <c r="X1013" s="246"/>
      <c r="Y1013" s="246"/>
      <c r="Z1013" s="246"/>
      <c r="AA1013" s="246"/>
    </row>
    <row r="1014" spans="1:27" ht="16">
      <c r="A1014" s="246"/>
      <c r="B1014" s="246"/>
      <c r="C1014" s="246"/>
      <c r="D1014" s="246"/>
      <c r="E1014" s="246"/>
      <c r="F1014" s="246"/>
      <c r="G1014" s="246"/>
      <c r="H1014" s="246"/>
      <c r="I1014" s="246"/>
      <c r="J1014" s="246"/>
      <c r="K1014" s="246"/>
      <c r="L1014" s="246"/>
      <c r="M1014" s="246"/>
      <c r="N1014" s="246"/>
      <c r="O1014" s="246"/>
      <c r="P1014" s="246"/>
      <c r="Q1014" s="246"/>
      <c r="R1014" s="246"/>
      <c r="S1014" s="246"/>
      <c r="T1014" s="246"/>
      <c r="U1014" s="246"/>
      <c r="V1014" s="246"/>
      <c r="W1014" s="246"/>
      <c r="X1014" s="246"/>
      <c r="Y1014" s="246"/>
      <c r="Z1014" s="246"/>
      <c r="AA1014" s="246"/>
    </row>
    <row r="1015" spans="1:27" ht="16">
      <c r="A1015" s="246"/>
      <c r="B1015" s="246"/>
      <c r="C1015" s="246"/>
      <c r="D1015" s="246"/>
      <c r="E1015" s="246"/>
      <c r="F1015" s="246"/>
      <c r="G1015" s="246"/>
      <c r="H1015" s="246"/>
      <c r="I1015" s="246"/>
      <c r="J1015" s="246"/>
      <c r="K1015" s="246"/>
      <c r="L1015" s="246"/>
      <c r="M1015" s="246"/>
      <c r="N1015" s="246"/>
      <c r="O1015" s="246"/>
      <c r="P1015" s="246"/>
      <c r="Q1015" s="246"/>
      <c r="R1015" s="246"/>
      <c r="S1015" s="246"/>
      <c r="T1015" s="246"/>
      <c r="U1015" s="246"/>
      <c r="V1015" s="246"/>
      <c r="W1015" s="246"/>
      <c r="X1015" s="246"/>
      <c r="Y1015" s="246"/>
      <c r="Z1015" s="246"/>
      <c r="AA1015" s="246"/>
    </row>
    <row r="1016" spans="1:27" ht="16">
      <c r="A1016" s="246"/>
      <c r="B1016" s="246"/>
      <c r="C1016" s="246"/>
      <c r="D1016" s="246"/>
      <c r="E1016" s="246"/>
      <c r="F1016" s="246"/>
      <c r="G1016" s="246"/>
      <c r="H1016" s="246"/>
      <c r="I1016" s="246"/>
      <c r="J1016" s="246"/>
      <c r="K1016" s="246"/>
      <c r="L1016" s="246"/>
      <c r="M1016" s="246"/>
      <c r="N1016" s="246"/>
      <c r="O1016" s="246"/>
      <c r="P1016" s="246"/>
      <c r="Q1016" s="246"/>
      <c r="R1016" s="246"/>
      <c r="S1016" s="246"/>
      <c r="T1016" s="246"/>
      <c r="U1016" s="246"/>
      <c r="V1016" s="246"/>
      <c r="W1016" s="246"/>
      <c r="X1016" s="246"/>
      <c r="Y1016" s="246"/>
      <c r="Z1016" s="246"/>
      <c r="AA1016" s="246"/>
    </row>
    <row r="1017" spans="1:27" ht="16">
      <c r="A1017" s="246"/>
      <c r="B1017" s="246"/>
      <c r="C1017" s="246"/>
      <c r="D1017" s="246"/>
      <c r="E1017" s="246"/>
      <c r="F1017" s="246"/>
      <c r="G1017" s="246"/>
      <c r="H1017" s="246"/>
      <c r="I1017" s="246"/>
      <c r="J1017" s="246"/>
      <c r="K1017" s="246"/>
      <c r="L1017" s="246"/>
      <c r="M1017" s="246"/>
      <c r="N1017" s="246"/>
      <c r="O1017" s="246"/>
      <c r="P1017" s="246"/>
      <c r="Q1017" s="246"/>
      <c r="R1017" s="246"/>
      <c r="S1017" s="246"/>
      <c r="T1017" s="246"/>
      <c r="U1017" s="246"/>
      <c r="V1017" s="246"/>
      <c r="W1017" s="246"/>
      <c r="X1017" s="246"/>
      <c r="Y1017" s="246"/>
      <c r="Z1017" s="246"/>
      <c r="AA1017" s="246"/>
    </row>
    <row r="1018" spans="1:27" ht="16">
      <c r="A1018" s="246"/>
      <c r="B1018" s="246"/>
      <c r="C1018" s="246"/>
      <c r="D1018" s="246"/>
      <c r="E1018" s="246"/>
      <c r="F1018" s="246"/>
      <c r="G1018" s="246"/>
      <c r="H1018" s="246"/>
      <c r="I1018" s="246"/>
      <c r="J1018" s="246"/>
      <c r="K1018" s="246"/>
      <c r="L1018" s="246"/>
      <c r="M1018" s="246"/>
      <c r="N1018" s="246"/>
      <c r="O1018" s="246"/>
      <c r="P1018" s="246"/>
      <c r="Q1018" s="246"/>
      <c r="R1018" s="246"/>
      <c r="S1018" s="246"/>
      <c r="T1018" s="246"/>
      <c r="U1018" s="246"/>
      <c r="V1018" s="246"/>
      <c r="W1018" s="246"/>
      <c r="X1018" s="246"/>
      <c r="Y1018" s="246"/>
      <c r="Z1018" s="246"/>
      <c r="AA1018" s="246"/>
    </row>
  </sheetData>
  <phoneticPr fontId="1" type="noConversion"/>
  <conditionalFormatting sqref="A1:XFD1048576">
    <cfRule type="containsText" dxfId="6" priority="1" operator="containsText" text="W">
      <formula>NOT(ISERROR(SEARCH("W",A1)))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OverView</vt:lpstr>
      <vt:lpstr>Regular Symbol</vt:lpstr>
      <vt:lpstr>PayCombo</vt:lpstr>
      <vt:lpstr>BN_Regular Symbol</vt:lpstr>
      <vt:lpstr>BN_PayCombo</vt:lpstr>
      <vt:lpstr>Analysis</vt:lpstr>
      <vt:lpstr>VI</vt:lpstr>
      <vt:lpstr>Max Payout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2022-06-07T03:57:51Z</dcterms:modified>
</cp:coreProperties>
</file>