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Projects\ShrileFinance\doc\个人融资\"/>
    </mc:Choice>
  </mc:AlternateContent>
  <workbookProtection workbookPassword="89CF" lockStructure="1"/>
  <bookViews>
    <workbookView xWindow="0" yWindow="0" windowWidth="19200" windowHeight="6915" tabRatio="689" activeTab="2"/>
  </bookViews>
  <sheets>
    <sheet name="计算器" sheetId="32" r:id="rId1"/>
    <sheet name="DATA" sheetId="31" r:id="rId2"/>
    <sheet name="RATE" sheetId="24" r:id="rId3"/>
    <sheet name="A" sheetId="25" r:id="rId4"/>
    <sheet name="B1" sheetId="21" r:id="rId5"/>
    <sheet name="B2" sheetId="30" r:id="rId6"/>
    <sheet name="CD" sheetId="19" r:id="rId7"/>
    <sheet name="E1" sheetId="27" r:id="rId8"/>
    <sheet name="E2" sheetId="23" r:id="rId9"/>
    <sheet name="F" sheetId="6" r:id="rId10"/>
  </sheets>
  <definedNames>
    <definedName name="_xlnm._FilterDatabase" localSheetId="2" hidden="1">RATE!$B$5:$G$28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86" i="24" l="1"/>
  <c r="T85" i="24"/>
  <c r="F66" i="24"/>
  <c r="S66" i="24"/>
  <c r="D7" i="25"/>
  <c r="AB60" i="31"/>
  <c r="AD60" i="31"/>
  <c r="AE60" i="31"/>
  <c r="AF60" i="31"/>
  <c r="AB61" i="31"/>
  <c r="AC61" i="31"/>
  <c r="AD61" i="31"/>
  <c r="AE61" i="31"/>
  <c r="AF61" i="31"/>
  <c r="AB62" i="31"/>
  <c r="AD62" i="31"/>
  <c r="AE62" i="31"/>
  <c r="AF62" i="31"/>
  <c r="U65" i="24"/>
  <c r="AC62" i="31" s="1"/>
  <c r="U64" i="24"/>
  <c r="U63" i="24"/>
  <c r="AC60" i="31" s="1"/>
  <c r="C63" i="24"/>
  <c r="Y60" i="31" s="1"/>
  <c r="D63" i="24"/>
  <c r="Z60" i="31" s="1"/>
  <c r="E63" i="24"/>
  <c r="AA60" i="31" s="1"/>
  <c r="F63" i="24"/>
  <c r="H63" i="24"/>
  <c r="I63" i="24"/>
  <c r="J63" i="24" s="1"/>
  <c r="K63" i="24"/>
  <c r="L63" i="24"/>
  <c r="M63" i="24"/>
  <c r="N63" i="24"/>
  <c r="O63" i="24"/>
  <c r="P63" i="24"/>
  <c r="Q63" i="24"/>
  <c r="R63" i="24"/>
  <c r="C64" i="24"/>
  <c r="Y61" i="31" s="1"/>
  <c r="D64" i="24"/>
  <c r="Z61" i="31" s="1"/>
  <c r="E64" i="24"/>
  <c r="AA61" i="31" s="1"/>
  <c r="F64" i="24"/>
  <c r="H64" i="24"/>
  <c r="I64" i="24"/>
  <c r="J64" i="24" s="1"/>
  <c r="K64" i="24"/>
  <c r="L64" i="24"/>
  <c r="M64" i="24"/>
  <c r="C65" i="24"/>
  <c r="Y62" i="31" s="1"/>
  <c r="D65" i="24"/>
  <c r="Z62" i="31" s="1"/>
  <c r="E65" i="24"/>
  <c r="AA62" i="31" s="1"/>
  <c r="F65" i="24"/>
  <c r="H65" i="24"/>
  <c r="I65" i="24"/>
  <c r="J65" i="24" s="1"/>
  <c r="K65" i="24"/>
  <c r="L65" i="24"/>
  <c r="M65" i="24"/>
  <c r="B64" i="24"/>
  <c r="X61" i="31" s="1"/>
  <c r="B65" i="24"/>
  <c r="X62" i="31" s="1"/>
  <c r="B63" i="24"/>
  <c r="X60" i="31" s="1"/>
  <c r="S63" i="24" l="1"/>
  <c r="G82" i="23"/>
  <c r="G63" i="24" s="1"/>
  <c r="T82" i="23"/>
  <c r="J84" i="23"/>
  <c r="G84" i="23"/>
  <c r="G65" i="24" s="1"/>
  <c r="G83" i="23"/>
  <c r="G64" i="24" s="1"/>
  <c r="J83" i="23"/>
  <c r="O83" i="23"/>
  <c r="P83" i="23"/>
  <c r="Q83" i="23"/>
  <c r="R83" i="23"/>
  <c r="N83" i="23"/>
  <c r="R84" i="23" l="1"/>
  <c r="R65" i="24" s="1"/>
  <c r="R64" i="24"/>
  <c r="N84" i="23"/>
  <c r="N65" i="24" s="1"/>
  <c r="N64" i="24"/>
  <c r="O84" i="23"/>
  <c r="O65" i="24" s="1"/>
  <c r="O64" i="24"/>
  <c r="P84" i="23"/>
  <c r="P65" i="24" s="1"/>
  <c r="P64" i="24"/>
  <c r="Q84" i="23"/>
  <c r="Q65" i="24" s="1"/>
  <c r="Q64" i="24"/>
  <c r="T83" i="23"/>
  <c r="B7" i="31"/>
  <c r="T84" i="23" l="1"/>
  <c r="S64" i="24"/>
  <c r="S65" i="24"/>
  <c r="D5" i="31"/>
  <c r="F7" i="31"/>
  <c r="F6" i="31"/>
  <c r="D6" i="31"/>
  <c r="B6" i="31"/>
  <c r="F5" i="31"/>
  <c r="D4" i="31"/>
  <c r="B4" i="31"/>
  <c r="B3" i="31"/>
  <c r="B2" i="23" l="1"/>
  <c r="B2" i="27"/>
  <c r="B2" i="19"/>
  <c r="B2" i="30"/>
  <c r="B2" i="21"/>
  <c r="B2" i="25"/>
  <c r="J86" i="23" l="1"/>
  <c r="F6" i="23" l="1"/>
  <c r="F5" i="23"/>
  <c r="F4" i="23"/>
  <c r="F3" i="23"/>
  <c r="D5" i="23"/>
  <c r="D4" i="23"/>
  <c r="D3" i="23"/>
  <c r="B4" i="23"/>
  <c r="B5" i="23"/>
  <c r="B6" i="23"/>
  <c r="B3" i="23"/>
  <c r="F6" i="27"/>
  <c r="F5" i="27"/>
  <c r="F4" i="27"/>
  <c r="F3" i="27"/>
  <c r="D5" i="27"/>
  <c r="D4" i="27"/>
  <c r="D3" i="27"/>
  <c r="B4" i="27"/>
  <c r="B5" i="27"/>
  <c r="B6" i="27"/>
  <c r="B3" i="27"/>
  <c r="F6" i="19"/>
  <c r="F5" i="19"/>
  <c r="F4" i="19"/>
  <c r="F3" i="19"/>
  <c r="D5" i="19"/>
  <c r="D4" i="19"/>
  <c r="D3" i="19"/>
  <c r="B4" i="19"/>
  <c r="B5" i="19"/>
  <c r="B6" i="19"/>
  <c r="B3" i="19"/>
  <c r="F6" i="30"/>
  <c r="F5" i="30"/>
  <c r="F4" i="30"/>
  <c r="F3" i="30"/>
  <c r="D5" i="30"/>
  <c r="D4" i="30"/>
  <c r="D3" i="30"/>
  <c r="B4" i="30"/>
  <c r="B5" i="30"/>
  <c r="B6" i="30"/>
  <c r="B3" i="30"/>
  <c r="F6" i="21"/>
  <c r="F5" i="21"/>
  <c r="F4" i="21"/>
  <c r="F3" i="21"/>
  <c r="D5" i="21"/>
  <c r="D4" i="21"/>
  <c r="D3" i="21"/>
  <c r="B4" i="21"/>
  <c r="B5" i="21"/>
  <c r="B6" i="21"/>
  <c r="B3" i="21"/>
  <c r="F6" i="25"/>
  <c r="F5" i="25"/>
  <c r="F4" i="25"/>
  <c r="F3" i="25"/>
  <c r="D5" i="25"/>
  <c r="D4" i="25"/>
  <c r="D3" i="25"/>
  <c r="B4" i="25"/>
  <c r="B5" i="25"/>
  <c r="B6" i="25"/>
  <c r="B3" i="25"/>
  <c r="D6" i="25" l="1"/>
  <c r="D6" i="21"/>
  <c r="D6" i="19"/>
  <c r="D6" i="30"/>
  <c r="D6" i="23"/>
  <c r="D6" i="27"/>
  <c r="AB4" i="31"/>
  <c r="AD4" i="31"/>
  <c r="AB5" i="31"/>
  <c r="AD5" i="31"/>
  <c r="AB6" i="31"/>
  <c r="AE6" i="31"/>
  <c r="AB7" i="31"/>
  <c r="AE7" i="31"/>
  <c r="AB8" i="31"/>
  <c r="AE8" i="31"/>
  <c r="AB9" i="31"/>
  <c r="AD9" i="31"/>
  <c r="AB10" i="31"/>
  <c r="AD10" i="31"/>
  <c r="AB11" i="31"/>
  <c r="AD11" i="31"/>
  <c r="AB12" i="31"/>
  <c r="AE12" i="31"/>
  <c r="AB13" i="31"/>
  <c r="AE13" i="31"/>
  <c r="AB14" i="31"/>
  <c r="AE14" i="31"/>
  <c r="AB15" i="31"/>
  <c r="AD15" i="31"/>
  <c r="AB16" i="31"/>
  <c r="AD16" i="31"/>
  <c r="AB17" i="31"/>
  <c r="AD17" i="31"/>
  <c r="AB18" i="31"/>
  <c r="AE18" i="31"/>
  <c r="AB19" i="31"/>
  <c r="AE19" i="31"/>
  <c r="AB20" i="31"/>
  <c r="AE20" i="31"/>
  <c r="AB21" i="31"/>
  <c r="AC21" i="31"/>
  <c r="AD21" i="31"/>
  <c r="AB22" i="31"/>
  <c r="AC22" i="31"/>
  <c r="AD22" i="31"/>
  <c r="AB23" i="31"/>
  <c r="AC23" i="31"/>
  <c r="AD23" i="31"/>
  <c r="AE23" i="31"/>
  <c r="AB24" i="31"/>
  <c r="AC24" i="31"/>
  <c r="AD24" i="31"/>
  <c r="AE24" i="31"/>
  <c r="AB25" i="31"/>
  <c r="AF25" i="31"/>
  <c r="AB26" i="31"/>
  <c r="AF26" i="31"/>
  <c r="AB27" i="31"/>
  <c r="AD27" i="31"/>
  <c r="AE27" i="31"/>
  <c r="AF27" i="31"/>
  <c r="AB28" i="31"/>
  <c r="AD28" i="31"/>
  <c r="AE28" i="31"/>
  <c r="AF28" i="31"/>
  <c r="AB29" i="31"/>
  <c r="AD29" i="31"/>
  <c r="AE29" i="31"/>
  <c r="AF29" i="31"/>
  <c r="AB30" i="31"/>
  <c r="AF30" i="31"/>
  <c r="AB31" i="31"/>
  <c r="AF31" i="31"/>
  <c r="AB32" i="31"/>
  <c r="AC32" i="31"/>
  <c r="AD32" i="31"/>
  <c r="AE32" i="31"/>
  <c r="AF32" i="31"/>
  <c r="AB33" i="31"/>
  <c r="AC33" i="31"/>
  <c r="AD33" i="31"/>
  <c r="AE33" i="31"/>
  <c r="AF33" i="31"/>
  <c r="AB34" i="31"/>
  <c r="AD34" i="31"/>
  <c r="AE34" i="31"/>
  <c r="AF34" i="31"/>
  <c r="AB35" i="31"/>
  <c r="AD35" i="31"/>
  <c r="AE35" i="31"/>
  <c r="AF35" i="31"/>
  <c r="AB36" i="31"/>
  <c r="AF36" i="31"/>
  <c r="AB37" i="31"/>
  <c r="AF37" i="31"/>
  <c r="AB38" i="31"/>
  <c r="AD38" i="31"/>
  <c r="AE38" i="31"/>
  <c r="AF38" i="31"/>
  <c r="AB39" i="31"/>
  <c r="AD39" i="31"/>
  <c r="AE39" i="31"/>
  <c r="AF39" i="31"/>
  <c r="AB40" i="31"/>
  <c r="AD40" i="31"/>
  <c r="AE40" i="31"/>
  <c r="AF40" i="31"/>
  <c r="AB41" i="31"/>
  <c r="AF41" i="31"/>
  <c r="AB42" i="31"/>
  <c r="AF42" i="31"/>
  <c r="AB43" i="31"/>
  <c r="AF43" i="31"/>
  <c r="AB44" i="31"/>
  <c r="AF44" i="31"/>
  <c r="AB45" i="31"/>
  <c r="AB46" i="31"/>
  <c r="AB47" i="31"/>
  <c r="AB48" i="31"/>
  <c r="AD48" i="31"/>
  <c r="AE48" i="31"/>
  <c r="AF48" i="31"/>
  <c r="AB49" i="31"/>
  <c r="AD49" i="31"/>
  <c r="AE49" i="31"/>
  <c r="AF49" i="31"/>
  <c r="AB50" i="31"/>
  <c r="AD50" i="31"/>
  <c r="AE50" i="31"/>
  <c r="AF50" i="31"/>
  <c r="AB51" i="31"/>
  <c r="AB52" i="31"/>
  <c r="AB53" i="31"/>
  <c r="AD53" i="31"/>
  <c r="AE53" i="31"/>
  <c r="AF53" i="31"/>
  <c r="AB54" i="31"/>
  <c r="AD54" i="31"/>
  <c r="AE54" i="31"/>
  <c r="AF54" i="31"/>
  <c r="AB55" i="31"/>
  <c r="AD55" i="31"/>
  <c r="AE55" i="31"/>
  <c r="AF55" i="31"/>
  <c r="AB56" i="31"/>
  <c r="AB57" i="31"/>
  <c r="AB58" i="31"/>
  <c r="AD58" i="31"/>
  <c r="AE58" i="31"/>
  <c r="AF58" i="31"/>
  <c r="AB59" i="31"/>
  <c r="AD59" i="31"/>
  <c r="AE59" i="31"/>
  <c r="AF59" i="31"/>
  <c r="AB63" i="31"/>
  <c r="AD63" i="31"/>
  <c r="AE63" i="31"/>
  <c r="AF63" i="31"/>
  <c r="AB64" i="31"/>
  <c r="AD64" i="31"/>
  <c r="AE64" i="31"/>
  <c r="AF64" i="31"/>
  <c r="AB65" i="31"/>
  <c r="AB66" i="31"/>
  <c r="AB67" i="31"/>
  <c r="AD67" i="31"/>
  <c r="AE67" i="31"/>
  <c r="AF67" i="31"/>
  <c r="AB68" i="31"/>
  <c r="AD68" i="31"/>
  <c r="AE68" i="31"/>
  <c r="AF68" i="31"/>
  <c r="AB69" i="31"/>
  <c r="AD69" i="31"/>
  <c r="AE69" i="31"/>
  <c r="AF69" i="31"/>
  <c r="AB70" i="31"/>
  <c r="AB71" i="31"/>
  <c r="AB72" i="31"/>
  <c r="AD72" i="31"/>
  <c r="AE72" i="31"/>
  <c r="AF72" i="31"/>
  <c r="AB73" i="31"/>
  <c r="AD73" i="31"/>
  <c r="AE73" i="31"/>
  <c r="AF73" i="31"/>
  <c r="AB74" i="31"/>
  <c r="AC74" i="31"/>
  <c r="AD74" i="31"/>
  <c r="AE74" i="31"/>
  <c r="AF74" i="31"/>
  <c r="AB75" i="31"/>
  <c r="AD75" i="31"/>
  <c r="AE75" i="31"/>
  <c r="AF75" i="31"/>
  <c r="AB76" i="31"/>
  <c r="AD76" i="31"/>
  <c r="AE76" i="31"/>
  <c r="AF76" i="31"/>
  <c r="AB77" i="31"/>
  <c r="AB78" i="31"/>
  <c r="AB79" i="31"/>
  <c r="AD79" i="31"/>
  <c r="AE79" i="31"/>
  <c r="AF79" i="31"/>
  <c r="AB80" i="31"/>
  <c r="AD80" i="31"/>
  <c r="AE80" i="31"/>
  <c r="AF80" i="31"/>
  <c r="AB81" i="31"/>
  <c r="AB82" i="31"/>
  <c r="AD3" i="31"/>
  <c r="AB3" i="31"/>
  <c r="X3" i="31"/>
  <c r="X4" i="31"/>
  <c r="AG4" i="31" s="1"/>
  <c r="X5" i="31"/>
  <c r="AG5" i="31" s="1"/>
  <c r="X6" i="31"/>
  <c r="AG6" i="31" s="1"/>
  <c r="X7" i="31"/>
  <c r="AG7" i="31" s="1"/>
  <c r="X8" i="31"/>
  <c r="AG8" i="31" s="1"/>
  <c r="X9" i="31"/>
  <c r="X10" i="31"/>
  <c r="X11" i="31"/>
  <c r="X12" i="31"/>
  <c r="X13" i="31"/>
  <c r="X14" i="31"/>
  <c r="X15" i="31"/>
  <c r="AG15" i="31" s="1"/>
  <c r="X16" i="31"/>
  <c r="AG16" i="31" s="1"/>
  <c r="X17" i="31"/>
  <c r="AG17" i="31" s="1"/>
  <c r="X18" i="31"/>
  <c r="AG18" i="31" s="1"/>
  <c r="X19" i="31"/>
  <c r="AG19" i="31" s="1"/>
  <c r="X20" i="31"/>
  <c r="AG20" i="31" s="1"/>
  <c r="X21" i="31"/>
  <c r="AG21" i="31" s="1"/>
  <c r="X22" i="31"/>
  <c r="AG22" i="31" s="1"/>
  <c r="X23" i="31"/>
  <c r="AG23" i="31" s="1"/>
  <c r="X24" i="31"/>
  <c r="AG24" i="31" s="1"/>
  <c r="X25" i="31"/>
  <c r="X26" i="31"/>
  <c r="X27" i="31"/>
  <c r="X28" i="31"/>
  <c r="X29" i="31"/>
  <c r="X30" i="31"/>
  <c r="AG30" i="31" s="1"/>
  <c r="X31" i="31"/>
  <c r="AG31" i="31" s="1"/>
  <c r="X32" i="31"/>
  <c r="AG32" i="31" s="1"/>
  <c r="X33" i="31"/>
  <c r="AG33" i="31" s="1"/>
  <c r="X34" i="31"/>
  <c r="X35" i="31"/>
  <c r="X36" i="31"/>
  <c r="X37" i="31"/>
  <c r="X38" i="31"/>
  <c r="X39" i="31"/>
  <c r="X40" i="31"/>
  <c r="X41" i="31"/>
  <c r="X42" i="31"/>
  <c r="X43" i="31"/>
  <c r="X44" i="31"/>
  <c r="X45" i="31"/>
  <c r="X46" i="31"/>
  <c r="X47" i="31"/>
  <c r="X48" i="31"/>
  <c r="X49" i="31"/>
  <c r="X50" i="31"/>
  <c r="X51" i="31"/>
  <c r="X52" i="31"/>
  <c r="X53" i="31"/>
  <c r="X54" i="31"/>
  <c r="X55" i="31"/>
  <c r="X56" i="31"/>
  <c r="AG56" i="31" s="1"/>
  <c r="X57" i="31"/>
  <c r="AG57" i="31" s="1"/>
  <c r="X58" i="31"/>
  <c r="AG58" i="31" s="1"/>
  <c r="X59" i="31"/>
  <c r="AG59" i="31" s="1"/>
  <c r="X63" i="31"/>
  <c r="X64" i="31"/>
  <c r="X65" i="31"/>
  <c r="X66" i="31"/>
  <c r="X67" i="31"/>
  <c r="X68" i="31"/>
  <c r="X69" i="31"/>
  <c r="X70" i="31"/>
  <c r="X71" i="31"/>
  <c r="X72" i="31"/>
  <c r="X73" i="31"/>
  <c r="X74" i="31"/>
  <c r="X75" i="31"/>
  <c r="X76" i="31"/>
  <c r="X77" i="31"/>
  <c r="X78" i="31"/>
  <c r="X79" i="31"/>
  <c r="X80" i="31"/>
  <c r="X81" i="31"/>
  <c r="Y81" i="31"/>
  <c r="Z81" i="31"/>
  <c r="AA81" i="31"/>
  <c r="X82" i="31"/>
  <c r="Y82" i="31"/>
  <c r="Z82" i="31"/>
  <c r="AA82" i="31"/>
  <c r="Y2" i="31"/>
  <c r="Z2" i="31"/>
  <c r="AA2" i="31"/>
  <c r="X2" i="31"/>
  <c r="D7" i="31"/>
  <c r="B10" i="32" s="1"/>
  <c r="AI2" i="31" l="1"/>
  <c r="AG3" i="31"/>
  <c r="B8" i="31"/>
  <c r="E11" i="32" s="1"/>
  <c r="U29" i="24" l="1"/>
  <c r="U30" i="24"/>
  <c r="AC27" i="31" s="1"/>
  <c r="U31" i="24"/>
  <c r="AC28" i="31" s="1"/>
  <c r="U32" i="24"/>
  <c r="AC29" i="31" s="1"/>
  <c r="U33" i="24"/>
  <c r="U34" i="24"/>
  <c r="U37" i="24"/>
  <c r="AC34" i="31" s="1"/>
  <c r="U38" i="24"/>
  <c r="AC35" i="31" s="1"/>
  <c r="U39" i="24"/>
  <c r="U40" i="24"/>
  <c r="U41" i="24"/>
  <c r="AC38" i="31" s="1"/>
  <c r="U42" i="24"/>
  <c r="AC39" i="31" s="1"/>
  <c r="U43" i="24"/>
  <c r="AC40" i="31" s="1"/>
  <c r="U44" i="24"/>
  <c r="U45" i="24"/>
  <c r="U46" i="24"/>
  <c r="U47" i="24"/>
  <c r="U48" i="24"/>
  <c r="U49" i="24"/>
  <c r="U50" i="24"/>
  <c r="U51" i="24"/>
  <c r="AC48" i="31" s="1"/>
  <c r="U52" i="24"/>
  <c r="AC49" i="31" s="1"/>
  <c r="U53" i="24"/>
  <c r="AC50" i="31" s="1"/>
  <c r="U54" i="24"/>
  <c r="U55" i="24"/>
  <c r="U56" i="24"/>
  <c r="AC53" i="31" s="1"/>
  <c r="U57" i="24"/>
  <c r="AC54" i="31" s="1"/>
  <c r="U58" i="24"/>
  <c r="AC55" i="31" s="1"/>
  <c r="U59" i="24"/>
  <c r="U60" i="24"/>
  <c r="U61" i="24"/>
  <c r="AC58" i="31" s="1"/>
  <c r="U62" i="24"/>
  <c r="AC59" i="31" s="1"/>
  <c r="U66" i="24"/>
  <c r="AC63" i="31" s="1"/>
  <c r="U67" i="24"/>
  <c r="AC64" i="31" s="1"/>
  <c r="U68" i="24"/>
  <c r="U69" i="24"/>
  <c r="U70" i="24"/>
  <c r="AC67" i="31" s="1"/>
  <c r="U71" i="24"/>
  <c r="AC68" i="31" s="1"/>
  <c r="U72" i="24"/>
  <c r="AC69" i="31" s="1"/>
  <c r="U73" i="24"/>
  <c r="U74" i="24"/>
  <c r="U75" i="24"/>
  <c r="AC72" i="31" s="1"/>
  <c r="U76" i="24"/>
  <c r="AC73" i="31" s="1"/>
  <c r="U78" i="24"/>
  <c r="AC75" i="31" s="1"/>
  <c r="U79" i="24"/>
  <c r="AC76" i="31" s="1"/>
  <c r="U80" i="24"/>
  <c r="U81" i="24"/>
  <c r="U82" i="24"/>
  <c r="AC79" i="31" s="1"/>
  <c r="U83" i="24"/>
  <c r="AC80" i="31" s="1"/>
  <c r="U7" i="24"/>
  <c r="AC4" i="31" s="1"/>
  <c r="W7" i="24"/>
  <c r="U8" i="24"/>
  <c r="AC5" i="31" s="1"/>
  <c r="W8" i="24"/>
  <c r="U9" i="24"/>
  <c r="U10" i="24"/>
  <c r="U11" i="24"/>
  <c r="U12" i="24"/>
  <c r="U13" i="24"/>
  <c r="U14" i="24"/>
  <c r="AC11" i="31" s="1"/>
  <c r="W14" i="24"/>
  <c r="U15" i="24"/>
  <c r="U16" i="24"/>
  <c r="U17" i="24"/>
  <c r="U18" i="24"/>
  <c r="U19" i="24"/>
  <c r="AC16" i="31" s="1"/>
  <c r="W19" i="24"/>
  <c r="U20" i="24"/>
  <c r="AC17" i="31" s="1"/>
  <c r="W20" i="24"/>
  <c r="U21" i="24"/>
  <c r="U22" i="24"/>
  <c r="U23" i="24"/>
  <c r="W24" i="24"/>
  <c r="W25" i="24"/>
  <c r="X26" i="24"/>
  <c r="AF23" i="31" s="1"/>
  <c r="X27" i="24"/>
  <c r="AF24" i="31" s="1"/>
  <c r="U28" i="24"/>
  <c r="W6" i="24"/>
  <c r="U6" i="24"/>
  <c r="AC3" i="31" s="1"/>
  <c r="X19" i="24" l="1"/>
  <c r="AF16" i="31" s="1"/>
  <c r="AE16" i="31"/>
  <c r="V9" i="24"/>
  <c r="AC6" i="31"/>
  <c r="V68" i="24"/>
  <c r="AC65" i="31"/>
  <c r="V45" i="24"/>
  <c r="AC42" i="31"/>
  <c r="W12" i="24"/>
  <c r="AC9" i="31"/>
  <c r="X8" i="24"/>
  <c r="AF5" i="31" s="1"/>
  <c r="AE5" i="31"/>
  <c r="AC81" i="31"/>
  <c r="V80" i="24"/>
  <c r="AC77" i="31"/>
  <c r="V60" i="24"/>
  <c r="AC57" i="31"/>
  <c r="V44" i="24"/>
  <c r="AC41" i="31"/>
  <c r="V40" i="24"/>
  <c r="AC37" i="31"/>
  <c r="V34" i="24"/>
  <c r="AC31" i="31"/>
  <c r="V16" i="24"/>
  <c r="AC13" i="31"/>
  <c r="AC82" i="31"/>
  <c r="V81" i="24"/>
  <c r="AC78" i="31"/>
  <c r="X6" i="24"/>
  <c r="AF3" i="31" s="1"/>
  <c r="AE3" i="31"/>
  <c r="V21" i="24"/>
  <c r="AC18" i="31"/>
  <c r="V15" i="24"/>
  <c r="AC12" i="31"/>
  <c r="V28" i="24"/>
  <c r="AC25" i="31"/>
  <c r="X24" i="24"/>
  <c r="AF21" i="31" s="1"/>
  <c r="AE21" i="31"/>
  <c r="X20" i="24"/>
  <c r="AF17" i="31" s="1"/>
  <c r="AE17" i="31"/>
  <c r="W18" i="24"/>
  <c r="AC15" i="31"/>
  <c r="X14" i="24"/>
  <c r="AF11" i="31" s="1"/>
  <c r="AE11" i="31"/>
  <c r="V11" i="24"/>
  <c r="AC8" i="31"/>
  <c r="V74" i="24"/>
  <c r="AC71" i="31"/>
  <c r="V59" i="24"/>
  <c r="AC56" i="31"/>
  <c r="V55" i="24"/>
  <c r="AC52" i="31"/>
  <c r="V47" i="24"/>
  <c r="AC44" i="31"/>
  <c r="V39" i="24"/>
  <c r="AC36" i="31"/>
  <c r="V33" i="24"/>
  <c r="AC30" i="31"/>
  <c r="V29" i="24"/>
  <c r="AC26" i="31"/>
  <c r="V22" i="24"/>
  <c r="AC19" i="31"/>
  <c r="W13" i="24"/>
  <c r="AC10" i="31"/>
  <c r="X25" i="24"/>
  <c r="AF22" i="31" s="1"/>
  <c r="AE22" i="31"/>
  <c r="V23" i="24"/>
  <c r="AC20" i="31"/>
  <c r="V17" i="24"/>
  <c r="AC14" i="31"/>
  <c r="V10" i="24"/>
  <c r="AC7" i="31"/>
  <c r="X7" i="24"/>
  <c r="AF4" i="31" s="1"/>
  <c r="AE4" i="31"/>
  <c r="V73" i="24"/>
  <c r="AC70" i="31"/>
  <c r="V69" i="24"/>
  <c r="AC66" i="31"/>
  <c r="V54" i="24"/>
  <c r="AC51" i="31"/>
  <c r="V46" i="24"/>
  <c r="AC43" i="31"/>
  <c r="V49" i="24"/>
  <c r="AC46" i="31"/>
  <c r="V48" i="24"/>
  <c r="AC45" i="31"/>
  <c r="V50" i="24"/>
  <c r="AC47" i="31"/>
  <c r="M54" i="24"/>
  <c r="N54" i="24"/>
  <c r="O54" i="24"/>
  <c r="P54" i="24"/>
  <c r="Q54" i="24"/>
  <c r="R54" i="24"/>
  <c r="M55" i="24"/>
  <c r="N55" i="24"/>
  <c r="O55" i="24"/>
  <c r="P55" i="24"/>
  <c r="Q55" i="24"/>
  <c r="R55" i="24"/>
  <c r="M44" i="24"/>
  <c r="N44" i="24"/>
  <c r="O44" i="24"/>
  <c r="P44" i="24"/>
  <c r="Q44" i="24"/>
  <c r="R44" i="24"/>
  <c r="M45" i="24"/>
  <c r="N45" i="24"/>
  <c r="O45" i="24"/>
  <c r="P45" i="24"/>
  <c r="Q45" i="24"/>
  <c r="R45" i="24"/>
  <c r="M46" i="24"/>
  <c r="N46" i="24"/>
  <c r="O46" i="24"/>
  <c r="P46" i="24"/>
  <c r="Q46" i="24"/>
  <c r="R46" i="24"/>
  <c r="M47" i="24"/>
  <c r="N47" i="24"/>
  <c r="O47" i="24"/>
  <c r="P47" i="24"/>
  <c r="Q47" i="24"/>
  <c r="R47" i="24"/>
  <c r="M48" i="24"/>
  <c r="N48" i="24"/>
  <c r="O48" i="24"/>
  <c r="P48" i="24"/>
  <c r="Q48" i="24"/>
  <c r="R48" i="24"/>
  <c r="M49" i="24"/>
  <c r="N49" i="24"/>
  <c r="O49" i="24"/>
  <c r="P49" i="24"/>
  <c r="Q49" i="24"/>
  <c r="R49" i="24"/>
  <c r="M50" i="24"/>
  <c r="N50" i="24"/>
  <c r="O50" i="24"/>
  <c r="P50" i="24"/>
  <c r="Q50" i="24"/>
  <c r="R50" i="24"/>
  <c r="M43" i="24"/>
  <c r="M39" i="24"/>
  <c r="N39" i="24"/>
  <c r="O39" i="24"/>
  <c r="P39" i="24"/>
  <c r="Q39" i="24"/>
  <c r="R39" i="24"/>
  <c r="M40" i="24"/>
  <c r="N40" i="24"/>
  <c r="O40" i="24"/>
  <c r="P40" i="24"/>
  <c r="Q40" i="24"/>
  <c r="R40" i="24"/>
  <c r="N28" i="24"/>
  <c r="O28" i="24"/>
  <c r="P28" i="24"/>
  <c r="Q28" i="24"/>
  <c r="R28" i="24"/>
  <c r="N29" i="24"/>
  <c r="O29" i="24"/>
  <c r="P29" i="24"/>
  <c r="Q29" i="24"/>
  <c r="R29" i="24"/>
  <c r="W54" i="24" l="1"/>
  <c r="AD51" i="31"/>
  <c r="W73" i="24"/>
  <c r="AD70" i="31"/>
  <c r="X10" i="24"/>
  <c r="AF7" i="31" s="1"/>
  <c r="AD7" i="31"/>
  <c r="X23" i="24"/>
  <c r="AF20" i="31" s="1"/>
  <c r="AD20" i="31"/>
  <c r="X13" i="24"/>
  <c r="AF10" i="31" s="1"/>
  <c r="AE10" i="31"/>
  <c r="W29" i="24"/>
  <c r="AE26" i="31" s="1"/>
  <c r="AD26" i="31"/>
  <c r="W39" i="24"/>
  <c r="AE36" i="31" s="1"/>
  <c r="AD36" i="31"/>
  <c r="W55" i="24"/>
  <c r="AD52" i="31"/>
  <c r="W74" i="24"/>
  <c r="AD71" i="31"/>
  <c r="X11" i="24"/>
  <c r="AF8" i="31" s="1"/>
  <c r="AD8" i="31"/>
  <c r="X18" i="24"/>
  <c r="AF15" i="31" s="1"/>
  <c r="AE15" i="31"/>
  <c r="X15" i="24"/>
  <c r="AF12" i="31" s="1"/>
  <c r="AD12" i="31"/>
  <c r="AD82" i="31"/>
  <c r="W34" i="24"/>
  <c r="AE31" i="31" s="1"/>
  <c r="AD31" i="31"/>
  <c r="W44" i="24"/>
  <c r="AE41" i="31" s="1"/>
  <c r="AD41" i="31"/>
  <c r="W80" i="24"/>
  <c r="AD77" i="31"/>
  <c r="W45" i="24"/>
  <c r="AE42" i="31" s="1"/>
  <c r="AD42" i="31"/>
  <c r="X9" i="24"/>
  <c r="AF6" i="31" s="1"/>
  <c r="AD6" i="31"/>
  <c r="W46" i="24"/>
  <c r="AE43" i="31" s="1"/>
  <c r="AD43" i="31"/>
  <c r="W69" i="24"/>
  <c r="AD66" i="31"/>
  <c r="X17" i="24"/>
  <c r="AF14" i="31" s="1"/>
  <c r="AD14" i="31"/>
  <c r="X22" i="24"/>
  <c r="AF19" i="31" s="1"/>
  <c r="AD19" i="31"/>
  <c r="W33" i="24"/>
  <c r="AE30" i="31" s="1"/>
  <c r="AD30" i="31"/>
  <c r="W47" i="24"/>
  <c r="AE44" i="31" s="1"/>
  <c r="AD44" i="31"/>
  <c r="W59" i="24"/>
  <c r="AD56" i="31"/>
  <c r="W28" i="24"/>
  <c r="AE25" i="31" s="1"/>
  <c r="AD25" i="31"/>
  <c r="X21" i="24"/>
  <c r="AF18" i="31" s="1"/>
  <c r="AD18" i="31"/>
  <c r="W81" i="24"/>
  <c r="AD78" i="31"/>
  <c r="X16" i="24"/>
  <c r="AF13" i="31" s="1"/>
  <c r="AD13" i="31"/>
  <c r="W40" i="24"/>
  <c r="AE37" i="31" s="1"/>
  <c r="AD37" i="31"/>
  <c r="W60" i="24"/>
  <c r="AD57" i="31"/>
  <c r="AD81" i="31"/>
  <c r="X12" i="24"/>
  <c r="AF9" i="31" s="1"/>
  <c r="AE9" i="31"/>
  <c r="W68" i="24"/>
  <c r="AD65" i="31"/>
  <c r="W49" i="24"/>
  <c r="AD46" i="31"/>
  <c r="W48" i="24"/>
  <c r="AD45" i="31"/>
  <c r="W50" i="24"/>
  <c r="AD47" i="31"/>
  <c r="S40" i="24"/>
  <c r="S39" i="24"/>
  <c r="M80" i="24"/>
  <c r="N80" i="24"/>
  <c r="O80" i="24"/>
  <c r="P80" i="24"/>
  <c r="Q80" i="24"/>
  <c r="R80" i="24"/>
  <c r="M81" i="24"/>
  <c r="N81" i="24"/>
  <c r="O81" i="24"/>
  <c r="P81" i="24"/>
  <c r="Q81" i="24"/>
  <c r="R81" i="24"/>
  <c r="M68" i="24"/>
  <c r="N68" i="24"/>
  <c r="O68" i="24"/>
  <c r="P68" i="24"/>
  <c r="Q68" i="24"/>
  <c r="R68" i="24"/>
  <c r="M69" i="24"/>
  <c r="N69" i="24"/>
  <c r="O69" i="24"/>
  <c r="P69" i="24"/>
  <c r="Q69" i="24"/>
  <c r="R69" i="24"/>
  <c r="M73" i="24"/>
  <c r="N73" i="24"/>
  <c r="O73" i="24"/>
  <c r="P73" i="24"/>
  <c r="Q73" i="24"/>
  <c r="R73" i="24"/>
  <c r="M74" i="24"/>
  <c r="N74" i="24"/>
  <c r="O74" i="24"/>
  <c r="P74" i="24"/>
  <c r="Q74" i="24"/>
  <c r="R74" i="24"/>
  <c r="M59" i="24"/>
  <c r="N59" i="24"/>
  <c r="O59" i="24"/>
  <c r="P59" i="24"/>
  <c r="Q59" i="24"/>
  <c r="R59" i="24"/>
  <c r="M60" i="24"/>
  <c r="N60" i="24"/>
  <c r="O60" i="24"/>
  <c r="P60" i="24"/>
  <c r="Q60" i="24"/>
  <c r="R60" i="24"/>
  <c r="D56" i="24"/>
  <c r="Z53" i="31" s="1"/>
  <c r="E56" i="24"/>
  <c r="AA53" i="31" s="1"/>
  <c r="F56" i="24"/>
  <c r="H56" i="24"/>
  <c r="I56" i="24"/>
  <c r="K56" i="24"/>
  <c r="L56" i="24"/>
  <c r="M56" i="24"/>
  <c r="N56" i="24"/>
  <c r="O56" i="24"/>
  <c r="P56" i="24"/>
  <c r="Q56" i="24"/>
  <c r="R56" i="24"/>
  <c r="D57" i="24"/>
  <c r="Z54" i="31" s="1"/>
  <c r="E57" i="24"/>
  <c r="AA54" i="31" s="1"/>
  <c r="F57" i="24"/>
  <c r="H57" i="24"/>
  <c r="I57" i="24"/>
  <c r="K57" i="24"/>
  <c r="L57" i="24"/>
  <c r="M57" i="24"/>
  <c r="N57" i="24"/>
  <c r="O57" i="24"/>
  <c r="P57" i="24"/>
  <c r="Q57" i="24"/>
  <c r="R57" i="24"/>
  <c r="D58" i="24"/>
  <c r="Z55" i="31" s="1"/>
  <c r="E58" i="24"/>
  <c r="AA55" i="31" s="1"/>
  <c r="F58" i="24"/>
  <c r="H58" i="24"/>
  <c r="I58" i="24"/>
  <c r="K58" i="24"/>
  <c r="L58" i="24"/>
  <c r="M58" i="24"/>
  <c r="N58" i="24"/>
  <c r="O58" i="24"/>
  <c r="P58" i="24"/>
  <c r="Q58" i="24"/>
  <c r="R58" i="24"/>
  <c r="C57" i="24"/>
  <c r="Y54" i="31" s="1"/>
  <c r="C58" i="24"/>
  <c r="Y55" i="31" s="1"/>
  <c r="C56" i="24"/>
  <c r="Y53" i="31" s="1"/>
  <c r="J90" i="30"/>
  <c r="J58" i="24" s="1"/>
  <c r="G90" i="30"/>
  <c r="G58" i="24" s="1"/>
  <c r="S90" i="30"/>
  <c r="B89" i="30"/>
  <c r="B90" i="30"/>
  <c r="B88" i="30"/>
  <c r="S44" i="24"/>
  <c r="S45" i="24"/>
  <c r="S46" i="24"/>
  <c r="S47" i="24"/>
  <c r="S48" i="24"/>
  <c r="S49" i="24"/>
  <c r="S50" i="24"/>
  <c r="S54" i="24"/>
  <c r="S55" i="24"/>
  <c r="D51" i="24"/>
  <c r="Z48" i="31" s="1"/>
  <c r="E51" i="24"/>
  <c r="AA48" i="31" s="1"/>
  <c r="F51" i="24"/>
  <c r="H51" i="24"/>
  <c r="I51" i="24"/>
  <c r="K51" i="24"/>
  <c r="L51" i="24"/>
  <c r="M51" i="24"/>
  <c r="N51" i="24"/>
  <c r="O51" i="24"/>
  <c r="P51" i="24"/>
  <c r="Q51" i="24"/>
  <c r="R51" i="24"/>
  <c r="D52" i="24"/>
  <c r="Z49" i="31" s="1"/>
  <c r="E52" i="24"/>
  <c r="AA49" i="31" s="1"/>
  <c r="F52" i="24"/>
  <c r="H52" i="24"/>
  <c r="I52" i="24"/>
  <c r="K52" i="24"/>
  <c r="L52" i="24"/>
  <c r="M52" i="24"/>
  <c r="N52" i="24"/>
  <c r="O52" i="24"/>
  <c r="P52" i="24"/>
  <c r="Q52" i="24"/>
  <c r="R52" i="24"/>
  <c r="D53" i="24"/>
  <c r="Z50" i="31" s="1"/>
  <c r="E53" i="24"/>
  <c r="AA50" i="31" s="1"/>
  <c r="F53" i="24"/>
  <c r="H53" i="24"/>
  <c r="I53" i="24"/>
  <c r="K53" i="24"/>
  <c r="L53" i="24"/>
  <c r="M53" i="24"/>
  <c r="N53" i="24"/>
  <c r="O53" i="24"/>
  <c r="P53" i="24"/>
  <c r="Q53" i="24"/>
  <c r="R53" i="24"/>
  <c r="C52" i="24"/>
  <c r="Y49" i="31" s="1"/>
  <c r="C53" i="24"/>
  <c r="Y50" i="31" s="1"/>
  <c r="C51" i="24"/>
  <c r="Y48" i="31" s="1"/>
  <c r="S86" i="30"/>
  <c r="S87" i="30"/>
  <c r="S88" i="30"/>
  <c r="S89" i="30"/>
  <c r="S85" i="30"/>
  <c r="B86" i="30"/>
  <c r="B87" i="30"/>
  <c r="B85" i="30"/>
  <c r="D30" i="24"/>
  <c r="Z27" i="31" s="1"/>
  <c r="E30" i="24"/>
  <c r="AA27" i="31" s="1"/>
  <c r="F30" i="24"/>
  <c r="H30" i="24"/>
  <c r="I30" i="24"/>
  <c r="K30" i="24"/>
  <c r="L30" i="24"/>
  <c r="M30" i="24"/>
  <c r="N30" i="24"/>
  <c r="O30" i="24"/>
  <c r="P30" i="24"/>
  <c r="Q30" i="24"/>
  <c r="R30" i="24"/>
  <c r="D31" i="24"/>
  <c r="Z28" i="31" s="1"/>
  <c r="E31" i="24"/>
  <c r="AA28" i="31" s="1"/>
  <c r="F31" i="24"/>
  <c r="H31" i="24"/>
  <c r="I31" i="24"/>
  <c r="K31" i="24"/>
  <c r="L31" i="24"/>
  <c r="M31" i="24"/>
  <c r="D32" i="24"/>
  <c r="Z29" i="31" s="1"/>
  <c r="E32" i="24"/>
  <c r="AA29" i="31" s="1"/>
  <c r="F32" i="24"/>
  <c r="H32" i="24"/>
  <c r="I32" i="24"/>
  <c r="K32" i="24"/>
  <c r="L32" i="24"/>
  <c r="M32" i="24"/>
  <c r="C31" i="24"/>
  <c r="Y28" i="31" s="1"/>
  <c r="C32" i="24"/>
  <c r="Y29" i="31" s="1"/>
  <c r="C30" i="24"/>
  <c r="Y27" i="31" s="1"/>
  <c r="O83" i="30"/>
  <c r="O31" i="24" s="1"/>
  <c r="P83" i="30"/>
  <c r="P31" i="24" s="1"/>
  <c r="Q83" i="30"/>
  <c r="Q31" i="24" s="1"/>
  <c r="R83" i="30"/>
  <c r="R84" i="30" s="1"/>
  <c r="R32" i="24" s="1"/>
  <c r="P84" i="30"/>
  <c r="P32" i="24" s="1"/>
  <c r="Q84" i="30"/>
  <c r="Q32" i="24" s="1"/>
  <c r="N83" i="30"/>
  <c r="N31" i="24" s="1"/>
  <c r="O84" i="30" l="1"/>
  <c r="O32" i="24" s="1"/>
  <c r="N84" i="30"/>
  <c r="S84" i="30" s="1"/>
  <c r="X81" i="24"/>
  <c r="AF78" i="31" s="1"/>
  <c r="AE78" i="31"/>
  <c r="X69" i="24"/>
  <c r="AF66" i="31" s="1"/>
  <c r="AE66" i="31"/>
  <c r="X80" i="24"/>
  <c r="AF77" i="31" s="1"/>
  <c r="AE77" i="31"/>
  <c r="X55" i="24"/>
  <c r="AF52" i="31" s="1"/>
  <c r="AE52" i="31"/>
  <c r="X73" i="24"/>
  <c r="AF70" i="31" s="1"/>
  <c r="AE70" i="31"/>
  <c r="X60" i="24"/>
  <c r="AF57" i="31" s="1"/>
  <c r="AE57" i="31"/>
  <c r="X59" i="24"/>
  <c r="AF56" i="31" s="1"/>
  <c r="AE56" i="31"/>
  <c r="X68" i="24"/>
  <c r="AF65" i="31" s="1"/>
  <c r="AE65" i="31"/>
  <c r="AF81" i="31"/>
  <c r="AE81" i="31"/>
  <c r="AF82" i="31"/>
  <c r="AE82" i="31"/>
  <c r="X74" i="24"/>
  <c r="AF71" i="31" s="1"/>
  <c r="AE71" i="31"/>
  <c r="X54" i="24"/>
  <c r="AF51" i="31" s="1"/>
  <c r="AE51" i="31"/>
  <c r="X49" i="24"/>
  <c r="AF46" i="31" s="1"/>
  <c r="AE46" i="31"/>
  <c r="X48" i="24"/>
  <c r="AF45" i="31" s="1"/>
  <c r="AE45" i="31"/>
  <c r="X50" i="24"/>
  <c r="AF47" i="31" s="1"/>
  <c r="AE47" i="31"/>
  <c r="S51" i="24"/>
  <c r="S57" i="24"/>
  <c r="S52" i="24"/>
  <c r="S53" i="24"/>
  <c r="S56" i="24"/>
  <c r="S58" i="24"/>
  <c r="S83" i="30"/>
  <c r="R31" i="24"/>
  <c r="S31" i="24" s="1"/>
  <c r="S30" i="24"/>
  <c r="S82" i="30"/>
  <c r="B83" i="30"/>
  <c r="B84" i="30"/>
  <c r="B82" i="30"/>
  <c r="J89" i="30"/>
  <c r="J57" i="24" s="1"/>
  <c r="G89" i="30"/>
  <c r="G57" i="24" s="1"/>
  <c r="J88" i="30"/>
  <c r="J56" i="24" s="1"/>
  <c r="G88" i="30"/>
  <c r="G56" i="24" s="1"/>
  <c r="J87" i="30"/>
  <c r="J53" i="24" s="1"/>
  <c r="G87" i="30"/>
  <c r="G53" i="24" s="1"/>
  <c r="J86" i="30"/>
  <c r="J52" i="24" s="1"/>
  <c r="G86" i="30"/>
  <c r="G52" i="24" s="1"/>
  <c r="J85" i="30"/>
  <c r="J51" i="24" s="1"/>
  <c r="G85" i="30"/>
  <c r="G51" i="24" s="1"/>
  <c r="J84" i="30"/>
  <c r="J32" i="24" s="1"/>
  <c r="G84" i="30"/>
  <c r="G32" i="24" s="1"/>
  <c r="J83" i="30"/>
  <c r="J31" i="24" s="1"/>
  <c r="G83" i="30"/>
  <c r="G31" i="24" s="1"/>
  <c r="J82" i="30"/>
  <c r="J30" i="24" s="1"/>
  <c r="G82" i="30"/>
  <c r="G30" i="24" s="1"/>
  <c r="H14" i="30"/>
  <c r="B7" i="30"/>
  <c r="N32" i="24" l="1"/>
  <c r="S32" i="24" s="1"/>
  <c r="F8" i="30"/>
  <c r="F7" i="30" s="1"/>
  <c r="F2" i="30"/>
  <c r="B8" i="30"/>
  <c r="D15" i="30"/>
  <c r="D2" i="30"/>
  <c r="D7" i="30"/>
  <c r="B15" i="30" s="1"/>
  <c r="S80" i="24"/>
  <c r="S81" i="24"/>
  <c r="M82" i="24"/>
  <c r="M83" i="24"/>
  <c r="B96" i="23"/>
  <c r="B95" i="23"/>
  <c r="B93" i="27"/>
  <c r="B92" i="27"/>
  <c r="S73" i="24"/>
  <c r="S74" i="24"/>
  <c r="M76" i="24"/>
  <c r="M77" i="24"/>
  <c r="M78" i="24"/>
  <c r="M79" i="24"/>
  <c r="B94" i="23"/>
  <c r="B91" i="23"/>
  <c r="B92" i="23"/>
  <c r="B93" i="23"/>
  <c r="B90" i="23"/>
  <c r="B91" i="27"/>
  <c r="B90" i="27"/>
  <c r="S68" i="24"/>
  <c r="S69" i="24"/>
  <c r="B88" i="23"/>
  <c r="B89" i="23"/>
  <c r="B87" i="23"/>
  <c r="B89" i="27"/>
  <c r="B88" i="27"/>
  <c r="B86" i="23"/>
  <c r="B85" i="23"/>
  <c r="M61" i="24"/>
  <c r="N61" i="24"/>
  <c r="P61" i="24"/>
  <c r="Q61" i="24"/>
  <c r="M62" i="24"/>
  <c r="B99" i="19"/>
  <c r="B100" i="19"/>
  <c r="B101" i="19"/>
  <c r="B98" i="19"/>
  <c r="B91" i="21"/>
  <c r="B92" i="21"/>
  <c r="B93" i="21"/>
  <c r="B94" i="21"/>
  <c r="B90" i="21"/>
  <c r="B85" i="27"/>
  <c r="B86" i="27"/>
  <c r="B87" i="27"/>
  <c r="B84" i="27"/>
  <c r="B100" i="23"/>
  <c r="B101" i="23"/>
  <c r="B99" i="23"/>
  <c r="B83" i="27"/>
  <c r="B82" i="27"/>
  <c r="B98" i="23"/>
  <c r="B97" i="23"/>
  <c r="B95" i="19"/>
  <c r="B96" i="19"/>
  <c r="B97" i="19"/>
  <c r="B94" i="19"/>
  <c r="B89" i="21"/>
  <c r="B88" i="21"/>
  <c r="B16" i="30" l="1"/>
  <c r="C15" i="30"/>
  <c r="I15" i="30"/>
  <c r="G15" i="30"/>
  <c r="B89" i="19"/>
  <c r="B90" i="19"/>
  <c r="B91" i="19"/>
  <c r="B88" i="19"/>
  <c r="B83" i="19"/>
  <c r="B84" i="19"/>
  <c r="B85" i="19"/>
  <c r="B86" i="19"/>
  <c r="B87" i="19"/>
  <c r="B82" i="19"/>
  <c r="D12" i="24"/>
  <c r="Z9" i="31" s="1"/>
  <c r="E12" i="24"/>
  <c r="AA9" i="31" s="1"/>
  <c r="F12" i="24"/>
  <c r="H12" i="24"/>
  <c r="I12" i="24"/>
  <c r="K12" i="24"/>
  <c r="L12" i="24"/>
  <c r="M12" i="24"/>
  <c r="D13" i="24"/>
  <c r="Z10" i="31" s="1"/>
  <c r="E13" i="24"/>
  <c r="AA10" i="31" s="1"/>
  <c r="F13" i="24"/>
  <c r="H13" i="24"/>
  <c r="I13" i="24"/>
  <c r="K13" i="24"/>
  <c r="L13" i="24"/>
  <c r="M13" i="24"/>
  <c r="D14" i="24"/>
  <c r="Z11" i="31" s="1"/>
  <c r="E14" i="24"/>
  <c r="AA11" i="31" s="1"/>
  <c r="F14" i="24"/>
  <c r="H14" i="24"/>
  <c r="I14" i="24"/>
  <c r="K14" i="24"/>
  <c r="L14" i="24"/>
  <c r="M14" i="24"/>
  <c r="D15" i="24"/>
  <c r="Z12" i="31" s="1"/>
  <c r="E15" i="24"/>
  <c r="AA12" i="31" s="1"/>
  <c r="F15" i="24"/>
  <c r="H15" i="24"/>
  <c r="I15" i="24"/>
  <c r="K15" i="24"/>
  <c r="L15" i="24"/>
  <c r="M15" i="24"/>
  <c r="D16" i="24"/>
  <c r="Z13" i="31" s="1"/>
  <c r="E16" i="24"/>
  <c r="AA13" i="31" s="1"/>
  <c r="F16" i="24"/>
  <c r="H16" i="24"/>
  <c r="I16" i="24"/>
  <c r="K16" i="24"/>
  <c r="L16" i="24"/>
  <c r="M16" i="24"/>
  <c r="D17" i="24"/>
  <c r="Z14" i="31" s="1"/>
  <c r="E17" i="24"/>
  <c r="AA14" i="31" s="1"/>
  <c r="F17" i="24"/>
  <c r="H17" i="24"/>
  <c r="I17" i="24"/>
  <c r="K17" i="24"/>
  <c r="L17" i="24"/>
  <c r="M17" i="24"/>
  <c r="B83" i="21"/>
  <c r="B84" i="21"/>
  <c r="B85" i="21"/>
  <c r="B86" i="21"/>
  <c r="B87" i="21"/>
  <c r="B82" i="21"/>
  <c r="B83" i="25"/>
  <c r="B84" i="25"/>
  <c r="B85" i="25"/>
  <c r="B86" i="25"/>
  <c r="B87" i="25"/>
  <c r="B82" i="25"/>
  <c r="D8" i="25" l="1"/>
  <c r="B17" i="30"/>
  <c r="B18" i="30" s="1"/>
  <c r="B19" i="30" s="1"/>
  <c r="B20" i="30" s="1"/>
  <c r="B21" i="30" s="1"/>
  <c r="B22" i="30" s="1"/>
  <c r="B23" i="30" s="1"/>
  <c r="B24" i="30" s="1"/>
  <c r="B25" i="30" s="1"/>
  <c r="B26" i="30" s="1"/>
  <c r="B27" i="30" s="1"/>
  <c r="B9" i="30"/>
  <c r="F14" i="30"/>
  <c r="J15" i="30"/>
  <c r="L15" i="30" l="1"/>
  <c r="K14" i="30"/>
  <c r="F15" i="30"/>
  <c r="F16" i="30" s="1"/>
  <c r="F17" i="30" s="1"/>
  <c r="F18" i="30" s="1"/>
  <c r="F19" i="30" s="1"/>
  <c r="F20" i="30" s="1"/>
  <c r="F21" i="30" s="1"/>
  <c r="F22" i="30" s="1"/>
  <c r="F23" i="30" s="1"/>
  <c r="F24" i="30" s="1"/>
  <c r="F25" i="30" s="1"/>
  <c r="F26" i="30" s="1"/>
  <c r="E15" i="30"/>
  <c r="J89" i="19"/>
  <c r="J88" i="19"/>
  <c r="J86" i="21"/>
  <c r="J16" i="24" s="1"/>
  <c r="L14" i="30" l="1"/>
  <c r="D16" i="30"/>
  <c r="C16" i="30" s="1"/>
  <c r="C43" i="24"/>
  <c r="Y40" i="31" s="1"/>
  <c r="D43" i="24"/>
  <c r="Z40" i="31" s="1"/>
  <c r="E43" i="24"/>
  <c r="AA40" i="31" s="1"/>
  <c r="F43" i="24"/>
  <c r="H43" i="24"/>
  <c r="I43" i="24"/>
  <c r="K43" i="24"/>
  <c r="L43" i="24"/>
  <c r="J101" i="23"/>
  <c r="J43" i="24" s="1"/>
  <c r="G101" i="23"/>
  <c r="G43" i="24" s="1"/>
  <c r="O101" i="23"/>
  <c r="O43" i="24" s="1"/>
  <c r="P101" i="23"/>
  <c r="P43" i="24" s="1"/>
  <c r="Q101" i="23"/>
  <c r="Q43" i="24" s="1"/>
  <c r="R101" i="23"/>
  <c r="R43" i="24" s="1"/>
  <c r="N101" i="23"/>
  <c r="N43" i="24" s="1"/>
  <c r="L48" i="24"/>
  <c r="L49" i="24"/>
  <c r="L50" i="24"/>
  <c r="L54" i="24"/>
  <c r="L55" i="24"/>
  <c r="C48" i="24"/>
  <c r="Y45" i="31" s="1"/>
  <c r="D48" i="24"/>
  <c r="Z45" i="31" s="1"/>
  <c r="E48" i="24"/>
  <c r="AA45" i="31" s="1"/>
  <c r="F48" i="24"/>
  <c r="H48" i="24"/>
  <c r="G48" i="24" s="1"/>
  <c r="I48" i="24"/>
  <c r="J48" i="24" s="1"/>
  <c r="K48" i="24"/>
  <c r="C49" i="24"/>
  <c r="Y46" i="31" s="1"/>
  <c r="D49" i="24"/>
  <c r="Z46" i="31" s="1"/>
  <c r="E49" i="24"/>
  <c r="AA46" i="31" s="1"/>
  <c r="F49" i="24"/>
  <c r="H49" i="24"/>
  <c r="G49" i="24" s="1"/>
  <c r="I49" i="24"/>
  <c r="J49" i="24" s="1"/>
  <c r="K49" i="24"/>
  <c r="C50" i="24"/>
  <c r="Y47" i="31" s="1"/>
  <c r="D50" i="24"/>
  <c r="Z47" i="31" s="1"/>
  <c r="E50" i="24"/>
  <c r="AA47" i="31" s="1"/>
  <c r="F50" i="24"/>
  <c r="H50" i="24"/>
  <c r="G50" i="24" s="1"/>
  <c r="I50" i="24"/>
  <c r="J50" i="24" s="1"/>
  <c r="K50" i="24"/>
  <c r="C54" i="24"/>
  <c r="Y51" i="31" s="1"/>
  <c r="D54" i="24"/>
  <c r="Z51" i="31" s="1"/>
  <c r="E54" i="24"/>
  <c r="AA51" i="31" s="1"/>
  <c r="F54" i="24"/>
  <c r="H54" i="24"/>
  <c r="G54" i="24" s="1"/>
  <c r="I54" i="24"/>
  <c r="J54" i="24" s="1"/>
  <c r="K54" i="24"/>
  <c r="C55" i="24"/>
  <c r="Y52" i="31" s="1"/>
  <c r="D55" i="24"/>
  <c r="Z52" i="31" s="1"/>
  <c r="E55" i="24"/>
  <c r="AA52" i="31" s="1"/>
  <c r="F55" i="24"/>
  <c r="H55" i="24"/>
  <c r="G55" i="24" s="1"/>
  <c r="I55" i="24"/>
  <c r="J55" i="24" s="1"/>
  <c r="K55" i="24"/>
  <c r="C78" i="24"/>
  <c r="Y75" i="31" s="1"/>
  <c r="D78" i="24"/>
  <c r="Z75" i="31" s="1"/>
  <c r="E78" i="24"/>
  <c r="AA75" i="31" s="1"/>
  <c r="F78" i="24"/>
  <c r="H78" i="24"/>
  <c r="G78" i="24" s="1"/>
  <c r="I78" i="24"/>
  <c r="J78" i="24" s="1"/>
  <c r="K78" i="24"/>
  <c r="L78" i="24"/>
  <c r="C79" i="24"/>
  <c r="Y76" i="31" s="1"/>
  <c r="D79" i="24"/>
  <c r="Z76" i="31" s="1"/>
  <c r="E79" i="24"/>
  <c r="AA76" i="31" s="1"/>
  <c r="F79" i="24"/>
  <c r="H79" i="24"/>
  <c r="G79" i="24" s="1"/>
  <c r="I79" i="24"/>
  <c r="J79" i="24" s="1"/>
  <c r="K79" i="24"/>
  <c r="L79" i="24"/>
  <c r="C72" i="24"/>
  <c r="Y69" i="31" s="1"/>
  <c r="D72" i="24"/>
  <c r="Z69" i="31" s="1"/>
  <c r="E72" i="24"/>
  <c r="AA69" i="31" s="1"/>
  <c r="F72" i="24"/>
  <c r="H72" i="24"/>
  <c r="G72" i="24" s="1"/>
  <c r="I72" i="24"/>
  <c r="K72" i="24"/>
  <c r="L72" i="24"/>
  <c r="C67" i="24"/>
  <c r="Y64" i="31" s="1"/>
  <c r="C66" i="24"/>
  <c r="Y63" i="31" s="1"/>
  <c r="J89" i="23"/>
  <c r="J72" i="24" s="1"/>
  <c r="G89" i="23"/>
  <c r="P86" i="23"/>
  <c r="P87" i="23" s="1"/>
  <c r="P88" i="23" s="1"/>
  <c r="P89" i="23" s="1"/>
  <c r="P72" i="24" s="1"/>
  <c r="Q86" i="23"/>
  <c r="Q87" i="23" s="1"/>
  <c r="Q88" i="23" s="1"/>
  <c r="Q89" i="23" s="1"/>
  <c r="Q72" i="24" s="1"/>
  <c r="R86" i="23"/>
  <c r="R87" i="23" s="1"/>
  <c r="R88" i="23" s="1"/>
  <c r="R89" i="23" s="1"/>
  <c r="R72" i="24" s="1"/>
  <c r="N86" i="23"/>
  <c r="N87" i="23" s="1"/>
  <c r="N88" i="23" s="1"/>
  <c r="N89" i="23" s="1"/>
  <c r="N72" i="24" s="1"/>
  <c r="J94" i="23"/>
  <c r="J93" i="23"/>
  <c r="G93" i="23"/>
  <c r="G94" i="23"/>
  <c r="S43" i="24" l="1"/>
  <c r="G16" i="30"/>
  <c r="I16" i="30"/>
  <c r="T101" i="23"/>
  <c r="D80" i="24"/>
  <c r="Z77" i="31" s="1"/>
  <c r="E80" i="24"/>
  <c r="AA77" i="31" s="1"/>
  <c r="F80" i="24"/>
  <c r="H80" i="24"/>
  <c r="I80" i="24"/>
  <c r="K80" i="24"/>
  <c r="L80" i="24"/>
  <c r="D81" i="24"/>
  <c r="Z78" i="31" s="1"/>
  <c r="E81" i="24"/>
  <c r="AA78" i="31" s="1"/>
  <c r="F81" i="24"/>
  <c r="H81" i="24"/>
  <c r="I81" i="24"/>
  <c r="K81" i="24"/>
  <c r="L81" i="24"/>
  <c r="C81" i="24"/>
  <c r="Y78" i="31" s="1"/>
  <c r="C80" i="24"/>
  <c r="Y77" i="31" s="1"/>
  <c r="D73" i="24"/>
  <c r="Z70" i="31" s="1"/>
  <c r="E73" i="24"/>
  <c r="AA70" i="31" s="1"/>
  <c r="F73" i="24"/>
  <c r="H73" i="24"/>
  <c r="I73" i="24"/>
  <c r="K73" i="24"/>
  <c r="L73" i="24"/>
  <c r="D74" i="24"/>
  <c r="Z71" i="31" s="1"/>
  <c r="E74" i="24"/>
  <c r="AA71" i="31" s="1"/>
  <c r="F74" i="24"/>
  <c r="H74" i="24"/>
  <c r="I74" i="24"/>
  <c r="K74" i="24"/>
  <c r="L74" i="24"/>
  <c r="C74" i="24"/>
  <c r="Y71" i="31" s="1"/>
  <c r="C73" i="24"/>
  <c r="Y70" i="31" s="1"/>
  <c r="D68" i="24"/>
  <c r="Z65" i="31" s="1"/>
  <c r="E68" i="24"/>
  <c r="AA65" i="31" s="1"/>
  <c r="F68" i="24"/>
  <c r="H68" i="24"/>
  <c r="I68" i="24"/>
  <c r="K68" i="24"/>
  <c r="L68" i="24"/>
  <c r="D69" i="24"/>
  <c r="Z66" i="31" s="1"/>
  <c r="E69" i="24"/>
  <c r="AA66" i="31" s="1"/>
  <c r="F69" i="24"/>
  <c r="H69" i="24"/>
  <c r="I69" i="24"/>
  <c r="K69" i="24"/>
  <c r="L69" i="24"/>
  <c r="C69" i="24"/>
  <c r="Y66" i="31" s="1"/>
  <c r="C68" i="24"/>
  <c r="Y65" i="31" s="1"/>
  <c r="D46" i="24"/>
  <c r="Z43" i="31" s="1"/>
  <c r="E46" i="24"/>
  <c r="AA43" i="31" s="1"/>
  <c r="F46" i="24"/>
  <c r="H46" i="24"/>
  <c r="I46" i="24"/>
  <c r="K46" i="24"/>
  <c r="L46" i="24"/>
  <c r="D47" i="24"/>
  <c r="Z44" i="31" s="1"/>
  <c r="E47" i="24"/>
  <c r="AA44" i="31" s="1"/>
  <c r="F47" i="24"/>
  <c r="H47" i="24"/>
  <c r="I47" i="24"/>
  <c r="K47" i="24"/>
  <c r="L47" i="24"/>
  <c r="C46" i="24"/>
  <c r="Y43" i="31" s="1"/>
  <c r="C47" i="24"/>
  <c r="Y44" i="31" s="1"/>
  <c r="D44" i="24"/>
  <c r="Z41" i="31" s="1"/>
  <c r="E44" i="24"/>
  <c r="AA41" i="31" s="1"/>
  <c r="F44" i="24"/>
  <c r="H44" i="24"/>
  <c r="I44" i="24"/>
  <c r="K44" i="24"/>
  <c r="L44" i="24"/>
  <c r="D45" i="24"/>
  <c r="Z42" i="31" s="1"/>
  <c r="E45" i="24"/>
  <c r="AA42" i="31" s="1"/>
  <c r="F45" i="24"/>
  <c r="H45" i="24"/>
  <c r="I45" i="24"/>
  <c r="K45" i="24"/>
  <c r="L45" i="24"/>
  <c r="C45" i="24"/>
  <c r="Y42" i="31" s="1"/>
  <c r="C44" i="24"/>
  <c r="Y41" i="31" s="1"/>
  <c r="H39" i="24"/>
  <c r="I39" i="24"/>
  <c r="K39" i="24"/>
  <c r="L39" i="24"/>
  <c r="H40" i="24"/>
  <c r="I40" i="24"/>
  <c r="K40" i="24"/>
  <c r="L40" i="24"/>
  <c r="D39" i="24"/>
  <c r="Z36" i="31" s="1"/>
  <c r="E39" i="24"/>
  <c r="AA36" i="31" s="1"/>
  <c r="F39" i="24"/>
  <c r="D40" i="24"/>
  <c r="Z37" i="31" s="1"/>
  <c r="E40" i="24"/>
  <c r="AA37" i="31" s="1"/>
  <c r="F40" i="24"/>
  <c r="C40" i="24"/>
  <c r="Y37" i="31" s="1"/>
  <c r="C39" i="24"/>
  <c r="Y36" i="31" s="1"/>
  <c r="J93" i="27"/>
  <c r="J81" i="24" s="1"/>
  <c r="G93" i="27"/>
  <c r="G81" i="24" s="1"/>
  <c r="J92" i="27"/>
  <c r="J80" i="24" s="1"/>
  <c r="G92" i="27"/>
  <c r="G80" i="24" s="1"/>
  <c r="J87" i="27"/>
  <c r="J47" i="24" s="1"/>
  <c r="G87" i="27"/>
  <c r="G47" i="24" s="1"/>
  <c r="J86" i="27"/>
  <c r="J46" i="24" s="1"/>
  <c r="G86" i="27"/>
  <c r="G46" i="24" s="1"/>
  <c r="J85" i="27"/>
  <c r="J45" i="24" s="1"/>
  <c r="G85" i="27"/>
  <c r="G45" i="24" s="1"/>
  <c r="J84" i="27"/>
  <c r="J44" i="24" s="1"/>
  <c r="G84" i="27"/>
  <c r="G44" i="24" s="1"/>
  <c r="J91" i="27"/>
  <c r="J74" i="24" s="1"/>
  <c r="G91" i="27"/>
  <c r="G74" i="24" s="1"/>
  <c r="J90" i="27"/>
  <c r="J73" i="24" s="1"/>
  <c r="G90" i="27"/>
  <c r="G73" i="24" s="1"/>
  <c r="J89" i="27"/>
  <c r="J69" i="24" s="1"/>
  <c r="G89" i="27"/>
  <c r="G69" i="24" s="1"/>
  <c r="J88" i="27"/>
  <c r="J68" i="24" s="1"/>
  <c r="G88" i="27"/>
  <c r="G68" i="24" s="1"/>
  <c r="J83" i="27"/>
  <c r="J40" i="24" s="1"/>
  <c r="G83" i="27"/>
  <c r="G40" i="24" s="1"/>
  <c r="J82" i="27"/>
  <c r="J39" i="24" s="1"/>
  <c r="G82" i="27"/>
  <c r="G39" i="24" s="1"/>
  <c r="H14" i="27"/>
  <c r="F8" i="27"/>
  <c r="D7" i="27"/>
  <c r="B7" i="27"/>
  <c r="F2" i="27"/>
  <c r="D2" i="27"/>
  <c r="I76" i="24"/>
  <c r="J76" i="24" s="1"/>
  <c r="K76" i="24"/>
  <c r="L76" i="24"/>
  <c r="I77" i="24"/>
  <c r="J77" i="24" s="1"/>
  <c r="K77" i="24"/>
  <c r="L77" i="24"/>
  <c r="I82" i="24"/>
  <c r="J82" i="24" s="1"/>
  <c r="K82" i="24"/>
  <c r="L82" i="24"/>
  <c r="I83" i="24"/>
  <c r="J83" i="24" s="1"/>
  <c r="K83" i="24"/>
  <c r="L83" i="24"/>
  <c r="H76" i="24"/>
  <c r="G76" i="24" s="1"/>
  <c r="H77" i="24"/>
  <c r="G77" i="24" s="1"/>
  <c r="H82" i="24"/>
  <c r="G82" i="24" s="1"/>
  <c r="H83" i="24"/>
  <c r="G83" i="24" s="1"/>
  <c r="H75" i="24"/>
  <c r="F82" i="24"/>
  <c r="F83" i="24"/>
  <c r="E82" i="24"/>
  <c r="AA79" i="31" s="1"/>
  <c r="E83" i="24"/>
  <c r="AA80" i="31" s="1"/>
  <c r="F76" i="24"/>
  <c r="D76" i="24"/>
  <c r="Z73" i="31" s="1"/>
  <c r="E76" i="24"/>
  <c r="AA73" i="31" s="1"/>
  <c r="C76" i="24"/>
  <c r="Y73" i="31" s="1"/>
  <c r="C82" i="24"/>
  <c r="Y79" i="31" s="1"/>
  <c r="D82" i="24"/>
  <c r="Z79" i="31" s="1"/>
  <c r="C83" i="24"/>
  <c r="Y80" i="31" s="1"/>
  <c r="D83" i="24"/>
  <c r="Z80" i="31" s="1"/>
  <c r="C60" i="24"/>
  <c r="Y57" i="31" s="1"/>
  <c r="C61" i="24"/>
  <c r="Y58" i="31" s="1"/>
  <c r="C62" i="24"/>
  <c r="Y59" i="31" s="1"/>
  <c r="J91" i="23"/>
  <c r="G91" i="23"/>
  <c r="J95" i="23"/>
  <c r="G95" i="23"/>
  <c r="J96" i="23"/>
  <c r="G96" i="23"/>
  <c r="E16" i="30" l="1"/>
  <c r="J16" i="30"/>
  <c r="F14" i="27"/>
  <c r="F7" i="27"/>
  <c r="H11" i="27" s="1"/>
  <c r="B15" i="27"/>
  <c r="B51" i="27"/>
  <c r="B74" i="27"/>
  <c r="B72" i="27"/>
  <c r="B70" i="27"/>
  <c r="B68" i="27"/>
  <c r="B66" i="27"/>
  <c r="B64" i="27"/>
  <c r="B62" i="27"/>
  <c r="B60" i="27"/>
  <c r="B58" i="27"/>
  <c r="B56" i="27"/>
  <c r="B54" i="27"/>
  <c r="B52" i="27"/>
  <c r="B50" i="27"/>
  <c r="B48" i="27"/>
  <c r="B46" i="27"/>
  <c r="B44" i="27"/>
  <c r="B42" i="27"/>
  <c r="B73" i="27"/>
  <c r="B65" i="27"/>
  <c r="B57" i="27"/>
  <c r="B49" i="27"/>
  <c r="B41" i="27"/>
  <c r="B39" i="27"/>
  <c r="B37" i="27"/>
  <c r="B35" i="27"/>
  <c r="B33" i="27"/>
  <c r="B31" i="27"/>
  <c r="B29" i="27"/>
  <c r="B27" i="27"/>
  <c r="B25" i="27"/>
  <c r="B23" i="27"/>
  <c r="B21" i="27"/>
  <c r="B19" i="27"/>
  <c r="B16" i="27"/>
  <c r="B71" i="27"/>
  <c r="B63" i="27"/>
  <c r="B55" i="27"/>
  <c r="B47" i="27"/>
  <c r="B69" i="27"/>
  <c r="B61" i="27"/>
  <c r="B53" i="27"/>
  <c r="B45" i="27"/>
  <c r="B40" i="27"/>
  <c r="B38" i="27"/>
  <c r="B36" i="27"/>
  <c r="B34" i="27"/>
  <c r="B32" i="27"/>
  <c r="B30" i="27"/>
  <c r="B28" i="27"/>
  <c r="B26" i="27"/>
  <c r="B24" i="27"/>
  <c r="B22" i="27"/>
  <c r="B20" i="27"/>
  <c r="B18" i="27"/>
  <c r="B43" i="27"/>
  <c r="B8" i="27"/>
  <c r="B59" i="27"/>
  <c r="D15" i="27"/>
  <c r="B17" i="27"/>
  <c r="B67" i="27"/>
  <c r="S28" i="24"/>
  <c r="S29" i="24"/>
  <c r="H37" i="24"/>
  <c r="I37" i="24"/>
  <c r="K37" i="24"/>
  <c r="L37" i="24"/>
  <c r="M37" i="24"/>
  <c r="H38" i="24"/>
  <c r="I38" i="24"/>
  <c r="K38" i="24"/>
  <c r="L38" i="24"/>
  <c r="M38" i="24"/>
  <c r="F37" i="24"/>
  <c r="F38" i="24"/>
  <c r="D37" i="24"/>
  <c r="Z34" i="31" s="1"/>
  <c r="E37" i="24"/>
  <c r="AA34" i="31" s="1"/>
  <c r="D38" i="24"/>
  <c r="Z35" i="31" s="1"/>
  <c r="E38" i="24"/>
  <c r="AA35" i="31" s="1"/>
  <c r="C37" i="24"/>
  <c r="Y34" i="31" s="1"/>
  <c r="C38" i="24"/>
  <c r="Y35" i="31" s="1"/>
  <c r="J98" i="23"/>
  <c r="J38" i="24" s="1"/>
  <c r="G98" i="23"/>
  <c r="G38" i="24" s="1"/>
  <c r="J97" i="23"/>
  <c r="J37" i="24" s="1"/>
  <c r="G97" i="23"/>
  <c r="G37" i="24" s="1"/>
  <c r="R97" i="23"/>
  <c r="R98" i="23" s="1"/>
  <c r="R38" i="24" s="1"/>
  <c r="O97" i="23"/>
  <c r="O98" i="23" s="1"/>
  <c r="O38" i="24" s="1"/>
  <c r="P97" i="23"/>
  <c r="P98" i="23" s="1"/>
  <c r="P38" i="24" s="1"/>
  <c r="Q97" i="23"/>
  <c r="Q37" i="24" s="1"/>
  <c r="N97" i="23"/>
  <c r="N98" i="23" s="1"/>
  <c r="J92" i="21"/>
  <c r="G92" i="21"/>
  <c r="H41" i="24"/>
  <c r="I41" i="24"/>
  <c r="K41" i="24"/>
  <c r="L41" i="24"/>
  <c r="M41" i="24"/>
  <c r="N41" i="24"/>
  <c r="O41" i="24"/>
  <c r="P41" i="24"/>
  <c r="Q41" i="24"/>
  <c r="R41" i="24"/>
  <c r="H42" i="24"/>
  <c r="I42" i="24"/>
  <c r="K42" i="24"/>
  <c r="L42" i="24"/>
  <c r="M42" i="24"/>
  <c r="N42" i="24"/>
  <c r="O42" i="24"/>
  <c r="P42" i="24"/>
  <c r="Q42" i="24"/>
  <c r="R42" i="24"/>
  <c r="D41" i="24"/>
  <c r="Z38" i="31" s="1"/>
  <c r="E41" i="24"/>
  <c r="AA38" i="31" s="1"/>
  <c r="F41" i="24"/>
  <c r="D42" i="24"/>
  <c r="Z39" i="31" s="1"/>
  <c r="E42" i="24"/>
  <c r="AA39" i="31" s="1"/>
  <c r="F42" i="24"/>
  <c r="C42" i="24"/>
  <c r="Y39" i="31" s="1"/>
  <c r="C41" i="24"/>
  <c r="Y38" i="31" s="1"/>
  <c r="L16" i="30" l="1"/>
  <c r="D17" i="30"/>
  <c r="C17" i="30" s="1"/>
  <c r="B14" i="27"/>
  <c r="C15" i="27"/>
  <c r="B9" i="27"/>
  <c r="B10" i="27"/>
  <c r="D9" i="27"/>
  <c r="G15" i="27"/>
  <c r="K15" i="27" s="1"/>
  <c r="I15" i="27"/>
  <c r="D10" i="27"/>
  <c r="F9" i="27"/>
  <c r="T97" i="23"/>
  <c r="P37" i="24"/>
  <c r="N38" i="24"/>
  <c r="O37" i="24"/>
  <c r="R37" i="24"/>
  <c r="N37" i="24"/>
  <c r="Q98" i="23"/>
  <c r="Q38" i="24" s="1"/>
  <c r="S42" i="24"/>
  <c r="S41" i="24"/>
  <c r="J93" i="21"/>
  <c r="I17" i="30" l="1"/>
  <c r="G17" i="30"/>
  <c r="E15" i="27"/>
  <c r="K14" i="27"/>
  <c r="F15" i="27"/>
  <c r="F16" i="27" s="1"/>
  <c r="F17" i="27" s="1"/>
  <c r="F18" i="27" s="1"/>
  <c r="F19" i="27" s="1"/>
  <c r="F20" i="27" s="1"/>
  <c r="F21" i="27" s="1"/>
  <c r="F22" i="27" s="1"/>
  <c r="F23" i="27" s="1"/>
  <c r="F24" i="27" s="1"/>
  <c r="F25" i="27" s="1"/>
  <c r="F26" i="27" s="1"/>
  <c r="F27" i="27" s="1"/>
  <c r="F28" i="27" s="1"/>
  <c r="F29" i="27" s="1"/>
  <c r="F30" i="27" s="1"/>
  <c r="F31" i="27" s="1"/>
  <c r="F32" i="27" s="1"/>
  <c r="F33" i="27" s="1"/>
  <c r="F34" i="27" s="1"/>
  <c r="F35" i="27" s="1"/>
  <c r="F36" i="27" s="1"/>
  <c r="F37" i="27" s="1"/>
  <c r="J15" i="27"/>
  <c r="S37" i="24"/>
  <c r="T98" i="23"/>
  <c r="S38" i="24"/>
  <c r="H70" i="24"/>
  <c r="G70" i="24" s="1"/>
  <c r="I70" i="24"/>
  <c r="K70" i="24"/>
  <c r="L70" i="24"/>
  <c r="M70" i="24"/>
  <c r="H71" i="24"/>
  <c r="G71" i="24" s="1"/>
  <c r="I71" i="24"/>
  <c r="K71" i="24"/>
  <c r="L71" i="24"/>
  <c r="M71" i="24"/>
  <c r="D70" i="24"/>
  <c r="Z67" i="31" s="1"/>
  <c r="E70" i="24"/>
  <c r="AA67" i="31" s="1"/>
  <c r="F70" i="24"/>
  <c r="D71" i="24"/>
  <c r="Z68" i="31" s="1"/>
  <c r="E71" i="24"/>
  <c r="AA68" i="31" s="1"/>
  <c r="F71" i="24"/>
  <c r="C71" i="24"/>
  <c r="Y68" i="31" s="1"/>
  <c r="C70" i="24"/>
  <c r="Y67" i="31" s="1"/>
  <c r="J88" i="23"/>
  <c r="J71" i="24" s="1"/>
  <c r="G88" i="23"/>
  <c r="G87" i="23"/>
  <c r="J87" i="23"/>
  <c r="J70" i="24" s="1"/>
  <c r="P70" i="24"/>
  <c r="Q71" i="24"/>
  <c r="R71" i="24"/>
  <c r="N70" i="24"/>
  <c r="I66" i="24"/>
  <c r="J66" i="24" s="1"/>
  <c r="I67" i="24"/>
  <c r="J67" i="24" s="1"/>
  <c r="I75" i="24"/>
  <c r="J75" i="24" s="1"/>
  <c r="I59" i="24"/>
  <c r="J59" i="24" s="1"/>
  <c r="I60" i="24"/>
  <c r="J60" i="24" s="1"/>
  <c r="I61" i="24"/>
  <c r="J61" i="24" s="1"/>
  <c r="I62" i="24"/>
  <c r="J62" i="24" s="1"/>
  <c r="I33" i="24"/>
  <c r="J33" i="24" s="1"/>
  <c r="I34" i="24"/>
  <c r="J34" i="24" s="1"/>
  <c r="I35" i="24"/>
  <c r="J35" i="24" s="1"/>
  <c r="I36" i="24"/>
  <c r="J36" i="24" s="1"/>
  <c r="I6" i="24"/>
  <c r="J6" i="24" s="1"/>
  <c r="I7" i="24"/>
  <c r="J7" i="24" s="1"/>
  <c r="I8" i="24"/>
  <c r="J8" i="24" s="1"/>
  <c r="I9" i="24"/>
  <c r="J9" i="24" s="1"/>
  <c r="I10" i="24"/>
  <c r="J10" i="24" s="1"/>
  <c r="I11" i="24"/>
  <c r="J11" i="24" s="1"/>
  <c r="I18" i="24"/>
  <c r="J18" i="24" s="1"/>
  <c r="I19" i="24"/>
  <c r="J19" i="24" s="1"/>
  <c r="I20" i="24"/>
  <c r="J20" i="24" s="1"/>
  <c r="I21" i="24"/>
  <c r="J21" i="24" s="1"/>
  <c r="I22" i="24"/>
  <c r="J22" i="24" s="1"/>
  <c r="I23" i="24"/>
  <c r="J23" i="24" s="1"/>
  <c r="I24" i="24"/>
  <c r="J24" i="24" s="1"/>
  <c r="I25" i="24"/>
  <c r="J25" i="24" s="1"/>
  <c r="I26" i="24"/>
  <c r="J26" i="24" s="1"/>
  <c r="I27" i="24"/>
  <c r="J27" i="24" s="1"/>
  <c r="I28" i="24"/>
  <c r="J28" i="24" s="1"/>
  <c r="I29" i="24"/>
  <c r="J29" i="24" s="1"/>
  <c r="E17" i="30" l="1"/>
  <c r="J17" i="30"/>
  <c r="L14" i="27"/>
  <c r="D16" i="27"/>
  <c r="L15" i="27"/>
  <c r="R70" i="24"/>
  <c r="P71" i="24"/>
  <c r="Q70" i="24"/>
  <c r="L17" i="30" l="1"/>
  <c r="D18" i="30"/>
  <c r="C18" i="30" s="1"/>
  <c r="I16" i="27"/>
  <c r="G16" i="27"/>
  <c r="K16" i="27" s="1"/>
  <c r="C16" i="27"/>
  <c r="N71" i="24"/>
  <c r="D66" i="24"/>
  <c r="Z63" i="31" s="1"/>
  <c r="E66" i="24"/>
  <c r="AA63" i="31" s="1"/>
  <c r="H66" i="24"/>
  <c r="G66" i="24" s="1"/>
  <c r="K66" i="24"/>
  <c r="L66" i="24"/>
  <c r="M66" i="24"/>
  <c r="N66" i="24"/>
  <c r="P66" i="24"/>
  <c r="Q66" i="24"/>
  <c r="R66" i="24"/>
  <c r="C75" i="24"/>
  <c r="Y72" i="31" s="1"/>
  <c r="D75" i="24"/>
  <c r="Z72" i="31" s="1"/>
  <c r="E75" i="24"/>
  <c r="AA72" i="31" s="1"/>
  <c r="F75" i="24"/>
  <c r="G75" i="24"/>
  <c r="K75" i="24"/>
  <c r="L75" i="24"/>
  <c r="M75" i="24"/>
  <c r="D67" i="24"/>
  <c r="Z64" i="31" s="1"/>
  <c r="E67" i="24"/>
  <c r="AA64" i="31" s="1"/>
  <c r="F67" i="24"/>
  <c r="H67" i="24"/>
  <c r="G67" i="24" s="1"/>
  <c r="K67" i="24"/>
  <c r="L67" i="24"/>
  <c r="M67" i="24"/>
  <c r="C77" i="24"/>
  <c r="Y74" i="31" s="1"/>
  <c r="D77" i="24"/>
  <c r="Z74" i="31" s="1"/>
  <c r="E77" i="24"/>
  <c r="AA74" i="31" s="1"/>
  <c r="F77" i="24"/>
  <c r="G18" i="30" l="1"/>
  <c r="K18" i="30" s="1"/>
  <c r="I18" i="30"/>
  <c r="E16" i="27"/>
  <c r="J16" i="27"/>
  <c r="J90" i="23"/>
  <c r="J92" i="23"/>
  <c r="J99" i="23"/>
  <c r="J41" i="24" s="1"/>
  <c r="J100" i="23"/>
  <c r="J42" i="24" s="1"/>
  <c r="G92" i="23"/>
  <c r="G99" i="23"/>
  <c r="G41" i="24" s="1"/>
  <c r="G100" i="23"/>
  <c r="G42" i="24" s="1"/>
  <c r="G85" i="23"/>
  <c r="G90" i="23"/>
  <c r="G86" i="23"/>
  <c r="D28" i="24"/>
  <c r="Z25" i="31" s="1"/>
  <c r="E28" i="24"/>
  <c r="AA25" i="31" s="1"/>
  <c r="F28" i="24"/>
  <c r="H28" i="24"/>
  <c r="G28" i="24" s="1"/>
  <c r="K28" i="24"/>
  <c r="L28" i="24"/>
  <c r="M28" i="24"/>
  <c r="D29" i="24"/>
  <c r="Z26" i="31" s="1"/>
  <c r="E29" i="24"/>
  <c r="AA26" i="31" s="1"/>
  <c r="F29" i="24"/>
  <c r="H29" i="24"/>
  <c r="G29" i="24" s="1"/>
  <c r="K29" i="24"/>
  <c r="L29" i="24"/>
  <c r="M29" i="24"/>
  <c r="C28" i="24"/>
  <c r="Y25" i="31" s="1"/>
  <c r="C29" i="24"/>
  <c r="Y26" i="31" s="1"/>
  <c r="G94" i="21"/>
  <c r="J94" i="21"/>
  <c r="G93" i="21"/>
  <c r="J91" i="21"/>
  <c r="J94" i="19"/>
  <c r="J95" i="19"/>
  <c r="J87" i="19"/>
  <c r="J86" i="19"/>
  <c r="E18" i="30" l="1"/>
  <c r="J18" i="30"/>
  <c r="L16" i="27"/>
  <c r="D17" i="27"/>
  <c r="G86" i="21"/>
  <c r="G16" i="24" s="1"/>
  <c r="G87" i="21"/>
  <c r="G17" i="24" s="1"/>
  <c r="G82" i="21"/>
  <c r="G12" i="24" s="1"/>
  <c r="G83" i="21"/>
  <c r="G13" i="24" s="1"/>
  <c r="G84" i="21"/>
  <c r="G14" i="24" s="1"/>
  <c r="G88" i="21"/>
  <c r="G89" i="21"/>
  <c r="G90" i="21"/>
  <c r="G91" i="21"/>
  <c r="G85" i="21"/>
  <c r="G15" i="24" s="1"/>
  <c r="J90" i="21"/>
  <c r="S59" i="24"/>
  <c r="S60" i="24"/>
  <c r="C59" i="24"/>
  <c r="Y56" i="31" s="1"/>
  <c r="D59" i="24"/>
  <c r="Z56" i="31" s="1"/>
  <c r="E59" i="24"/>
  <c r="AA56" i="31" s="1"/>
  <c r="F59" i="24"/>
  <c r="H59" i="24"/>
  <c r="G59" i="24" s="1"/>
  <c r="K59" i="24"/>
  <c r="L59" i="24"/>
  <c r="D60" i="24"/>
  <c r="Z57" i="31" s="1"/>
  <c r="E60" i="24"/>
  <c r="AA57" i="31" s="1"/>
  <c r="F60" i="24"/>
  <c r="H60" i="24"/>
  <c r="G60" i="24" s="1"/>
  <c r="K60" i="24"/>
  <c r="L60" i="24"/>
  <c r="D61" i="24"/>
  <c r="Z58" i="31" s="1"/>
  <c r="E61" i="24"/>
  <c r="AA58" i="31" s="1"/>
  <c r="F61" i="24"/>
  <c r="H61" i="24"/>
  <c r="G61" i="24" s="1"/>
  <c r="K61" i="24"/>
  <c r="L61" i="24"/>
  <c r="D62" i="24"/>
  <c r="Z59" i="31" s="1"/>
  <c r="E62" i="24"/>
  <c r="AA59" i="31" s="1"/>
  <c r="F62" i="24"/>
  <c r="H62" i="24"/>
  <c r="G62" i="24" s="1"/>
  <c r="K62" i="24"/>
  <c r="L62" i="24"/>
  <c r="J101" i="19"/>
  <c r="G101" i="19"/>
  <c r="P101" i="19"/>
  <c r="P62" i="24" s="1"/>
  <c r="Q101" i="19"/>
  <c r="Q62" i="24" s="1"/>
  <c r="N101" i="19"/>
  <c r="N62" i="24" s="1"/>
  <c r="J100" i="19"/>
  <c r="G100" i="19"/>
  <c r="O100" i="19"/>
  <c r="J99" i="19"/>
  <c r="G99" i="19"/>
  <c r="S99" i="19"/>
  <c r="G98" i="19"/>
  <c r="J98" i="19"/>
  <c r="S98" i="19"/>
  <c r="C15" i="24"/>
  <c r="Y12" i="31" s="1"/>
  <c r="G91" i="19"/>
  <c r="G88" i="19"/>
  <c r="G89" i="19"/>
  <c r="G85" i="19"/>
  <c r="G86" i="19"/>
  <c r="G87" i="19"/>
  <c r="G82" i="19"/>
  <c r="G83" i="19"/>
  <c r="G84" i="19"/>
  <c r="G92" i="19"/>
  <c r="G93" i="19"/>
  <c r="G96" i="19"/>
  <c r="G97" i="19"/>
  <c r="G94" i="19"/>
  <c r="G95" i="19"/>
  <c r="G90" i="19"/>
  <c r="D9" i="24"/>
  <c r="Z6" i="31" s="1"/>
  <c r="E9" i="24"/>
  <c r="AA6" i="31" s="1"/>
  <c r="F9" i="24"/>
  <c r="H9" i="24"/>
  <c r="G9" i="24" s="1"/>
  <c r="K9" i="24"/>
  <c r="L9" i="24"/>
  <c r="M9" i="24"/>
  <c r="D10" i="24"/>
  <c r="Z7" i="31" s="1"/>
  <c r="E10" i="24"/>
  <c r="AA7" i="31" s="1"/>
  <c r="F10" i="24"/>
  <c r="H10" i="24"/>
  <c r="G10" i="24" s="1"/>
  <c r="K10" i="24"/>
  <c r="L10" i="24"/>
  <c r="M10" i="24"/>
  <c r="D11" i="24"/>
  <c r="Z8" i="31" s="1"/>
  <c r="E11" i="24"/>
  <c r="AA8" i="31" s="1"/>
  <c r="F11" i="24"/>
  <c r="H11" i="24"/>
  <c r="G11" i="24" s="1"/>
  <c r="K11" i="24"/>
  <c r="L11" i="24"/>
  <c r="M11" i="24"/>
  <c r="D6" i="24"/>
  <c r="Z3" i="31" s="1"/>
  <c r="E6" i="24"/>
  <c r="AA3" i="31" s="1"/>
  <c r="F9" i="31" s="1"/>
  <c r="F6" i="24"/>
  <c r="H6" i="24"/>
  <c r="G6" i="24" s="1"/>
  <c r="K6" i="24"/>
  <c r="L6" i="24"/>
  <c r="M6" i="24"/>
  <c r="D7" i="24"/>
  <c r="Z4" i="31" s="1"/>
  <c r="E7" i="24"/>
  <c r="AA4" i="31" s="1"/>
  <c r="F7" i="24"/>
  <c r="H7" i="24"/>
  <c r="G7" i="24" s="1"/>
  <c r="K7" i="24"/>
  <c r="L7" i="24"/>
  <c r="M7" i="24"/>
  <c r="D8" i="24"/>
  <c r="Z5" i="31" s="1"/>
  <c r="E8" i="24"/>
  <c r="AA5" i="31" s="1"/>
  <c r="F8" i="24"/>
  <c r="H8" i="24"/>
  <c r="G8" i="24" s="1"/>
  <c r="K8" i="24"/>
  <c r="L8" i="24"/>
  <c r="M8" i="24"/>
  <c r="C9" i="24"/>
  <c r="Y6" i="31" s="1"/>
  <c r="C10" i="24"/>
  <c r="Y7" i="31" s="1"/>
  <c r="C11" i="24"/>
  <c r="Y8" i="31" s="1"/>
  <c r="C6" i="24"/>
  <c r="Y3" i="31" s="1"/>
  <c r="D8" i="31" s="1"/>
  <c r="C7" i="24"/>
  <c r="Y4" i="31" s="1"/>
  <c r="C8" i="24"/>
  <c r="Y5" i="31" s="1"/>
  <c r="G83" i="25"/>
  <c r="J83" i="25"/>
  <c r="G82" i="25"/>
  <c r="G86" i="25"/>
  <c r="G87" i="25"/>
  <c r="G84" i="25"/>
  <c r="G85" i="25"/>
  <c r="B51" i="25"/>
  <c r="B52" i="25"/>
  <c r="B53" i="25"/>
  <c r="B54" i="25"/>
  <c r="B55" i="25"/>
  <c r="B56" i="25"/>
  <c r="B57" i="25"/>
  <c r="B58" i="25"/>
  <c r="B59" i="25"/>
  <c r="B60" i="25"/>
  <c r="B61" i="25"/>
  <c r="B62" i="25"/>
  <c r="B63" i="25"/>
  <c r="B64" i="25"/>
  <c r="B65" i="25"/>
  <c r="B66" i="25"/>
  <c r="B67" i="25"/>
  <c r="B68" i="25"/>
  <c r="B69" i="25"/>
  <c r="B70" i="25"/>
  <c r="B71" i="25"/>
  <c r="B72" i="25"/>
  <c r="B73" i="25"/>
  <c r="B74" i="25"/>
  <c r="D51" i="25"/>
  <c r="D52" i="25"/>
  <c r="D53" i="25"/>
  <c r="D54" i="25"/>
  <c r="D55" i="25"/>
  <c r="D56" i="25"/>
  <c r="D57" i="25"/>
  <c r="D58" i="25"/>
  <c r="D59" i="25"/>
  <c r="D60" i="25"/>
  <c r="D61" i="25"/>
  <c r="D62" i="25"/>
  <c r="D63" i="25"/>
  <c r="D64" i="25"/>
  <c r="D65" i="25"/>
  <c r="D66" i="25"/>
  <c r="D67" i="25"/>
  <c r="D68" i="25"/>
  <c r="D69" i="25"/>
  <c r="D70" i="25"/>
  <c r="D71" i="25"/>
  <c r="D72" i="25"/>
  <c r="D73" i="25"/>
  <c r="D74" i="25"/>
  <c r="J84" i="25"/>
  <c r="J87" i="25"/>
  <c r="J86" i="25"/>
  <c r="J82" i="25"/>
  <c r="J85" i="25"/>
  <c r="F8" i="31" l="1"/>
  <c r="E12" i="32" s="1"/>
  <c r="B12" i="32"/>
  <c r="R100" i="19"/>
  <c r="S100" i="19" s="1"/>
  <c r="O61" i="24"/>
  <c r="D9" i="31"/>
  <c r="J68" i="25"/>
  <c r="J64" i="25"/>
  <c r="J60" i="25"/>
  <c r="J56" i="25"/>
  <c r="J52" i="25"/>
  <c r="J72" i="25"/>
  <c r="J71" i="25"/>
  <c r="J67" i="25"/>
  <c r="J63" i="25"/>
  <c r="J59" i="25"/>
  <c r="J55" i="25"/>
  <c r="J51" i="25"/>
  <c r="J70" i="25"/>
  <c r="J66" i="25"/>
  <c r="J62" i="25"/>
  <c r="J58" i="25"/>
  <c r="J54" i="25"/>
  <c r="J74" i="25"/>
  <c r="J73" i="25"/>
  <c r="J69" i="25"/>
  <c r="J65" i="25"/>
  <c r="J61" i="25"/>
  <c r="J57" i="25"/>
  <c r="J53" i="25"/>
  <c r="D19" i="30"/>
  <c r="C19" i="30" s="1"/>
  <c r="L18" i="30"/>
  <c r="I17" i="27"/>
  <c r="G17" i="27"/>
  <c r="K17" i="27" s="1"/>
  <c r="C17" i="27"/>
  <c r="O101" i="19"/>
  <c r="F8" i="25"/>
  <c r="F2" i="25"/>
  <c r="H12" i="23"/>
  <c r="B9" i="31" l="1"/>
  <c r="E13" i="32" s="1"/>
  <c r="B13" i="32"/>
  <c r="O62" i="24"/>
  <c r="R101" i="19"/>
  <c r="R62" i="24" s="1"/>
  <c r="R61" i="24"/>
  <c r="S61" i="24" s="1"/>
  <c r="I19" i="30"/>
  <c r="G19" i="30"/>
  <c r="K19" i="30" s="1"/>
  <c r="E17" i="27"/>
  <c r="J17" i="27"/>
  <c r="B7" i="25"/>
  <c r="D2" i="25"/>
  <c r="T99" i="23"/>
  <c r="T100" i="23"/>
  <c r="O97" i="19"/>
  <c r="P97" i="19"/>
  <c r="R97" i="19"/>
  <c r="N97" i="19"/>
  <c r="R90" i="23"/>
  <c r="N90" i="23"/>
  <c r="P90" i="23"/>
  <c r="Q90" i="23"/>
  <c r="F26" i="24"/>
  <c r="H26" i="24"/>
  <c r="G26" i="24" s="1"/>
  <c r="K26" i="24"/>
  <c r="H27" i="24"/>
  <c r="G27" i="24" s="1"/>
  <c r="K27" i="24"/>
  <c r="F24" i="24"/>
  <c r="H24" i="24"/>
  <c r="G24" i="24" s="1"/>
  <c r="K24" i="24"/>
  <c r="H25" i="24"/>
  <c r="G25" i="24" s="1"/>
  <c r="K25" i="24"/>
  <c r="F35" i="24"/>
  <c r="H35" i="24"/>
  <c r="G35" i="24" s="1"/>
  <c r="K35" i="24"/>
  <c r="F36" i="24"/>
  <c r="H36" i="24"/>
  <c r="G36" i="24" s="1"/>
  <c r="K36" i="24"/>
  <c r="E26" i="24"/>
  <c r="AA23" i="31" s="1"/>
  <c r="E27" i="24"/>
  <c r="AA24" i="31" s="1"/>
  <c r="E24" i="24"/>
  <c r="AA21" i="31" s="1"/>
  <c r="E25" i="24"/>
  <c r="AA22" i="31" s="1"/>
  <c r="E35" i="24"/>
  <c r="AA32" i="31" s="1"/>
  <c r="E36" i="24"/>
  <c r="AA33" i="31" s="1"/>
  <c r="D26" i="24"/>
  <c r="Z23" i="31" s="1"/>
  <c r="D27" i="24"/>
  <c r="Z24" i="31" s="1"/>
  <c r="D24" i="24"/>
  <c r="Z21" i="31" s="1"/>
  <c r="D25" i="24"/>
  <c r="Z22" i="31" s="1"/>
  <c r="D35" i="24"/>
  <c r="Z32" i="31" s="1"/>
  <c r="D36" i="24"/>
  <c r="Z33" i="31" s="1"/>
  <c r="S62" i="24" l="1"/>
  <c r="S101" i="19"/>
  <c r="R91" i="23"/>
  <c r="R76" i="24" s="1"/>
  <c r="R75" i="24"/>
  <c r="Q91" i="23"/>
  <c r="Q76" i="24" s="1"/>
  <c r="Q75" i="24"/>
  <c r="P91" i="23"/>
  <c r="P76" i="24" s="1"/>
  <c r="P75" i="24"/>
  <c r="N91" i="23"/>
  <c r="N76" i="24" s="1"/>
  <c r="N75" i="24"/>
  <c r="E19" i="30"/>
  <c r="J19" i="30"/>
  <c r="L19" i="30" s="1"/>
  <c r="D18" i="27"/>
  <c r="L17" i="27"/>
  <c r="B8" i="25"/>
  <c r="D15" i="25"/>
  <c r="J15" i="25" s="1"/>
  <c r="B15" i="25"/>
  <c r="B16" i="25" s="1"/>
  <c r="F14" i="25"/>
  <c r="F7" i="25"/>
  <c r="K21" i="24"/>
  <c r="K22" i="24"/>
  <c r="K23" i="24"/>
  <c r="K18" i="24"/>
  <c r="K19" i="24"/>
  <c r="K20" i="24"/>
  <c r="K33" i="24"/>
  <c r="K34" i="24"/>
  <c r="L26" i="24"/>
  <c r="M26" i="24"/>
  <c r="N26" i="24"/>
  <c r="O26" i="24"/>
  <c r="Q26" i="24"/>
  <c r="L27" i="24"/>
  <c r="M27" i="24"/>
  <c r="N27" i="24"/>
  <c r="O27" i="24"/>
  <c r="Q27" i="24"/>
  <c r="L24" i="24"/>
  <c r="M24" i="24"/>
  <c r="N24" i="24"/>
  <c r="P24" i="24"/>
  <c r="Q24" i="24"/>
  <c r="L25" i="24"/>
  <c r="M25" i="24"/>
  <c r="P25" i="24"/>
  <c r="Q25" i="24"/>
  <c r="L35" i="24"/>
  <c r="M35" i="24"/>
  <c r="N35" i="24"/>
  <c r="R35" i="24"/>
  <c r="L36" i="24"/>
  <c r="M36" i="24"/>
  <c r="N36" i="24"/>
  <c r="R36" i="24"/>
  <c r="C26" i="24"/>
  <c r="Y23" i="31" s="1"/>
  <c r="C27" i="24"/>
  <c r="Y24" i="31" s="1"/>
  <c r="C24" i="24"/>
  <c r="Y21" i="31" s="1"/>
  <c r="C25" i="24"/>
  <c r="Y22" i="31" s="1"/>
  <c r="C35" i="24"/>
  <c r="Y32" i="31" s="1"/>
  <c r="C36" i="24"/>
  <c r="Y33" i="31" s="1"/>
  <c r="D21" i="24"/>
  <c r="Z18" i="31" s="1"/>
  <c r="E21" i="24"/>
  <c r="AA18" i="31" s="1"/>
  <c r="F21" i="24"/>
  <c r="H21" i="24"/>
  <c r="G21" i="24" s="1"/>
  <c r="L21" i="24"/>
  <c r="M21" i="24"/>
  <c r="Q21" i="24"/>
  <c r="R21" i="24"/>
  <c r="D22" i="24"/>
  <c r="Z19" i="31" s="1"/>
  <c r="E22" i="24"/>
  <c r="AA19" i="31" s="1"/>
  <c r="F22" i="24"/>
  <c r="H22" i="24"/>
  <c r="G22" i="24" s="1"/>
  <c r="L22" i="24"/>
  <c r="M22" i="24"/>
  <c r="Q22" i="24"/>
  <c r="R22" i="24"/>
  <c r="D23" i="24"/>
  <c r="Z20" i="31" s="1"/>
  <c r="E23" i="24"/>
  <c r="AA20" i="31" s="1"/>
  <c r="F23" i="24"/>
  <c r="H23" i="24"/>
  <c r="G23" i="24" s="1"/>
  <c r="L23" i="24"/>
  <c r="M23" i="24"/>
  <c r="Q23" i="24"/>
  <c r="R23" i="24"/>
  <c r="D18" i="24"/>
  <c r="Z15" i="31" s="1"/>
  <c r="E18" i="24"/>
  <c r="AA15" i="31" s="1"/>
  <c r="F18" i="24"/>
  <c r="H18" i="24"/>
  <c r="G18" i="24" s="1"/>
  <c r="L18" i="24"/>
  <c r="M18" i="24"/>
  <c r="P18" i="24"/>
  <c r="Q18" i="24"/>
  <c r="R18" i="24"/>
  <c r="D19" i="24"/>
  <c r="Z16" i="31" s="1"/>
  <c r="E19" i="24"/>
  <c r="AA16" i="31" s="1"/>
  <c r="F19" i="24"/>
  <c r="H19" i="24"/>
  <c r="G19" i="24" s="1"/>
  <c r="L19" i="24"/>
  <c r="M19" i="24"/>
  <c r="P19" i="24"/>
  <c r="Q19" i="24"/>
  <c r="R19" i="24"/>
  <c r="D20" i="24"/>
  <c r="Z17" i="31" s="1"/>
  <c r="E20" i="24"/>
  <c r="AA17" i="31" s="1"/>
  <c r="F20" i="24"/>
  <c r="H20" i="24"/>
  <c r="G20" i="24" s="1"/>
  <c r="L20" i="24"/>
  <c r="M20" i="24"/>
  <c r="P20" i="24"/>
  <c r="Q20" i="24"/>
  <c r="R20" i="24"/>
  <c r="D33" i="24"/>
  <c r="Z30" i="31" s="1"/>
  <c r="E33" i="24"/>
  <c r="AA30" i="31" s="1"/>
  <c r="F33" i="24"/>
  <c r="H33" i="24"/>
  <c r="G33" i="24" s="1"/>
  <c r="L33" i="24"/>
  <c r="M33" i="24"/>
  <c r="N33" i="24"/>
  <c r="R33" i="24"/>
  <c r="D34" i="24"/>
  <c r="Z31" i="31" s="1"/>
  <c r="E34" i="24"/>
  <c r="AA31" i="31" s="1"/>
  <c r="F34" i="24"/>
  <c r="H34" i="24"/>
  <c r="G34" i="24" s="1"/>
  <c r="L34" i="24"/>
  <c r="M34" i="24"/>
  <c r="N34" i="24"/>
  <c r="R34" i="24"/>
  <c r="C21" i="24"/>
  <c r="Y18" i="31" s="1"/>
  <c r="C22" i="24"/>
  <c r="Y19" i="31" s="1"/>
  <c r="C23" i="24"/>
  <c r="Y20" i="31" s="1"/>
  <c r="C18" i="24"/>
  <c r="Y15" i="31" s="1"/>
  <c r="C19" i="24"/>
  <c r="Y16" i="31" s="1"/>
  <c r="C20" i="24"/>
  <c r="Y17" i="31" s="1"/>
  <c r="C33" i="24"/>
  <c r="Y30" i="31" s="1"/>
  <c r="C34" i="24"/>
  <c r="Y31" i="31" s="1"/>
  <c r="C16" i="24"/>
  <c r="Y13" i="31" s="1"/>
  <c r="C17" i="24"/>
  <c r="Y14" i="31" s="1"/>
  <c r="C12" i="24"/>
  <c r="Y9" i="31" s="1"/>
  <c r="C13" i="24"/>
  <c r="Y10" i="31" s="1"/>
  <c r="C14" i="24"/>
  <c r="Y11" i="31" s="1"/>
  <c r="O94" i="19"/>
  <c r="P94" i="19" s="1"/>
  <c r="Q94" i="19" s="1"/>
  <c r="Q33" i="24" s="1"/>
  <c r="O95" i="19"/>
  <c r="P95" i="19" s="1"/>
  <c r="Q95" i="19" s="1"/>
  <c r="Q34" i="24" s="1"/>
  <c r="O36" i="24"/>
  <c r="P35" i="24"/>
  <c r="B17" i="25" l="1"/>
  <c r="D20" i="30"/>
  <c r="C20" i="30" s="1"/>
  <c r="I18" i="27"/>
  <c r="G18" i="27"/>
  <c r="K18" i="27" s="1"/>
  <c r="C18" i="27"/>
  <c r="P67" i="24"/>
  <c r="P92" i="23"/>
  <c r="N67" i="24"/>
  <c r="N92" i="23"/>
  <c r="Q67" i="24"/>
  <c r="Q92" i="23"/>
  <c r="R67" i="24"/>
  <c r="R92" i="23"/>
  <c r="R77" i="24" s="1"/>
  <c r="C15" i="25"/>
  <c r="B9" i="25"/>
  <c r="G15" i="25"/>
  <c r="K15" i="25" s="1"/>
  <c r="K14" i="25"/>
  <c r="F15" i="25"/>
  <c r="F16" i="25" s="1"/>
  <c r="O34" i="24"/>
  <c r="P33" i="24"/>
  <c r="O35" i="24"/>
  <c r="O33" i="24"/>
  <c r="P34" i="24"/>
  <c r="P36" i="24"/>
  <c r="B18" i="25" l="1"/>
  <c r="Q93" i="23"/>
  <c r="Q77" i="24"/>
  <c r="N93" i="23"/>
  <c r="N78" i="24" s="1"/>
  <c r="N77" i="24"/>
  <c r="P93" i="23"/>
  <c r="P77" i="24"/>
  <c r="G20" i="30"/>
  <c r="K20" i="30" s="1"/>
  <c r="I20" i="30"/>
  <c r="J20" i="30" s="1"/>
  <c r="E20" i="30"/>
  <c r="R96" i="23"/>
  <c r="R93" i="23"/>
  <c r="E18" i="27"/>
  <c r="J18" i="27"/>
  <c r="L18" i="27" s="1"/>
  <c r="N96" i="23"/>
  <c r="Q96" i="23"/>
  <c r="P96" i="23"/>
  <c r="S33" i="24"/>
  <c r="S34" i="24"/>
  <c r="E15" i="25"/>
  <c r="D16" i="25" s="1"/>
  <c r="L14" i="25"/>
  <c r="D8" i="23"/>
  <c r="N94" i="23" l="1"/>
  <c r="N79" i="24" s="1"/>
  <c r="J16" i="25"/>
  <c r="B19" i="25"/>
  <c r="R95" i="23"/>
  <c r="R82" i="24" s="1"/>
  <c r="R83" i="24"/>
  <c r="P95" i="23"/>
  <c r="P82" i="24" s="1"/>
  <c r="P83" i="24"/>
  <c r="Q95" i="23"/>
  <c r="Q82" i="24" s="1"/>
  <c r="Q83" i="24"/>
  <c r="N95" i="23"/>
  <c r="N82" i="24" s="1"/>
  <c r="N83" i="24"/>
  <c r="R94" i="23"/>
  <c r="R79" i="24" s="1"/>
  <c r="R78" i="24"/>
  <c r="P94" i="23"/>
  <c r="P79" i="24" s="1"/>
  <c r="P78" i="24"/>
  <c r="Q94" i="23"/>
  <c r="Q79" i="24" s="1"/>
  <c r="Q78" i="24"/>
  <c r="D21" i="30"/>
  <c r="C21" i="30" s="1"/>
  <c r="L20" i="30"/>
  <c r="D19" i="27"/>
  <c r="F17" i="25"/>
  <c r="O85" i="23"/>
  <c r="O86" i="23" s="1"/>
  <c r="O87" i="23" s="1"/>
  <c r="O88" i="23" s="1"/>
  <c r="O89" i="23" s="1"/>
  <c r="B20" i="25" l="1"/>
  <c r="T89" i="23"/>
  <c r="O72" i="24"/>
  <c r="S72" i="24" s="1"/>
  <c r="I21" i="30"/>
  <c r="J21" i="30" s="1"/>
  <c r="G21" i="30"/>
  <c r="K21" i="30" s="1"/>
  <c r="E21" i="30"/>
  <c r="I19" i="27"/>
  <c r="G19" i="27"/>
  <c r="K19" i="27" s="1"/>
  <c r="C19" i="27"/>
  <c r="O66" i="24"/>
  <c r="G16" i="25"/>
  <c r="C16" i="25"/>
  <c r="F18" i="25"/>
  <c r="L15" i="25"/>
  <c r="S85" i="23"/>
  <c r="O90" i="23"/>
  <c r="J85" i="23"/>
  <c r="F8" i="23"/>
  <c r="D7" i="23"/>
  <c r="B7" i="23"/>
  <c r="F2" i="23"/>
  <c r="J82" i="21"/>
  <c r="J12" i="24" s="1"/>
  <c r="J87" i="21"/>
  <c r="J17" i="24" s="1"/>
  <c r="J83" i="21"/>
  <c r="J13" i="24" s="1"/>
  <c r="J84" i="21"/>
  <c r="J14" i="24" s="1"/>
  <c r="J88" i="21"/>
  <c r="J89" i="21"/>
  <c r="J85" i="21"/>
  <c r="J15" i="24" s="1"/>
  <c r="P90" i="19"/>
  <c r="P26" i="24" s="1"/>
  <c r="P91" i="19"/>
  <c r="O88" i="19"/>
  <c r="N89" i="19"/>
  <c r="N85" i="19"/>
  <c r="N86" i="19"/>
  <c r="O86" i="19" s="1"/>
  <c r="N87" i="19"/>
  <c r="N82" i="19"/>
  <c r="N83" i="19"/>
  <c r="N84" i="19"/>
  <c r="N92" i="19"/>
  <c r="N93" i="19"/>
  <c r="Q96" i="19"/>
  <c r="Q97" i="19" s="1"/>
  <c r="Q36" i="24" s="1"/>
  <c r="S36" i="24" s="1"/>
  <c r="H14" i="21"/>
  <c r="F8" i="21"/>
  <c r="D7" i="21"/>
  <c r="B7" i="21"/>
  <c r="D15" i="21" s="1"/>
  <c r="F2" i="21"/>
  <c r="D2" i="21"/>
  <c r="B21" i="25" l="1"/>
  <c r="O91" i="23"/>
  <c r="O75" i="24"/>
  <c r="S75" i="24" s="1"/>
  <c r="D22" i="30"/>
  <c r="C22" i="30" s="1"/>
  <c r="L21" i="30"/>
  <c r="E19" i="27"/>
  <c r="J19" i="27"/>
  <c r="L19" i="27" s="1"/>
  <c r="T85" i="23"/>
  <c r="O70" i="24"/>
  <c r="S70" i="24" s="1"/>
  <c r="T87" i="23"/>
  <c r="G15" i="21"/>
  <c r="S97" i="19"/>
  <c r="F19" i="25"/>
  <c r="K16" i="25"/>
  <c r="E16" i="25"/>
  <c r="S90" i="23"/>
  <c r="F14" i="23"/>
  <c r="D15" i="23"/>
  <c r="B28" i="21"/>
  <c r="B44" i="21"/>
  <c r="B56" i="21"/>
  <c r="B68" i="21"/>
  <c r="B19" i="21"/>
  <c r="B21" i="21"/>
  <c r="B25" i="21"/>
  <c r="B29" i="21"/>
  <c r="B33" i="21"/>
  <c r="B37" i="21"/>
  <c r="B41" i="21"/>
  <c r="B45" i="21"/>
  <c r="B49" i="21"/>
  <c r="B53" i="21"/>
  <c r="B57" i="21"/>
  <c r="B61" i="21"/>
  <c r="B65" i="21"/>
  <c r="B69" i="21"/>
  <c r="B73" i="21"/>
  <c r="B17" i="21"/>
  <c r="B35" i="21"/>
  <c r="B43" i="21"/>
  <c r="B51" i="21"/>
  <c r="B59" i="21"/>
  <c r="B67" i="21"/>
  <c r="B18" i="21"/>
  <c r="B20" i="21"/>
  <c r="B24" i="21"/>
  <c r="B32" i="21"/>
  <c r="B36" i="21"/>
  <c r="B40" i="21"/>
  <c r="B48" i="21"/>
  <c r="B52" i="21"/>
  <c r="B60" i="21"/>
  <c r="B64" i="21"/>
  <c r="B72" i="21"/>
  <c r="B16" i="21"/>
  <c r="B22" i="21"/>
  <c r="B26" i="21"/>
  <c r="B30" i="21"/>
  <c r="B34" i="21"/>
  <c r="B38" i="21"/>
  <c r="B42" i="21"/>
  <c r="B46" i="21"/>
  <c r="B50" i="21"/>
  <c r="B54" i="21"/>
  <c r="B58" i="21"/>
  <c r="B62" i="21"/>
  <c r="B66" i="21"/>
  <c r="B70" i="21"/>
  <c r="B74" i="21"/>
  <c r="B15" i="21"/>
  <c r="F14" i="21" s="1"/>
  <c r="B23" i="21"/>
  <c r="B27" i="21"/>
  <c r="B31" i="21"/>
  <c r="B39" i="21"/>
  <c r="B47" i="21"/>
  <c r="B55" i="21"/>
  <c r="B63" i="21"/>
  <c r="B71" i="21"/>
  <c r="P86" i="19"/>
  <c r="O22" i="24"/>
  <c r="O84" i="19"/>
  <c r="S84" i="19" s="1"/>
  <c r="N20" i="24"/>
  <c r="R88" i="19"/>
  <c r="R24" i="24" s="1"/>
  <c r="O24" i="24"/>
  <c r="S96" i="19"/>
  <c r="Q35" i="24"/>
  <c r="S35" i="24" s="1"/>
  <c r="O83" i="19"/>
  <c r="S83" i="19" s="1"/>
  <c r="N19" i="24"/>
  <c r="N22" i="24"/>
  <c r="R91" i="19"/>
  <c r="R27" i="24" s="1"/>
  <c r="P27" i="24"/>
  <c r="S93" i="19"/>
  <c r="O82" i="19"/>
  <c r="N18" i="24"/>
  <c r="O85" i="19"/>
  <c r="N21" i="24"/>
  <c r="O92" i="19"/>
  <c r="O87" i="19"/>
  <c r="N23" i="24"/>
  <c r="O89" i="19"/>
  <c r="N25" i="24"/>
  <c r="R90" i="19"/>
  <c r="F7" i="23"/>
  <c r="G12" i="23" s="1"/>
  <c r="S95" i="19"/>
  <c r="S94" i="19"/>
  <c r="F7" i="21"/>
  <c r="J97" i="19"/>
  <c r="J96" i="19"/>
  <c r="D17" i="25" l="1"/>
  <c r="B22" i="25"/>
  <c r="G15" i="23"/>
  <c r="T91" i="23"/>
  <c r="O76" i="24"/>
  <c r="S76" i="24" s="1"/>
  <c r="G22" i="30"/>
  <c r="K22" i="30" s="1"/>
  <c r="I22" i="30"/>
  <c r="J22" i="30" s="1"/>
  <c r="E22" i="30"/>
  <c r="D20" i="27"/>
  <c r="O71" i="24"/>
  <c r="S71" i="24" s="1"/>
  <c r="T88" i="23"/>
  <c r="O67" i="24"/>
  <c r="S67" i="24" s="1"/>
  <c r="O92" i="23"/>
  <c r="O77" i="24" s="1"/>
  <c r="S77" i="24" s="1"/>
  <c r="T90" i="23"/>
  <c r="S86" i="23"/>
  <c r="S27" i="24"/>
  <c r="S24" i="24"/>
  <c r="F20" i="25"/>
  <c r="L16" i="25"/>
  <c r="O19" i="24"/>
  <c r="S19" i="24" s="1"/>
  <c r="O20" i="24"/>
  <c r="S20" i="24" s="1"/>
  <c r="P87" i="19"/>
  <c r="O23" i="24"/>
  <c r="R89" i="19"/>
  <c r="R25" i="24" s="1"/>
  <c r="O25" i="24"/>
  <c r="P85" i="19"/>
  <c r="O21" i="24"/>
  <c r="S82" i="19"/>
  <c r="O18" i="24"/>
  <c r="S18" i="24" s="1"/>
  <c r="S90" i="19"/>
  <c r="R26" i="24"/>
  <c r="S26" i="24" s="1"/>
  <c r="S92" i="19"/>
  <c r="S86" i="19"/>
  <c r="P22" i="24"/>
  <c r="S22" i="24" s="1"/>
  <c r="F15" i="21"/>
  <c r="C15" i="21"/>
  <c r="E15" i="21" s="1"/>
  <c r="B9" i="21"/>
  <c r="I15" i="21"/>
  <c r="J93" i="19"/>
  <c r="J92" i="19"/>
  <c r="B23" i="25" l="1"/>
  <c r="J17" i="25"/>
  <c r="L22" i="30"/>
  <c r="D23" i="30"/>
  <c r="C23" i="30" s="1"/>
  <c r="O96" i="23"/>
  <c r="O93" i="23"/>
  <c r="O78" i="24" s="1"/>
  <c r="S78" i="24" s="1"/>
  <c r="I20" i="27"/>
  <c r="J20" i="27" s="1"/>
  <c r="G20" i="27"/>
  <c r="K20" i="27" s="1"/>
  <c r="C20" i="27"/>
  <c r="E20" i="27" s="1"/>
  <c r="T86" i="23"/>
  <c r="T92" i="23"/>
  <c r="S25" i="24"/>
  <c r="F21" i="25"/>
  <c r="G17" i="25"/>
  <c r="C17" i="25"/>
  <c r="D16" i="21"/>
  <c r="S85" i="19"/>
  <c r="P21" i="24"/>
  <c r="S21" i="24" s="1"/>
  <c r="S87" i="19"/>
  <c r="P23" i="24"/>
  <c r="S23" i="24" s="1"/>
  <c r="J15" i="21"/>
  <c r="G16" i="21" l="1"/>
  <c r="B24" i="25"/>
  <c r="O95" i="23"/>
  <c r="O83" i="24"/>
  <c r="S83" i="24" s="1"/>
  <c r="I23" i="30"/>
  <c r="J23" i="30" s="1"/>
  <c r="G23" i="30"/>
  <c r="K23" i="30" s="1"/>
  <c r="E23" i="30"/>
  <c r="T96" i="23"/>
  <c r="O94" i="23"/>
  <c r="O79" i="24" s="1"/>
  <c r="S79" i="24" s="1"/>
  <c r="T93" i="23"/>
  <c r="L20" i="27"/>
  <c r="D21" i="27"/>
  <c r="F22" i="25"/>
  <c r="E17" i="25"/>
  <c r="K17" i="25"/>
  <c r="C16" i="21"/>
  <c r="L15" i="21"/>
  <c r="D7" i="19"/>
  <c r="J82" i="19"/>
  <c r="J83" i="19"/>
  <c r="J84" i="19"/>
  <c r="E16" i="21" l="1"/>
  <c r="D17" i="21" s="1"/>
  <c r="D18" i="25"/>
  <c r="B25" i="25"/>
  <c r="T95" i="23"/>
  <c r="O82" i="24"/>
  <c r="S82" i="24" s="1"/>
  <c r="L23" i="30"/>
  <c r="D24" i="30"/>
  <c r="C24" i="30" s="1"/>
  <c r="T94" i="23"/>
  <c r="D2" i="23" s="1"/>
  <c r="B15" i="23"/>
  <c r="B63" i="23"/>
  <c r="I63" i="23" s="1"/>
  <c r="B39" i="23"/>
  <c r="I39" i="23" s="1"/>
  <c r="B51" i="23"/>
  <c r="I51" i="23" s="1"/>
  <c r="I21" i="27"/>
  <c r="J21" i="27" s="1"/>
  <c r="G21" i="27"/>
  <c r="K21" i="27" s="1"/>
  <c r="C21" i="27"/>
  <c r="E21" i="27" s="1"/>
  <c r="F23" i="25"/>
  <c r="L17" i="25"/>
  <c r="I16" i="21"/>
  <c r="G17" i="21" l="1"/>
  <c r="J18" i="25"/>
  <c r="B26" i="25"/>
  <c r="G24" i="30"/>
  <c r="K24" i="30" s="1"/>
  <c r="I24" i="30"/>
  <c r="J24" i="30" s="1"/>
  <c r="E24" i="30"/>
  <c r="I15" i="23"/>
  <c r="H15" i="23" s="1"/>
  <c r="J15" i="23" s="1"/>
  <c r="K15" i="23"/>
  <c r="B9" i="23"/>
  <c r="C15" i="23"/>
  <c r="B16" i="23"/>
  <c r="D22" i="27"/>
  <c r="L21" i="27"/>
  <c r="F24" i="25"/>
  <c r="G18" i="25"/>
  <c r="C18" i="25"/>
  <c r="C17" i="21"/>
  <c r="J16" i="21"/>
  <c r="I17" i="21"/>
  <c r="J17" i="21" s="1"/>
  <c r="E17" i="21" l="1"/>
  <c r="B27" i="25"/>
  <c r="E15" i="23"/>
  <c r="L24" i="30"/>
  <c r="D25" i="30"/>
  <c r="C25" i="30" s="1"/>
  <c r="L15" i="23"/>
  <c r="B17" i="23"/>
  <c r="I16" i="23"/>
  <c r="H16" i="23" s="1"/>
  <c r="J16" i="23" s="1"/>
  <c r="I22" i="27"/>
  <c r="J22" i="27" s="1"/>
  <c r="G22" i="27"/>
  <c r="K22" i="27" s="1"/>
  <c r="C22" i="27"/>
  <c r="E22" i="27" s="1"/>
  <c r="K18" i="25"/>
  <c r="E18" i="25"/>
  <c r="F25" i="25"/>
  <c r="L16" i="21"/>
  <c r="L17" i="21"/>
  <c r="H14" i="19"/>
  <c r="F2" i="19"/>
  <c r="D2" i="19"/>
  <c r="D18" i="21" l="1"/>
  <c r="D19" i="25"/>
  <c r="B28" i="25"/>
  <c r="D16" i="23"/>
  <c r="G25" i="30"/>
  <c r="K25" i="30" s="1"/>
  <c r="I25" i="30"/>
  <c r="J25" i="30" s="1"/>
  <c r="E25" i="30"/>
  <c r="I17" i="23"/>
  <c r="H17" i="23" s="1"/>
  <c r="J17" i="23" s="1"/>
  <c r="B18" i="23"/>
  <c r="L22" i="27"/>
  <c r="D23" i="27"/>
  <c r="F26" i="25"/>
  <c r="L18" i="25"/>
  <c r="F8" i="19"/>
  <c r="J85" i="19"/>
  <c r="F89" i="19"/>
  <c r="J91" i="19"/>
  <c r="F91" i="19"/>
  <c r="J90" i="19"/>
  <c r="B7" i="19"/>
  <c r="C18" i="21" l="1"/>
  <c r="I18" i="21"/>
  <c r="J18" i="21" s="1"/>
  <c r="G18" i="21"/>
  <c r="K18" i="21" s="1"/>
  <c r="B29" i="25"/>
  <c r="J19" i="25"/>
  <c r="L25" i="30"/>
  <c r="G16" i="23"/>
  <c r="K16" i="23" s="1"/>
  <c r="L16" i="23" s="1"/>
  <c r="C16" i="23"/>
  <c r="E16" i="23" s="1"/>
  <c r="D17" i="23" s="1"/>
  <c r="D26" i="30"/>
  <c r="C26" i="30" s="1"/>
  <c r="I18" i="23"/>
  <c r="H18" i="23" s="1"/>
  <c r="J18" i="23" s="1"/>
  <c r="B19" i="23"/>
  <c r="I23" i="27"/>
  <c r="J23" i="27" s="1"/>
  <c r="G23" i="27"/>
  <c r="K23" i="27" s="1"/>
  <c r="C23" i="27"/>
  <c r="E23" i="27" s="1"/>
  <c r="F27" i="24"/>
  <c r="F25" i="24"/>
  <c r="D9" i="25"/>
  <c r="G19" i="25"/>
  <c r="K19" i="25" s="1"/>
  <c r="C19" i="25"/>
  <c r="F27" i="25"/>
  <c r="B51" i="19"/>
  <c r="D15" i="19"/>
  <c r="B15" i="19"/>
  <c r="B15" i="31" s="1"/>
  <c r="B39" i="19"/>
  <c r="F7" i="19"/>
  <c r="B10" i="31" l="1"/>
  <c r="B14" i="32" s="1"/>
  <c r="F12" i="31"/>
  <c r="F17" i="32" s="1"/>
  <c r="B10" i="19"/>
  <c r="G15" i="19"/>
  <c r="D15" i="31"/>
  <c r="L18" i="21"/>
  <c r="E18" i="21"/>
  <c r="B30" i="25"/>
  <c r="G17" i="23"/>
  <c r="K17" i="23" s="1"/>
  <c r="L17" i="23" s="1"/>
  <c r="C17" i="23"/>
  <c r="E17" i="23" s="1"/>
  <c r="D18" i="23" s="1"/>
  <c r="I26" i="30"/>
  <c r="J26" i="30" s="1"/>
  <c r="G26" i="30"/>
  <c r="K26" i="30" s="1"/>
  <c r="E26" i="30"/>
  <c r="I19" i="23"/>
  <c r="H19" i="23" s="1"/>
  <c r="J19" i="23" s="1"/>
  <c r="B20" i="23"/>
  <c r="L23" i="27"/>
  <c r="D24" i="27"/>
  <c r="F28" i="25"/>
  <c r="E19" i="25"/>
  <c r="L19" i="25"/>
  <c r="C15" i="19"/>
  <c r="C15" i="31" s="1"/>
  <c r="B27" i="19"/>
  <c r="B63" i="19"/>
  <c r="F9" i="19"/>
  <c r="I15" i="19"/>
  <c r="J15" i="19" s="1"/>
  <c r="K15" i="19"/>
  <c r="D19" i="21" l="1"/>
  <c r="D20" i="25"/>
  <c r="B31" i="25"/>
  <c r="G18" i="23"/>
  <c r="K18" i="23" s="1"/>
  <c r="L18" i="23" s="1"/>
  <c r="C18" i="23"/>
  <c r="E18" i="23" s="1"/>
  <c r="D19" i="23" s="1"/>
  <c r="L26" i="30"/>
  <c r="B28" i="30"/>
  <c r="D9" i="30"/>
  <c r="F27" i="30"/>
  <c r="D27" i="30"/>
  <c r="C27" i="30" s="1"/>
  <c r="I20" i="23"/>
  <c r="H20" i="23" s="1"/>
  <c r="J20" i="23" s="1"/>
  <c r="B21" i="23"/>
  <c r="I24" i="27"/>
  <c r="J24" i="27" s="1"/>
  <c r="G24" i="27"/>
  <c r="K24" i="27" s="1"/>
  <c r="C24" i="27"/>
  <c r="E24" i="27" s="1"/>
  <c r="F29" i="25"/>
  <c r="D10" i="19"/>
  <c r="D9" i="19"/>
  <c r="L15" i="19"/>
  <c r="L24" i="27" l="1"/>
  <c r="I19" i="21"/>
  <c r="J19" i="21" s="1"/>
  <c r="G19" i="21"/>
  <c r="K19" i="21" s="1"/>
  <c r="C19" i="21"/>
  <c r="B32" i="25"/>
  <c r="J20" i="25"/>
  <c r="G19" i="23"/>
  <c r="K19" i="23" s="1"/>
  <c r="L19" i="23" s="1"/>
  <c r="C19" i="23"/>
  <c r="E19" i="23" s="1"/>
  <c r="D20" i="23" s="1"/>
  <c r="B29" i="30"/>
  <c r="F28" i="30"/>
  <c r="I27" i="30"/>
  <c r="J27" i="30" s="1"/>
  <c r="G27" i="30"/>
  <c r="K27" i="30" s="1"/>
  <c r="E27" i="30"/>
  <c r="B22" i="23"/>
  <c r="I21" i="23"/>
  <c r="H21" i="23" s="1"/>
  <c r="J21" i="23" s="1"/>
  <c r="D25" i="27"/>
  <c r="F30" i="25"/>
  <c r="G20" i="25"/>
  <c r="K20" i="25" s="1"/>
  <c r="L20" i="25" s="1"/>
  <c r="C20" i="25"/>
  <c r="L19" i="21" l="1"/>
  <c r="E19" i="21"/>
  <c r="B33" i="25"/>
  <c r="E20" i="25"/>
  <c r="G20" i="23"/>
  <c r="K20" i="23" s="1"/>
  <c r="L20" i="23" s="1"/>
  <c r="C20" i="23"/>
  <c r="E20" i="23" s="1"/>
  <c r="D21" i="23" s="1"/>
  <c r="L27" i="30"/>
  <c r="F29" i="30"/>
  <c r="B30" i="30"/>
  <c r="D28" i="30"/>
  <c r="C28" i="30" s="1"/>
  <c r="B23" i="23"/>
  <c r="I22" i="23"/>
  <c r="H22" i="23" s="1"/>
  <c r="J22" i="23" s="1"/>
  <c r="I25" i="27"/>
  <c r="J25" i="27" s="1"/>
  <c r="G25" i="27"/>
  <c r="K25" i="27" s="1"/>
  <c r="C25" i="27"/>
  <c r="E25" i="27" s="1"/>
  <c r="F31" i="25"/>
  <c r="D9" i="21"/>
  <c r="D20" i="21" l="1"/>
  <c r="B34" i="25"/>
  <c r="D21" i="25"/>
  <c r="G21" i="23"/>
  <c r="K21" i="23" s="1"/>
  <c r="L21" i="23" s="1"/>
  <c r="C21" i="23"/>
  <c r="E21" i="23" s="1"/>
  <c r="D22" i="23" s="1"/>
  <c r="B31" i="30"/>
  <c r="F30" i="30"/>
  <c r="I28" i="30"/>
  <c r="J28" i="30" s="1"/>
  <c r="G28" i="30"/>
  <c r="K28" i="30" s="1"/>
  <c r="E28" i="30"/>
  <c r="L25" i="27"/>
  <c r="I23" i="23"/>
  <c r="H23" i="23" s="1"/>
  <c r="J23" i="23" s="1"/>
  <c r="B24" i="23"/>
  <c r="D26" i="27"/>
  <c r="F32" i="25"/>
  <c r="C20" i="21" l="1"/>
  <c r="I20" i="21"/>
  <c r="J20" i="21" s="1"/>
  <c r="G20" i="21"/>
  <c r="K20" i="21" s="1"/>
  <c r="J21" i="25"/>
  <c r="G21" i="25"/>
  <c r="K21" i="25" s="1"/>
  <c r="C21" i="25"/>
  <c r="B35" i="25"/>
  <c r="G22" i="23"/>
  <c r="K22" i="23" s="1"/>
  <c r="L22" i="23" s="1"/>
  <c r="C22" i="23"/>
  <c r="E22" i="23" s="1"/>
  <c r="D23" i="23" s="1"/>
  <c r="L28" i="30"/>
  <c r="F31" i="30"/>
  <c r="B32" i="30"/>
  <c r="D29" i="30"/>
  <c r="C29" i="30" s="1"/>
  <c r="B25" i="23"/>
  <c r="I24" i="23"/>
  <c r="H24" i="23" s="1"/>
  <c r="J24" i="23" s="1"/>
  <c r="I26" i="27"/>
  <c r="J26" i="27" s="1"/>
  <c r="G26" i="27"/>
  <c r="K26" i="27" s="1"/>
  <c r="C26" i="27"/>
  <c r="E26" i="27" s="1"/>
  <c r="F33" i="25"/>
  <c r="L20" i="21" l="1"/>
  <c r="L21" i="25"/>
  <c r="E20" i="21"/>
  <c r="B36" i="25"/>
  <c r="E21" i="25"/>
  <c r="G23" i="23"/>
  <c r="K23" i="23" s="1"/>
  <c r="L23" i="23" s="1"/>
  <c r="C23" i="23"/>
  <c r="E23" i="23" s="1"/>
  <c r="D24" i="23" s="1"/>
  <c r="B33" i="30"/>
  <c r="F32" i="30"/>
  <c r="I29" i="30"/>
  <c r="J29" i="30" s="1"/>
  <c r="G29" i="30"/>
  <c r="K29" i="30" s="1"/>
  <c r="E29" i="30"/>
  <c r="L26" i="27"/>
  <c r="B26" i="23"/>
  <c r="I25" i="23"/>
  <c r="H25" i="23" s="1"/>
  <c r="J25" i="23" s="1"/>
  <c r="D27" i="27"/>
  <c r="F34" i="25"/>
  <c r="F35" i="25" s="1"/>
  <c r="C9" i="6"/>
  <c r="E7" i="6"/>
  <c r="G7" i="6" s="1"/>
  <c r="D7" i="6"/>
  <c r="B7" i="6" s="1"/>
  <c r="I6" i="6"/>
  <c r="C6" i="6"/>
  <c r="D8" i="6" l="1"/>
  <c r="B8" i="6" s="1"/>
  <c r="F8" i="6" s="1"/>
  <c r="D21" i="21"/>
  <c r="B37" i="25"/>
  <c r="D22" i="25"/>
  <c r="G24" i="23"/>
  <c r="K24" i="23" s="1"/>
  <c r="L24" i="23" s="1"/>
  <c r="C24" i="23"/>
  <c r="E24" i="23" s="1"/>
  <c r="D25" i="23" s="1"/>
  <c r="L29" i="30"/>
  <c r="F33" i="30"/>
  <c r="B34" i="30"/>
  <c r="D30" i="30"/>
  <c r="C30" i="30" s="1"/>
  <c r="B27" i="23"/>
  <c r="B27" i="31" s="1"/>
  <c r="D10" i="31" s="1"/>
  <c r="E14" i="32" s="1"/>
  <c r="I26" i="23"/>
  <c r="H26" i="23" s="1"/>
  <c r="J26" i="23" s="1"/>
  <c r="I27" i="27"/>
  <c r="J27" i="27" s="1"/>
  <c r="G27" i="27"/>
  <c r="K27" i="27" s="1"/>
  <c r="C27" i="27"/>
  <c r="E27" i="27" s="1"/>
  <c r="F36" i="25"/>
  <c r="E8" i="6"/>
  <c r="G8" i="6" s="1"/>
  <c r="F7" i="6"/>
  <c r="D9" i="6" l="1"/>
  <c r="C21" i="21"/>
  <c r="I21" i="21"/>
  <c r="J21" i="21" s="1"/>
  <c r="G21" i="21"/>
  <c r="K21" i="21" s="1"/>
  <c r="J22" i="25"/>
  <c r="G22" i="25"/>
  <c r="K22" i="25" s="1"/>
  <c r="C22" i="25"/>
  <c r="B38" i="25"/>
  <c r="G25" i="23"/>
  <c r="K25" i="23" s="1"/>
  <c r="L25" i="23" s="1"/>
  <c r="C25" i="23"/>
  <c r="E25" i="23" s="1"/>
  <c r="D26" i="23" s="1"/>
  <c r="B35" i="30"/>
  <c r="F34" i="30"/>
  <c r="I30" i="30"/>
  <c r="J30" i="30" s="1"/>
  <c r="G30" i="30"/>
  <c r="K30" i="30" s="1"/>
  <c r="E30" i="30"/>
  <c r="D9" i="23"/>
  <c r="I27" i="23"/>
  <c r="H27" i="23" s="1"/>
  <c r="J27" i="23" s="1"/>
  <c r="B28" i="23"/>
  <c r="L27" i="27"/>
  <c r="D28" i="27"/>
  <c r="E9" i="6"/>
  <c r="G9" i="6" s="1"/>
  <c r="G6" i="6" s="1"/>
  <c r="F37" i="25"/>
  <c r="I8" i="6"/>
  <c r="I7" i="6"/>
  <c r="B9" i="6"/>
  <c r="D6" i="6"/>
  <c r="L21" i="21" l="1"/>
  <c r="L22" i="25"/>
  <c r="E21" i="21"/>
  <c r="B39" i="25"/>
  <c r="E22" i="25"/>
  <c r="G26" i="23"/>
  <c r="K26" i="23" s="1"/>
  <c r="L26" i="23" s="1"/>
  <c r="C26" i="23"/>
  <c r="E26" i="23" s="1"/>
  <c r="D27" i="23" s="1"/>
  <c r="L30" i="30"/>
  <c r="F35" i="30"/>
  <c r="B36" i="30"/>
  <c r="D31" i="30"/>
  <c r="C31" i="30" s="1"/>
  <c r="B29" i="23"/>
  <c r="I28" i="23"/>
  <c r="H28" i="23" s="1"/>
  <c r="J28" i="23" s="1"/>
  <c r="I28" i="27"/>
  <c r="J28" i="27" s="1"/>
  <c r="G28" i="27"/>
  <c r="K28" i="27" s="1"/>
  <c r="C28" i="27"/>
  <c r="E28" i="27" s="1"/>
  <c r="F2" i="6"/>
  <c r="F4" i="6" s="1"/>
  <c r="H9" i="6"/>
  <c r="F9" i="6"/>
  <c r="B6" i="6"/>
  <c r="D22" i="21" l="1"/>
  <c r="B40" i="25"/>
  <c r="F9" i="25"/>
  <c r="D23" i="25"/>
  <c r="G27" i="23"/>
  <c r="K27" i="23" s="1"/>
  <c r="L27" i="23" s="1"/>
  <c r="C27" i="23"/>
  <c r="E27" i="23" s="1"/>
  <c r="D28" i="23" s="1"/>
  <c r="B37" i="30"/>
  <c r="F36" i="30"/>
  <c r="I31" i="30"/>
  <c r="J31" i="30" s="1"/>
  <c r="G31" i="30"/>
  <c r="K31" i="30" s="1"/>
  <c r="E31" i="30"/>
  <c r="I29" i="23"/>
  <c r="H29" i="23" s="1"/>
  <c r="J29" i="23" s="1"/>
  <c r="B30" i="23"/>
  <c r="L28" i="27"/>
  <c r="D29" i="27"/>
  <c r="I9" i="6"/>
  <c r="H2" i="6" s="1"/>
  <c r="F6" i="6"/>
  <c r="C22" i="21" l="1"/>
  <c r="I22" i="21"/>
  <c r="J22" i="21" s="1"/>
  <c r="G22" i="21"/>
  <c r="K22" i="21" s="1"/>
  <c r="B41" i="25"/>
  <c r="J23" i="25"/>
  <c r="C23" i="25"/>
  <c r="G23" i="25"/>
  <c r="K23" i="25" s="1"/>
  <c r="G28" i="23"/>
  <c r="K28" i="23" s="1"/>
  <c r="L28" i="23" s="1"/>
  <c r="C28" i="23"/>
  <c r="E28" i="23" s="1"/>
  <c r="D29" i="23" s="1"/>
  <c r="L31" i="30"/>
  <c r="F37" i="30"/>
  <c r="B38" i="30"/>
  <c r="D32" i="30"/>
  <c r="C32" i="30" s="1"/>
  <c r="I30" i="23"/>
  <c r="H30" i="23" s="1"/>
  <c r="J30" i="23" s="1"/>
  <c r="B31" i="23"/>
  <c r="I29" i="27"/>
  <c r="J29" i="27" s="1"/>
  <c r="G29" i="27"/>
  <c r="K29" i="27" s="1"/>
  <c r="C29" i="27"/>
  <c r="E29" i="27" s="1"/>
  <c r="L22" i="21" l="1"/>
  <c r="E22" i="21"/>
  <c r="E23" i="25"/>
  <c r="B42" i="25"/>
  <c r="L23" i="25"/>
  <c r="G29" i="23"/>
  <c r="K29" i="23" s="1"/>
  <c r="L29" i="23" s="1"/>
  <c r="C29" i="23"/>
  <c r="E29" i="23" s="1"/>
  <c r="D30" i="23" s="1"/>
  <c r="F38" i="30"/>
  <c r="I32" i="30"/>
  <c r="J32" i="30" s="1"/>
  <c r="G32" i="30"/>
  <c r="K32" i="30" s="1"/>
  <c r="E32" i="30"/>
  <c r="B32" i="23"/>
  <c r="I31" i="23"/>
  <c r="H31" i="23" s="1"/>
  <c r="J31" i="23" s="1"/>
  <c r="L29" i="27"/>
  <c r="D30" i="27"/>
  <c r="F38" i="27" s="1"/>
  <c r="D23" i="21" l="1"/>
  <c r="D24" i="25"/>
  <c r="B43" i="25"/>
  <c r="G30" i="23"/>
  <c r="K30" i="23" s="1"/>
  <c r="L30" i="23" s="1"/>
  <c r="C30" i="23"/>
  <c r="E30" i="23" s="1"/>
  <c r="D31" i="23" s="1"/>
  <c r="L32" i="30"/>
  <c r="D33" i="30"/>
  <c r="C33" i="30" s="1"/>
  <c r="B33" i="23"/>
  <c r="I32" i="23"/>
  <c r="H32" i="23" s="1"/>
  <c r="J32" i="23" s="1"/>
  <c r="I30" i="27"/>
  <c r="J30" i="27" s="1"/>
  <c r="G30" i="27"/>
  <c r="K30" i="27" s="1"/>
  <c r="C30" i="27"/>
  <c r="E30" i="27" s="1"/>
  <c r="C23" i="21" l="1"/>
  <c r="I23" i="21"/>
  <c r="J23" i="21" s="1"/>
  <c r="G23" i="21"/>
  <c r="K23" i="21" s="1"/>
  <c r="B44" i="25"/>
  <c r="J24" i="25"/>
  <c r="G24" i="25"/>
  <c r="K24" i="25" s="1"/>
  <c r="C24" i="25"/>
  <c r="G31" i="23"/>
  <c r="K31" i="23" s="1"/>
  <c r="L31" i="23" s="1"/>
  <c r="C31" i="23"/>
  <c r="E31" i="23" s="1"/>
  <c r="D32" i="23" s="1"/>
  <c r="L30" i="27"/>
  <c r="I33" i="30"/>
  <c r="J33" i="30" s="1"/>
  <c r="G33" i="30"/>
  <c r="K33" i="30" s="1"/>
  <c r="E33" i="30"/>
  <c r="B34" i="23"/>
  <c r="I33" i="23"/>
  <c r="H33" i="23" s="1"/>
  <c r="J33" i="23" s="1"/>
  <c r="D31" i="27"/>
  <c r="F39" i="27" s="1"/>
  <c r="L23" i="21" l="1"/>
  <c r="L33" i="30"/>
  <c r="L24" i="25"/>
  <c r="E23" i="21"/>
  <c r="B45" i="25"/>
  <c r="E24" i="25"/>
  <c r="G32" i="23"/>
  <c r="K32" i="23" s="1"/>
  <c r="L32" i="23" s="1"/>
  <c r="C32" i="23"/>
  <c r="E32" i="23" s="1"/>
  <c r="D33" i="23" s="1"/>
  <c r="D34" i="30"/>
  <c r="C34" i="30" s="1"/>
  <c r="B35" i="23"/>
  <c r="I34" i="23"/>
  <c r="H34" i="23" s="1"/>
  <c r="J34" i="23" s="1"/>
  <c r="I31" i="27"/>
  <c r="J31" i="27" s="1"/>
  <c r="G31" i="27"/>
  <c r="K31" i="27" s="1"/>
  <c r="C31" i="27"/>
  <c r="E31" i="27" s="1"/>
  <c r="F9" i="21"/>
  <c r="D24" i="21" l="1"/>
  <c r="D25" i="25"/>
  <c r="B46" i="25"/>
  <c r="G33" i="23"/>
  <c r="K33" i="23" s="1"/>
  <c r="L33" i="23" s="1"/>
  <c r="C33" i="23"/>
  <c r="E33" i="23" s="1"/>
  <c r="D34" i="23" s="1"/>
  <c r="I34" i="30"/>
  <c r="J34" i="30" s="1"/>
  <c r="G34" i="30"/>
  <c r="K34" i="30" s="1"/>
  <c r="E34" i="30"/>
  <c r="L31" i="27"/>
  <c r="B36" i="23"/>
  <c r="I35" i="23"/>
  <c r="H35" i="23" s="1"/>
  <c r="J35" i="23" s="1"/>
  <c r="D32" i="27"/>
  <c r="F40" i="27" s="1"/>
  <c r="C24" i="21" l="1"/>
  <c r="G24" i="21"/>
  <c r="K24" i="21" s="1"/>
  <c r="I24" i="21"/>
  <c r="J24" i="21" s="1"/>
  <c r="J25" i="25"/>
  <c r="G25" i="25"/>
  <c r="K25" i="25" s="1"/>
  <c r="C25" i="25"/>
  <c r="B47" i="25"/>
  <c r="G34" i="23"/>
  <c r="K34" i="23" s="1"/>
  <c r="L34" i="23" s="1"/>
  <c r="C34" i="23"/>
  <c r="E34" i="23" s="1"/>
  <c r="D35" i="23" s="1"/>
  <c r="L34" i="30"/>
  <c r="D35" i="30"/>
  <c r="C35" i="30" s="1"/>
  <c r="B37" i="23"/>
  <c r="I36" i="23"/>
  <c r="H36" i="23" s="1"/>
  <c r="J36" i="23" s="1"/>
  <c r="I32" i="27"/>
  <c r="J32" i="27" s="1"/>
  <c r="G32" i="27"/>
  <c r="K32" i="27" s="1"/>
  <c r="C32" i="27"/>
  <c r="E32" i="27" s="1"/>
  <c r="L25" i="25" l="1"/>
  <c r="L24" i="21"/>
  <c r="E24" i="21"/>
  <c r="E25" i="25"/>
  <c r="B48" i="25"/>
  <c r="G35" i="23"/>
  <c r="K35" i="23" s="1"/>
  <c r="L35" i="23" s="1"/>
  <c r="C35" i="23"/>
  <c r="E35" i="23" s="1"/>
  <c r="D36" i="23" s="1"/>
  <c r="I35" i="30"/>
  <c r="J35" i="30" s="1"/>
  <c r="G35" i="30"/>
  <c r="K35" i="30" s="1"/>
  <c r="E35" i="30"/>
  <c r="B38" i="23"/>
  <c r="I37" i="23"/>
  <c r="H37" i="23" s="1"/>
  <c r="L32" i="27"/>
  <c r="D33" i="27"/>
  <c r="F41" i="27" s="1"/>
  <c r="B10" i="25"/>
  <c r="B40" i="23"/>
  <c r="D25" i="21" l="1"/>
  <c r="B49" i="25"/>
  <c r="D26" i="25"/>
  <c r="G36" i="23"/>
  <c r="K36" i="23" s="1"/>
  <c r="L36" i="23" s="1"/>
  <c r="C36" i="23"/>
  <c r="E36" i="23" s="1"/>
  <c r="D37" i="23" s="1"/>
  <c r="L35" i="30"/>
  <c r="D36" i="30"/>
  <c r="C36" i="30" s="1"/>
  <c r="J37" i="23"/>
  <c r="I38" i="23"/>
  <c r="H38" i="23" s="1"/>
  <c r="I33" i="27"/>
  <c r="J33" i="27" s="1"/>
  <c r="G33" i="27"/>
  <c r="K33" i="27" s="1"/>
  <c r="C33" i="27"/>
  <c r="E33" i="27" s="1"/>
  <c r="B41" i="23"/>
  <c r="I40" i="23"/>
  <c r="G25" i="21" l="1"/>
  <c r="K25" i="21" s="1"/>
  <c r="I25" i="21"/>
  <c r="J25" i="21" s="1"/>
  <c r="C25" i="21"/>
  <c r="J26" i="25"/>
  <c r="C26" i="25"/>
  <c r="G26" i="25"/>
  <c r="K26" i="25" s="1"/>
  <c r="B50" i="25"/>
  <c r="G37" i="23"/>
  <c r="K37" i="23" s="1"/>
  <c r="L37" i="23" s="1"/>
  <c r="C37" i="23"/>
  <c r="E37" i="23" s="1"/>
  <c r="D38" i="23" s="1"/>
  <c r="L33" i="27"/>
  <c r="I36" i="30"/>
  <c r="J36" i="30" s="1"/>
  <c r="G36" i="30"/>
  <c r="K36" i="30" s="1"/>
  <c r="E36" i="30"/>
  <c r="J38" i="23"/>
  <c r="H39" i="23"/>
  <c r="J39" i="23" s="1"/>
  <c r="D34" i="27"/>
  <c r="F42" i="27" s="1"/>
  <c r="B42" i="23"/>
  <c r="I41" i="23"/>
  <c r="L25" i="21" l="1"/>
  <c r="E25" i="21"/>
  <c r="L26" i="25"/>
  <c r="E26" i="25"/>
  <c r="G38" i="23"/>
  <c r="K38" i="23" s="1"/>
  <c r="L38" i="23" s="1"/>
  <c r="C38" i="23"/>
  <c r="E38" i="23" s="1"/>
  <c r="D39" i="23" s="1"/>
  <c r="G39" i="23" s="1"/>
  <c r="L36" i="30"/>
  <c r="D37" i="30"/>
  <c r="C37" i="30" s="1"/>
  <c r="H40" i="23"/>
  <c r="J40" i="23" s="1"/>
  <c r="I34" i="27"/>
  <c r="J34" i="27" s="1"/>
  <c r="G34" i="27"/>
  <c r="K34" i="27" s="1"/>
  <c r="C34" i="27"/>
  <c r="E34" i="27" s="1"/>
  <c r="B43" i="23"/>
  <c r="I42" i="23"/>
  <c r="D26" i="21" l="1"/>
  <c r="D27" i="25"/>
  <c r="I37" i="30"/>
  <c r="J37" i="30" s="1"/>
  <c r="G37" i="30"/>
  <c r="K37" i="30" s="1"/>
  <c r="E37" i="30"/>
  <c r="L34" i="27"/>
  <c r="H41" i="23"/>
  <c r="J41" i="23" s="1"/>
  <c r="D35" i="27"/>
  <c r="F43" i="27" s="1"/>
  <c r="B44" i="23"/>
  <c r="I43" i="23"/>
  <c r="G26" i="21" l="1"/>
  <c r="K26" i="21" s="1"/>
  <c r="I26" i="21"/>
  <c r="J26" i="21" s="1"/>
  <c r="C26" i="21"/>
  <c r="J27" i="25"/>
  <c r="C27" i="25"/>
  <c r="G27" i="25"/>
  <c r="K27" i="25" s="1"/>
  <c r="L37" i="30"/>
  <c r="D38" i="30"/>
  <c r="C38" i="30" s="1"/>
  <c r="H42" i="23"/>
  <c r="J42" i="23" s="1"/>
  <c r="I35" i="27"/>
  <c r="J35" i="27" s="1"/>
  <c r="G35" i="27"/>
  <c r="K35" i="27" s="1"/>
  <c r="C35" i="27"/>
  <c r="E35" i="27" s="1"/>
  <c r="B45" i="23"/>
  <c r="I44" i="23"/>
  <c r="L26" i="21" l="1"/>
  <c r="L35" i="27"/>
  <c r="E26" i="21"/>
  <c r="L27" i="25"/>
  <c r="E27" i="25"/>
  <c r="I38" i="30"/>
  <c r="J38" i="30" s="1"/>
  <c r="G38" i="30"/>
  <c r="K38" i="30" s="1"/>
  <c r="E38" i="30"/>
  <c r="B39" i="30" s="1"/>
  <c r="B39" i="31" s="1"/>
  <c r="F10" i="31" s="1"/>
  <c r="B15" i="32" s="1"/>
  <c r="H43" i="23"/>
  <c r="J43" i="23" s="1"/>
  <c r="D36" i="27"/>
  <c r="F44" i="27" s="1"/>
  <c r="B46" i="23"/>
  <c r="I45" i="23"/>
  <c r="D27" i="21" l="1"/>
  <c r="D28" i="25"/>
  <c r="L38" i="30"/>
  <c r="B40" i="30"/>
  <c r="B41" i="30" s="1"/>
  <c r="B42" i="30" s="1"/>
  <c r="B43" i="30" s="1"/>
  <c r="B44" i="30" s="1"/>
  <c r="B45" i="30" s="1"/>
  <c r="B46" i="30" s="1"/>
  <c r="B47" i="30" s="1"/>
  <c r="B48" i="30" s="1"/>
  <c r="B49" i="30" s="1"/>
  <c r="B50" i="30" s="1"/>
  <c r="F9" i="30"/>
  <c r="F39" i="30"/>
  <c r="D39" i="30"/>
  <c r="C39" i="30" s="1"/>
  <c r="H44" i="23"/>
  <c r="J44" i="23" s="1"/>
  <c r="I36" i="27"/>
  <c r="J36" i="27" s="1"/>
  <c r="G36" i="27"/>
  <c r="K36" i="27" s="1"/>
  <c r="C36" i="27"/>
  <c r="E36" i="27" s="1"/>
  <c r="B47" i="23"/>
  <c r="I46" i="23"/>
  <c r="C27" i="21" l="1"/>
  <c r="G27" i="21"/>
  <c r="K27" i="21" s="1"/>
  <c r="I27" i="21"/>
  <c r="J27" i="21" s="1"/>
  <c r="J28" i="25"/>
  <c r="C28" i="25"/>
  <c r="G28" i="25"/>
  <c r="K28" i="25" s="1"/>
  <c r="F40" i="30"/>
  <c r="F41" i="30" s="1"/>
  <c r="F42" i="30" s="1"/>
  <c r="F43" i="30" s="1"/>
  <c r="F44" i="30" s="1"/>
  <c r="F45" i="30" s="1"/>
  <c r="F46" i="30" s="1"/>
  <c r="F47" i="30" s="1"/>
  <c r="I39" i="30"/>
  <c r="J39" i="30" s="1"/>
  <c r="G39" i="30"/>
  <c r="K39" i="30" s="1"/>
  <c r="E39" i="30"/>
  <c r="L36" i="27"/>
  <c r="H45" i="23"/>
  <c r="J45" i="23" s="1"/>
  <c r="D37" i="27"/>
  <c r="F45" i="27" s="1"/>
  <c r="B48" i="23"/>
  <c r="I47" i="23"/>
  <c r="L27" i="21" l="1"/>
  <c r="E27" i="21"/>
  <c r="L28" i="25"/>
  <c r="E28" i="25"/>
  <c r="L39" i="30"/>
  <c r="D40" i="30"/>
  <c r="C40" i="30" s="1"/>
  <c r="H46" i="23"/>
  <c r="J46" i="23" s="1"/>
  <c r="I37" i="27"/>
  <c r="J37" i="27" s="1"/>
  <c r="G37" i="27"/>
  <c r="K37" i="27" s="1"/>
  <c r="C37" i="27"/>
  <c r="E37" i="27" s="1"/>
  <c r="B49" i="23"/>
  <c r="I48" i="23"/>
  <c r="B10" i="21"/>
  <c r="D28" i="21" l="1"/>
  <c r="D29" i="25"/>
  <c r="L37" i="27"/>
  <c r="I40" i="30"/>
  <c r="J40" i="30" s="1"/>
  <c r="G40" i="30"/>
  <c r="K40" i="30" s="1"/>
  <c r="F48" i="30"/>
  <c r="E40" i="30"/>
  <c r="H47" i="23"/>
  <c r="J47" i="23" s="1"/>
  <c r="D38" i="27"/>
  <c r="F46" i="27" s="1"/>
  <c r="B50" i="23"/>
  <c r="I49" i="23"/>
  <c r="C28" i="21" l="1"/>
  <c r="I28" i="21"/>
  <c r="J28" i="21" s="1"/>
  <c r="G28" i="21"/>
  <c r="K28" i="21" s="1"/>
  <c r="J29" i="25"/>
  <c r="C29" i="25"/>
  <c r="G29" i="25"/>
  <c r="K29" i="25" s="1"/>
  <c r="L40" i="30"/>
  <c r="D41" i="30"/>
  <c r="C41" i="30" s="1"/>
  <c r="H48" i="23"/>
  <c r="J48" i="23" s="1"/>
  <c r="I38" i="27"/>
  <c r="J38" i="27" s="1"/>
  <c r="G38" i="27"/>
  <c r="K38" i="27" s="1"/>
  <c r="C38" i="27"/>
  <c r="E38" i="27" s="1"/>
  <c r="B52" i="23"/>
  <c r="I50" i="23"/>
  <c r="L28" i="21" l="1"/>
  <c r="E28" i="21"/>
  <c r="L29" i="25"/>
  <c r="E29" i="25"/>
  <c r="I41" i="30"/>
  <c r="J41" i="30" s="1"/>
  <c r="G41" i="30"/>
  <c r="K41" i="30" s="1"/>
  <c r="F49" i="30"/>
  <c r="E41" i="30"/>
  <c r="L38" i="27"/>
  <c r="H49" i="23"/>
  <c r="J49" i="23" s="1"/>
  <c r="D39" i="27"/>
  <c r="F47" i="27" s="1"/>
  <c r="D10" i="25"/>
  <c r="B53" i="23"/>
  <c r="I52" i="23"/>
  <c r="D29" i="21" l="1"/>
  <c r="D30" i="25"/>
  <c r="L41" i="30"/>
  <c r="D42" i="30"/>
  <c r="C42" i="30" s="1"/>
  <c r="H50" i="23"/>
  <c r="I39" i="27"/>
  <c r="J39" i="27" s="1"/>
  <c r="G39" i="27"/>
  <c r="K39" i="27" s="1"/>
  <c r="C39" i="27"/>
  <c r="E39" i="27" s="1"/>
  <c r="B54" i="23"/>
  <c r="I53" i="23"/>
  <c r="I29" i="21" l="1"/>
  <c r="J29" i="21" s="1"/>
  <c r="G29" i="21"/>
  <c r="K29" i="21" s="1"/>
  <c r="C29" i="21"/>
  <c r="F38" i="25"/>
  <c r="J30" i="25"/>
  <c r="G30" i="25"/>
  <c r="K30" i="25" s="1"/>
  <c r="C30" i="25"/>
  <c r="L39" i="27"/>
  <c r="I42" i="30"/>
  <c r="J42" i="30" s="1"/>
  <c r="G42" i="30"/>
  <c r="K42" i="30" s="1"/>
  <c r="F50" i="30"/>
  <c r="E42" i="30"/>
  <c r="H51" i="23"/>
  <c r="J50" i="23"/>
  <c r="D40" i="27"/>
  <c r="F48" i="27" s="1"/>
  <c r="B55" i="23"/>
  <c r="I54" i="23"/>
  <c r="E29" i="21" l="1"/>
  <c r="L29" i="21"/>
  <c r="L30" i="25"/>
  <c r="E30" i="25"/>
  <c r="L42" i="30"/>
  <c r="D43" i="30"/>
  <c r="C43" i="30" s="1"/>
  <c r="H52" i="23"/>
  <c r="J51" i="23"/>
  <c r="I40" i="27"/>
  <c r="J40" i="27" s="1"/>
  <c r="G40" i="27"/>
  <c r="K40" i="27" s="1"/>
  <c r="C40" i="27"/>
  <c r="E40" i="27" s="1"/>
  <c r="B56" i="23"/>
  <c r="I55" i="23"/>
  <c r="D30" i="21" l="1"/>
  <c r="D31" i="25"/>
  <c r="L40" i="27"/>
  <c r="I43" i="30"/>
  <c r="J43" i="30" s="1"/>
  <c r="G43" i="30"/>
  <c r="K43" i="30" s="1"/>
  <c r="E43" i="30"/>
  <c r="H53" i="23"/>
  <c r="J52" i="23"/>
  <c r="D41" i="27"/>
  <c r="F49" i="27" s="1"/>
  <c r="B57" i="23"/>
  <c r="I56" i="23"/>
  <c r="G30" i="21" l="1"/>
  <c r="K30" i="21" s="1"/>
  <c r="I30" i="21"/>
  <c r="J30" i="21" s="1"/>
  <c r="C30" i="21"/>
  <c r="F39" i="25"/>
  <c r="J31" i="25"/>
  <c r="C31" i="25"/>
  <c r="G31" i="25"/>
  <c r="K31" i="25" s="1"/>
  <c r="L43" i="30"/>
  <c r="D44" i="30"/>
  <c r="C44" i="30" s="1"/>
  <c r="H54" i="23"/>
  <c r="J53" i="23"/>
  <c r="I41" i="27"/>
  <c r="J41" i="27" s="1"/>
  <c r="G41" i="27"/>
  <c r="K41" i="27" s="1"/>
  <c r="C41" i="27"/>
  <c r="E41" i="27" s="1"/>
  <c r="B58" i="23"/>
  <c r="I57" i="23"/>
  <c r="L30" i="21" l="1"/>
  <c r="L31" i="25"/>
  <c r="E30" i="21"/>
  <c r="E31" i="25"/>
  <c r="I44" i="30"/>
  <c r="J44" i="30" s="1"/>
  <c r="G44" i="30"/>
  <c r="K44" i="30" s="1"/>
  <c r="E44" i="30"/>
  <c r="L41" i="27"/>
  <c r="H55" i="23"/>
  <c r="J54" i="23"/>
  <c r="D42" i="27"/>
  <c r="F50" i="27" s="1"/>
  <c r="B59" i="23"/>
  <c r="I58" i="23"/>
  <c r="D31" i="21" l="1"/>
  <c r="D32" i="25"/>
  <c r="L44" i="30"/>
  <c r="D45" i="30"/>
  <c r="C45" i="30" s="1"/>
  <c r="J55" i="23"/>
  <c r="H56" i="23"/>
  <c r="G42" i="27"/>
  <c r="K42" i="27" s="1"/>
  <c r="I42" i="27"/>
  <c r="J42" i="27" s="1"/>
  <c r="C42" i="27"/>
  <c r="E42" i="27" s="1"/>
  <c r="B60" i="23"/>
  <c r="I59" i="23"/>
  <c r="G31" i="21" l="1"/>
  <c r="K31" i="21" s="1"/>
  <c r="C31" i="21"/>
  <c r="I31" i="21"/>
  <c r="J31" i="21" s="1"/>
  <c r="F40" i="25"/>
  <c r="J32" i="25"/>
  <c r="G32" i="25"/>
  <c r="K32" i="25" s="1"/>
  <c r="C32" i="25"/>
  <c r="I45" i="30"/>
  <c r="J45" i="30" s="1"/>
  <c r="G45" i="30"/>
  <c r="K45" i="30" s="1"/>
  <c r="E45" i="30"/>
  <c r="L42" i="27"/>
  <c r="J56" i="23"/>
  <c r="H57" i="23"/>
  <c r="D43" i="27"/>
  <c r="F51" i="27" s="1"/>
  <c r="B61" i="23"/>
  <c r="I60" i="23"/>
  <c r="L31" i="21" l="1"/>
  <c r="L32" i="25"/>
  <c r="E31" i="21"/>
  <c r="E32" i="25"/>
  <c r="L45" i="30"/>
  <c r="D46" i="30"/>
  <c r="C46" i="30" s="1"/>
  <c r="H58" i="23"/>
  <c r="J57" i="23"/>
  <c r="I43" i="27"/>
  <c r="J43" i="27" s="1"/>
  <c r="G43" i="27"/>
  <c r="K43" i="27" s="1"/>
  <c r="C43" i="27"/>
  <c r="E43" i="27" s="1"/>
  <c r="B62" i="23"/>
  <c r="I61" i="23"/>
  <c r="D10" i="21"/>
  <c r="D32" i="21" l="1"/>
  <c r="D33" i="25"/>
  <c r="I46" i="30"/>
  <c r="J46" i="30" s="1"/>
  <c r="G46" i="30"/>
  <c r="K46" i="30" s="1"/>
  <c r="E46" i="30"/>
  <c r="J58" i="23"/>
  <c r="H59" i="23"/>
  <c r="L43" i="27"/>
  <c r="D44" i="27"/>
  <c r="F52" i="27" s="1"/>
  <c r="B64" i="23"/>
  <c r="I62" i="23"/>
  <c r="C32" i="21" l="1"/>
  <c r="I32" i="21"/>
  <c r="J32" i="21" s="1"/>
  <c r="G32" i="21"/>
  <c r="K32" i="21" s="1"/>
  <c r="J33" i="25"/>
  <c r="F41" i="25"/>
  <c r="G33" i="25"/>
  <c r="K33" i="25" s="1"/>
  <c r="C33" i="25"/>
  <c r="L46" i="30"/>
  <c r="D47" i="30"/>
  <c r="C47" i="30" s="1"/>
  <c r="J59" i="23"/>
  <c r="H60" i="23"/>
  <c r="G44" i="27"/>
  <c r="K44" i="27" s="1"/>
  <c r="I44" i="27"/>
  <c r="J44" i="27" s="1"/>
  <c r="C44" i="27"/>
  <c r="E44" i="27" s="1"/>
  <c r="B14" i="25"/>
  <c r="B65" i="23"/>
  <c r="I64" i="23"/>
  <c r="L32" i="21" l="1"/>
  <c r="L33" i="25"/>
  <c r="E32" i="21"/>
  <c r="E33" i="25"/>
  <c r="G47" i="30"/>
  <c r="K47" i="30" s="1"/>
  <c r="I47" i="30"/>
  <c r="J47" i="30" s="1"/>
  <c r="E47" i="30"/>
  <c r="L44" i="27"/>
  <c r="J60" i="23"/>
  <c r="H61" i="23"/>
  <c r="D45" i="27"/>
  <c r="F53" i="27" s="1"/>
  <c r="B66" i="23"/>
  <c r="I65" i="23"/>
  <c r="D33" i="21" l="1"/>
  <c r="D34" i="25"/>
  <c r="L47" i="30"/>
  <c r="D48" i="30"/>
  <c r="C48" i="30" s="1"/>
  <c r="J61" i="23"/>
  <c r="H62" i="23"/>
  <c r="I45" i="27"/>
  <c r="J45" i="27" s="1"/>
  <c r="G45" i="27"/>
  <c r="K45" i="27" s="1"/>
  <c r="C45" i="27"/>
  <c r="E45" i="27" s="1"/>
  <c r="B67" i="23"/>
  <c r="I66" i="23"/>
  <c r="G33" i="21" l="1"/>
  <c r="K33" i="21" s="1"/>
  <c r="C33" i="21"/>
  <c r="I33" i="21"/>
  <c r="J33" i="21" s="1"/>
  <c r="J34" i="25"/>
  <c r="F42" i="25"/>
  <c r="G34" i="25"/>
  <c r="K34" i="25" s="1"/>
  <c r="C34" i="25"/>
  <c r="I48" i="30"/>
  <c r="J48" i="30" s="1"/>
  <c r="G48" i="30"/>
  <c r="K48" i="30" s="1"/>
  <c r="E48" i="30"/>
  <c r="L45" i="27"/>
  <c r="H63" i="23"/>
  <c r="J62" i="23"/>
  <c r="D46" i="27"/>
  <c r="F54" i="27" s="1"/>
  <c r="B68" i="23"/>
  <c r="I67" i="23"/>
  <c r="L34" i="25" l="1"/>
  <c r="L33" i="21"/>
  <c r="E33" i="21"/>
  <c r="E34" i="25"/>
  <c r="L48" i="30"/>
  <c r="D49" i="30"/>
  <c r="C49" i="30" s="1"/>
  <c r="J63" i="23"/>
  <c r="H64" i="23"/>
  <c r="G46" i="27"/>
  <c r="K46" i="27" s="1"/>
  <c r="I46" i="27"/>
  <c r="J46" i="27" s="1"/>
  <c r="C46" i="27"/>
  <c r="E46" i="27" s="1"/>
  <c r="B69" i="23"/>
  <c r="I68" i="23"/>
  <c r="D34" i="21" l="1"/>
  <c r="D35" i="25"/>
  <c r="G49" i="30"/>
  <c r="K49" i="30" s="1"/>
  <c r="I49" i="30"/>
  <c r="J49" i="30" s="1"/>
  <c r="E49" i="30"/>
  <c r="L46" i="27"/>
  <c r="H65" i="23"/>
  <c r="J64" i="23"/>
  <c r="D47" i="27"/>
  <c r="F55" i="27" s="1"/>
  <c r="B70" i="23"/>
  <c r="I69" i="23"/>
  <c r="G34" i="21" l="1"/>
  <c r="K34" i="21" s="1"/>
  <c r="C34" i="21"/>
  <c r="I34" i="21"/>
  <c r="J34" i="21" s="1"/>
  <c r="J35" i="25"/>
  <c r="F43" i="25"/>
  <c r="G35" i="25"/>
  <c r="K35" i="25" s="1"/>
  <c r="C35" i="25"/>
  <c r="L49" i="30"/>
  <c r="D50" i="30"/>
  <c r="C50" i="30" s="1"/>
  <c r="J65" i="23"/>
  <c r="H66" i="23"/>
  <c r="I47" i="27"/>
  <c r="J47" i="27" s="1"/>
  <c r="G47" i="27"/>
  <c r="K47" i="27" s="1"/>
  <c r="C47" i="27"/>
  <c r="E47" i="27" s="1"/>
  <c r="B71" i="23"/>
  <c r="I70" i="23"/>
  <c r="L34" i="21" l="1"/>
  <c r="E34" i="21"/>
  <c r="E35" i="25"/>
  <c r="L35" i="25"/>
  <c r="I50" i="30"/>
  <c r="J50" i="30" s="1"/>
  <c r="G50" i="30"/>
  <c r="K50" i="30" s="1"/>
  <c r="E50" i="30"/>
  <c r="B51" i="30" s="1"/>
  <c r="B51" i="31" s="1"/>
  <c r="B11" i="31" s="1"/>
  <c r="E15" i="32" s="1"/>
  <c r="L47" i="27"/>
  <c r="J66" i="23"/>
  <c r="H67" i="23"/>
  <c r="D48" i="27"/>
  <c r="F56" i="27" s="1"/>
  <c r="B72" i="23"/>
  <c r="I71" i="23"/>
  <c r="D35" i="21" l="1"/>
  <c r="D36" i="25"/>
  <c r="L50" i="30"/>
  <c r="B52" i="30"/>
  <c r="B53" i="30" s="1"/>
  <c r="B54" i="30" s="1"/>
  <c r="B55" i="30" s="1"/>
  <c r="B56" i="30" s="1"/>
  <c r="B57" i="30" s="1"/>
  <c r="B58" i="30" s="1"/>
  <c r="B59" i="30" s="1"/>
  <c r="B60" i="30" s="1"/>
  <c r="B61" i="30" s="1"/>
  <c r="B62" i="30" s="1"/>
  <c r="B10" i="30"/>
  <c r="F51" i="30"/>
  <c r="D51" i="30"/>
  <c r="C51" i="30" s="1"/>
  <c r="H68" i="23"/>
  <c r="J67" i="23"/>
  <c r="G48" i="27"/>
  <c r="K48" i="27" s="1"/>
  <c r="I48" i="27"/>
  <c r="J48" i="27" s="1"/>
  <c r="C48" i="27"/>
  <c r="E48" i="27" s="1"/>
  <c r="B73" i="23"/>
  <c r="I72" i="23"/>
  <c r="G35" i="21" l="1"/>
  <c r="K35" i="21" s="1"/>
  <c r="C35" i="21"/>
  <c r="I35" i="21"/>
  <c r="J35" i="21" s="1"/>
  <c r="J36" i="25"/>
  <c r="F44" i="25"/>
  <c r="G36" i="25"/>
  <c r="K36" i="25" s="1"/>
  <c r="C36" i="25"/>
  <c r="L48" i="27"/>
  <c r="F52" i="30"/>
  <c r="F53" i="30" s="1"/>
  <c r="F54" i="30" s="1"/>
  <c r="F55" i="30" s="1"/>
  <c r="F56" i="30" s="1"/>
  <c r="F57" i="30" s="1"/>
  <c r="F58" i="30" s="1"/>
  <c r="F59" i="30" s="1"/>
  <c r="G51" i="30"/>
  <c r="K51" i="30" s="1"/>
  <c r="I51" i="30"/>
  <c r="J51" i="30" s="1"/>
  <c r="E51" i="30"/>
  <c r="J68" i="23"/>
  <c r="H69" i="23"/>
  <c r="D49" i="27"/>
  <c r="F57" i="27" s="1"/>
  <c r="B74" i="23"/>
  <c r="I74" i="23" s="1"/>
  <c r="I73" i="23"/>
  <c r="B14" i="21"/>
  <c r="L35" i="21" l="1"/>
  <c r="E35" i="21"/>
  <c r="E36" i="25"/>
  <c r="L36" i="25"/>
  <c r="L51" i="30"/>
  <c r="D52" i="30"/>
  <c r="C52" i="30" s="1"/>
  <c r="J69" i="23"/>
  <c r="H70" i="23"/>
  <c r="I49" i="27"/>
  <c r="J49" i="27" s="1"/>
  <c r="G49" i="27"/>
  <c r="K49" i="27" s="1"/>
  <c r="C49" i="27"/>
  <c r="E49" i="27" s="1"/>
  <c r="D36" i="21" l="1"/>
  <c r="D37" i="25"/>
  <c r="I52" i="30"/>
  <c r="J52" i="30" s="1"/>
  <c r="G52" i="30"/>
  <c r="K52" i="30" s="1"/>
  <c r="F60" i="30"/>
  <c r="E52" i="30"/>
  <c r="H71" i="23"/>
  <c r="J70" i="23"/>
  <c r="L49" i="27"/>
  <c r="D50" i="27"/>
  <c r="F58" i="27" s="1"/>
  <c r="C36" i="21" l="1"/>
  <c r="I36" i="21"/>
  <c r="J36" i="21" s="1"/>
  <c r="G36" i="21"/>
  <c r="K36" i="21" s="1"/>
  <c r="J37" i="25"/>
  <c r="F45" i="25"/>
  <c r="C37" i="25"/>
  <c r="G37" i="25"/>
  <c r="K37" i="25" s="1"/>
  <c r="L52" i="30"/>
  <c r="D53" i="30"/>
  <c r="C53" i="30" s="1"/>
  <c r="J71" i="23"/>
  <c r="H72" i="23"/>
  <c r="G50" i="27"/>
  <c r="K50" i="27" s="1"/>
  <c r="I50" i="27"/>
  <c r="J50" i="27" s="1"/>
  <c r="C50" i="27"/>
  <c r="E50" i="27" s="1"/>
  <c r="L36" i="21" l="1"/>
  <c r="L37" i="25"/>
  <c r="E36" i="21"/>
  <c r="E37" i="25"/>
  <c r="G53" i="30"/>
  <c r="K53" i="30" s="1"/>
  <c r="I53" i="30"/>
  <c r="J53" i="30" s="1"/>
  <c r="F61" i="30"/>
  <c r="E53" i="30"/>
  <c r="L50" i="27"/>
  <c r="J72" i="23"/>
  <c r="H73" i="23"/>
  <c r="D51" i="27"/>
  <c r="F59" i="27" s="1"/>
  <c r="D37" i="21" l="1"/>
  <c r="D38" i="25"/>
  <c r="L53" i="30"/>
  <c r="D54" i="30"/>
  <c r="C54" i="30" s="1"/>
  <c r="H74" i="23"/>
  <c r="J74" i="23" s="1"/>
  <c r="J73" i="23"/>
  <c r="I51" i="27"/>
  <c r="J51" i="27" s="1"/>
  <c r="G51" i="27"/>
  <c r="K51" i="27" s="1"/>
  <c r="C51" i="27"/>
  <c r="E51" i="27" s="1"/>
  <c r="B8" i="23"/>
  <c r="B8" i="21"/>
  <c r="G37" i="21" l="1"/>
  <c r="K37" i="21" s="1"/>
  <c r="C37" i="21"/>
  <c r="I37" i="21"/>
  <c r="J37" i="21" s="1"/>
  <c r="J38" i="25"/>
  <c r="F46" i="25"/>
  <c r="G38" i="25"/>
  <c r="K38" i="25" s="1"/>
  <c r="C38" i="25"/>
  <c r="I54" i="30"/>
  <c r="J54" i="30" s="1"/>
  <c r="G54" i="30"/>
  <c r="K54" i="30" s="1"/>
  <c r="F62" i="30"/>
  <c r="E54" i="30"/>
  <c r="L51" i="27"/>
  <c r="D52" i="27"/>
  <c r="F60" i="27" s="1"/>
  <c r="K14" i="23"/>
  <c r="F15" i="23"/>
  <c r="F16" i="23" s="1"/>
  <c r="F17" i="23" s="1"/>
  <c r="K14" i="21"/>
  <c r="F16" i="21"/>
  <c r="F17" i="21" s="1"/>
  <c r="F18" i="21" s="1"/>
  <c r="F19" i="21" s="1"/>
  <c r="F20" i="21" s="1"/>
  <c r="F21" i="21" s="1"/>
  <c r="F22" i="21" s="1"/>
  <c r="F23" i="21" s="1"/>
  <c r="F24" i="21" s="1"/>
  <c r="F25" i="21" s="1"/>
  <c r="F26" i="21" s="1"/>
  <c r="F27" i="21" s="1"/>
  <c r="F28" i="21" s="1"/>
  <c r="F29" i="21" s="1"/>
  <c r="F30" i="21" s="1"/>
  <c r="F31" i="21" s="1"/>
  <c r="F32" i="21" s="1"/>
  <c r="F33" i="21" s="1"/>
  <c r="F34" i="21" s="1"/>
  <c r="F35" i="21" s="1"/>
  <c r="F36" i="21" s="1"/>
  <c r="F37" i="21" s="1"/>
  <c r="F38" i="21" s="1"/>
  <c r="F39" i="21" s="1"/>
  <c r="F40" i="21" s="1"/>
  <c r="F41" i="21" s="1"/>
  <c r="F42" i="21" s="1"/>
  <c r="F43" i="21" s="1"/>
  <c r="F44" i="21" s="1"/>
  <c r="F45" i="21" s="1"/>
  <c r="L37" i="21" l="1"/>
  <c r="E37" i="21"/>
  <c r="L38" i="25"/>
  <c r="E38" i="25"/>
  <c r="L54" i="30"/>
  <c r="D55" i="30"/>
  <c r="C55" i="30" s="1"/>
  <c r="G52" i="27"/>
  <c r="K52" i="27" s="1"/>
  <c r="I52" i="27"/>
  <c r="J52" i="27" s="1"/>
  <c r="C52" i="27"/>
  <c r="E52" i="27" s="1"/>
  <c r="L14" i="23"/>
  <c r="L14" i="21"/>
  <c r="B16" i="19"/>
  <c r="B16" i="31" s="1"/>
  <c r="B9" i="19"/>
  <c r="E15" i="19"/>
  <c r="D16" i="19" l="1"/>
  <c r="I16" i="19" s="1"/>
  <c r="E15" i="31"/>
  <c r="D38" i="21"/>
  <c r="D39" i="25"/>
  <c r="G55" i="30"/>
  <c r="K55" i="30" s="1"/>
  <c r="I55" i="30"/>
  <c r="J55" i="30" s="1"/>
  <c r="E55" i="30"/>
  <c r="L52" i="27"/>
  <c r="D53" i="27"/>
  <c r="F61" i="27" s="1"/>
  <c r="C16" i="19"/>
  <c r="C16" i="31" s="1"/>
  <c r="B17" i="19"/>
  <c r="B17" i="31" s="1"/>
  <c r="G16" i="19" l="1"/>
  <c r="K16" i="19" s="1"/>
  <c r="D16" i="31"/>
  <c r="G38" i="21"/>
  <c r="C38" i="21"/>
  <c r="I38" i="21"/>
  <c r="F46" i="21"/>
  <c r="J39" i="25"/>
  <c r="F47" i="25"/>
  <c r="C39" i="25"/>
  <c r="G39" i="25"/>
  <c r="K39" i="25" s="1"/>
  <c r="L55" i="30"/>
  <c r="D56" i="30"/>
  <c r="C56" i="30" s="1"/>
  <c r="I53" i="27"/>
  <c r="J53" i="27" s="1"/>
  <c r="G53" i="27"/>
  <c r="K53" i="27" s="1"/>
  <c r="C53" i="27"/>
  <c r="E53" i="27" s="1"/>
  <c r="C17" i="19"/>
  <c r="C17" i="31" s="1"/>
  <c r="J16" i="19"/>
  <c r="E16" i="19"/>
  <c r="B18" i="19"/>
  <c r="B18" i="31" s="1"/>
  <c r="L39" i="25" l="1"/>
  <c r="D17" i="19"/>
  <c r="E16" i="31"/>
  <c r="J38" i="21"/>
  <c r="E38" i="21"/>
  <c r="K38" i="21"/>
  <c r="E39" i="25"/>
  <c r="L53" i="27"/>
  <c r="I56" i="30"/>
  <c r="J56" i="30" s="1"/>
  <c r="G56" i="30"/>
  <c r="K56" i="30" s="1"/>
  <c r="E56" i="30"/>
  <c r="D54" i="27"/>
  <c r="F62" i="27" s="1"/>
  <c r="L16" i="19"/>
  <c r="C18" i="19"/>
  <c r="C18" i="31" s="1"/>
  <c r="E17" i="19"/>
  <c r="B19" i="19"/>
  <c r="B19" i="31" s="1"/>
  <c r="L56" i="30" l="1"/>
  <c r="D18" i="19"/>
  <c r="E17" i="31"/>
  <c r="G17" i="19"/>
  <c r="D17" i="31"/>
  <c r="D39" i="21"/>
  <c r="L38" i="21"/>
  <c r="D40" i="25"/>
  <c r="D57" i="30"/>
  <c r="C57" i="30" s="1"/>
  <c r="G54" i="27"/>
  <c r="K54" i="27" s="1"/>
  <c r="I54" i="27"/>
  <c r="J54" i="27" s="1"/>
  <c r="C54" i="27"/>
  <c r="E54" i="27" s="1"/>
  <c r="C19" i="19"/>
  <c r="C19" i="31" s="1"/>
  <c r="I17" i="19"/>
  <c r="E18" i="19"/>
  <c r="B20" i="19"/>
  <c r="B20" i="31" s="1"/>
  <c r="D19" i="19" l="1"/>
  <c r="E18" i="31"/>
  <c r="G18" i="19"/>
  <c r="D18" i="31"/>
  <c r="I39" i="21"/>
  <c r="G39" i="21"/>
  <c r="C39" i="21"/>
  <c r="F47" i="21"/>
  <c r="J40" i="25"/>
  <c r="F48" i="25"/>
  <c r="C40" i="25"/>
  <c r="G40" i="25"/>
  <c r="K40" i="25" s="1"/>
  <c r="G57" i="30"/>
  <c r="K57" i="30" s="1"/>
  <c r="I57" i="30"/>
  <c r="J57" i="30" s="1"/>
  <c r="E57" i="30"/>
  <c r="L54" i="27"/>
  <c r="D55" i="27"/>
  <c r="F63" i="27" s="1"/>
  <c r="K17" i="19"/>
  <c r="C20" i="19"/>
  <c r="C20" i="31" s="1"/>
  <c r="I18" i="19"/>
  <c r="J18" i="19" s="1"/>
  <c r="J17" i="19"/>
  <c r="E19" i="19"/>
  <c r="B21" i="19"/>
  <c r="B21" i="31" s="1"/>
  <c r="D20" i="19" l="1"/>
  <c r="E19" i="31"/>
  <c r="G19" i="19"/>
  <c r="D19" i="31"/>
  <c r="L40" i="25"/>
  <c r="E39" i="21"/>
  <c r="K39" i="21"/>
  <c r="J39" i="21"/>
  <c r="E40" i="25"/>
  <c r="L57" i="30"/>
  <c r="D58" i="30"/>
  <c r="C58" i="30" s="1"/>
  <c r="I55" i="27"/>
  <c r="J55" i="27" s="1"/>
  <c r="G55" i="27"/>
  <c r="K55" i="27" s="1"/>
  <c r="C55" i="27"/>
  <c r="E55" i="27" s="1"/>
  <c r="F59" i="25"/>
  <c r="L17" i="19"/>
  <c r="K18" i="19"/>
  <c r="L18" i="19" s="1"/>
  <c r="C21" i="19"/>
  <c r="C21" i="31" s="1"/>
  <c r="E20" i="19"/>
  <c r="B22" i="19"/>
  <c r="B22" i="31" s="1"/>
  <c r="D21" i="19" l="1"/>
  <c r="E20" i="31"/>
  <c r="G20" i="19"/>
  <c r="D20" i="31"/>
  <c r="L39" i="21"/>
  <c r="D40" i="21"/>
  <c r="D41" i="25"/>
  <c r="I58" i="30"/>
  <c r="J58" i="30" s="1"/>
  <c r="G58" i="30"/>
  <c r="K58" i="30" s="1"/>
  <c r="E58" i="30"/>
  <c r="L55" i="27"/>
  <c r="D56" i="27"/>
  <c r="F64" i="27" s="1"/>
  <c r="G51" i="25"/>
  <c r="K51" i="25" s="1"/>
  <c r="L51" i="25" s="1"/>
  <c r="C51" i="25"/>
  <c r="C22" i="19"/>
  <c r="C22" i="31" s="1"/>
  <c r="I20" i="19"/>
  <c r="J20" i="19" s="1"/>
  <c r="E21" i="19"/>
  <c r="B23" i="19"/>
  <c r="B23" i="31" s="1"/>
  <c r="D22" i="19" l="1"/>
  <c r="E21" i="31"/>
  <c r="G21" i="19"/>
  <c r="D21" i="31"/>
  <c r="C40" i="21"/>
  <c r="I40" i="21"/>
  <c r="G40" i="21"/>
  <c r="F48" i="21"/>
  <c r="J41" i="25"/>
  <c r="F49" i="25"/>
  <c r="G41" i="25"/>
  <c r="K41" i="25" s="1"/>
  <c r="C41" i="25"/>
  <c r="L58" i="30"/>
  <c r="D59" i="30"/>
  <c r="C59" i="30" s="1"/>
  <c r="G56" i="27"/>
  <c r="K56" i="27" s="1"/>
  <c r="I56" i="27"/>
  <c r="J56" i="27" s="1"/>
  <c r="C56" i="27"/>
  <c r="E56" i="27" s="1"/>
  <c r="F60" i="25"/>
  <c r="K20" i="19"/>
  <c r="L20" i="19" s="1"/>
  <c r="C23" i="19"/>
  <c r="C23" i="31" s="1"/>
  <c r="I21" i="19"/>
  <c r="E22" i="19"/>
  <c r="B24" i="19"/>
  <c r="B24" i="31" s="1"/>
  <c r="D23" i="19" l="1"/>
  <c r="E22" i="31"/>
  <c r="G22" i="19"/>
  <c r="D22" i="31"/>
  <c r="L56" i="27"/>
  <c r="K40" i="21"/>
  <c r="J40" i="21"/>
  <c r="E40" i="21"/>
  <c r="E41" i="25"/>
  <c r="L41" i="25"/>
  <c r="G59" i="30"/>
  <c r="K59" i="30" s="1"/>
  <c r="I59" i="30"/>
  <c r="J59" i="30" s="1"/>
  <c r="E59" i="30"/>
  <c r="D57" i="27"/>
  <c r="F65" i="27" s="1"/>
  <c r="G52" i="25"/>
  <c r="K52" i="25" s="1"/>
  <c r="L52" i="25" s="1"/>
  <c r="C52" i="25"/>
  <c r="K21" i="19"/>
  <c r="C24" i="19"/>
  <c r="C24" i="31" s="1"/>
  <c r="I22" i="19"/>
  <c r="J22" i="19" s="1"/>
  <c r="J21" i="19"/>
  <c r="E23" i="19"/>
  <c r="B25" i="19"/>
  <c r="B25" i="31" s="1"/>
  <c r="D24" i="19" l="1"/>
  <c r="E23" i="31"/>
  <c r="G23" i="19"/>
  <c r="D23" i="31"/>
  <c r="D41" i="21"/>
  <c r="L40" i="21"/>
  <c r="L59" i="30"/>
  <c r="D42" i="25"/>
  <c r="D60" i="30"/>
  <c r="C60" i="30" s="1"/>
  <c r="I57" i="27"/>
  <c r="J57" i="27" s="1"/>
  <c r="G57" i="27"/>
  <c r="K57" i="27" s="1"/>
  <c r="C57" i="27"/>
  <c r="E57" i="27" s="1"/>
  <c r="F61" i="25"/>
  <c r="L21" i="19"/>
  <c r="K22" i="19"/>
  <c r="L22" i="19" s="1"/>
  <c r="C25" i="19"/>
  <c r="C25" i="31" s="1"/>
  <c r="I23" i="19"/>
  <c r="J23" i="19" s="1"/>
  <c r="E24" i="19"/>
  <c r="B26" i="19"/>
  <c r="B26" i="31" s="1"/>
  <c r="L57" i="27" l="1"/>
  <c r="D25" i="19"/>
  <c r="E24" i="31"/>
  <c r="G24" i="19"/>
  <c r="D24" i="31"/>
  <c r="I41" i="21"/>
  <c r="C41" i="21"/>
  <c r="G41" i="21"/>
  <c r="F49" i="21"/>
  <c r="J42" i="25"/>
  <c r="F50" i="25"/>
  <c r="C42" i="25"/>
  <c r="G42" i="25"/>
  <c r="K42" i="25" s="1"/>
  <c r="I60" i="30"/>
  <c r="J60" i="30" s="1"/>
  <c r="G60" i="30"/>
  <c r="K60" i="30" s="1"/>
  <c r="E60" i="30"/>
  <c r="D58" i="27"/>
  <c r="F66" i="27" s="1"/>
  <c r="G53" i="25"/>
  <c r="K53" i="25" s="1"/>
  <c r="L53" i="25" s="1"/>
  <c r="C53" i="25"/>
  <c r="K23" i="19"/>
  <c r="L23" i="19" s="1"/>
  <c r="C26" i="19"/>
  <c r="C26" i="31" s="1"/>
  <c r="I24" i="19"/>
  <c r="J24" i="19" s="1"/>
  <c r="E25" i="19"/>
  <c r="D26" i="19" l="1"/>
  <c r="E25" i="31"/>
  <c r="L42" i="25"/>
  <c r="G25" i="19"/>
  <c r="D25" i="31"/>
  <c r="K41" i="21"/>
  <c r="E41" i="21"/>
  <c r="J41" i="21"/>
  <c r="E42" i="25"/>
  <c r="L60" i="30"/>
  <c r="D61" i="30"/>
  <c r="C61" i="30" s="1"/>
  <c r="G58" i="27"/>
  <c r="K58" i="27" s="1"/>
  <c r="I58" i="27"/>
  <c r="J58" i="27" s="1"/>
  <c r="C58" i="27"/>
  <c r="E58" i="27" s="1"/>
  <c r="F62" i="25"/>
  <c r="K24" i="19"/>
  <c r="L24" i="19" s="1"/>
  <c r="I25" i="19"/>
  <c r="J25" i="19" s="1"/>
  <c r="E26" i="19"/>
  <c r="L58" i="27" l="1"/>
  <c r="D27" i="19"/>
  <c r="I27" i="19" s="1"/>
  <c r="J27" i="19" s="1"/>
  <c r="E26" i="31"/>
  <c r="G26" i="19"/>
  <c r="D26" i="31"/>
  <c r="D42" i="21"/>
  <c r="L41" i="21"/>
  <c r="D43" i="25"/>
  <c r="G61" i="30"/>
  <c r="K61" i="30" s="1"/>
  <c r="I61" i="30"/>
  <c r="J61" i="30" s="1"/>
  <c r="E61" i="30"/>
  <c r="D59" i="27"/>
  <c r="F67" i="27" s="1"/>
  <c r="G54" i="25"/>
  <c r="K54" i="25" s="1"/>
  <c r="L54" i="25" s="1"/>
  <c r="C54" i="25"/>
  <c r="K25" i="19"/>
  <c r="L25" i="19" s="1"/>
  <c r="I26" i="19"/>
  <c r="J26" i="19" s="1"/>
  <c r="G27" i="19" l="1"/>
  <c r="K27" i="19" s="1"/>
  <c r="L27" i="19" s="1"/>
  <c r="D27" i="31"/>
  <c r="G42" i="21"/>
  <c r="C42" i="21"/>
  <c r="I42" i="21"/>
  <c r="F50" i="21"/>
  <c r="J43" i="25"/>
  <c r="F51" i="25"/>
  <c r="C43" i="25"/>
  <c r="G43" i="25"/>
  <c r="K43" i="25" s="1"/>
  <c r="L61" i="30"/>
  <c r="D62" i="30"/>
  <c r="C62" i="30" s="1"/>
  <c r="I59" i="27"/>
  <c r="J59" i="27" s="1"/>
  <c r="G59" i="27"/>
  <c r="K59" i="27" s="1"/>
  <c r="C59" i="27"/>
  <c r="E59" i="27" s="1"/>
  <c r="F63" i="25"/>
  <c r="K26" i="19"/>
  <c r="L26" i="19" s="1"/>
  <c r="L59" i="27" l="1"/>
  <c r="L43" i="25"/>
  <c r="J42" i="21"/>
  <c r="E42" i="21"/>
  <c r="K42" i="21"/>
  <c r="E43" i="25"/>
  <c r="I62" i="30"/>
  <c r="J62" i="30" s="1"/>
  <c r="G62" i="30"/>
  <c r="K62" i="30" s="1"/>
  <c r="E62" i="30"/>
  <c r="B63" i="30" s="1"/>
  <c r="D60" i="27"/>
  <c r="F68" i="27" s="1"/>
  <c r="G55" i="25"/>
  <c r="K55" i="25" s="1"/>
  <c r="L55" i="25" s="1"/>
  <c r="C55" i="25"/>
  <c r="F63" i="30" l="1"/>
  <c r="B63" i="31"/>
  <c r="D11" i="31" s="1"/>
  <c r="L42" i="21"/>
  <c r="D43" i="21"/>
  <c r="D44" i="25"/>
  <c r="L62" i="30"/>
  <c r="B64" i="30"/>
  <c r="B65" i="30" s="1"/>
  <c r="B66" i="30" s="1"/>
  <c r="B67" i="30" s="1"/>
  <c r="B68" i="30" s="1"/>
  <c r="B69" i="30" s="1"/>
  <c r="B70" i="30" s="1"/>
  <c r="B71" i="30" s="1"/>
  <c r="B72" i="30" s="1"/>
  <c r="B73" i="30" s="1"/>
  <c r="B74" i="30" s="1"/>
  <c r="D10" i="30"/>
  <c r="D63" i="30"/>
  <c r="C63" i="30" s="1"/>
  <c r="G60" i="27"/>
  <c r="K60" i="27" s="1"/>
  <c r="I60" i="27"/>
  <c r="J60" i="27" s="1"/>
  <c r="C60" i="27"/>
  <c r="E60" i="27" s="1"/>
  <c r="F64" i="25"/>
  <c r="F11" i="31" l="1"/>
  <c r="E16" i="32" s="1"/>
  <c r="B16" i="32"/>
  <c r="I43" i="21"/>
  <c r="J43" i="21" s="1"/>
  <c r="C43" i="21"/>
  <c r="G43" i="21"/>
  <c r="K43" i="21" s="1"/>
  <c r="F51" i="21"/>
  <c r="J44" i="25"/>
  <c r="F52" i="25"/>
  <c r="G44" i="25"/>
  <c r="K44" i="25" s="1"/>
  <c r="C44" i="25"/>
  <c r="F64" i="30"/>
  <c r="F65" i="30" s="1"/>
  <c r="F66" i="30" s="1"/>
  <c r="F67" i="30" s="1"/>
  <c r="F68" i="30" s="1"/>
  <c r="F69" i="30" s="1"/>
  <c r="F70" i="30" s="1"/>
  <c r="F71" i="30" s="1"/>
  <c r="B14" i="30"/>
  <c r="G63" i="30"/>
  <c r="K63" i="30" s="1"/>
  <c r="I63" i="30"/>
  <c r="J63" i="30" s="1"/>
  <c r="E63" i="30"/>
  <c r="L60" i="27"/>
  <c r="D61" i="27"/>
  <c r="F69" i="27" s="1"/>
  <c r="G56" i="25"/>
  <c r="K56" i="25" s="1"/>
  <c r="L56" i="25" s="1"/>
  <c r="C56" i="25"/>
  <c r="L43" i="21" l="1"/>
  <c r="E43" i="21"/>
  <c r="E44" i="25"/>
  <c r="L44" i="25"/>
  <c r="L63" i="30"/>
  <c r="D64" i="30"/>
  <c r="C64" i="30" s="1"/>
  <c r="I61" i="27"/>
  <c r="J61" i="27" s="1"/>
  <c r="G61" i="27"/>
  <c r="K61" i="27" s="1"/>
  <c r="C61" i="27"/>
  <c r="E61" i="27" s="1"/>
  <c r="F65" i="25"/>
  <c r="D44" i="21" l="1"/>
  <c r="D45" i="25"/>
  <c r="I64" i="30"/>
  <c r="J64" i="30" s="1"/>
  <c r="G64" i="30"/>
  <c r="K64" i="30" s="1"/>
  <c r="F72" i="30"/>
  <c r="E64" i="30"/>
  <c r="L61" i="27"/>
  <c r="D62" i="27"/>
  <c r="F70" i="27" s="1"/>
  <c r="G57" i="25"/>
  <c r="K57" i="25" s="1"/>
  <c r="L57" i="25" s="1"/>
  <c r="C57" i="25"/>
  <c r="C44" i="21" l="1"/>
  <c r="G44" i="21"/>
  <c r="K44" i="21" s="1"/>
  <c r="I44" i="21"/>
  <c r="J44" i="21" s="1"/>
  <c r="F52" i="21"/>
  <c r="J45" i="25"/>
  <c r="F53" i="25"/>
  <c r="G45" i="25"/>
  <c r="K45" i="25" s="1"/>
  <c r="C45" i="25"/>
  <c r="L64" i="30"/>
  <c r="D65" i="30"/>
  <c r="C65" i="30" s="1"/>
  <c r="G62" i="27"/>
  <c r="K62" i="27" s="1"/>
  <c r="I62" i="27"/>
  <c r="J62" i="27" s="1"/>
  <c r="C62" i="27"/>
  <c r="E62" i="27" s="1"/>
  <c r="F66" i="25"/>
  <c r="L44" i="21" l="1"/>
  <c r="E44" i="21"/>
  <c r="L45" i="25"/>
  <c r="E45" i="25"/>
  <c r="G65" i="30"/>
  <c r="K65" i="30" s="1"/>
  <c r="I65" i="30"/>
  <c r="J65" i="30" s="1"/>
  <c r="F73" i="30"/>
  <c r="E65" i="30"/>
  <c r="L62" i="27"/>
  <c r="D63" i="27"/>
  <c r="F71" i="27" s="1"/>
  <c r="G58" i="25"/>
  <c r="K58" i="25" s="1"/>
  <c r="L58" i="25" s="1"/>
  <c r="C58" i="25"/>
  <c r="D45" i="21" l="1"/>
  <c r="D46" i="25"/>
  <c r="L65" i="30"/>
  <c r="D66" i="30"/>
  <c r="C66" i="30" s="1"/>
  <c r="I63" i="27"/>
  <c r="J63" i="27" s="1"/>
  <c r="G63" i="27"/>
  <c r="K63" i="27" s="1"/>
  <c r="C63" i="27"/>
  <c r="E63" i="27" s="1"/>
  <c r="F67" i="25"/>
  <c r="G45" i="21" l="1"/>
  <c r="K45" i="21" s="1"/>
  <c r="C45" i="21"/>
  <c r="I45" i="21"/>
  <c r="J45" i="21" s="1"/>
  <c r="F53" i="21"/>
  <c r="J46" i="25"/>
  <c r="F54" i="25"/>
  <c r="C46" i="25"/>
  <c r="G46" i="25"/>
  <c r="K46" i="25" s="1"/>
  <c r="I66" i="30"/>
  <c r="J66" i="30" s="1"/>
  <c r="G66" i="30"/>
  <c r="K66" i="30" s="1"/>
  <c r="F74" i="30"/>
  <c r="E66" i="30"/>
  <c r="L63" i="27"/>
  <c r="D64" i="27"/>
  <c r="F72" i="27" s="1"/>
  <c r="G59" i="25"/>
  <c r="K59" i="25" s="1"/>
  <c r="L59" i="25" s="1"/>
  <c r="C59" i="25"/>
  <c r="L45" i="21" l="1"/>
  <c r="L46" i="25"/>
  <c r="E45" i="21"/>
  <c r="E46" i="25"/>
  <c r="L66" i="30"/>
  <c r="D67" i="30"/>
  <c r="C67" i="30" s="1"/>
  <c r="G64" i="27"/>
  <c r="K64" i="27" s="1"/>
  <c r="I64" i="27"/>
  <c r="J64" i="27" s="1"/>
  <c r="C64" i="27"/>
  <c r="E64" i="27" s="1"/>
  <c r="F68" i="25"/>
  <c r="D46" i="21" l="1"/>
  <c r="D47" i="25"/>
  <c r="G67" i="30"/>
  <c r="K67" i="30" s="1"/>
  <c r="I67" i="30"/>
  <c r="J67" i="30" s="1"/>
  <c r="E67" i="30"/>
  <c r="L64" i="27"/>
  <c r="D65" i="27"/>
  <c r="F73" i="27" s="1"/>
  <c r="G60" i="25"/>
  <c r="K60" i="25" s="1"/>
  <c r="L60" i="25" s="1"/>
  <c r="C60" i="25"/>
  <c r="C46" i="21" l="1"/>
  <c r="I46" i="21"/>
  <c r="J46" i="21" s="1"/>
  <c r="G46" i="21"/>
  <c r="K46" i="21" s="1"/>
  <c r="F54" i="21"/>
  <c r="J47" i="25"/>
  <c r="F55" i="25"/>
  <c r="C47" i="25"/>
  <c r="G47" i="25"/>
  <c r="K47" i="25" s="1"/>
  <c r="L67" i="30"/>
  <c r="D68" i="30"/>
  <c r="C68" i="30" s="1"/>
  <c r="I65" i="27"/>
  <c r="J65" i="27" s="1"/>
  <c r="G65" i="27"/>
  <c r="K65" i="27" s="1"/>
  <c r="C65" i="27"/>
  <c r="E65" i="27" s="1"/>
  <c r="F69" i="25"/>
  <c r="L46" i="21" l="1"/>
  <c r="L47" i="25"/>
  <c r="E46" i="21"/>
  <c r="E47" i="25"/>
  <c r="I68" i="30"/>
  <c r="J68" i="30" s="1"/>
  <c r="G68" i="30"/>
  <c r="K68" i="30" s="1"/>
  <c r="E68" i="30"/>
  <c r="L65" i="27"/>
  <c r="D66" i="27"/>
  <c r="G61" i="25"/>
  <c r="K61" i="25" s="1"/>
  <c r="L61" i="25" s="1"/>
  <c r="C61" i="25"/>
  <c r="D47" i="21" l="1"/>
  <c r="L68" i="30"/>
  <c r="D48" i="25"/>
  <c r="D69" i="30"/>
  <c r="C69" i="30" s="1"/>
  <c r="G66" i="27"/>
  <c r="K66" i="27" s="1"/>
  <c r="I66" i="27"/>
  <c r="J66" i="27" s="1"/>
  <c r="F74" i="27"/>
  <c r="C66" i="27"/>
  <c r="E66" i="27" s="1"/>
  <c r="F70" i="25"/>
  <c r="I47" i="21" l="1"/>
  <c r="J47" i="21" s="1"/>
  <c r="C47" i="21"/>
  <c r="G47" i="21"/>
  <c r="K47" i="21" s="1"/>
  <c r="F55" i="21"/>
  <c r="J48" i="25"/>
  <c r="F56" i="25"/>
  <c r="G48" i="25"/>
  <c r="K48" i="25" s="1"/>
  <c r="C48" i="25"/>
  <c r="G69" i="30"/>
  <c r="K69" i="30" s="1"/>
  <c r="I69" i="30"/>
  <c r="J69" i="30" s="1"/>
  <c r="E69" i="30"/>
  <c r="L66" i="27"/>
  <c r="D67" i="27"/>
  <c r="G62" i="25"/>
  <c r="K62" i="25" s="1"/>
  <c r="L62" i="25" s="1"/>
  <c r="C62" i="25"/>
  <c r="L47" i="21" l="1"/>
  <c r="E47" i="21"/>
  <c r="E48" i="25"/>
  <c r="L48" i="25"/>
  <c r="L69" i="30"/>
  <c r="D70" i="30"/>
  <c r="C70" i="30" s="1"/>
  <c r="I67" i="27"/>
  <c r="J67" i="27" s="1"/>
  <c r="G67" i="27"/>
  <c r="K67" i="27" s="1"/>
  <c r="C67" i="27"/>
  <c r="E67" i="27" s="1"/>
  <c r="F71" i="25"/>
  <c r="D48" i="21" l="1"/>
  <c r="D49" i="25"/>
  <c r="L67" i="27"/>
  <c r="I70" i="30"/>
  <c r="J70" i="30" s="1"/>
  <c r="G70" i="30"/>
  <c r="K70" i="30" s="1"/>
  <c r="E70" i="30"/>
  <c r="D68" i="27"/>
  <c r="G63" i="25"/>
  <c r="K63" i="25" s="1"/>
  <c r="L63" i="25" s="1"/>
  <c r="C63" i="25"/>
  <c r="L70" i="30" l="1"/>
  <c r="G48" i="21"/>
  <c r="K48" i="21" s="1"/>
  <c r="C48" i="21"/>
  <c r="I48" i="21"/>
  <c r="J48" i="21" s="1"/>
  <c r="F56" i="21"/>
  <c r="J49" i="25"/>
  <c r="F57" i="25"/>
  <c r="C49" i="25"/>
  <c r="G49" i="25"/>
  <c r="K49" i="25" s="1"/>
  <c r="D71" i="30"/>
  <c r="C71" i="30" s="1"/>
  <c r="G68" i="27"/>
  <c r="K68" i="27" s="1"/>
  <c r="I68" i="27"/>
  <c r="J68" i="27" s="1"/>
  <c r="C68" i="27"/>
  <c r="E68" i="27" s="1"/>
  <c r="F72" i="25"/>
  <c r="L48" i="21" l="1"/>
  <c r="L49" i="25"/>
  <c r="E48" i="21"/>
  <c r="E49" i="25"/>
  <c r="G71" i="30"/>
  <c r="K71" i="30" s="1"/>
  <c r="I71" i="30"/>
  <c r="J71" i="30" s="1"/>
  <c r="E71" i="30"/>
  <c r="L68" i="27"/>
  <c r="D69" i="27"/>
  <c r="G64" i="25"/>
  <c r="K64" i="25" s="1"/>
  <c r="L64" i="25" s="1"/>
  <c r="C64" i="25"/>
  <c r="L71" i="30" l="1"/>
  <c r="D49" i="21"/>
  <c r="D50" i="25"/>
  <c r="D72" i="30"/>
  <c r="C72" i="30" s="1"/>
  <c r="I69" i="27"/>
  <c r="J69" i="27" s="1"/>
  <c r="G69" i="27"/>
  <c r="K69" i="27" s="1"/>
  <c r="C69" i="27"/>
  <c r="E69" i="27" s="1"/>
  <c r="F73" i="25"/>
  <c r="I49" i="21" l="1"/>
  <c r="J49" i="21" s="1"/>
  <c r="G49" i="21"/>
  <c r="K49" i="21" s="1"/>
  <c r="C49" i="21"/>
  <c r="F57" i="21"/>
  <c r="J50" i="25"/>
  <c r="J14" i="25" s="1"/>
  <c r="F58" i="25"/>
  <c r="G50" i="25"/>
  <c r="K50" i="25" s="1"/>
  <c r="C50" i="25"/>
  <c r="I72" i="30"/>
  <c r="J72" i="30" s="1"/>
  <c r="G72" i="30"/>
  <c r="K72" i="30" s="1"/>
  <c r="E72" i="30"/>
  <c r="L69" i="27"/>
  <c r="D70" i="27"/>
  <c r="G65" i="25"/>
  <c r="K65" i="25" s="1"/>
  <c r="L65" i="25" s="1"/>
  <c r="C65" i="25"/>
  <c r="L72" i="30" l="1"/>
  <c r="E49" i="21"/>
  <c r="L49" i="21"/>
  <c r="E50" i="25"/>
  <c r="L50" i="25"/>
  <c r="D73" i="30"/>
  <c r="C73" i="30" s="1"/>
  <c r="G70" i="27"/>
  <c r="K70" i="27" s="1"/>
  <c r="I70" i="27"/>
  <c r="J70" i="27" s="1"/>
  <c r="C70" i="27"/>
  <c r="E70" i="27" s="1"/>
  <c r="G66" i="25"/>
  <c r="K66" i="25" s="1"/>
  <c r="L66" i="25" s="1"/>
  <c r="F74" i="25"/>
  <c r="C66" i="25"/>
  <c r="D50" i="21" l="1"/>
  <c r="E51" i="25"/>
  <c r="G73" i="30"/>
  <c r="K73" i="30" s="1"/>
  <c r="I73" i="30"/>
  <c r="J73" i="30" s="1"/>
  <c r="E73" i="30"/>
  <c r="L70" i="27"/>
  <c r="D71" i="27"/>
  <c r="G67" i="25"/>
  <c r="K67" i="25" s="1"/>
  <c r="L67" i="25" s="1"/>
  <c r="C67" i="25"/>
  <c r="I50" i="21" l="1"/>
  <c r="J50" i="21" s="1"/>
  <c r="C50" i="21"/>
  <c r="G50" i="21"/>
  <c r="K50" i="21" s="1"/>
  <c r="F58" i="21"/>
  <c r="L73" i="30"/>
  <c r="E52" i="25"/>
  <c r="D74" i="30"/>
  <c r="C74" i="30" s="1"/>
  <c r="I71" i="27"/>
  <c r="J71" i="27" s="1"/>
  <c r="G71" i="27"/>
  <c r="K71" i="27" s="1"/>
  <c r="C71" i="27"/>
  <c r="E71" i="27" s="1"/>
  <c r="G68" i="25"/>
  <c r="K68" i="25" s="1"/>
  <c r="L68" i="25" s="1"/>
  <c r="C68" i="25"/>
  <c r="L50" i="21" l="1"/>
  <c r="E50" i="21"/>
  <c r="E53" i="25"/>
  <c r="I74" i="30"/>
  <c r="G74" i="30"/>
  <c r="D14" i="30"/>
  <c r="L71" i="27"/>
  <c r="D72" i="27"/>
  <c r="G69" i="25"/>
  <c r="K69" i="25" s="1"/>
  <c r="L69" i="25" s="1"/>
  <c r="C69" i="25"/>
  <c r="D51" i="21" l="1"/>
  <c r="E54" i="25"/>
  <c r="D11" i="30"/>
  <c r="B11" i="30" s="1"/>
  <c r="F10" i="30"/>
  <c r="F11" i="30" s="1"/>
  <c r="C14" i="30"/>
  <c r="E74" i="30"/>
  <c r="K74" i="30"/>
  <c r="K11" i="30" s="1"/>
  <c r="G14" i="30"/>
  <c r="J74" i="30"/>
  <c r="J14" i="30" s="1"/>
  <c r="I14" i="30"/>
  <c r="G72" i="27"/>
  <c r="K72" i="27" s="1"/>
  <c r="I72" i="27"/>
  <c r="J72" i="27" s="1"/>
  <c r="C72" i="27"/>
  <c r="E72" i="27" s="1"/>
  <c r="G70" i="25"/>
  <c r="K70" i="25" s="1"/>
  <c r="L70" i="25" s="1"/>
  <c r="C70" i="25"/>
  <c r="C51" i="21" l="1"/>
  <c r="I51" i="21"/>
  <c r="J51" i="21" s="1"/>
  <c r="G51" i="21"/>
  <c r="K51" i="21" s="1"/>
  <c r="F59" i="21"/>
  <c r="E55" i="25"/>
  <c r="L74" i="30"/>
  <c r="L11" i="30" s="1"/>
  <c r="L72" i="27"/>
  <c r="D73" i="27"/>
  <c r="G71" i="25"/>
  <c r="K71" i="25" s="1"/>
  <c r="L71" i="25" s="1"/>
  <c r="C71" i="25"/>
  <c r="L51" i="21" l="1"/>
  <c r="E51" i="21"/>
  <c r="E56" i="25"/>
  <c r="I73" i="27"/>
  <c r="J73" i="27" s="1"/>
  <c r="G73" i="27"/>
  <c r="K73" i="27" s="1"/>
  <c r="C73" i="27"/>
  <c r="E73" i="27" s="1"/>
  <c r="G72" i="25"/>
  <c r="K72" i="25" s="1"/>
  <c r="L72" i="25" s="1"/>
  <c r="C72" i="25"/>
  <c r="D52" i="21" l="1"/>
  <c r="E57" i="25"/>
  <c r="L73" i="27"/>
  <c r="D74" i="27"/>
  <c r="G73" i="25"/>
  <c r="K73" i="25" s="1"/>
  <c r="L73" i="25" s="1"/>
  <c r="C73" i="25"/>
  <c r="I52" i="21" l="1"/>
  <c r="J52" i="21" s="1"/>
  <c r="C52" i="21"/>
  <c r="G52" i="21"/>
  <c r="K52" i="21" s="1"/>
  <c r="F60" i="21"/>
  <c r="E58" i="25"/>
  <c r="G74" i="27"/>
  <c r="I74" i="27"/>
  <c r="C74" i="27"/>
  <c r="D14" i="27"/>
  <c r="G74" i="25"/>
  <c r="C74" i="25"/>
  <c r="D14" i="25"/>
  <c r="L52" i="21" l="1"/>
  <c r="E52" i="21"/>
  <c r="E59" i="25"/>
  <c r="D11" i="27"/>
  <c r="B11" i="27" s="1"/>
  <c r="F10" i="27"/>
  <c r="F11" i="27" s="1"/>
  <c r="C14" i="27"/>
  <c r="E74" i="27"/>
  <c r="J74" i="27"/>
  <c r="J14" i="27" s="1"/>
  <c r="I14" i="27"/>
  <c r="K74" i="27"/>
  <c r="G14" i="27"/>
  <c r="G14" i="25"/>
  <c r="K74" i="25"/>
  <c r="D11" i="25"/>
  <c r="B11" i="25" s="1"/>
  <c r="F10" i="25"/>
  <c r="F11" i="25" s="1"/>
  <c r="C14" i="25"/>
  <c r="D53" i="21" l="1"/>
  <c r="E60" i="25"/>
  <c r="L74" i="27"/>
  <c r="L11" i="27" s="1"/>
  <c r="K11" i="27"/>
  <c r="L74" i="25"/>
  <c r="L11" i="25" s="1"/>
  <c r="K11" i="25"/>
  <c r="C53" i="21" l="1"/>
  <c r="I53" i="21"/>
  <c r="J53" i="21" s="1"/>
  <c r="G53" i="21"/>
  <c r="K53" i="21" s="1"/>
  <c r="F61" i="21"/>
  <c r="E61" i="25"/>
  <c r="B28" i="19"/>
  <c r="B28" i="31" s="1"/>
  <c r="C27" i="19"/>
  <c r="E27" i="19" l="1"/>
  <c r="C27" i="31"/>
  <c r="L53" i="21"/>
  <c r="E53" i="21"/>
  <c r="E62" i="25"/>
  <c r="C28" i="19"/>
  <c r="B29" i="19"/>
  <c r="B29" i="31" s="1"/>
  <c r="E28" i="19" l="1"/>
  <c r="C28" i="31"/>
  <c r="D28" i="19"/>
  <c r="E27" i="31"/>
  <c r="D54" i="21"/>
  <c r="E63" i="25"/>
  <c r="C29" i="19"/>
  <c r="B30" i="19"/>
  <c r="B30" i="31" s="1"/>
  <c r="E29" i="19" l="1"/>
  <c r="C29" i="31"/>
  <c r="G28" i="19"/>
  <c r="K28" i="19" s="1"/>
  <c r="D28" i="31"/>
  <c r="I28" i="19"/>
  <c r="J28" i="19" s="1"/>
  <c r="D29" i="19"/>
  <c r="I29" i="19" s="1"/>
  <c r="J29" i="19" s="1"/>
  <c r="E28" i="31"/>
  <c r="G54" i="21"/>
  <c r="K54" i="21" s="1"/>
  <c r="C54" i="21"/>
  <c r="I54" i="21"/>
  <c r="J54" i="21" s="1"/>
  <c r="F62" i="21"/>
  <c r="E64" i="25"/>
  <c r="C30" i="19"/>
  <c r="B31" i="19"/>
  <c r="B31" i="31" s="1"/>
  <c r="L28" i="19" l="1"/>
  <c r="E30" i="19"/>
  <c r="C30" i="31"/>
  <c r="G29" i="19"/>
  <c r="K29" i="19" s="1"/>
  <c r="L29" i="19" s="1"/>
  <c r="D29" i="31"/>
  <c r="L54" i="21"/>
  <c r="D30" i="19"/>
  <c r="I30" i="19" s="1"/>
  <c r="J30" i="19" s="1"/>
  <c r="E29" i="31"/>
  <c r="E54" i="21"/>
  <c r="E65" i="25"/>
  <c r="C31" i="19"/>
  <c r="B32" i="19"/>
  <c r="B32" i="31" s="1"/>
  <c r="D31" i="19" l="1"/>
  <c r="I31" i="19" s="1"/>
  <c r="J31" i="19" s="1"/>
  <c r="E30" i="31"/>
  <c r="E31" i="19"/>
  <c r="C31" i="31"/>
  <c r="G30" i="19"/>
  <c r="K30" i="19" s="1"/>
  <c r="L30" i="19" s="1"/>
  <c r="D30" i="31"/>
  <c r="D55" i="21"/>
  <c r="E66" i="25"/>
  <c r="C32" i="19"/>
  <c r="B33" i="19"/>
  <c r="B33" i="31" s="1"/>
  <c r="D32" i="19" l="1"/>
  <c r="I32" i="19" s="1"/>
  <c r="J32" i="19" s="1"/>
  <c r="E31" i="31"/>
  <c r="E32" i="19"/>
  <c r="C32" i="31"/>
  <c r="G31" i="19"/>
  <c r="K31" i="19" s="1"/>
  <c r="L31" i="19" s="1"/>
  <c r="D31" i="31"/>
  <c r="G55" i="21"/>
  <c r="K55" i="21" s="1"/>
  <c r="C55" i="21"/>
  <c r="I55" i="21"/>
  <c r="J55" i="21" s="1"/>
  <c r="F63" i="21"/>
  <c r="E67" i="25"/>
  <c r="C33" i="19"/>
  <c r="B34" i="19"/>
  <c r="B34" i="31" s="1"/>
  <c r="L55" i="21" l="1"/>
  <c r="E33" i="19"/>
  <c r="C33" i="31"/>
  <c r="D33" i="19"/>
  <c r="E32" i="31"/>
  <c r="G32" i="19"/>
  <c r="K32" i="19" s="1"/>
  <c r="L32" i="19" s="1"/>
  <c r="D32" i="31"/>
  <c r="E55" i="21"/>
  <c r="E68" i="25"/>
  <c r="C34" i="19"/>
  <c r="B35" i="19"/>
  <c r="B35" i="31" s="1"/>
  <c r="G33" i="19" l="1"/>
  <c r="K33" i="19" s="1"/>
  <c r="D33" i="31"/>
  <c r="E34" i="19"/>
  <c r="C34" i="31"/>
  <c r="I33" i="19"/>
  <c r="J33" i="19" s="1"/>
  <c r="D34" i="19"/>
  <c r="I34" i="19" s="1"/>
  <c r="J34" i="19" s="1"/>
  <c r="E33" i="31"/>
  <c r="D56" i="21"/>
  <c r="E69" i="25"/>
  <c r="C35" i="19"/>
  <c r="B36" i="19"/>
  <c r="B36" i="31" s="1"/>
  <c r="L33" i="19" l="1"/>
  <c r="D35" i="19"/>
  <c r="I35" i="19" s="1"/>
  <c r="J35" i="19" s="1"/>
  <c r="E34" i="31"/>
  <c r="E35" i="19"/>
  <c r="C35" i="31"/>
  <c r="G34" i="19"/>
  <c r="K34" i="19" s="1"/>
  <c r="L34" i="19" s="1"/>
  <c r="D34" i="31"/>
  <c r="I56" i="21"/>
  <c r="J56" i="21" s="1"/>
  <c r="G56" i="21"/>
  <c r="K56" i="21" s="1"/>
  <c r="C56" i="21"/>
  <c r="F64" i="21"/>
  <c r="E70" i="25"/>
  <c r="C36" i="19"/>
  <c r="B37" i="19"/>
  <c r="B37" i="31" s="1"/>
  <c r="L56" i="21" l="1"/>
  <c r="E36" i="19"/>
  <c r="C36" i="31"/>
  <c r="D36" i="19"/>
  <c r="I36" i="19" s="1"/>
  <c r="J36" i="19" s="1"/>
  <c r="E35" i="31"/>
  <c r="G35" i="19"/>
  <c r="K35" i="19" s="1"/>
  <c r="L35" i="19" s="1"/>
  <c r="D35" i="31"/>
  <c r="E56" i="21"/>
  <c r="E71" i="25"/>
  <c r="C37" i="19"/>
  <c r="B38" i="19"/>
  <c r="B38" i="31" s="1"/>
  <c r="E37" i="19" l="1"/>
  <c r="C37" i="31"/>
  <c r="G36" i="19"/>
  <c r="K36" i="19" s="1"/>
  <c r="L36" i="19" s="1"/>
  <c r="D36" i="31"/>
  <c r="D37" i="19"/>
  <c r="I37" i="19" s="1"/>
  <c r="J37" i="19" s="1"/>
  <c r="E36" i="31"/>
  <c r="D57" i="21"/>
  <c r="E72" i="25"/>
  <c r="C38" i="19"/>
  <c r="E38" i="19" l="1"/>
  <c r="C38" i="31"/>
  <c r="G37" i="19"/>
  <c r="K37" i="19" s="1"/>
  <c r="L37" i="19" s="1"/>
  <c r="D37" i="31"/>
  <c r="D38" i="19"/>
  <c r="I38" i="19" s="1"/>
  <c r="J38" i="19" s="1"/>
  <c r="E37" i="31"/>
  <c r="I57" i="21"/>
  <c r="J57" i="21" s="1"/>
  <c r="C57" i="21"/>
  <c r="G57" i="21"/>
  <c r="K57" i="21" s="1"/>
  <c r="F65" i="21"/>
  <c r="E73" i="25"/>
  <c r="C39" i="19"/>
  <c r="B40" i="19"/>
  <c r="B40" i="31" s="1"/>
  <c r="L57" i="21" l="1"/>
  <c r="G38" i="19"/>
  <c r="K38" i="19" s="1"/>
  <c r="L38" i="19" s="1"/>
  <c r="D38" i="31"/>
  <c r="D39" i="19"/>
  <c r="E38" i="31"/>
  <c r="E57" i="21"/>
  <c r="E74" i="25"/>
  <c r="B41" i="19"/>
  <c r="B41" i="31" s="1"/>
  <c r="C40" i="19"/>
  <c r="E39" i="19"/>
  <c r="D40" i="19" l="1"/>
  <c r="G39" i="19"/>
  <c r="K39" i="19" s="1"/>
  <c r="D39" i="31"/>
  <c r="I39" i="19"/>
  <c r="J39" i="19" s="1"/>
  <c r="D58" i="21"/>
  <c r="B42" i="19"/>
  <c r="B42" i="31" s="1"/>
  <c r="C41" i="19"/>
  <c r="E40" i="19"/>
  <c r="L39" i="19" l="1"/>
  <c r="G40" i="19"/>
  <c r="D41" i="19"/>
  <c r="G58" i="21"/>
  <c r="K58" i="21" s="1"/>
  <c r="C58" i="21"/>
  <c r="I58" i="21"/>
  <c r="J58" i="21" s="1"/>
  <c r="F66" i="21"/>
  <c r="B43" i="19"/>
  <c r="B43" i="31" s="1"/>
  <c r="C42" i="19"/>
  <c r="I40" i="19"/>
  <c r="J40" i="19" s="1"/>
  <c r="E41" i="19"/>
  <c r="L58" i="21" l="1"/>
  <c r="G41" i="19"/>
  <c r="D42" i="19"/>
  <c r="E58" i="21"/>
  <c r="K40" i="19"/>
  <c r="L40" i="19" s="1"/>
  <c r="C43" i="19"/>
  <c r="B44" i="19"/>
  <c r="B44" i="31" s="1"/>
  <c r="I41" i="19"/>
  <c r="J41" i="19" s="1"/>
  <c r="E42" i="19"/>
  <c r="G42" i="19" l="1"/>
  <c r="D43" i="19"/>
  <c r="D59" i="21"/>
  <c r="K41" i="19"/>
  <c r="L41" i="19" s="1"/>
  <c r="B45" i="19"/>
  <c r="B45" i="31" s="1"/>
  <c r="C44" i="19"/>
  <c r="I42" i="19"/>
  <c r="J42" i="19" s="1"/>
  <c r="E43" i="19"/>
  <c r="G43" i="19" l="1"/>
  <c r="D44" i="19"/>
  <c r="I59" i="21"/>
  <c r="J59" i="21" s="1"/>
  <c r="G59" i="21"/>
  <c r="K59" i="21" s="1"/>
  <c r="C59" i="21"/>
  <c r="F67" i="21"/>
  <c r="K42" i="19"/>
  <c r="L42" i="19" s="1"/>
  <c r="B46" i="19"/>
  <c r="B46" i="31" s="1"/>
  <c r="C45" i="19"/>
  <c r="I43" i="19"/>
  <c r="J43" i="19" s="1"/>
  <c r="E44" i="19"/>
  <c r="L59" i="21" l="1"/>
  <c r="G44" i="19"/>
  <c r="D45" i="19"/>
  <c r="E59" i="21"/>
  <c r="C46" i="19"/>
  <c r="K43" i="19"/>
  <c r="L43" i="19" s="1"/>
  <c r="B47" i="19"/>
  <c r="B47" i="31" s="1"/>
  <c r="I44" i="19"/>
  <c r="J44" i="19" s="1"/>
  <c r="E45" i="19"/>
  <c r="D46" i="19" l="1"/>
  <c r="G45" i="19"/>
  <c r="D60" i="21"/>
  <c r="K44" i="19"/>
  <c r="L44" i="19" s="1"/>
  <c r="C47" i="19"/>
  <c r="B48" i="19"/>
  <c r="B48" i="31" s="1"/>
  <c r="I45" i="19"/>
  <c r="J45" i="19" s="1"/>
  <c r="E46" i="19"/>
  <c r="D47" i="19" l="1"/>
  <c r="G46" i="19"/>
  <c r="I60" i="21"/>
  <c r="J60" i="21" s="1"/>
  <c r="C60" i="21"/>
  <c r="G60" i="21"/>
  <c r="K60" i="21" s="1"/>
  <c r="F68" i="21"/>
  <c r="K45" i="19"/>
  <c r="L45" i="19" s="1"/>
  <c r="B49" i="19"/>
  <c r="B49" i="31" s="1"/>
  <c r="C48" i="19"/>
  <c r="I46" i="19"/>
  <c r="J46" i="19" s="1"/>
  <c r="E47" i="19"/>
  <c r="L60" i="21" l="1"/>
  <c r="D48" i="19"/>
  <c r="G47" i="19"/>
  <c r="E60" i="21"/>
  <c r="B50" i="19"/>
  <c r="K46" i="19"/>
  <c r="L46" i="19" s="1"/>
  <c r="C49" i="19"/>
  <c r="I47" i="19"/>
  <c r="J47" i="19" s="1"/>
  <c r="E48" i="19"/>
  <c r="G48" i="19" l="1"/>
  <c r="D49" i="19"/>
  <c r="C50" i="19"/>
  <c r="B50" i="31"/>
  <c r="D61" i="21"/>
  <c r="K47" i="19"/>
  <c r="L47" i="19" s="1"/>
  <c r="I48" i="19"/>
  <c r="J48" i="19" s="1"/>
  <c r="E49" i="19"/>
  <c r="D50" i="19" l="1"/>
  <c r="G49" i="19"/>
  <c r="G61" i="21"/>
  <c r="K61" i="21" s="1"/>
  <c r="C61" i="21"/>
  <c r="I61" i="21"/>
  <c r="J61" i="21" s="1"/>
  <c r="F69" i="21"/>
  <c r="K48" i="19"/>
  <c r="L48" i="19" s="1"/>
  <c r="I49" i="19"/>
  <c r="J49" i="19" s="1"/>
  <c r="E50" i="19"/>
  <c r="L61" i="21" l="1"/>
  <c r="D51" i="19"/>
  <c r="G50" i="19"/>
  <c r="E61" i="21"/>
  <c r="K49" i="19"/>
  <c r="L49" i="19" s="1"/>
  <c r="I50" i="19"/>
  <c r="J50" i="19" s="1"/>
  <c r="C51" i="19"/>
  <c r="B52" i="19"/>
  <c r="B52" i="31" s="1"/>
  <c r="G51" i="19" l="1"/>
  <c r="E51" i="19"/>
  <c r="D62" i="21"/>
  <c r="B53" i="19"/>
  <c r="K50" i="19"/>
  <c r="L50" i="19" s="1"/>
  <c r="I51" i="19"/>
  <c r="J51" i="19" s="1"/>
  <c r="C52" i="19"/>
  <c r="D52" i="19" l="1"/>
  <c r="I52" i="19" s="1"/>
  <c r="J52" i="19" s="1"/>
  <c r="C53" i="19"/>
  <c r="B53" i="31"/>
  <c r="E52" i="19"/>
  <c r="C62" i="21"/>
  <c r="I62" i="21"/>
  <c r="J62" i="21" s="1"/>
  <c r="G62" i="21"/>
  <c r="K62" i="21" s="1"/>
  <c r="F70" i="21"/>
  <c r="B54" i="19"/>
  <c r="K51" i="19"/>
  <c r="L51" i="19" s="1"/>
  <c r="L62" i="21" l="1"/>
  <c r="E53" i="19"/>
  <c r="G52" i="19"/>
  <c r="K52" i="19" s="1"/>
  <c r="L52" i="19" s="1"/>
  <c r="C54" i="19"/>
  <c r="B54" i="31"/>
  <c r="D54" i="19"/>
  <c r="D53" i="19"/>
  <c r="E62" i="21"/>
  <c r="B55" i="19"/>
  <c r="E54" i="19" l="1"/>
  <c r="C55" i="19"/>
  <c r="B55" i="31"/>
  <c r="G53" i="19"/>
  <c r="K53" i="19" s="1"/>
  <c r="D55" i="19"/>
  <c r="I53" i="19"/>
  <c r="J53" i="19" s="1"/>
  <c r="G54" i="19"/>
  <c r="D63" i="21"/>
  <c r="B56" i="19"/>
  <c r="I54" i="19"/>
  <c r="J54" i="19" s="1"/>
  <c r="E55" i="19" l="1"/>
  <c r="D56" i="19" s="1"/>
  <c r="L53" i="19"/>
  <c r="B57" i="19"/>
  <c r="B57" i="31" s="1"/>
  <c r="B56" i="31"/>
  <c r="G55" i="19"/>
  <c r="I63" i="21"/>
  <c r="J63" i="21" s="1"/>
  <c r="C63" i="21"/>
  <c r="G63" i="21"/>
  <c r="K63" i="21" s="1"/>
  <c r="F71" i="21"/>
  <c r="C56" i="19"/>
  <c r="K54" i="19"/>
  <c r="L54" i="19" s="1"/>
  <c r="I55" i="19"/>
  <c r="J55" i="19" s="1"/>
  <c r="C57" i="19" l="1"/>
  <c r="L63" i="21"/>
  <c r="B58" i="19"/>
  <c r="B58" i="31" s="1"/>
  <c r="E56" i="19"/>
  <c r="G56" i="19"/>
  <c r="E63" i="21"/>
  <c r="K55" i="19"/>
  <c r="L55" i="19" s="1"/>
  <c r="I56" i="19"/>
  <c r="J56" i="19" s="1"/>
  <c r="E57" i="19" l="1"/>
  <c r="D58" i="19" s="1"/>
  <c r="B59" i="19"/>
  <c r="B59" i="31" s="1"/>
  <c r="C58" i="19"/>
  <c r="D57" i="19"/>
  <c r="I57" i="19" s="1"/>
  <c r="J57" i="19" s="1"/>
  <c r="D64" i="21"/>
  <c r="K56" i="19"/>
  <c r="L56" i="19" s="1"/>
  <c r="B60" i="19" l="1"/>
  <c r="B60" i="31" s="1"/>
  <c r="C59" i="19"/>
  <c r="E58" i="19"/>
  <c r="D59" i="19" s="1"/>
  <c r="G57" i="19"/>
  <c r="K57" i="19" s="1"/>
  <c r="L57" i="19" s="1"/>
  <c r="G58" i="19"/>
  <c r="G64" i="21"/>
  <c r="K64" i="21" s="1"/>
  <c r="I64" i="21"/>
  <c r="J64" i="21" s="1"/>
  <c r="C64" i="21"/>
  <c r="F72" i="21"/>
  <c r="I58" i="19"/>
  <c r="J58" i="19" s="1"/>
  <c r="E59" i="19" l="1"/>
  <c r="C60" i="19"/>
  <c r="B61" i="19"/>
  <c r="B61" i="31" s="1"/>
  <c r="G59" i="19"/>
  <c r="D60" i="19"/>
  <c r="L64" i="21"/>
  <c r="E64" i="21"/>
  <c r="K58" i="19"/>
  <c r="L58" i="19" s="1"/>
  <c r="I59" i="19"/>
  <c r="J59" i="19" s="1"/>
  <c r="B62" i="19" l="1"/>
  <c r="B62" i="31" s="1"/>
  <c r="E60" i="19"/>
  <c r="D61" i="19" s="1"/>
  <c r="C61" i="19"/>
  <c r="G60" i="19"/>
  <c r="D65" i="21"/>
  <c r="K59" i="19"/>
  <c r="L59" i="19" s="1"/>
  <c r="I60" i="19"/>
  <c r="J60" i="19" s="1"/>
  <c r="C62" i="19" l="1"/>
  <c r="E61" i="19"/>
  <c r="G61" i="19"/>
  <c r="C65" i="21"/>
  <c r="I65" i="21"/>
  <c r="J65" i="21" s="1"/>
  <c r="G65" i="21"/>
  <c r="K65" i="21" s="1"/>
  <c r="F73" i="21"/>
  <c r="K60" i="19"/>
  <c r="L60" i="19" s="1"/>
  <c r="I61" i="19"/>
  <c r="J61" i="19" s="1"/>
  <c r="E62" i="19" l="1"/>
  <c r="D63" i="19" s="1"/>
  <c r="D62" i="19"/>
  <c r="G62" i="19" s="1"/>
  <c r="L65" i="21"/>
  <c r="E65" i="21"/>
  <c r="K61" i="19"/>
  <c r="L61" i="19" s="1"/>
  <c r="B64" i="19"/>
  <c r="B64" i="31" s="1"/>
  <c r="C63" i="19"/>
  <c r="I62" i="19" l="1"/>
  <c r="J62" i="19" s="1"/>
  <c r="G63" i="19"/>
  <c r="D66" i="21"/>
  <c r="K62" i="19"/>
  <c r="I63" i="19"/>
  <c r="J63" i="19" s="1"/>
  <c r="C64" i="19"/>
  <c r="E63" i="19"/>
  <c r="B65" i="19"/>
  <c r="B65" i="31" s="1"/>
  <c r="L62" i="19" l="1"/>
  <c r="D64" i="19"/>
  <c r="F74" i="21"/>
  <c r="G66" i="21"/>
  <c r="K66" i="21" s="1"/>
  <c r="C66" i="21"/>
  <c r="I66" i="21"/>
  <c r="J66" i="21" s="1"/>
  <c r="K63" i="19"/>
  <c r="L63" i="19" s="1"/>
  <c r="C65" i="19"/>
  <c r="B66" i="19"/>
  <c r="B66" i="31" s="1"/>
  <c r="E64" i="19"/>
  <c r="L66" i="21" l="1"/>
  <c r="G64" i="19"/>
  <c r="D65" i="19"/>
  <c r="E66" i="21"/>
  <c r="I64" i="19"/>
  <c r="J64" i="19" s="1"/>
  <c r="C66" i="19"/>
  <c r="B67" i="19"/>
  <c r="B67" i="31" s="1"/>
  <c r="E65" i="19"/>
  <c r="G65" i="19" l="1"/>
  <c r="D66" i="19"/>
  <c r="D67" i="21"/>
  <c r="K64" i="19"/>
  <c r="L64" i="19" s="1"/>
  <c r="I65" i="19"/>
  <c r="J65" i="19" s="1"/>
  <c r="C67" i="19"/>
  <c r="B68" i="19"/>
  <c r="B68" i="31" s="1"/>
  <c r="E66" i="19"/>
  <c r="D67" i="19" s="1"/>
  <c r="G67" i="19" s="1"/>
  <c r="G66" i="19" l="1"/>
  <c r="G67" i="21"/>
  <c r="K67" i="21" s="1"/>
  <c r="I67" i="21"/>
  <c r="J67" i="21" s="1"/>
  <c r="C67" i="21"/>
  <c r="K65" i="19"/>
  <c r="L65" i="19" s="1"/>
  <c r="I66" i="19"/>
  <c r="J66" i="19" s="1"/>
  <c r="F74" i="19"/>
  <c r="B69" i="19"/>
  <c r="B69" i="31" s="1"/>
  <c r="C68" i="19"/>
  <c r="E67" i="19"/>
  <c r="D68" i="19" s="1"/>
  <c r="G68" i="19" s="1"/>
  <c r="L67" i="21" l="1"/>
  <c r="E67" i="21"/>
  <c r="K66" i="19"/>
  <c r="L66" i="19" s="1"/>
  <c r="I67" i="19"/>
  <c r="J67" i="19" s="1"/>
  <c r="E68" i="19"/>
  <c r="D69" i="19" s="1"/>
  <c r="G69" i="19" s="1"/>
  <c r="C69" i="19"/>
  <c r="B70" i="19"/>
  <c r="B70" i="31" s="1"/>
  <c r="D68" i="21" l="1"/>
  <c r="K67" i="19"/>
  <c r="I68" i="19"/>
  <c r="J68" i="19" s="1"/>
  <c r="E69" i="19"/>
  <c r="D70" i="19" s="1"/>
  <c r="G70" i="19" s="1"/>
  <c r="B71" i="19"/>
  <c r="B71" i="31" s="1"/>
  <c r="C70" i="19"/>
  <c r="C68" i="21" l="1"/>
  <c r="I68" i="21"/>
  <c r="J68" i="21" s="1"/>
  <c r="G68" i="21"/>
  <c r="K68" i="21" s="1"/>
  <c r="L67" i="19"/>
  <c r="K68" i="19"/>
  <c r="L68" i="19" s="1"/>
  <c r="I69" i="19"/>
  <c r="J69" i="19" s="1"/>
  <c r="C71" i="19"/>
  <c r="B72" i="19"/>
  <c r="B72" i="31" s="1"/>
  <c r="E70" i="19"/>
  <c r="D71" i="19" s="1"/>
  <c r="G71" i="19" s="1"/>
  <c r="L68" i="21" l="1"/>
  <c r="E68" i="21"/>
  <c r="K69" i="19"/>
  <c r="L69" i="19" s="1"/>
  <c r="I70" i="19"/>
  <c r="J70" i="19" s="1"/>
  <c r="E71" i="19"/>
  <c r="D72" i="19" s="1"/>
  <c r="G72" i="19" s="1"/>
  <c r="C72" i="19"/>
  <c r="B73" i="19"/>
  <c r="B73" i="31" s="1"/>
  <c r="D69" i="21" l="1"/>
  <c r="K70" i="19"/>
  <c r="L70" i="19" s="1"/>
  <c r="I71" i="19"/>
  <c r="J71" i="19" s="1"/>
  <c r="C73" i="19"/>
  <c r="B74" i="19"/>
  <c r="B74" i="31" s="1"/>
  <c r="B14" i="31" s="1"/>
  <c r="E72" i="19"/>
  <c r="D73" i="19" s="1"/>
  <c r="G73" i="19" s="1"/>
  <c r="G69" i="21" l="1"/>
  <c r="K69" i="21" s="1"/>
  <c r="C69" i="21"/>
  <c r="I69" i="21"/>
  <c r="J69" i="21" s="1"/>
  <c r="K71" i="19"/>
  <c r="L71" i="19" s="1"/>
  <c r="I72" i="19"/>
  <c r="J72" i="19" s="1"/>
  <c r="C74" i="19"/>
  <c r="C14" i="19" s="1"/>
  <c r="B14" i="19"/>
  <c r="E73" i="19"/>
  <c r="D74" i="19" s="1"/>
  <c r="G74" i="19" s="1"/>
  <c r="L69" i="21" l="1"/>
  <c r="E69" i="21"/>
  <c r="K72" i="19"/>
  <c r="L72" i="19" s="1"/>
  <c r="I73" i="19"/>
  <c r="J73" i="19" s="1"/>
  <c r="E74" i="19"/>
  <c r="D70" i="21" l="1"/>
  <c r="K73" i="19"/>
  <c r="L73" i="19" s="1"/>
  <c r="I74" i="19"/>
  <c r="C70" i="21" l="1"/>
  <c r="I70" i="21"/>
  <c r="J70" i="21" s="1"/>
  <c r="G70" i="21"/>
  <c r="K70" i="21" s="1"/>
  <c r="K74" i="19"/>
  <c r="J74" i="19"/>
  <c r="L70" i="21" l="1"/>
  <c r="E70" i="21"/>
  <c r="L74" i="19"/>
  <c r="I19" i="19"/>
  <c r="J19" i="19" s="1"/>
  <c r="D14" i="19"/>
  <c r="D71" i="21" l="1"/>
  <c r="K19" i="19"/>
  <c r="L19" i="19" s="1"/>
  <c r="D11" i="19"/>
  <c r="B11" i="19" s="1"/>
  <c r="D8" i="19"/>
  <c r="F14" i="19" s="1"/>
  <c r="I14" i="19"/>
  <c r="J14" i="19"/>
  <c r="G14" i="19"/>
  <c r="I71" i="21" l="1"/>
  <c r="J71" i="21" s="1"/>
  <c r="C71" i="21"/>
  <c r="G71" i="21"/>
  <c r="K71" i="21" s="1"/>
  <c r="B8" i="19"/>
  <c r="F10" i="19" s="1"/>
  <c r="F11" i="19" s="1"/>
  <c r="L71" i="21" l="1"/>
  <c r="E71" i="21"/>
  <c r="K14" i="19"/>
  <c r="F15" i="19"/>
  <c r="F16" i="19" s="1"/>
  <c r="F17" i="19" s="1"/>
  <c r="F18" i="19" s="1"/>
  <c r="F19" i="19" s="1"/>
  <c r="F20" i="19" s="1"/>
  <c r="F21" i="19" s="1"/>
  <c r="F22" i="19" s="1"/>
  <c r="F23" i="19" s="1"/>
  <c r="F24" i="19" s="1"/>
  <c r="F25" i="19" s="1"/>
  <c r="F26" i="19" s="1"/>
  <c r="F27" i="19" s="1"/>
  <c r="F28" i="19" s="1"/>
  <c r="F29" i="19" s="1"/>
  <c r="F30" i="19" s="1"/>
  <c r="F31" i="19" s="1"/>
  <c r="F32" i="19" s="1"/>
  <c r="F33" i="19" s="1"/>
  <c r="F34" i="19" s="1"/>
  <c r="F35" i="19" s="1"/>
  <c r="F36" i="19" s="1"/>
  <c r="F37" i="19" s="1"/>
  <c r="F38" i="19" s="1"/>
  <c r="F39" i="19" s="1"/>
  <c r="F40" i="19" s="1"/>
  <c r="F41" i="19" s="1"/>
  <c r="F42" i="19" s="1"/>
  <c r="F43" i="19" s="1"/>
  <c r="F44" i="19" s="1"/>
  <c r="F45" i="19" s="1"/>
  <c r="F46" i="19" s="1"/>
  <c r="F47" i="19" s="1"/>
  <c r="F48" i="19" s="1"/>
  <c r="F49" i="19" s="1"/>
  <c r="F50" i="19" s="1"/>
  <c r="F51" i="19" s="1"/>
  <c r="F52" i="19" s="1"/>
  <c r="F53" i="19" s="1"/>
  <c r="F54" i="19" s="1"/>
  <c r="F55" i="19" s="1"/>
  <c r="F56" i="19" s="1"/>
  <c r="F57" i="19" s="1"/>
  <c r="F58" i="19" s="1"/>
  <c r="F59" i="19" s="1"/>
  <c r="F60" i="19" s="1"/>
  <c r="F61" i="19" s="1"/>
  <c r="F62" i="19" s="1"/>
  <c r="F63" i="19" s="1"/>
  <c r="F64" i="19" s="1"/>
  <c r="F65" i="19" s="1"/>
  <c r="F66" i="19" s="1"/>
  <c r="F67" i="19" s="1"/>
  <c r="F68" i="19" s="1"/>
  <c r="F69" i="19" s="1"/>
  <c r="F70" i="19" s="1"/>
  <c r="F71" i="19" s="1"/>
  <c r="F72" i="19" s="1"/>
  <c r="F73" i="19" s="1"/>
  <c r="D72" i="21" l="1"/>
  <c r="L14" i="19"/>
  <c r="L11" i="19" s="1"/>
  <c r="K11" i="19"/>
  <c r="F9" i="23"/>
  <c r="K39" i="23"/>
  <c r="C39" i="23"/>
  <c r="C39" i="31" s="1"/>
  <c r="G72" i="21" l="1"/>
  <c r="K72" i="21" s="1"/>
  <c r="C72" i="21"/>
  <c r="I72" i="21"/>
  <c r="J72" i="21" s="1"/>
  <c r="E39" i="23"/>
  <c r="L39" i="23"/>
  <c r="L72" i="21" l="1"/>
  <c r="D40" i="23"/>
  <c r="C40" i="23" s="1"/>
  <c r="C40" i="31" s="1"/>
  <c r="E39" i="31"/>
  <c r="E72" i="21"/>
  <c r="G40" i="23" l="1"/>
  <c r="K40" i="23" s="1"/>
  <c r="D40" i="31"/>
  <c r="D73" i="21"/>
  <c r="E40" i="23"/>
  <c r="D41" i="23" l="1"/>
  <c r="E40" i="31"/>
  <c r="I73" i="21"/>
  <c r="J73" i="21" s="1"/>
  <c r="C73" i="21"/>
  <c r="G73" i="21"/>
  <c r="K73" i="21" s="1"/>
  <c r="L40" i="23"/>
  <c r="L73" i="21" l="1"/>
  <c r="G41" i="23"/>
  <c r="D41" i="31"/>
  <c r="E73" i="21"/>
  <c r="C41" i="23"/>
  <c r="C41" i="31" s="1"/>
  <c r="D74" i="21" l="1"/>
  <c r="E41" i="23"/>
  <c r="K41" i="23"/>
  <c r="D42" i="23" l="1"/>
  <c r="E41" i="31"/>
  <c r="C74" i="21"/>
  <c r="G74" i="21"/>
  <c r="I74" i="21"/>
  <c r="D14" i="21"/>
  <c r="L41" i="23"/>
  <c r="G42" i="23" l="1"/>
  <c r="D42" i="31"/>
  <c r="D11" i="21"/>
  <c r="B11" i="21" s="1"/>
  <c r="F10" i="21"/>
  <c r="F11" i="21" s="1"/>
  <c r="J74" i="21"/>
  <c r="J14" i="21" s="1"/>
  <c r="I14" i="21"/>
  <c r="K74" i="21"/>
  <c r="G14" i="21"/>
  <c r="C14" i="21"/>
  <c r="E74" i="21"/>
  <c r="C42" i="23"/>
  <c r="C42" i="31" s="1"/>
  <c r="L74" i="21" l="1"/>
  <c r="L11" i="21" s="1"/>
  <c r="K11" i="21"/>
  <c r="E42" i="23"/>
  <c r="K42" i="23"/>
  <c r="D43" i="23" l="1"/>
  <c r="E42" i="31"/>
  <c r="L42" i="23"/>
  <c r="G43" i="23" l="1"/>
  <c r="D43" i="31"/>
  <c r="C43" i="23"/>
  <c r="E43" i="23" l="1"/>
  <c r="C43" i="31"/>
  <c r="K43" i="23"/>
  <c r="D44" i="23" l="1"/>
  <c r="C44" i="23" s="1"/>
  <c r="E43" i="31"/>
  <c r="L43" i="23"/>
  <c r="E44" i="23" l="1"/>
  <c r="C44" i="31"/>
  <c r="G44" i="23"/>
  <c r="K44" i="23" s="1"/>
  <c r="D44" i="31"/>
  <c r="D45" i="23" l="1"/>
  <c r="C45" i="23" s="1"/>
  <c r="E44" i="31"/>
  <c r="L44" i="23"/>
  <c r="E45" i="23" l="1"/>
  <c r="C45" i="31"/>
  <c r="G45" i="23"/>
  <c r="K45" i="23" s="1"/>
  <c r="L45" i="23" s="1"/>
  <c r="D45" i="31"/>
  <c r="D46" i="23" l="1"/>
  <c r="C46" i="23" s="1"/>
  <c r="E45" i="31"/>
  <c r="E46" i="23" l="1"/>
  <c r="C46" i="31"/>
  <c r="G46" i="23"/>
  <c r="K46" i="23" s="1"/>
  <c r="L46" i="23" s="1"/>
  <c r="D46" i="31"/>
  <c r="D47" i="23" l="1"/>
  <c r="C47" i="23" s="1"/>
  <c r="E46" i="31"/>
  <c r="E47" i="23" l="1"/>
  <c r="C47" i="31"/>
  <c r="G47" i="23"/>
  <c r="K47" i="23" s="1"/>
  <c r="L47" i="23" s="1"/>
  <c r="D47" i="31"/>
  <c r="D48" i="23" l="1"/>
  <c r="C48" i="23" s="1"/>
  <c r="E47" i="31"/>
  <c r="E48" i="23" l="1"/>
  <c r="C48" i="31"/>
  <c r="G48" i="23"/>
  <c r="K48" i="23" s="1"/>
  <c r="L48" i="23" s="1"/>
  <c r="D48" i="31"/>
  <c r="D49" i="23" l="1"/>
  <c r="C49" i="23" s="1"/>
  <c r="E48" i="31"/>
  <c r="E49" i="23" l="1"/>
  <c r="C49" i="31"/>
  <c r="G49" i="23"/>
  <c r="K49" i="23" s="1"/>
  <c r="L49" i="23" s="1"/>
  <c r="D49" i="31"/>
  <c r="D50" i="23" l="1"/>
  <c r="C50" i="23" s="1"/>
  <c r="E49" i="31"/>
  <c r="E50" i="23" l="1"/>
  <c r="C50" i="31"/>
  <c r="G50" i="23"/>
  <c r="K50" i="23" s="1"/>
  <c r="L50" i="23" s="1"/>
  <c r="D50" i="31"/>
  <c r="B10" i="23"/>
  <c r="D51" i="23" l="1"/>
  <c r="E50" i="31"/>
  <c r="G51" i="23" l="1"/>
  <c r="K51" i="23" s="1"/>
  <c r="L51" i="23" s="1"/>
  <c r="D51" i="31"/>
  <c r="C51" i="23"/>
  <c r="E51" i="23" l="1"/>
  <c r="C51" i="31"/>
  <c r="D52" i="23" l="1"/>
  <c r="E51" i="31"/>
  <c r="G52" i="23" l="1"/>
  <c r="K52" i="23" s="1"/>
  <c r="L52" i="23" s="1"/>
  <c r="D52" i="31"/>
  <c r="C52" i="23"/>
  <c r="E52" i="23" l="1"/>
  <c r="C52" i="31"/>
  <c r="D53" i="23" l="1"/>
  <c r="E52" i="31"/>
  <c r="G53" i="23" l="1"/>
  <c r="K53" i="23" s="1"/>
  <c r="L53" i="23" s="1"/>
  <c r="D53" i="31"/>
  <c r="C53" i="23"/>
  <c r="E53" i="23" l="1"/>
  <c r="C53" i="31"/>
  <c r="D54" i="23" l="1"/>
  <c r="E53" i="31"/>
  <c r="G54" i="23" l="1"/>
  <c r="K54" i="23" s="1"/>
  <c r="L54" i="23" s="1"/>
  <c r="D54" i="31"/>
  <c r="C54" i="23"/>
  <c r="E54" i="23" l="1"/>
  <c r="C54" i="31"/>
  <c r="D55" i="23" l="1"/>
  <c r="E54" i="31"/>
  <c r="G55" i="23" l="1"/>
  <c r="K55" i="23" s="1"/>
  <c r="L55" i="23" s="1"/>
  <c r="D55" i="31"/>
  <c r="C55" i="23"/>
  <c r="E55" i="23" l="1"/>
  <c r="C55" i="31"/>
  <c r="D56" i="23" l="1"/>
  <c r="E55" i="31"/>
  <c r="G56" i="23" l="1"/>
  <c r="K56" i="23" s="1"/>
  <c r="L56" i="23" s="1"/>
  <c r="D56" i="31"/>
  <c r="C56" i="23"/>
  <c r="E56" i="23" l="1"/>
  <c r="C56" i="31"/>
  <c r="D57" i="23" l="1"/>
  <c r="E56" i="31"/>
  <c r="G57" i="23" l="1"/>
  <c r="K57" i="23" s="1"/>
  <c r="L57" i="23" s="1"/>
  <c r="D57" i="31"/>
  <c r="C57" i="23"/>
  <c r="E57" i="23" l="1"/>
  <c r="C57" i="31"/>
  <c r="D58" i="23" l="1"/>
  <c r="E57" i="31"/>
  <c r="G58" i="23" l="1"/>
  <c r="K58" i="23" s="1"/>
  <c r="L58" i="23" s="1"/>
  <c r="D58" i="31"/>
  <c r="C58" i="23"/>
  <c r="D10" i="23"/>
  <c r="F18" i="23" s="1"/>
  <c r="E58" i="23" l="1"/>
  <c r="C58" i="31"/>
  <c r="D59" i="23" l="1"/>
  <c r="E58" i="31"/>
  <c r="G59" i="23" l="1"/>
  <c r="K59" i="23" s="1"/>
  <c r="L59" i="23" s="1"/>
  <c r="D59" i="31"/>
  <c r="C59" i="23"/>
  <c r="E59" i="23" l="1"/>
  <c r="C59" i="31"/>
  <c r="D60" i="23" l="1"/>
  <c r="E59" i="31"/>
  <c r="G60" i="23" l="1"/>
  <c r="K60" i="23" s="1"/>
  <c r="L60" i="23" s="1"/>
  <c r="D60" i="31"/>
  <c r="C60" i="23"/>
  <c r="E60" i="23" l="1"/>
  <c r="C60" i="31"/>
  <c r="D61" i="23" l="1"/>
  <c r="E60" i="31"/>
  <c r="G61" i="23" l="1"/>
  <c r="K61" i="23" s="1"/>
  <c r="L61" i="23" s="1"/>
  <c r="D61" i="31"/>
  <c r="C61" i="23"/>
  <c r="E61" i="23" l="1"/>
  <c r="C61" i="31"/>
  <c r="D62" i="23" l="1"/>
  <c r="E61" i="31"/>
  <c r="G62" i="23" l="1"/>
  <c r="K62" i="23" s="1"/>
  <c r="L62" i="23" s="1"/>
  <c r="D62" i="31"/>
  <c r="C62" i="23"/>
  <c r="E62" i="23" l="1"/>
  <c r="C62" i="31"/>
  <c r="D63" i="23" l="1"/>
  <c r="E62" i="31"/>
  <c r="G63" i="23" l="1"/>
  <c r="K63" i="23" s="1"/>
  <c r="L63" i="23" s="1"/>
  <c r="D63" i="31"/>
  <c r="C63" i="23"/>
  <c r="E63" i="23" l="1"/>
  <c r="C63" i="31"/>
  <c r="D64" i="23" l="1"/>
  <c r="E63" i="31"/>
  <c r="G64" i="23" l="1"/>
  <c r="K64" i="23" s="1"/>
  <c r="L64" i="23" s="1"/>
  <c r="D64" i="31"/>
  <c r="C64" i="23"/>
  <c r="B14" i="23"/>
  <c r="E64" i="23" l="1"/>
  <c r="C64" i="31"/>
  <c r="D65" i="23" l="1"/>
  <c r="E64" i="31"/>
  <c r="J14" i="23"/>
  <c r="I14" i="23"/>
  <c r="G65" i="23" l="1"/>
  <c r="D65" i="31"/>
  <c r="C65" i="23"/>
  <c r="F19" i="23"/>
  <c r="F20" i="23" s="1"/>
  <c r="F21" i="23" s="1"/>
  <c r="F22" i="23" s="1"/>
  <c r="F23" i="23" s="1"/>
  <c r="F24" i="23" s="1"/>
  <c r="F25" i="23" s="1"/>
  <c r="F26" i="23" s="1"/>
  <c r="F27" i="23" s="1"/>
  <c r="F28" i="23" s="1"/>
  <c r="F29" i="23" s="1"/>
  <c r="F30" i="23" s="1"/>
  <c r="F31" i="23" s="1"/>
  <c r="F32" i="23" s="1"/>
  <c r="F33" i="23" s="1"/>
  <c r="F34" i="23" s="1"/>
  <c r="F35" i="23" s="1"/>
  <c r="F36" i="23" s="1"/>
  <c r="F37" i="23" s="1"/>
  <c r="F38" i="23" s="1"/>
  <c r="F39" i="23" s="1"/>
  <c r="F40" i="23" s="1"/>
  <c r="F41" i="23" s="1"/>
  <c r="F42" i="23" s="1"/>
  <c r="F43" i="23" s="1"/>
  <c r="F44" i="23" s="1"/>
  <c r="F45" i="23" s="1"/>
  <c r="F46" i="23" s="1"/>
  <c r="F47" i="23" s="1"/>
  <c r="F48" i="23" s="1"/>
  <c r="F49" i="23" s="1"/>
  <c r="F50" i="23" s="1"/>
  <c r="F51" i="23" s="1"/>
  <c r="F52" i="23" s="1"/>
  <c r="F53" i="23" s="1"/>
  <c r="F54" i="23" s="1"/>
  <c r="F55" i="23" s="1"/>
  <c r="F56" i="23" s="1"/>
  <c r="F57" i="23" s="1"/>
  <c r="F58" i="23" s="1"/>
  <c r="F59" i="23" s="1"/>
  <c r="F60" i="23" s="1"/>
  <c r="F61" i="23" s="1"/>
  <c r="F62" i="23" s="1"/>
  <c r="F63" i="23" s="1"/>
  <c r="F64" i="23" s="1"/>
  <c r="F65" i="23" s="1"/>
  <c r="F66" i="23" s="1"/>
  <c r="F67" i="23" s="1"/>
  <c r="F68" i="23" s="1"/>
  <c r="F69" i="23" s="1"/>
  <c r="F70" i="23" s="1"/>
  <c r="F71" i="23" s="1"/>
  <c r="F72" i="23" s="1"/>
  <c r="F73" i="23" s="1"/>
  <c r="E65" i="23" l="1"/>
  <c r="C65" i="31"/>
  <c r="K65" i="23"/>
  <c r="D66" i="23" l="1"/>
  <c r="E65" i="31"/>
  <c r="L65" i="23"/>
  <c r="G66" i="23" l="1"/>
  <c r="D66" i="31"/>
  <c r="C66" i="23"/>
  <c r="F74" i="23"/>
  <c r="E66" i="23" l="1"/>
  <c r="C66" i="31"/>
  <c r="K66" i="23"/>
  <c r="L66" i="23" l="1"/>
  <c r="D67" i="23"/>
  <c r="E66" i="31"/>
  <c r="G67" i="23" l="1"/>
  <c r="D67" i="31"/>
  <c r="C67" i="23"/>
  <c r="E67" i="23" l="1"/>
  <c r="C67" i="31"/>
  <c r="K67" i="23"/>
  <c r="L67" i="23" l="1"/>
  <c r="D68" i="23"/>
  <c r="E67" i="31"/>
  <c r="G68" i="23" l="1"/>
  <c r="D68" i="31"/>
  <c r="C68" i="23"/>
  <c r="E68" i="23" l="1"/>
  <c r="C68" i="31"/>
  <c r="K68" i="23"/>
  <c r="L68" i="23" l="1"/>
  <c r="D69" i="23"/>
  <c r="E68" i="31"/>
  <c r="G69" i="23" l="1"/>
  <c r="D69" i="31"/>
  <c r="C69" i="23"/>
  <c r="E69" i="23" l="1"/>
  <c r="C69" i="31"/>
  <c r="K69" i="23"/>
  <c r="L69" i="23" l="1"/>
  <c r="D70" i="23"/>
  <c r="E69" i="31"/>
  <c r="G70" i="23" l="1"/>
  <c r="K70" i="23" s="1"/>
  <c r="L70" i="23" s="1"/>
  <c r="D70" i="31"/>
  <c r="C70" i="23"/>
  <c r="E70" i="23" l="1"/>
  <c r="C70" i="31"/>
  <c r="D71" i="23" l="1"/>
  <c r="E70" i="31"/>
  <c r="G71" i="23" l="1"/>
  <c r="K71" i="23" s="1"/>
  <c r="L71" i="23" s="1"/>
  <c r="D71" i="31"/>
  <c r="C71" i="23"/>
  <c r="E71" i="23" l="1"/>
  <c r="C71" i="31"/>
  <c r="D72" i="23" l="1"/>
  <c r="E71" i="31"/>
  <c r="G72" i="23" l="1"/>
  <c r="K72" i="23" s="1"/>
  <c r="L72" i="23" s="1"/>
  <c r="D72" i="31"/>
  <c r="C72" i="23"/>
  <c r="E72" i="23" l="1"/>
  <c r="C72" i="31"/>
  <c r="D73" i="23" l="1"/>
  <c r="E72" i="31"/>
  <c r="G73" i="23" l="1"/>
  <c r="K73" i="23" s="1"/>
  <c r="L73" i="23" s="1"/>
  <c r="D73" i="31"/>
  <c r="C73" i="23"/>
  <c r="E73" i="23" l="1"/>
  <c r="C73" i="31"/>
  <c r="D74" i="23" l="1"/>
  <c r="E73" i="31"/>
  <c r="G74" i="23" l="1"/>
  <c r="D74" i="31"/>
  <c r="D14" i="31" s="1"/>
  <c r="C74" i="23"/>
  <c r="D14" i="23"/>
  <c r="F10" i="23" l="1"/>
  <c r="F11" i="23" s="1"/>
  <c r="D11" i="23"/>
  <c r="B11" i="23" s="1"/>
  <c r="C74" i="31"/>
  <c r="C14" i="31" s="1"/>
  <c r="C14" i="23"/>
  <c r="E74" i="23"/>
  <c r="E74" i="31" s="1"/>
  <c r="K74" i="23"/>
  <c r="G14" i="23"/>
  <c r="L74" i="23" l="1"/>
  <c r="L11" i="23" s="1"/>
  <c r="K11" i="23"/>
</calcChain>
</file>

<file path=xl/sharedStrings.xml><?xml version="1.0" encoding="utf-8"?>
<sst xmlns="http://schemas.openxmlformats.org/spreadsheetml/2006/main" count="836" uniqueCount="423">
  <si>
    <t>-</t>
  </si>
  <si>
    <t>合计</t>
  </si>
  <si>
    <t>本金余额</t>
  </si>
  <si>
    <t>其中：利息</t>
  </si>
  <si>
    <t>其中：本金</t>
  </si>
  <si>
    <t>租金</t>
  </si>
  <si>
    <t>租金期次</t>
  </si>
  <si>
    <t>员工提成</t>
  </si>
  <si>
    <t>IRR</t>
  </si>
  <si>
    <t>平均月费率</t>
    <phoneticPr fontId="4" type="noConversion"/>
  </si>
  <si>
    <t>平均年费率</t>
    <phoneticPr fontId="4" type="noConversion"/>
  </si>
  <si>
    <t>融资期限（月）</t>
  </si>
  <si>
    <t>融资额（元）=11-12</t>
  </si>
  <si>
    <t>12.客户自付（元）</t>
  </si>
  <si>
    <t>11.上述1-10项合计（元）</t>
  </si>
  <si>
    <t>10.其他项目_3（元）</t>
  </si>
  <si>
    <t>9.其他项目_2（元）</t>
  </si>
  <si>
    <t>8.其他项目_1（元）</t>
  </si>
  <si>
    <t>7.保养（元）</t>
  </si>
  <si>
    <t>6.装潢（元）</t>
  </si>
  <si>
    <t>5.商业险（元）</t>
  </si>
  <si>
    <t>4.交强险（元）</t>
  </si>
  <si>
    <t>3.车船税（元）</t>
  </si>
  <si>
    <t>2.购置税（元）</t>
  </si>
  <si>
    <t>1.裸车价（元）</t>
  </si>
  <si>
    <t>产品代码</t>
  </si>
  <si>
    <t>融资金额（元）</t>
  </si>
  <si>
    <t>渠道保证金比例</t>
  </si>
  <si>
    <t>营销年利率</t>
  </si>
  <si>
    <t>含税IRR</t>
  </si>
  <si>
    <t>两次还租间隔（月）</t>
  </si>
  <si>
    <t>名义年利率（%）</t>
  </si>
  <si>
    <t>营销月利率</t>
  </si>
  <si>
    <t>渠道返点比例</t>
  </si>
  <si>
    <t>期末余值（元）</t>
  </si>
  <si>
    <t>退还渠道保证金</t>
  </si>
  <si>
    <t>公司含税现金流</t>
  </si>
  <si>
    <t>员工提成（含税利息比例）</t>
  </si>
  <si>
    <t>客户保证金（元）</t>
  </si>
  <si>
    <t>收取客户手续费（元）</t>
  </si>
  <si>
    <t>员工提成/渠道返点</t>
  </si>
  <si>
    <t>客户应付</t>
  </si>
  <si>
    <t>合计</t>
    <phoneticPr fontId="3" type="noConversion"/>
  </si>
  <si>
    <t>总利息</t>
    <phoneticPr fontId="4" type="noConversion"/>
  </si>
  <si>
    <t>月供系数</t>
    <phoneticPr fontId="3" type="noConversion"/>
  </si>
  <si>
    <t>税后</t>
    <phoneticPr fontId="3" type="noConversion"/>
  </si>
  <si>
    <t>渠道返点</t>
    <phoneticPr fontId="3" type="noConversion"/>
  </si>
  <si>
    <t>员工提成</t>
    <phoneticPr fontId="3" type="noConversion"/>
  </si>
  <si>
    <t>名义利率</t>
    <phoneticPr fontId="3" type="noConversion"/>
  </si>
  <si>
    <t>手续费</t>
    <phoneticPr fontId="3" type="noConversion"/>
  </si>
  <si>
    <t>保证金</t>
    <phoneticPr fontId="3" type="noConversion"/>
  </si>
  <si>
    <t>第一年偿还本金比例</t>
    <phoneticPr fontId="3" type="noConversion"/>
  </si>
  <si>
    <t>第二年</t>
    <phoneticPr fontId="3" type="noConversion"/>
  </si>
  <si>
    <t>第三年</t>
    <phoneticPr fontId="3" type="noConversion"/>
  </si>
  <si>
    <t>第五年</t>
    <phoneticPr fontId="3" type="noConversion"/>
  </si>
  <si>
    <t>车辆类型</t>
    <phoneticPr fontId="3" type="noConversion"/>
  </si>
  <si>
    <t>手续费比例</t>
    <phoneticPr fontId="3" type="noConversion"/>
  </si>
  <si>
    <t>平均每年利息</t>
    <phoneticPr fontId="3" type="noConversion"/>
  </si>
  <si>
    <t>融资期限（月）</t>
    <phoneticPr fontId="3" type="noConversion"/>
  </si>
  <si>
    <t>手续费（元）</t>
    <phoneticPr fontId="3" type="noConversion"/>
  </si>
  <si>
    <t>保证金（元）</t>
    <phoneticPr fontId="3" type="noConversion"/>
  </si>
  <si>
    <t>保证金比例</t>
    <phoneticPr fontId="3" type="noConversion"/>
  </si>
  <si>
    <t>产品种类</t>
    <phoneticPr fontId="3" type="noConversion"/>
  </si>
  <si>
    <t>月供（49-60期）</t>
    <phoneticPr fontId="4" type="noConversion"/>
  </si>
  <si>
    <t>月供（37-48期）</t>
    <phoneticPr fontId="4" type="noConversion"/>
  </si>
  <si>
    <t>200/200/167/142/126</t>
  </si>
  <si>
    <t>风险敞口比例</t>
    <phoneticPr fontId="3" type="noConversion"/>
  </si>
  <si>
    <t>E422</t>
    <phoneticPr fontId="3" type="noConversion"/>
  </si>
  <si>
    <t>E423</t>
    <phoneticPr fontId="3" type="noConversion"/>
  </si>
  <si>
    <t>E521</t>
    <phoneticPr fontId="3" type="noConversion"/>
  </si>
  <si>
    <t>E522</t>
    <phoneticPr fontId="3" type="noConversion"/>
  </si>
  <si>
    <t>E525</t>
    <phoneticPr fontId="3" type="noConversion"/>
  </si>
  <si>
    <t>E533</t>
    <phoneticPr fontId="3" type="noConversion"/>
  </si>
  <si>
    <t>E534</t>
    <phoneticPr fontId="3" type="noConversion"/>
  </si>
  <si>
    <t>E541</t>
    <phoneticPr fontId="3" type="noConversion"/>
  </si>
  <si>
    <t>A311</t>
    <phoneticPr fontId="3" type="noConversion"/>
  </si>
  <si>
    <t>A313</t>
    <phoneticPr fontId="3" type="noConversion"/>
  </si>
  <si>
    <t>B311</t>
    <phoneticPr fontId="3" type="noConversion"/>
  </si>
  <si>
    <t>B312</t>
    <phoneticPr fontId="3" type="noConversion"/>
  </si>
  <si>
    <t>C212</t>
    <phoneticPr fontId="3" type="noConversion"/>
  </si>
  <si>
    <t>B412</t>
    <phoneticPr fontId="3" type="noConversion"/>
  </si>
  <si>
    <t>B511</t>
    <phoneticPr fontId="3" type="noConversion"/>
  </si>
  <si>
    <t>E412</t>
    <phoneticPr fontId="3" type="noConversion"/>
  </si>
  <si>
    <t>E414</t>
    <phoneticPr fontId="3" type="noConversion"/>
  </si>
  <si>
    <t>E424</t>
    <phoneticPr fontId="3" type="noConversion"/>
  </si>
  <si>
    <t>C411</t>
    <phoneticPr fontId="3" type="noConversion"/>
  </si>
  <si>
    <t>D412</t>
    <phoneticPr fontId="3" type="noConversion"/>
  </si>
  <si>
    <t>均匀贷</t>
    <phoneticPr fontId="3" type="noConversion"/>
  </si>
  <si>
    <t>保证金+三期月供提前付</t>
    <phoneticPr fontId="3" type="noConversion"/>
  </si>
  <si>
    <t>D512</t>
    <phoneticPr fontId="3" type="noConversion"/>
  </si>
  <si>
    <t>B515</t>
    <phoneticPr fontId="3" type="noConversion"/>
  </si>
  <si>
    <t>B523</t>
    <phoneticPr fontId="3" type="noConversion"/>
  </si>
  <si>
    <t>B525</t>
    <phoneticPr fontId="3" type="noConversion"/>
  </si>
  <si>
    <t>第一年月供</t>
    <phoneticPr fontId="3" type="noConversion"/>
  </si>
  <si>
    <t>第二年月供</t>
    <phoneticPr fontId="3" type="noConversion"/>
  </si>
  <si>
    <t>第三年月供</t>
    <phoneticPr fontId="3" type="noConversion"/>
  </si>
  <si>
    <t>晟融国际融资租赁有限公司</t>
    <phoneticPr fontId="5" type="noConversion"/>
  </si>
  <si>
    <t>平行进口新车</t>
  </si>
  <si>
    <t>晟融</t>
  </si>
  <si>
    <t>保证金（元）</t>
  </si>
  <si>
    <t>手续费（元）</t>
  </si>
  <si>
    <t>手续费比例</t>
  </si>
  <si>
    <t>保证金比例</t>
  </si>
  <si>
    <t>月供（1-12期）</t>
  </si>
  <si>
    <t>月供（13-24期）</t>
  </si>
  <si>
    <t>月供（25-36期）</t>
  </si>
  <si>
    <t>月供（49-60期）</t>
  </si>
  <si>
    <t>月费率</t>
    <phoneticPr fontId="3" type="noConversion"/>
  </si>
  <si>
    <t>月供（13-24期）</t>
    <phoneticPr fontId="4" type="noConversion"/>
  </si>
  <si>
    <t>月供（25-36期）</t>
    <phoneticPr fontId="4" type="noConversion"/>
  </si>
  <si>
    <t>月供（36-48期）</t>
    <phoneticPr fontId="4" type="noConversion"/>
  </si>
  <si>
    <t>月供（1-12期）</t>
    <phoneticPr fontId="4" type="noConversion"/>
  </si>
  <si>
    <t>第四年月供</t>
    <phoneticPr fontId="3" type="noConversion"/>
  </si>
  <si>
    <t>A212</t>
    <phoneticPr fontId="3" type="noConversion"/>
  </si>
  <si>
    <t>A213</t>
    <phoneticPr fontId="3" type="noConversion"/>
  </si>
  <si>
    <t>B313</t>
    <phoneticPr fontId="3" type="noConversion"/>
  </si>
  <si>
    <t>C312</t>
    <phoneticPr fontId="3" type="noConversion"/>
  </si>
  <si>
    <t>D312</t>
    <phoneticPr fontId="3" type="noConversion"/>
  </si>
  <si>
    <t>B421</t>
    <phoneticPr fontId="3" type="noConversion"/>
  </si>
  <si>
    <t>B422</t>
    <phoneticPr fontId="3" type="noConversion"/>
  </si>
  <si>
    <t>E413</t>
    <phoneticPr fontId="3" type="noConversion"/>
  </si>
  <si>
    <t>C511</t>
    <phoneticPr fontId="3" type="noConversion"/>
  </si>
  <si>
    <t>C512</t>
    <phoneticPr fontId="3" type="noConversion"/>
  </si>
  <si>
    <t>E531</t>
    <phoneticPr fontId="3" type="noConversion"/>
  </si>
  <si>
    <t>E535</t>
    <phoneticPr fontId="3" type="noConversion"/>
  </si>
  <si>
    <t>晟融国际融资租赁有限公司</t>
    <phoneticPr fontId="3" type="noConversion"/>
  </si>
  <si>
    <t>产品代码</t>
    <phoneticPr fontId="3" type="noConversion"/>
  </si>
  <si>
    <t>车辆类型</t>
    <phoneticPr fontId="3" type="noConversion"/>
  </si>
  <si>
    <t>车辆登记</t>
    <phoneticPr fontId="3" type="noConversion"/>
  </si>
  <si>
    <t>裸车价</t>
    <phoneticPr fontId="3" type="noConversion"/>
  </si>
  <si>
    <t>延保</t>
    <phoneticPr fontId="3" type="noConversion"/>
  </si>
  <si>
    <t>GPS</t>
    <phoneticPr fontId="3" type="noConversion"/>
  </si>
  <si>
    <t>保养</t>
    <phoneticPr fontId="3" type="noConversion"/>
  </si>
  <si>
    <t>装饰装潢</t>
    <phoneticPr fontId="3" type="noConversion"/>
  </si>
  <si>
    <t>保证金比例</t>
    <phoneticPr fontId="3" type="noConversion"/>
  </si>
  <si>
    <t>手续费比例</t>
    <phoneticPr fontId="3" type="noConversion"/>
  </si>
  <si>
    <t>月供（1-12期）</t>
    <phoneticPr fontId="3" type="noConversion"/>
  </si>
  <si>
    <t>月供（13-24期）</t>
    <phoneticPr fontId="3" type="noConversion"/>
  </si>
  <si>
    <t>月供（25-36期）</t>
    <phoneticPr fontId="3" type="noConversion"/>
  </si>
  <si>
    <t>月供（37-48期）</t>
    <phoneticPr fontId="3" type="noConversion"/>
  </si>
  <si>
    <t>月供（49-60期）</t>
    <phoneticPr fontId="3" type="noConversion"/>
  </si>
  <si>
    <t>平均每年利息</t>
    <phoneticPr fontId="3" type="noConversion"/>
  </si>
  <si>
    <t>其他</t>
    <phoneticPr fontId="3" type="noConversion"/>
  </si>
  <si>
    <t>金额（元）</t>
    <phoneticPr fontId="3" type="noConversion"/>
  </si>
  <si>
    <t>收款方</t>
    <phoneticPr fontId="3" type="noConversion"/>
  </si>
  <si>
    <t>经销商</t>
    <phoneticPr fontId="3" type="noConversion"/>
  </si>
  <si>
    <t>收款方</t>
    <phoneticPr fontId="3" type="noConversion"/>
  </si>
  <si>
    <t>税务局</t>
    <phoneticPr fontId="3" type="noConversion"/>
  </si>
  <si>
    <t>晟融</t>
    <phoneticPr fontId="3" type="noConversion"/>
  </si>
  <si>
    <t>保险公司（或经销商代办）</t>
    <phoneticPr fontId="3" type="noConversion"/>
  </si>
  <si>
    <t>上述合计</t>
    <phoneticPr fontId="3" type="noConversion"/>
  </si>
  <si>
    <t>客户自付（元）</t>
    <phoneticPr fontId="3" type="noConversion"/>
  </si>
  <si>
    <t>融资额（元）</t>
    <phoneticPr fontId="3" type="noConversion"/>
  </si>
  <si>
    <t>保证金金额（元）</t>
    <phoneticPr fontId="3" type="noConversion"/>
  </si>
  <si>
    <t>手续费金额（元）</t>
    <phoneticPr fontId="3" type="noConversion"/>
  </si>
  <si>
    <t>平行进口新车</t>
    <phoneticPr fontId="3" type="noConversion"/>
  </si>
  <si>
    <t>中规新车</t>
    <phoneticPr fontId="3" type="noConversion"/>
  </si>
  <si>
    <t>二手车</t>
    <phoneticPr fontId="3" type="noConversion"/>
  </si>
  <si>
    <t>晟融</t>
    <phoneticPr fontId="3" type="noConversion"/>
  </si>
  <si>
    <t>晟融员工</t>
    <phoneticPr fontId="3" type="noConversion"/>
  </si>
  <si>
    <t>客户</t>
    <phoneticPr fontId="3" type="noConversion"/>
  </si>
  <si>
    <t>材料名称</t>
    <phoneticPr fontId="4" type="noConversion"/>
  </si>
  <si>
    <t>个人客户</t>
    <phoneticPr fontId="4" type="noConversion"/>
  </si>
  <si>
    <t>申请类</t>
    <phoneticPr fontId="4" type="noConversion"/>
  </si>
  <si>
    <t>申请表</t>
    <phoneticPr fontId="4" type="noConversion"/>
  </si>
  <si>
    <t>申请人亲笔填写并签字</t>
    <phoneticPr fontId="4" type="noConversion"/>
  </si>
  <si>
    <t>申请阶段</t>
    <phoneticPr fontId="4" type="noConversion"/>
  </si>
  <si>
    <t>个人征信授权书</t>
    <phoneticPr fontId="4" type="noConversion"/>
  </si>
  <si>
    <t>申请人亲笔签字摁手印</t>
    <phoneticPr fontId="4" type="noConversion"/>
  </si>
  <si>
    <t>身份类</t>
    <phoneticPr fontId="4" type="noConversion"/>
  </si>
  <si>
    <t>身份证</t>
    <phoneticPr fontId="4" type="noConversion"/>
  </si>
  <si>
    <t>申请人原件</t>
    <phoneticPr fontId="4" type="noConversion"/>
  </si>
  <si>
    <t>户口本</t>
    <phoneticPr fontId="4" type="noConversion"/>
  </si>
  <si>
    <t>夫妻双方（首页、户主页、本人页）原件</t>
    <phoneticPr fontId="4" type="noConversion"/>
  </si>
  <si>
    <t>签约阶段</t>
    <phoneticPr fontId="4" type="noConversion"/>
  </si>
  <si>
    <t>驾驶证</t>
    <phoneticPr fontId="4" type="noConversion"/>
  </si>
  <si>
    <t>申请人原件</t>
    <phoneticPr fontId="4" type="noConversion"/>
  </si>
  <si>
    <t>签约阶段</t>
    <phoneticPr fontId="4" type="noConversion"/>
  </si>
  <si>
    <t>建设银行卡</t>
    <phoneticPr fontId="4" type="noConversion"/>
  </si>
  <si>
    <t>申请人名下建行卡原件</t>
    <phoneticPr fontId="4" type="noConversion"/>
  </si>
  <si>
    <t>结婚证/未婚证明</t>
    <phoneticPr fontId="4" type="noConversion"/>
  </si>
  <si>
    <t>居住证明</t>
    <phoneticPr fontId="4" type="noConversion"/>
  </si>
  <si>
    <t>房产证</t>
    <phoneticPr fontId="4" type="noConversion"/>
  </si>
  <si>
    <t>房产证原件（优良职业免）</t>
    <phoneticPr fontId="4" type="noConversion"/>
  </si>
  <si>
    <t>企业客户</t>
    <phoneticPr fontId="4" type="noConversion"/>
  </si>
  <si>
    <t>申请类</t>
    <phoneticPr fontId="4" type="noConversion"/>
  </si>
  <si>
    <t>申请表</t>
    <phoneticPr fontId="4" type="noConversion"/>
  </si>
  <si>
    <t>企业法人亲笔填写并签字</t>
    <phoneticPr fontId="4" type="noConversion"/>
  </si>
  <si>
    <t>申请阶段</t>
    <phoneticPr fontId="4" type="noConversion"/>
  </si>
  <si>
    <t>个人征信授权书</t>
    <phoneticPr fontId="4" type="noConversion"/>
  </si>
  <si>
    <t>企业法人亲笔签字摁手印</t>
    <phoneticPr fontId="4" type="noConversion"/>
  </si>
  <si>
    <t>企业征信授权书</t>
    <phoneticPr fontId="5" type="noConversion"/>
  </si>
  <si>
    <t>企业盖章</t>
    <phoneticPr fontId="5" type="noConversion"/>
  </si>
  <si>
    <t>身份类</t>
    <phoneticPr fontId="4" type="noConversion"/>
  </si>
  <si>
    <t>身份证</t>
    <phoneticPr fontId="4" type="noConversion"/>
  </si>
  <si>
    <t>企业法人原件</t>
    <phoneticPr fontId="4" type="noConversion"/>
  </si>
  <si>
    <t>营业执照</t>
    <phoneticPr fontId="4" type="noConversion"/>
  </si>
  <si>
    <t>申请企业原件</t>
    <phoneticPr fontId="4" type="noConversion"/>
  </si>
  <si>
    <t>公司章程</t>
    <phoneticPr fontId="5" type="noConversion"/>
  </si>
  <si>
    <t>企业盖章、股东签字</t>
    <phoneticPr fontId="5" type="noConversion"/>
  </si>
  <si>
    <t>股东会决议</t>
    <phoneticPr fontId="5" type="noConversion"/>
  </si>
  <si>
    <t>承租（担保）企业盖章、股东签字</t>
    <phoneticPr fontId="5" type="noConversion"/>
  </si>
  <si>
    <t>户口本</t>
    <phoneticPr fontId="4" type="noConversion"/>
  </si>
  <si>
    <t>企业法人名下建行卡原件</t>
    <phoneticPr fontId="4" type="noConversion"/>
  </si>
  <si>
    <t>房产证原件</t>
    <phoneticPr fontId="4" type="noConversion"/>
  </si>
  <si>
    <t>申请资料</t>
    <phoneticPr fontId="3" type="noConversion"/>
  </si>
  <si>
    <t>购置税</t>
    <phoneticPr fontId="3" type="noConversion"/>
  </si>
  <si>
    <t>月供系数</t>
    <phoneticPr fontId="5" type="noConversion"/>
  </si>
  <si>
    <t>客户类别</t>
    <phoneticPr fontId="3" type="noConversion"/>
  </si>
  <si>
    <t>材料类别</t>
    <phoneticPr fontId="3" type="noConversion"/>
  </si>
  <si>
    <t>材料要求</t>
    <phoneticPr fontId="3" type="noConversion"/>
  </si>
  <si>
    <t>提交时间</t>
    <phoneticPr fontId="3" type="noConversion"/>
  </si>
  <si>
    <t>融资确认单</t>
    <phoneticPr fontId="3" type="noConversion"/>
  </si>
  <si>
    <r>
      <t xml:space="preserve">提示：1、申请人提供所有材料需真实有效，如提供虚假材料，申请不予通过；2、申请人签字即代表认可并充分知悉上表中所列明的车辆信息、融资项目、首付比例、月供、尾款、总利息及其他每一项所对应的金额及支付对象。                 </t>
    </r>
    <r>
      <rPr>
        <b/>
        <sz val="10"/>
        <color indexed="8"/>
        <rFont val="宋体"/>
        <family val="3"/>
        <charset val="134"/>
      </rPr>
      <t xml:space="preserve"> 
申请人签字：                 日期：</t>
    </r>
    <phoneticPr fontId="4" type="noConversion"/>
  </si>
  <si>
    <t>车辆品牌及型号</t>
    <phoneticPr fontId="3" type="noConversion"/>
  </si>
  <si>
    <t>商业险+交强险</t>
    <phoneticPr fontId="3" type="noConversion"/>
  </si>
  <si>
    <t>283/283/213/176/125</t>
  </si>
  <si>
    <t>中规新车</t>
  </si>
  <si>
    <t>当前产品大类</t>
    <phoneticPr fontId="3" type="noConversion"/>
  </si>
  <si>
    <t>车辆类型</t>
    <phoneticPr fontId="5" type="noConversion"/>
  </si>
  <si>
    <t>第一年</t>
    <phoneticPr fontId="5" type="noConversion"/>
  </si>
  <si>
    <t>第二年</t>
    <phoneticPr fontId="5" type="noConversion"/>
  </si>
  <si>
    <t>第三年</t>
    <phoneticPr fontId="5" type="noConversion"/>
  </si>
  <si>
    <t>第四年</t>
    <phoneticPr fontId="5" type="noConversion"/>
  </si>
  <si>
    <t>第五年</t>
    <phoneticPr fontId="5" type="noConversion"/>
  </si>
  <si>
    <t>大类</t>
    <phoneticPr fontId="3" type="noConversion"/>
  </si>
  <si>
    <t>车辆类型（下拉选择）</t>
    <phoneticPr fontId="5" type="noConversion"/>
  </si>
  <si>
    <t>车辆登记（下拉选择）</t>
    <phoneticPr fontId="5" type="noConversion"/>
  </si>
  <si>
    <t>平行进口新车</t>
    <phoneticPr fontId="5" type="noConversion"/>
  </si>
  <si>
    <t>中规新车</t>
    <phoneticPr fontId="5" type="noConversion"/>
  </si>
  <si>
    <t>6.延保（元）</t>
    <phoneticPr fontId="5" type="noConversion"/>
  </si>
  <si>
    <t>二手车</t>
    <phoneticPr fontId="5" type="noConversion"/>
  </si>
  <si>
    <t>8.GPS（元）</t>
    <phoneticPr fontId="5" type="noConversion"/>
  </si>
  <si>
    <t>9.其他项目_1（元）</t>
    <phoneticPr fontId="5" type="noConversion"/>
  </si>
  <si>
    <t>10.其他项目_2（元）</t>
    <phoneticPr fontId="5" type="noConversion"/>
  </si>
  <si>
    <t>11.上述1至10项合计（元）</t>
    <phoneticPr fontId="3" type="noConversion"/>
  </si>
  <si>
    <t>12.客户自付车款（元）</t>
    <phoneticPr fontId="3" type="noConversion"/>
  </si>
  <si>
    <t>晟融</t>
    <phoneticPr fontId="5" type="noConversion"/>
  </si>
  <si>
    <t>晟融员工</t>
    <phoneticPr fontId="5" type="noConversion"/>
  </si>
  <si>
    <t>客户</t>
    <phoneticPr fontId="5" type="noConversion"/>
  </si>
  <si>
    <t>B1</t>
    <phoneticPr fontId="3" type="noConversion"/>
  </si>
  <si>
    <t>月供（37-48期）</t>
    <phoneticPr fontId="5" type="noConversion"/>
  </si>
  <si>
    <t>平均每年利息</t>
    <phoneticPr fontId="5" type="noConversion"/>
  </si>
  <si>
    <t>净放款额/裸车价</t>
    <phoneticPr fontId="3" type="noConversion"/>
  </si>
  <si>
    <t>租金期次</t>
    <phoneticPr fontId="3" type="noConversion"/>
  </si>
  <si>
    <t>租金</t>
    <phoneticPr fontId="3" type="noConversion"/>
  </si>
  <si>
    <t>其中：本金</t>
    <phoneticPr fontId="3" type="noConversion"/>
  </si>
  <si>
    <t>其中：利息</t>
    <phoneticPr fontId="3" type="noConversion"/>
  </si>
  <si>
    <t>未偿还本金余额</t>
    <phoneticPr fontId="3" type="noConversion"/>
  </si>
  <si>
    <t>合计</t>
    <phoneticPr fontId="3" type="noConversion"/>
  </si>
  <si>
    <t>-</t>
    <phoneticPr fontId="3" type="noConversion"/>
  </si>
  <si>
    <t>B1</t>
    <phoneticPr fontId="3" type="noConversion"/>
  </si>
  <si>
    <t>B2</t>
    <phoneticPr fontId="3" type="noConversion"/>
  </si>
  <si>
    <t>E2</t>
    <phoneticPr fontId="3" type="noConversion"/>
  </si>
  <si>
    <t>E2</t>
    <phoneticPr fontId="3" type="noConversion"/>
  </si>
  <si>
    <t>E1</t>
    <phoneticPr fontId="3" type="noConversion"/>
  </si>
  <si>
    <t>B2</t>
    <phoneticPr fontId="3" type="noConversion"/>
  </si>
  <si>
    <t>产品类型</t>
    <phoneticPr fontId="3" type="noConversion"/>
  </si>
  <si>
    <t>新代码</t>
    <phoneticPr fontId="3" type="noConversion"/>
  </si>
  <si>
    <t>期限</t>
    <phoneticPr fontId="3" type="noConversion"/>
  </si>
  <si>
    <t>年费率</t>
    <phoneticPr fontId="3" type="noConversion"/>
  </si>
  <si>
    <t>税前IRR</t>
    <phoneticPr fontId="3" type="noConversion"/>
  </si>
  <si>
    <t>第四年</t>
    <phoneticPr fontId="3" type="noConversion"/>
  </si>
  <si>
    <t>第五年月供</t>
    <phoneticPr fontId="3" type="noConversion"/>
  </si>
  <si>
    <t>纯分期</t>
    <phoneticPr fontId="3" type="noConversion"/>
  </si>
  <si>
    <t>A211</t>
    <phoneticPr fontId="3" type="noConversion"/>
  </si>
  <si>
    <t>A312</t>
    <phoneticPr fontId="3" type="noConversion"/>
  </si>
  <si>
    <t>B211</t>
    <phoneticPr fontId="3" type="noConversion"/>
  </si>
  <si>
    <t>B212</t>
    <phoneticPr fontId="3" type="noConversion"/>
  </si>
  <si>
    <t>B213</t>
    <phoneticPr fontId="3" type="noConversion"/>
  </si>
  <si>
    <t>C211</t>
    <phoneticPr fontId="3" type="noConversion"/>
  </si>
  <si>
    <t>C213</t>
    <phoneticPr fontId="3" type="noConversion"/>
  </si>
  <si>
    <t>C311</t>
    <phoneticPr fontId="3" type="noConversion"/>
  </si>
  <si>
    <t>C313</t>
    <phoneticPr fontId="3" type="noConversion"/>
  </si>
  <si>
    <t>低息贷</t>
    <phoneticPr fontId="3" type="noConversion"/>
  </si>
  <si>
    <t>D211</t>
    <phoneticPr fontId="3" type="noConversion"/>
  </si>
  <si>
    <t>D212</t>
    <phoneticPr fontId="3" type="noConversion"/>
  </si>
  <si>
    <t>D311</t>
    <phoneticPr fontId="3" type="noConversion"/>
  </si>
  <si>
    <t>B411</t>
    <phoneticPr fontId="3" type="noConversion"/>
  </si>
  <si>
    <t>B423</t>
    <phoneticPr fontId="3" type="noConversion"/>
  </si>
  <si>
    <t>C412</t>
    <phoneticPr fontId="3" type="noConversion"/>
  </si>
  <si>
    <t>D411</t>
    <phoneticPr fontId="3" type="noConversion"/>
  </si>
  <si>
    <t>保证金+分期</t>
    <phoneticPr fontId="3" type="noConversion"/>
  </si>
  <si>
    <t>E411</t>
    <phoneticPr fontId="3" type="noConversion"/>
  </si>
  <si>
    <t>E421</t>
    <phoneticPr fontId="3" type="noConversion"/>
  </si>
  <si>
    <t>E425</t>
    <phoneticPr fontId="3" type="noConversion"/>
  </si>
  <si>
    <t>E431</t>
    <phoneticPr fontId="3" type="noConversion"/>
  </si>
  <si>
    <t>E432</t>
    <phoneticPr fontId="3" type="noConversion"/>
  </si>
  <si>
    <t>B512</t>
    <phoneticPr fontId="3" type="noConversion"/>
  </si>
  <si>
    <t>B513</t>
    <phoneticPr fontId="3" type="noConversion"/>
  </si>
  <si>
    <t>B514</t>
    <phoneticPr fontId="3" type="noConversion"/>
  </si>
  <si>
    <t>B516</t>
    <phoneticPr fontId="3" type="noConversion"/>
  </si>
  <si>
    <t>B521</t>
    <phoneticPr fontId="3" type="noConversion"/>
  </si>
  <si>
    <t>B522</t>
    <phoneticPr fontId="3" type="noConversion"/>
  </si>
  <si>
    <t>B524</t>
    <phoneticPr fontId="3" type="noConversion"/>
  </si>
  <si>
    <t>D511</t>
    <phoneticPr fontId="3" type="noConversion"/>
  </si>
  <si>
    <t>E511</t>
    <phoneticPr fontId="3" type="noConversion"/>
  </si>
  <si>
    <t>E512</t>
    <phoneticPr fontId="3" type="noConversion"/>
  </si>
  <si>
    <t>E513</t>
    <phoneticPr fontId="3" type="noConversion"/>
  </si>
  <si>
    <t>E514</t>
    <phoneticPr fontId="3" type="noConversion"/>
  </si>
  <si>
    <t>E523</t>
    <phoneticPr fontId="3" type="noConversion"/>
  </si>
  <si>
    <t>E524</t>
    <phoneticPr fontId="3" type="noConversion"/>
  </si>
  <si>
    <t>E532</t>
    <phoneticPr fontId="3" type="noConversion"/>
  </si>
  <si>
    <t>E536</t>
    <phoneticPr fontId="3" type="noConversion"/>
  </si>
  <si>
    <t>E537</t>
    <phoneticPr fontId="3" type="noConversion"/>
  </si>
  <si>
    <t>E542</t>
    <phoneticPr fontId="3" type="noConversion"/>
  </si>
  <si>
    <t>E501</t>
    <phoneticPr fontId="3" type="noConversion"/>
  </si>
  <si>
    <t>产品代码（引自“计算器”）</t>
    <phoneticPr fontId="5" type="noConversion"/>
  </si>
  <si>
    <t>风险敞口</t>
    <phoneticPr fontId="3" type="noConversion"/>
  </si>
  <si>
    <t>员工提成</t>
    <phoneticPr fontId="3" type="noConversion"/>
  </si>
  <si>
    <t>应缴增值税</t>
    <phoneticPr fontId="3" type="noConversion"/>
  </si>
  <si>
    <t>含税现金流</t>
    <phoneticPr fontId="3" type="noConversion"/>
  </si>
  <si>
    <t>不含税现金流</t>
    <phoneticPr fontId="3" type="noConversion"/>
  </si>
  <si>
    <t>产品类型</t>
    <phoneticPr fontId="3" type="noConversion"/>
  </si>
  <si>
    <t>产品代码</t>
    <phoneticPr fontId="3" type="noConversion"/>
  </si>
  <si>
    <t>期限</t>
    <phoneticPr fontId="3" type="noConversion"/>
  </si>
  <si>
    <t>手续费</t>
    <phoneticPr fontId="3" type="noConversion"/>
  </si>
  <si>
    <t>保证金</t>
    <phoneticPr fontId="3" type="noConversion"/>
  </si>
  <si>
    <t>月供系数</t>
    <phoneticPr fontId="3" type="noConversion"/>
  </si>
  <si>
    <t>营销年率</t>
    <phoneticPr fontId="3" type="noConversion"/>
  </si>
  <si>
    <t>营销月率</t>
    <phoneticPr fontId="3" type="noConversion"/>
  </si>
  <si>
    <t>渠道返点</t>
    <phoneticPr fontId="3" type="noConversion"/>
  </si>
  <si>
    <t>员工提成</t>
    <phoneticPr fontId="3" type="noConversion"/>
  </si>
  <si>
    <t>名义利率</t>
    <phoneticPr fontId="3" type="noConversion"/>
  </si>
  <si>
    <t>税前IRR</t>
    <phoneticPr fontId="3" type="noConversion"/>
  </si>
  <si>
    <t>税后</t>
    <phoneticPr fontId="3" type="noConversion"/>
  </si>
  <si>
    <t>第一年偿还本金比例</t>
    <phoneticPr fontId="3" type="noConversion"/>
  </si>
  <si>
    <t>第二年</t>
    <phoneticPr fontId="3" type="noConversion"/>
  </si>
  <si>
    <t>第三年</t>
    <phoneticPr fontId="3" type="noConversion"/>
  </si>
  <si>
    <t>第四年</t>
    <phoneticPr fontId="3" type="noConversion"/>
  </si>
  <si>
    <t>第五年</t>
    <phoneticPr fontId="3" type="noConversion"/>
  </si>
  <si>
    <t>尾款</t>
    <phoneticPr fontId="3" type="noConversion"/>
  </si>
  <si>
    <t>合计</t>
    <phoneticPr fontId="3" type="noConversion"/>
  </si>
  <si>
    <t>车辆类型</t>
    <phoneticPr fontId="3" type="noConversion"/>
  </si>
  <si>
    <t>临时计算</t>
    <phoneticPr fontId="3" type="noConversion"/>
  </si>
  <si>
    <t>进项税</t>
    <phoneticPr fontId="3" type="noConversion"/>
  </si>
  <si>
    <t>销项税</t>
    <phoneticPr fontId="3" type="noConversion"/>
  </si>
  <si>
    <t>应缴增值税</t>
    <phoneticPr fontId="3" type="noConversion"/>
  </si>
  <si>
    <t>含税现金流</t>
    <phoneticPr fontId="3" type="noConversion"/>
  </si>
  <si>
    <t>不含税现金流</t>
    <phoneticPr fontId="3" type="noConversion"/>
  </si>
  <si>
    <t>产品类型</t>
    <phoneticPr fontId="3" type="noConversion"/>
  </si>
  <si>
    <t>产品代码</t>
    <phoneticPr fontId="3" type="noConversion"/>
  </si>
  <si>
    <t>期限</t>
    <phoneticPr fontId="3" type="noConversion"/>
  </si>
  <si>
    <t>手续费</t>
    <phoneticPr fontId="3" type="noConversion"/>
  </si>
  <si>
    <t>保证金</t>
    <phoneticPr fontId="3" type="noConversion"/>
  </si>
  <si>
    <t>月供系数</t>
    <phoneticPr fontId="3" type="noConversion"/>
  </si>
  <si>
    <t>营销年率</t>
    <phoneticPr fontId="3" type="noConversion"/>
  </si>
  <si>
    <t>营销月率</t>
    <phoneticPr fontId="3" type="noConversion"/>
  </si>
  <si>
    <t>渠道返点</t>
    <phoneticPr fontId="3" type="noConversion"/>
  </si>
  <si>
    <t>名义利率</t>
    <phoneticPr fontId="3" type="noConversion"/>
  </si>
  <si>
    <t>税前IRR</t>
    <phoneticPr fontId="3" type="noConversion"/>
  </si>
  <si>
    <t>税后</t>
    <phoneticPr fontId="3" type="noConversion"/>
  </si>
  <si>
    <t>第一年偿还本金比例</t>
    <phoneticPr fontId="3" type="noConversion"/>
  </si>
  <si>
    <t>第二年</t>
    <phoneticPr fontId="3" type="noConversion"/>
  </si>
  <si>
    <t>第三年</t>
    <phoneticPr fontId="3" type="noConversion"/>
  </si>
  <si>
    <t>第四年</t>
    <phoneticPr fontId="3" type="noConversion"/>
  </si>
  <si>
    <t>第五年</t>
    <phoneticPr fontId="3" type="noConversion"/>
  </si>
  <si>
    <t>合计</t>
    <phoneticPr fontId="3" type="noConversion"/>
  </si>
  <si>
    <t>产品种类</t>
    <phoneticPr fontId="3" type="noConversion"/>
  </si>
  <si>
    <t>车辆类型</t>
    <phoneticPr fontId="3" type="noConversion"/>
  </si>
  <si>
    <t>N2B4</t>
    <phoneticPr fontId="3" type="noConversion"/>
  </si>
  <si>
    <t>N2B5</t>
    <phoneticPr fontId="3" type="noConversion"/>
  </si>
  <si>
    <t>N2B6</t>
    <phoneticPr fontId="3" type="noConversion"/>
  </si>
  <si>
    <t>N3B1</t>
    <phoneticPr fontId="3" type="noConversion"/>
  </si>
  <si>
    <t>N3B2</t>
    <phoneticPr fontId="3" type="noConversion"/>
  </si>
  <si>
    <t>N3B3</t>
    <phoneticPr fontId="3" type="noConversion"/>
  </si>
  <si>
    <t>N4B7</t>
    <phoneticPr fontId="3" type="noConversion"/>
  </si>
  <si>
    <t>N4B8</t>
    <phoneticPr fontId="3" type="noConversion"/>
  </si>
  <si>
    <t>322/322/237/133</t>
    <phoneticPr fontId="3" type="noConversion"/>
  </si>
  <si>
    <t>328/328/239/134</t>
    <phoneticPr fontId="3" type="noConversion"/>
  </si>
  <si>
    <t>N4B9</t>
    <phoneticPr fontId="3" type="noConversion"/>
  </si>
  <si>
    <t>336/336/242/135</t>
    <phoneticPr fontId="3" type="noConversion"/>
  </si>
  <si>
    <t>276/276/209/173/124</t>
    <phoneticPr fontId="3" type="noConversion"/>
  </si>
  <si>
    <t>283/283/212/175/125</t>
    <phoneticPr fontId="3" type="noConversion"/>
  </si>
  <si>
    <t>293/293/218/179/126</t>
    <phoneticPr fontId="3" type="noConversion"/>
  </si>
  <si>
    <t>266/266/203/170/123</t>
    <phoneticPr fontId="3" type="noConversion"/>
  </si>
  <si>
    <t>276/276/209/173/124</t>
    <phoneticPr fontId="3" type="noConversion"/>
  </si>
  <si>
    <t>N3C4</t>
    <phoneticPr fontId="3" type="noConversion"/>
  </si>
  <si>
    <t>N3C5</t>
    <phoneticPr fontId="3" type="noConversion"/>
  </si>
  <si>
    <t>N3C6</t>
    <phoneticPr fontId="3" type="noConversion"/>
  </si>
  <si>
    <t>N3C1</t>
    <phoneticPr fontId="3" type="noConversion"/>
  </si>
  <si>
    <t>N3C2</t>
    <phoneticPr fontId="3" type="noConversion"/>
  </si>
  <si>
    <t>N3C3</t>
    <phoneticPr fontId="3" type="noConversion"/>
  </si>
  <si>
    <t>N2D1</t>
    <phoneticPr fontId="3" type="noConversion"/>
  </si>
  <si>
    <t>500/333</t>
    <phoneticPr fontId="3" type="noConversion"/>
  </si>
  <si>
    <t>N2D2</t>
    <phoneticPr fontId="3" type="noConversion"/>
  </si>
  <si>
    <t>N3D3</t>
    <phoneticPr fontId="3" type="noConversion"/>
  </si>
  <si>
    <t>417/250/167</t>
    <phoneticPr fontId="3" type="noConversion"/>
  </si>
  <si>
    <t>低息</t>
    <phoneticPr fontId="3" type="noConversion"/>
  </si>
  <si>
    <t>新车</t>
    <phoneticPr fontId="3" type="noConversion"/>
  </si>
  <si>
    <t>N3D4</t>
    <phoneticPr fontId="3" type="noConversion"/>
  </si>
  <si>
    <t>Q2N1</t>
    <phoneticPr fontId="3" type="noConversion"/>
  </si>
  <si>
    <t>QN1</t>
    <phoneticPr fontId="3" type="noConversion"/>
  </si>
  <si>
    <t>Q1N2</t>
    <phoneticPr fontId="3" type="noConversion"/>
  </si>
  <si>
    <t>QN2</t>
    <phoneticPr fontId="3" type="noConversion"/>
  </si>
  <si>
    <t>275/225/208/125</t>
    <phoneticPr fontId="3" type="noConversion"/>
  </si>
  <si>
    <t>200/200/167/142/126</t>
    <phoneticPr fontId="3" type="noConversion"/>
  </si>
  <si>
    <t>临时计算</t>
    <phoneticPr fontId="3" type="noConversion"/>
  </si>
  <si>
    <t>进项税余额</t>
    <phoneticPr fontId="3" type="noConversion"/>
  </si>
  <si>
    <t>尾款</t>
    <phoneticPr fontId="3" type="noConversion"/>
  </si>
  <si>
    <t>E501</t>
    <phoneticPr fontId="3" type="noConversion"/>
  </si>
  <si>
    <t>E502</t>
    <phoneticPr fontId="3" type="noConversion"/>
  </si>
  <si>
    <t>293/293/218/179/126</t>
    <phoneticPr fontId="3" type="noConversion"/>
  </si>
  <si>
    <t>E503</t>
    <phoneticPr fontId="3" type="noConversion"/>
  </si>
  <si>
    <t>300/300/222/181/127</t>
    <phoneticPr fontId="3" type="noConversion"/>
  </si>
  <si>
    <t>Z5E1</t>
    <phoneticPr fontId="3" type="noConversion"/>
  </si>
  <si>
    <t>276/276/209/173/124</t>
    <phoneticPr fontId="3" type="noConversion"/>
  </si>
  <si>
    <t>283/283/212/175/125</t>
    <phoneticPr fontId="3" type="noConversion"/>
  </si>
  <si>
    <t>276/276/210/174/124</t>
    <phoneticPr fontId="3" type="noConversion"/>
  </si>
  <si>
    <t>283/283/212/176/129</t>
    <phoneticPr fontId="3" type="noConversion"/>
  </si>
  <si>
    <t>300/300/222/180/127</t>
    <phoneticPr fontId="3" type="noConversion"/>
  </si>
  <si>
    <t>Z5E2</t>
    <phoneticPr fontId="3" type="noConversion"/>
  </si>
  <si>
    <t>253/253/196/166/122</t>
    <phoneticPr fontId="3" type="noConversion"/>
  </si>
  <si>
    <t>260/260/200/168/123</t>
    <phoneticPr fontId="3" type="noConversion"/>
  </si>
  <si>
    <t>268/268/204/171/124</t>
    <phoneticPr fontId="3" type="noConversion"/>
  </si>
  <si>
    <t>276/276/209/174/124</t>
    <phoneticPr fontId="3" type="noConversion"/>
  </si>
  <si>
    <t>290/290/251/223</t>
    <phoneticPr fontId="3" type="noConversion"/>
  </si>
  <si>
    <t>297/297/253/225</t>
    <phoneticPr fontId="3" type="noConversion"/>
  </si>
  <si>
    <t>282/282/245/222</t>
    <phoneticPr fontId="3" type="noConversion"/>
  </si>
  <si>
    <t>292/292/251/223</t>
    <phoneticPr fontId="3" type="noConversion"/>
  </si>
  <si>
    <t>296/296/253/224</t>
    <phoneticPr fontId="3" type="noConversion"/>
  </si>
  <si>
    <t>PMT(K66 / 12, 12, -10000 * N66) =</t>
    <phoneticPr fontId="3" type="noConversion"/>
  </si>
  <si>
    <t>PMT(K66 / 12, 12, -10000, 10000 * (1 - N66))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</si>
</sst>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8" formatCode="&quot;¥&quot;#,##0.00;[Red]&quot;¥&quot;\-#,##0.00"/>
    <numFmt numFmtId="43" formatCode="_ * #,##0.00_ ;_ * \-#,##0.00_ ;_ * &quot;-&quot;??_ ;_ @_ "/>
    <numFmt numFmtId="176" formatCode="_ * #,##0.00_ ;_ * \-#,##0.00_ ;_ * &quot;-&quot;??.0_ ;_ @_ "/>
    <numFmt numFmtId="177" formatCode="_ * #,##0_ ;_ * \-#,##0_ ;_ * &quot;-&quot;??_ ;_ @_ "/>
    <numFmt numFmtId="178" formatCode="0.000%"/>
    <numFmt numFmtId="179" formatCode="0_ "/>
    <numFmt numFmtId="180" formatCode="0.0%"/>
    <numFmt numFmtId="181" formatCode="0.0000_ "/>
    <numFmt numFmtId="182" formatCode="0.00_ "/>
    <numFmt numFmtId="183" formatCode="_ * #,##0.0_ ;_ * \-#,##0.0_ ;_ * &quot;-&quot;??_ ;_ @_ "/>
    <numFmt numFmtId="184" formatCode="0.0_ "/>
  </numFmts>
  <fonts count="29">
    <font>
      <sz val="11"/>
      <color theme="1"/>
      <name val="等线"/>
      <family val="3"/>
      <charset val="134"/>
      <scheme val="minor"/>
    </font>
    <font>
      <sz val="11"/>
      <color theme="1"/>
      <name val="等线"/>
      <family val="2"/>
      <charset val="134"/>
      <scheme val="minor"/>
    </font>
    <font>
      <sz val="11"/>
      <color theme="1"/>
      <name val="等线"/>
      <family val="3"/>
      <charset val="134"/>
      <scheme val="minor"/>
    </font>
    <font>
      <sz val="9"/>
      <name val="等线"/>
      <family val="3"/>
      <charset val="134"/>
      <scheme val="minor"/>
    </font>
    <font>
      <sz val="9"/>
      <name val="宋体"/>
      <family val="3"/>
      <charset val="134"/>
    </font>
    <font>
      <sz val="9"/>
      <name val="等线"/>
      <family val="2"/>
      <charset val="134"/>
      <scheme val="minor"/>
    </font>
    <font>
      <sz val="11"/>
      <color theme="0"/>
      <name val="等线"/>
      <family val="3"/>
      <charset val="134"/>
      <scheme val="minor"/>
    </font>
    <font>
      <b/>
      <sz val="10"/>
      <color indexed="8"/>
      <name val="宋体"/>
      <family val="3"/>
      <charset val="134"/>
    </font>
    <font>
      <sz val="10"/>
      <color theme="1"/>
      <name val="宋体"/>
      <family val="3"/>
      <charset val="134"/>
    </font>
    <font>
      <b/>
      <sz val="10"/>
      <color theme="1"/>
      <name val="宋体"/>
      <family val="3"/>
      <charset val="134"/>
    </font>
    <font>
      <b/>
      <sz val="12"/>
      <color theme="1"/>
      <name val="宋体"/>
      <family val="3"/>
      <charset val="134"/>
    </font>
    <font>
      <sz val="16"/>
      <color theme="1"/>
      <name val="等线"/>
      <family val="3"/>
      <charset val="134"/>
      <scheme val="minor"/>
    </font>
    <font>
      <sz val="14"/>
      <color theme="1"/>
      <name val="等线"/>
      <family val="3"/>
      <charset val="134"/>
      <scheme val="minor"/>
    </font>
    <font>
      <sz val="11"/>
      <name val="等线"/>
      <family val="3"/>
      <charset val="134"/>
      <scheme val="minor"/>
    </font>
    <font>
      <sz val="9"/>
      <color theme="1"/>
      <name val="等线"/>
      <family val="3"/>
      <charset val="134"/>
      <scheme val="minor"/>
    </font>
    <font>
      <sz val="9"/>
      <color theme="1"/>
      <name val="宋体"/>
      <family val="3"/>
      <charset val="134"/>
    </font>
    <font>
      <sz val="10"/>
      <color theme="1"/>
      <name val="等线"/>
      <family val="3"/>
      <charset val="134"/>
      <scheme val="minor"/>
    </font>
    <font>
      <sz val="20"/>
      <name val="等线"/>
      <family val="2"/>
      <charset val="134"/>
      <scheme val="minor"/>
    </font>
    <font>
      <sz val="20"/>
      <name val="等线"/>
      <charset val="134"/>
      <scheme val="minor"/>
    </font>
    <font>
      <sz val="11"/>
      <name val="等线"/>
      <charset val="134"/>
      <scheme val="minor"/>
    </font>
    <font>
      <b/>
      <sz val="12"/>
      <name val="等线"/>
      <charset val="134"/>
      <scheme val="minor"/>
    </font>
    <font>
      <sz val="16"/>
      <name val="等线"/>
      <charset val="134"/>
      <scheme val="minor"/>
    </font>
    <font>
      <sz val="14"/>
      <name val="等线"/>
      <charset val="134"/>
      <scheme val="minor"/>
    </font>
    <font>
      <sz val="12"/>
      <name val="等线"/>
      <charset val="134"/>
      <scheme val="minor"/>
    </font>
    <font>
      <sz val="20"/>
      <name val="幼圆"/>
      <family val="3"/>
      <charset val="134"/>
    </font>
    <font>
      <sz val="20"/>
      <name val="等线"/>
      <family val="3"/>
      <charset val="134"/>
      <scheme val="minor"/>
    </font>
    <font>
      <b/>
      <sz val="11"/>
      <name val="等线"/>
      <charset val="134"/>
      <scheme val="minor"/>
    </font>
    <font>
      <sz val="11"/>
      <color rgb="FFFF0000"/>
      <name val="等线"/>
      <family val="3"/>
      <charset val="134"/>
      <scheme val="minor"/>
    </font>
    <font>
      <sz val="11"/>
      <color rgb="FFFF0000"/>
      <name val="等线"/>
      <charset val="134"/>
      <scheme val="minor"/>
    </font>
  </fonts>
  <fills count="6">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10">
    <xf numFmtId="0" fontId="0" fillId="0" borderId="0">
      <alignment vertical="center"/>
    </xf>
    <xf numFmtId="9" fontId="2" fillId="0" borderId="0" applyFont="0" applyFill="0" applyBorder="0" applyAlignment="0" applyProtection="0">
      <alignment vertical="center"/>
    </xf>
    <xf numFmtId="0" fontId="2" fillId="0" borderId="0">
      <alignment vertical="center"/>
    </xf>
    <xf numFmtId="43" fontId="2" fillId="0" borderId="0" applyFont="0" applyFill="0" applyBorder="0" applyAlignment="0" applyProtection="0">
      <alignment vertical="center"/>
    </xf>
    <xf numFmtId="9" fontId="2" fillId="0" borderId="0" applyFont="0" applyFill="0" applyBorder="0" applyAlignment="0" applyProtection="0">
      <alignment vertical="center"/>
    </xf>
    <xf numFmtId="43" fontId="2"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43" fontId="1" fillId="0" borderId="0" applyFont="0" applyFill="0" applyBorder="0" applyAlignment="0" applyProtection="0">
      <alignment vertical="center"/>
    </xf>
    <xf numFmtId="43" fontId="2" fillId="0" borderId="0" applyFont="0" applyFill="0" applyBorder="0" applyAlignment="0" applyProtection="0">
      <alignment vertical="center"/>
    </xf>
  </cellStyleXfs>
  <cellXfs count="187">
    <xf numFmtId="0" fontId="0" fillId="0" borderId="0" xfId="0">
      <alignment vertical="center"/>
    </xf>
    <xf numFmtId="0" fontId="6" fillId="2" borderId="0" xfId="0" applyFont="1" applyFill="1" applyBorder="1" applyAlignment="1" applyProtection="1">
      <alignment horizontal="center" vertical="center"/>
      <protection hidden="1"/>
    </xf>
    <xf numFmtId="178" fontId="6" fillId="2" borderId="0" xfId="0" applyNumberFormat="1" applyFont="1" applyFill="1" applyBorder="1" applyAlignment="1" applyProtection="1">
      <alignment horizontal="center" vertical="center"/>
      <protection hidden="1"/>
    </xf>
    <xf numFmtId="0" fontId="6" fillId="2" borderId="0" xfId="0" applyFont="1" applyFill="1" applyBorder="1" applyProtection="1">
      <alignment vertical="center"/>
      <protection hidden="1"/>
    </xf>
    <xf numFmtId="10" fontId="6" fillId="2" borderId="0" xfId="0" applyNumberFormat="1" applyFont="1" applyFill="1" applyBorder="1" applyProtection="1">
      <alignment vertical="center"/>
      <protection hidden="1"/>
    </xf>
    <xf numFmtId="8" fontId="6" fillId="2" borderId="0" xfId="0" applyNumberFormat="1" applyFont="1" applyFill="1" applyBorder="1" applyProtection="1">
      <alignment vertical="center"/>
      <protection hidden="1"/>
    </xf>
    <xf numFmtId="0" fontId="6" fillId="2" borderId="0" xfId="0" applyFont="1" applyFill="1" applyBorder="1" applyAlignment="1" applyProtection="1">
      <alignment horizontal="left" vertical="center"/>
      <protection hidden="1"/>
    </xf>
    <xf numFmtId="177" fontId="6" fillId="2" borderId="0" xfId="0" applyNumberFormat="1" applyFont="1" applyFill="1" applyBorder="1" applyAlignment="1" applyProtection="1">
      <alignment horizontal="center" vertical="center"/>
      <protection hidden="1"/>
    </xf>
    <xf numFmtId="177" fontId="6" fillId="2" borderId="0" xfId="0" applyNumberFormat="1" applyFont="1" applyFill="1" applyBorder="1" applyAlignment="1" applyProtection="1">
      <alignment horizontal="center" vertical="center" shrinkToFit="1"/>
      <protection hidden="1"/>
    </xf>
    <xf numFmtId="0" fontId="6" fillId="2" borderId="0" xfId="0" applyFont="1" applyFill="1" applyBorder="1">
      <alignment vertical="center"/>
    </xf>
    <xf numFmtId="10" fontId="6" fillId="2" borderId="0" xfId="0" applyNumberFormat="1" applyFont="1" applyFill="1" applyBorder="1" applyAlignment="1" applyProtection="1">
      <alignment horizontal="center" vertical="center"/>
      <protection hidden="1"/>
    </xf>
    <xf numFmtId="181" fontId="6" fillId="2" borderId="0" xfId="0" applyNumberFormat="1" applyFont="1" applyFill="1" applyBorder="1" applyAlignment="1" applyProtection="1">
      <alignment horizontal="center" vertical="center"/>
      <protection hidden="1"/>
    </xf>
    <xf numFmtId="182" fontId="6" fillId="2" borderId="0" xfId="0" applyNumberFormat="1" applyFont="1" applyFill="1" applyBorder="1" applyAlignment="1" applyProtection="1">
      <alignment horizontal="center" vertical="center"/>
      <protection hidden="1"/>
    </xf>
    <xf numFmtId="177" fontId="6" fillId="2" borderId="0" xfId="0" applyNumberFormat="1" applyFont="1" applyFill="1" applyBorder="1" applyAlignment="1" applyProtection="1">
      <alignment horizontal="right" vertical="center"/>
      <protection hidden="1"/>
    </xf>
    <xf numFmtId="0" fontId="6" fillId="2" borderId="0" xfId="0" applyFont="1" applyFill="1" applyBorder="1" applyAlignment="1" applyProtection="1">
      <alignment horizontal="right" vertical="center"/>
      <protection hidden="1"/>
    </xf>
    <xf numFmtId="43" fontId="6" fillId="2" borderId="0" xfId="0" applyNumberFormat="1" applyFont="1" applyFill="1" applyBorder="1" applyAlignment="1" applyProtection="1">
      <alignment horizontal="right" vertical="center"/>
      <protection hidden="1"/>
    </xf>
    <xf numFmtId="0" fontId="6" fillId="0" borderId="0" xfId="0" applyFont="1" applyProtection="1">
      <alignment vertical="center"/>
      <protection hidden="1"/>
    </xf>
    <xf numFmtId="0" fontId="0" fillId="0" borderId="0" xfId="0" applyProtection="1">
      <alignment vertical="center"/>
      <protection hidden="1"/>
    </xf>
    <xf numFmtId="0" fontId="0" fillId="0" borderId="1" xfId="0" applyBorder="1" applyProtection="1">
      <alignment vertical="center"/>
      <protection hidden="1"/>
    </xf>
    <xf numFmtId="43" fontId="0" fillId="0" borderId="0" xfId="0" applyNumberFormat="1" applyProtection="1">
      <alignment vertical="center"/>
      <protection hidden="1"/>
    </xf>
    <xf numFmtId="0" fontId="8" fillId="2" borderId="1" xfId="0" applyFont="1" applyFill="1" applyBorder="1" applyAlignment="1" applyProtection="1">
      <alignment vertical="center"/>
      <protection hidden="1"/>
    </xf>
    <xf numFmtId="0" fontId="0" fillId="0" borderId="1" xfId="0" applyBorder="1" applyProtection="1">
      <alignment vertical="center"/>
      <protection locked="0"/>
    </xf>
    <xf numFmtId="0" fontId="0" fillId="0" borderId="1" xfId="0" applyBorder="1" applyAlignment="1" applyProtection="1">
      <alignment horizontal="center" vertical="center"/>
      <protection hidden="1"/>
    </xf>
    <xf numFmtId="0" fontId="0" fillId="0" borderId="1" xfId="0" applyBorder="1" applyAlignment="1" applyProtection="1">
      <alignment vertical="center" wrapText="1"/>
      <protection locked="0"/>
    </xf>
    <xf numFmtId="0" fontId="9" fillId="2" borderId="1" xfId="0" applyFont="1" applyFill="1" applyBorder="1" applyAlignment="1" applyProtection="1">
      <alignment horizontal="center" vertical="center"/>
      <protection hidden="1"/>
    </xf>
    <xf numFmtId="0" fontId="0" fillId="4" borderId="1" xfId="0" applyFill="1" applyBorder="1" applyProtection="1">
      <alignment vertical="center"/>
      <protection hidden="1"/>
    </xf>
    <xf numFmtId="0" fontId="0" fillId="2" borderId="1" xfId="0" applyFill="1" applyBorder="1" applyProtection="1">
      <alignment vertical="center"/>
      <protection hidden="1"/>
    </xf>
    <xf numFmtId="0" fontId="0" fillId="3" borderId="1" xfId="0" applyFill="1" applyBorder="1" applyProtection="1">
      <alignment vertical="center"/>
      <protection hidden="1"/>
    </xf>
    <xf numFmtId="43" fontId="0" fillId="2" borderId="1" xfId="5" applyFont="1" applyFill="1" applyBorder="1" applyProtection="1">
      <alignment vertical="center"/>
      <protection locked="0"/>
    </xf>
    <xf numFmtId="43" fontId="0" fillId="2" borderId="1" xfId="5" applyFont="1" applyFill="1" applyBorder="1" applyProtection="1">
      <alignment vertical="center"/>
      <protection hidden="1"/>
    </xf>
    <xf numFmtId="0" fontId="0" fillId="3" borderId="1" xfId="0" applyFill="1" applyBorder="1" applyAlignment="1" applyProtection="1">
      <alignment vertical="center" wrapText="1"/>
      <protection hidden="1"/>
    </xf>
    <xf numFmtId="0" fontId="0" fillId="3" borderId="1" xfId="0" applyFill="1" applyBorder="1" applyProtection="1">
      <alignment vertical="center"/>
      <protection locked="0"/>
    </xf>
    <xf numFmtId="0" fontId="0" fillId="2" borderId="1" xfId="0" applyFill="1" applyBorder="1" applyAlignment="1" applyProtection="1">
      <alignment vertical="center" wrapText="1"/>
      <protection locked="0"/>
    </xf>
    <xf numFmtId="0" fontId="8" fillId="2" borderId="1" xfId="0" applyFont="1" applyFill="1" applyBorder="1" applyAlignment="1" applyProtection="1">
      <alignment horizontal="center" vertical="center"/>
      <protection hidden="1"/>
    </xf>
    <xf numFmtId="0" fontId="8" fillId="2" borderId="1" xfId="0" applyFont="1" applyFill="1" applyBorder="1" applyAlignment="1" applyProtection="1">
      <alignment horizontal="center" vertical="center" wrapText="1"/>
      <protection hidden="1"/>
    </xf>
    <xf numFmtId="0" fontId="13" fillId="0" borderId="0" xfId="0" applyFont="1" applyProtection="1">
      <alignment vertical="center"/>
      <protection hidden="1"/>
    </xf>
    <xf numFmtId="0" fontId="13" fillId="0" borderId="0" xfId="0" applyFont="1">
      <alignment vertical="center"/>
    </xf>
    <xf numFmtId="0" fontId="14" fillId="2" borderId="1" xfId="0" applyFont="1" applyFill="1" applyBorder="1" applyAlignment="1" applyProtection="1">
      <alignment vertical="center" wrapText="1"/>
      <protection hidden="1"/>
    </xf>
    <xf numFmtId="0" fontId="0" fillId="0" borderId="7" xfId="0" applyBorder="1" applyProtection="1">
      <alignment vertical="center"/>
      <protection hidden="1"/>
    </xf>
    <xf numFmtId="0" fontId="16" fillId="3" borderId="1" xfId="0" applyFont="1" applyFill="1" applyBorder="1" applyProtection="1">
      <alignment vertical="center"/>
      <protection hidden="1"/>
    </xf>
    <xf numFmtId="0" fontId="19" fillId="2" borderId="0" xfId="6" applyFont="1" applyFill="1" applyBorder="1" applyProtection="1">
      <alignment vertical="center"/>
      <protection hidden="1"/>
    </xf>
    <xf numFmtId="0" fontId="19" fillId="2" borderId="0" xfId="6" applyFont="1" applyFill="1" applyBorder="1" applyAlignment="1" applyProtection="1">
      <alignment horizontal="center" vertical="center"/>
      <protection hidden="1"/>
    </xf>
    <xf numFmtId="0" fontId="22" fillId="2" borderId="0" xfId="6" applyFont="1" applyFill="1" applyBorder="1" applyProtection="1">
      <alignment vertical="center"/>
      <protection hidden="1"/>
    </xf>
    <xf numFmtId="43" fontId="22" fillId="2" borderId="0" xfId="6" applyNumberFormat="1" applyFont="1" applyFill="1" applyBorder="1" applyAlignment="1" applyProtection="1">
      <alignment horizontal="center" vertical="center"/>
      <protection hidden="1"/>
    </xf>
    <xf numFmtId="0" fontId="13" fillId="2" borderId="0" xfId="0" applyFont="1" applyFill="1" applyBorder="1" applyProtection="1">
      <alignment vertical="center"/>
      <protection hidden="1"/>
    </xf>
    <xf numFmtId="0" fontId="13" fillId="2" borderId="0" xfId="0" applyFont="1" applyFill="1" applyBorder="1" applyAlignment="1" applyProtection="1">
      <alignment horizontal="center" vertical="center"/>
      <protection hidden="1"/>
    </xf>
    <xf numFmtId="0" fontId="13" fillId="2" borderId="0" xfId="0" applyFont="1" applyFill="1" applyBorder="1" applyAlignment="1" applyProtection="1">
      <alignment horizontal="center" vertical="center" wrapText="1"/>
      <protection hidden="1"/>
    </xf>
    <xf numFmtId="0" fontId="13" fillId="2" borderId="0" xfId="2" applyFont="1" applyFill="1" applyBorder="1" applyAlignment="1" applyProtection="1">
      <alignment horizontal="center" vertical="center"/>
      <protection hidden="1"/>
    </xf>
    <xf numFmtId="179" fontId="13" fillId="2" borderId="0" xfId="0" applyNumberFormat="1" applyFont="1" applyFill="1" applyBorder="1" applyProtection="1">
      <alignment vertical="center"/>
      <protection hidden="1"/>
    </xf>
    <xf numFmtId="10" fontId="13" fillId="2" borderId="0" xfId="1" applyNumberFormat="1" applyFont="1" applyFill="1" applyBorder="1" applyProtection="1">
      <alignment vertical="center"/>
      <protection hidden="1"/>
    </xf>
    <xf numFmtId="0" fontId="13" fillId="2" borderId="1" xfId="0" applyFont="1" applyFill="1" applyBorder="1" applyAlignment="1" applyProtection="1">
      <alignment horizontal="center" vertical="center"/>
      <protection hidden="1"/>
    </xf>
    <xf numFmtId="179" fontId="13" fillId="2" borderId="1" xfId="0" applyNumberFormat="1" applyFont="1" applyFill="1" applyBorder="1" applyAlignment="1" applyProtection="1">
      <alignment horizontal="center" vertical="center"/>
      <protection hidden="1"/>
    </xf>
    <xf numFmtId="180" fontId="13" fillId="2" borderId="1" xfId="1" applyNumberFormat="1" applyFont="1" applyFill="1" applyBorder="1" applyAlignment="1" applyProtection="1">
      <alignment horizontal="center" vertical="center"/>
      <protection hidden="1"/>
    </xf>
    <xf numFmtId="10" fontId="13" fillId="2" borderId="1" xfId="1" applyNumberFormat="1" applyFont="1" applyFill="1" applyBorder="1" applyAlignment="1" applyProtection="1">
      <alignment horizontal="center" vertical="center"/>
      <protection hidden="1"/>
    </xf>
    <xf numFmtId="178" fontId="13" fillId="2" borderId="1" xfId="1" applyNumberFormat="1" applyFont="1" applyFill="1" applyBorder="1" applyAlignment="1" applyProtection="1">
      <alignment horizontal="center" vertical="center"/>
      <protection hidden="1"/>
    </xf>
    <xf numFmtId="179" fontId="13" fillId="2" borderId="1" xfId="0" applyNumberFormat="1" applyFont="1" applyFill="1" applyBorder="1" applyProtection="1">
      <alignment vertical="center"/>
      <protection hidden="1"/>
    </xf>
    <xf numFmtId="10" fontId="13" fillId="2" borderId="1" xfId="1" applyNumberFormat="1" applyFont="1" applyFill="1" applyBorder="1" applyProtection="1">
      <alignment vertical="center"/>
      <protection hidden="1"/>
    </xf>
    <xf numFmtId="0" fontId="13" fillId="2" borderId="1" xfId="0" applyFont="1" applyFill="1" applyBorder="1" applyProtection="1">
      <alignment vertical="center"/>
      <protection hidden="1"/>
    </xf>
    <xf numFmtId="9" fontId="13" fillId="2" borderId="1" xfId="1" applyFont="1" applyFill="1" applyBorder="1" applyAlignment="1" applyProtection="1">
      <alignment horizontal="center" vertical="center"/>
      <protection hidden="1"/>
    </xf>
    <xf numFmtId="184" fontId="13" fillId="2" borderId="1" xfId="0" applyNumberFormat="1" applyFont="1" applyFill="1" applyBorder="1" applyAlignment="1" applyProtection="1">
      <alignment horizontal="center" vertical="center"/>
      <protection hidden="1"/>
    </xf>
    <xf numFmtId="178" fontId="13" fillId="2" borderId="1" xfId="0" applyNumberFormat="1" applyFont="1" applyFill="1" applyBorder="1" applyAlignment="1" applyProtection="1">
      <alignment horizontal="center" vertical="center"/>
      <protection hidden="1"/>
    </xf>
    <xf numFmtId="0" fontId="21" fillId="2" borderId="1" xfId="6" applyFont="1" applyFill="1" applyBorder="1" applyAlignment="1" applyProtection="1">
      <alignment horizontal="center" vertical="center"/>
      <protection hidden="1"/>
    </xf>
    <xf numFmtId="0" fontId="20" fillId="2" borderId="1" xfId="6" applyFont="1" applyFill="1" applyBorder="1" applyAlignment="1" applyProtection="1">
      <alignment horizontal="center" vertical="center"/>
      <protection hidden="1"/>
    </xf>
    <xf numFmtId="0" fontId="22" fillId="2" borderId="1" xfId="6" applyFont="1" applyFill="1" applyBorder="1" applyAlignment="1" applyProtection="1">
      <alignment horizontal="center" vertical="center"/>
      <protection hidden="1"/>
    </xf>
    <xf numFmtId="0" fontId="23" fillId="2" borderId="1" xfId="6" applyFont="1" applyFill="1" applyBorder="1" applyProtection="1">
      <alignment vertical="center"/>
      <protection hidden="1"/>
    </xf>
    <xf numFmtId="43" fontId="22" fillId="2" borderId="1" xfId="8" applyFont="1" applyFill="1" applyBorder="1" applyProtection="1">
      <alignment vertical="center"/>
      <protection hidden="1"/>
    </xf>
    <xf numFmtId="0" fontId="22" fillId="2" borderId="1" xfId="6" applyFont="1" applyFill="1" applyBorder="1" applyProtection="1">
      <alignment vertical="center"/>
      <protection hidden="1"/>
    </xf>
    <xf numFmtId="177" fontId="22" fillId="2" borderId="1" xfId="8" applyNumberFormat="1" applyFont="1" applyFill="1" applyBorder="1" applyProtection="1">
      <alignment vertical="center"/>
      <protection hidden="1"/>
    </xf>
    <xf numFmtId="180" fontId="22" fillId="2" borderId="1" xfId="7" applyNumberFormat="1" applyFont="1" applyFill="1" applyBorder="1" applyProtection="1">
      <alignment vertical="center"/>
      <protection hidden="1"/>
    </xf>
    <xf numFmtId="0" fontId="19" fillId="2" borderId="1" xfId="6" applyFont="1" applyFill="1" applyBorder="1" applyAlignment="1" applyProtection="1">
      <alignment horizontal="center" vertical="center"/>
      <protection hidden="1"/>
    </xf>
    <xf numFmtId="177" fontId="19" fillId="2" borderId="1" xfId="6" applyNumberFormat="1" applyFont="1" applyFill="1" applyBorder="1" applyAlignment="1" applyProtection="1">
      <alignment horizontal="center" vertical="center"/>
      <protection hidden="1"/>
    </xf>
    <xf numFmtId="177" fontId="19" fillId="2" borderId="1" xfId="5" applyNumberFormat="1" applyFont="1" applyFill="1" applyBorder="1" applyAlignment="1" applyProtection="1">
      <alignment horizontal="center" vertical="center"/>
      <protection hidden="1"/>
    </xf>
    <xf numFmtId="0" fontId="20" fillId="2" borderId="1" xfId="6" applyFont="1" applyFill="1" applyBorder="1" applyAlignment="1" applyProtection="1">
      <alignment horizontal="left" vertical="center" wrapText="1"/>
      <protection hidden="1"/>
    </xf>
    <xf numFmtId="0" fontId="13" fillId="2" borderId="0" xfId="2" applyFont="1" applyFill="1" applyBorder="1" applyProtection="1">
      <alignment vertical="center"/>
      <protection hidden="1"/>
    </xf>
    <xf numFmtId="0" fontId="13" fillId="2" borderId="0" xfId="2" applyFont="1" applyFill="1" applyBorder="1" applyAlignment="1" applyProtection="1">
      <alignment horizontal="left" vertical="center"/>
      <protection hidden="1"/>
    </xf>
    <xf numFmtId="0" fontId="19" fillId="2" borderId="0" xfId="2" applyNumberFormat="1" applyFont="1" applyFill="1" applyBorder="1" applyAlignment="1" applyProtection="1">
      <alignment horizontal="center" vertical="center"/>
      <protection hidden="1"/>
    </xf>
    <xf numFmtId="43" fontId="19" fillId="2" borderId="0" xfId="2" applyNumberFormat="1" applyFont="1" applyFill="1" applyBorder="1" applyAlignment="1" applyProtection="1">
      <alignment vertical="center"/>
      <protection hidden="1"/>
    </xf>
    <xf numFmtId="0" fontId="19" fillId="2" borderId="0" xfId="2" applyFont="1" applyFill="1" applyBorder="1" applyAlignment="1" applyProtection="1">
      <alignment vertical="center"/>
      <protection hidden="1"/>
    </xf>
    <xf numFmtId="0" fontId="19" fillId="2" borderId="0" xfId="2" applyFont="1" applyFill="1" applyBorder="1" applyProtection="1">
      <alignment vertical="center"/>
      <protection hidden="1"/>
    </xf>
    <xf numFmtId="0" fontId="19" fillId="2" borderId="0" xfId="2" applyFont="1" applyFill="1" applyBorder="1" applyAlignment="1" applyProtection="1">
      <alignment horizontal="center" vertical="center"/>
      <protection hidden="1"/>
    </xf>
    <xf numFmtId="180" fontId="19" fillId="2" borderId="0" xfId="2" applyNumberFormat="1" applyFont="1" applyFill="1" applyBorder="1" applyAlignment="1" applyProtection="1">
      <alignment horizontal="center" vertical="center"/>
      <protection hidden="1"/>
    </xf>
    <xf numFmtId="178" fontId="19" fillId="2" borderId="0" xfId="2" applyNumberFormat="1" applyFont="1" applyFill="1" applyBorder="1" applyAlignment="1" applyProtection="1">
      <alignment horizontal="center" vertical="center"/>
      <protection hidden="1"/>
    </xf>
    <xf numFmtId="0" fontId="19" fillId="2" borderId="0" xfId="2" applyFont="1" applyFill="1" applyBorder="1" applyAlignment="1" applyProtection="1">
      <alignment horizontal="left" vertical="center"/>
      <protection hidden="1"/>
    </xf>
    <xf numFmtId="183" fontId="19" fillId="2" borderId="0" xfId="3" applyNumberFormat="1" applyFont="1" applyFill="1" applyBorder="1" applyAlignment="1" applyProtection="1">
      <alignment horizontal="right" vertical="center"/>
      <protection hidden="1"/>
    </xf>
    <xf numFmtId="0" fontId="19" fillId="2" borderId="0" xfId="2" applyNumberFormat="1" applyFont="1" applyFill="1" applyBorder="1" applyAlignment="1" applyProtection="1">
      <alignment horizontal="left" vertical="center"/>
      <protection hidden="1"/>
    </xf>
    <xf numFmtId="0" fontId="19" fillId="2" borderId="0" xfId="2" applyFont="1" applyFill="1" applyBorder="1" applyAlignment="1" applyProtection="1">
      <alignment horizontal="left" vertical="center" wrapText="1"/>
      <protection hidden="1"/>
    </xf>
    <xf numFmtId="177" fontId="19" fillId="2" borderId="0" xfId="3" applyNumberFormat="1" applyFont="1" applyFill="1" applyBorder="1" applyAlignment="1" applyProtection="1">
      <alignment horizontal="right" vertical="center"/>
      <protection hidden="1"/>
    </xf>
    <xf numFmtId="43" fontId="19" fillId="2" borderId="0" xfId="3" applyNumberFormat="1" applyFont="1" applyFill="1" applyBorder="1" applyAlignment="1" applyProtection="1">
      <alignment horizontal="right" vertical="center"/>
      <protection hidden="1"/>
    </xf>
    <xf numFmtId="177" fontId="19" fillId="2" borderId="0" xfId="2" applyNumberFormat="1" applyFont="1" applyFill="1" applyBorder="1" applyProtection="1">
      <alignment vertical="center"/>
      <protection hidden="1"/>
    </xf>
    <xf numFmtId="10" fontId="19" fillId="2" borderId="0" xfId="1" applyNumberFormat="1" applyFont="1" applyFill="1" applyBorder="1" applyProtection="1">
      <alignment vertical="center"/>
      <protection hidden="1"/>
    </xf>
    <xf numFmtId="180" fontId="19" fillId="2" borderId="0" xfId="1" applyNumberFormat="1" applyFont="1" applyFill="1" applyBorder="1" applyProtection="1">
      <alignment vertical="center"/>
      <protection hidden="1"/>
    </xf>
    <xf numFmtId="43" fontId="19" fillId="2" borderId="0" xfId="3" applyFont="1" applyFill="1" applyBorder="1" applyProtection="1">
      <alignment vertical="center"/>
      <protection hidden="1"/>
    </xf>
    <xf numFmtId="176" fontId="19" fillId="2" borderId="0" xfId="3" applyNumberFormat="1" applyFont="1" applyFill="1" applyBorder="1" applyProtection="1">
      <alignment vertical="center"/>
      <protection hidden="1"/>
    </xf>
    <xf numFmtId="43" fontId="19" fillId="2" borderId="0" xfId="2" applyNumberFormat="1" applyFont="1" applyFill="1" applyBorder="1" applyProtection="1">
      <alignment vertical="center"/>
      <protection hidden="1"/>
    </xf>
    <xf numFmtId="178" fontId="19" fillId="2" borderId="0" xfId="4" applyNumberFormat="1" applyFont="1" applyFill="1" applyBorder="1" applyAlignment="1" applyProtection="1">
      <alignment horizontal="right" vertical="center"/>
      <protection hidden="1"/>
    </xf>
    <xf numFmtId="10" fontId="19" fillId="2" borderId="0" xfId="2" applyNumberFormat="1" applyFont="1" applyFill="1" applyBorder="1" applyAlignment="1" applyProtection="1">
      <alignment horizontal="center" vertical="center"/>
      <protection hidden="1"/>
    </xf>
    <xf numFmtId="10" fontId="26" fillId="2" borderId="0" xfId="2" applyNumberFormat="1" applyFont="1" applyFill="1" applyBorder="1" applyProtection="1">
      <alignment vertical="center"/>
      <protection hidden="1"/>
    </xf>
    <xf numFmtId="43" fontId="19" fillId="2" borderId="0" xfId="2" applyNumberFormat="1" applyFont="1" applyFill="1" applyBorder="1" applyAlignment="1" applyProtection="1">
      <alignment horizontal="left" vertical="center" wrapText="1"/>
      <protection hidden="1"/>
    </xf>
    <xf numFmtId="10" fontId="19" fillId="2" borderId="0" xfId="4" applyNumberFormat="1" applyFont="1" applyFill="1" applyBorder="1" applyAlignment="1" applyProtection="1">
      <alignment horizontal="left" vertical="center" wrapText="1"/>
      <protection hidden="1"/>
    </xf>
    <xf numFmtId="43" fontId="19" fillId="2" borderId="0" xfId="3" applyFont="1" applyFill="1" applyBorder="1" applyAlignment="1" applyProtection="1">
      <alignment horizontal="center" vertical="center"/>
      <protection hidden="1"/>
    </xf>
    <xf numFmtId="176" fontId="19" fillId="2" borderId="0" xfId="3" applyNumberFormat="1" applyFont="1" applyFill="1" applyBorder="1" applyAlignment="1" applyProtection="1">
      <alignment horizontal="center" vertical="center"/>
      <protection hidden="1"/>
    </xf>
    <xf numFmtId="177" fontId="19" fillId="2" borderId="0" xfId="3" applyNumberFormat="1" applyFont="1" applyFill="1" applyBorder="1" applyAlignment="1" applyProtection="1">
      <alignment horizontal="center" vertical="center"/>
      <protection hidden="1"/>
    </xf>
    <xf numFmtId="43" fontId="19" fillId="2" borderId="0" xfId="3" applyNumberFormat="1" applyFont="1" applyFill="1" applyBorder="1" applyAlignment="1" applyProtection="1">
      <alignment horizontal="center" vertical="center"/>
      <protection hidden="1"/>
    </xf>
    <xf numFmtId="0" fontId="19" fillId="2" borderId="0" xfId="0" applyFont="1" applyFill="1" applyBorder="1" applyAlignment="1" applyProtection="1">
      <alignment horizontal="center" vertical="center"/>
      <protection hidden="1"/>
    </xf>
    <xf numFmtId="179" fontId="19" fillId="2" borderId="0" xfId="0" applyNumberFormat="1" applyFont="1" applyFill="1" applyBorder="1" applyAlignment="1" applyProtection="1">
      <alignment horizontal="center" vertical="center"/>
      <protection hidden="1"/>
    </xf>
    <xf numFmtId="10" fontId="19" fillId="2" borderId="0" xfId="1" applyNumberFormat="1" applyFont="1" applyFill="1" applyBorder="1" applyAlignment="1" applyProtection="1">
      <alignment horizontal="center" vertical="center"/>
      <protection hidden="1"/>
    </xf>
    <xf numFmtId="179" fontId="19" fillId="2" borderId="0" xfId="1" applyNumberFormat="1" applyFont="1" applyFill="1" applyBorder="1" applyAlignment="1" applyProtection="1">
      <alignment horizontal="center" vertical="center"/>
      <protection hidden="1"/>
    </xf>
    <xf numFmtId="178" fontId="19" fillId="2" borderId="0" xfId="1" applyNumberFormat="1" applyFont="1" applyFill="1" applyBorder="1" applyAlignment="1" applyProtection="1">
      <alignment horizontal="center" vertical="center"/>
      <protection hidden="1"/>
    </xf>
    <xf numFmtId="178" fontId="19" fillId="2" borderId="0" xfId="0" applyNumberFormat="1" applyFont="1" applyFill="1" applyBorder="1" applyAlignment="1" applyProtection="1">
      <alignment horizontal="center" vertical="center"/>
      <protection hidden="1"/>
    </xf>
    <xf numFmtId="43" fontId="19" fillId="2" borderId="0" xfId="3" applyFont="1" applyFill="1" applyBorder="1" applyAlignment="1" applyProtection="1">
      <alignment horizontal="right" vertical="center"/>
      <protection hidden="1"/>
    </xf>
    <xf numFmtId="9" fontId="19" fillId="2" borderId="0" xfId="0" applyNumberFormat="1" applyFont="1" applyFill="1" applyBorder="1" applyAlignment="1" applyProtection="1">
      <alignment horizontal="center" vertical="center"/>
      <protection hidden="1"/>
    </xf>
    <xf numFmtId="9" fontId="19" fillId="2" borderId="0" xfId="1" applyFont="1" applyFill="1" applyBorder="1" applyAlignment="1" applyProtection="1">
      <alignment horizontal="center" vertical="center"/>
      <protection hidden="1"/>
    </xf>
    <xf numFmtId="9" fontId="19" fillId="2" borderId="0" xfId="2" applyNumberFormat="1" applyFont="1" applyFill="1" applyBorder="1" applyAlignment="1" applyProtection="1">
      <alignment horizontal="center" vertical="center"/>
      <protection hidden="1"/>
    </xf>
    <xf numFmtId="0" fontId="13" fillId="2" borderId="0" xfId="0" applyFont="1" applyFill="1" applyBorder="1" applyAlignment="1">
      <alignment horizontal="center" vertical="center"/>
    </xf>
    <xf numFmtId="0" fontId="13" fillId="2" borderId="0" xfId="2" applyFont="1" applyFill="1" applyBorder="1">
      <alignment vertical="center"/>
    </xf>
    <xf numFmtId="0" fontId="13" fillId="2" borderId="0" xfId="2" applyFont="1" applyFill="1" applyBorder="1" applyAlignment="1" applyProtection="1">
      <alignment horizontal="left" vertical="center"/>
    </xf>
    <xf numFmtId="0" fontId="19" fillId="2" borderId="0" xfId="2" applyNumberFormat="1" applyFont="1" applyFill="1" applyBorder="1" applyAlignment="1" applyProtection="1">
      <alignment horizontal="center" vertical="center"/>
      <protection locked="0"/>
    </xf>
    <xf numFmtId="43" fontId="19" fillId="2" borderId="0" xfId="2" applyNumberFormat="1" applyFont="1" applyFill="1" applyBorder="1" applyAlignment="1" applyProtection="1">
      <alignment vertical="center"/>
    </xf>
    <xf numFmtId="0" fontId="19" fillId="2" borderId="0" xfId="2" applyFont="1" applyFill="1" applyBorder="1" applyAlignment="1" applyProtection="1">
      <alignment vertical="center"/>
    </xf>
    <xf numFmtId="0" fontId="19" fillId="2" borderId="0" xfId="2" applyFont="1" applyFill="1" applyBorder="1" applyAlignment="1">
      <alignment horizontal="center" vertical="center"/>
    </xf>
    <xf numFmtId="0" fontId="19" fillId="2" borderId="0" xfId="2" applyFont="1" applyFill="1" applyBorder="1">
      <alignment vertical="center"/>
    </xf>
    <xf numFmtId="0" fontId="19" fillId="2" borderId="0" xfId="2" applyFont="1" applyFill="1" applyBorder="1" applyAlignment="1" applyProtection="1">
      <alignment horizontal="left" vertical="center"/>
    </xf>
    <xf numFmtId="183" fontId="19" fillId="2" borderId="0" xfId="3" applyNumberFormat="1" applyFont="1" applyFill="1" applyBorder="1" applyAlignment="1" applyProtection="1">
      <alignment horizontal="right" vertical="center"/>
      <protection locked="0"/>
    </xf>
    <xf numFmtId="0" fontId="19" fillId="2" borderId="0" xfId="2" applyNumberFormat="1" applyFont="1" applyFill="1" applyBorder="1" applyAlignment="1" applyProtection="1">
      <alignment horizontal="left" vertical="center"/>
      <protection locked="0"/>
    </xf>
    <xf numFmtId="0" fontId="19" fillId="2" borderId="0" xfId="2" applyFont="1" applyFill="1" applyBorder="1" applyAlignment="1" applyProtection="1">
      <alignment horizontal="left" vertical="center" wrapText="1"/>
    </xf>
    <xf numFmtId="177" fontId="19" fillId="2" borderId="0" xfId="3" applyNumberFormat="1" applyFont="1" applyFill="1" applyBorder="1" applyAlignment="1" applyProtection="1">
      <alignment horizontal="right" vertical="center"/>
    </xf>
    <xf numFmtId="43" fontId="19" fillId="2" borderId="0" xfId="3" applyNumberFormat="1" applyFont="1" applyFill="1" applyBorder="1" applyAlignment="1" applyProtection="1">
      <alignment horizontal="right" vertical="center"/>
    </xf>
    <xf numFmtId="177" fontId="19" fillId="2" borderId="0" xfId="2" applyNumberFormat="1" applyFont="1" applyFill="1" applyBorder="1">
      <alignment vertical="center"/>
    </xf>
    <xf numFmtId="10" fontId="19" fillId="2" borderId="0" xfId="1" applyNumberFormat="1" applyFont="1" applyFill="1" applyBorder="1">
      <alignment vertical="center"/>
    </xf>
    <xf numFmtId="180" fontId="19" fillId="2" borderId="0" xfId="1" applyNumberFormat="1" applyFont="1" applyFill="1" applyBorder="1">
      <alignment vertical="center"/>
    </xf>
    <xf numFmtId="178" fontId="19" fillId="2" borderId="0" xfId="4" applyNumberFormat="1" applyFont="1" applyFill="1" applyBorder="1" applyAlignment="1" applyProtection="1">
      <alignment horizontal="right" vertical="center"/>
    </xf>
    <xf numFmtId="43" fontId="19" fillId="2" borderId="0" xfId="2" applyNumberFormat="1" applyFont="1" applyFill="1" applyBorder="1" applyAlignment="1" applyProtection="1">
      <alignment horizontal="left" vertical="center" wrapText="1"/>
    </xf>
    <xf numFmtId="10" fontId="19" fillId="2" borderId="0" xfId="4" applyNumberFormat="1" applyFont="1" applyFill="1" applyBorder="1" applyAlignment="1" applyProtection="1">
      <alignment horizontal="left" vertical="center" wrapText="1"/>
    </xf>
    <xf numFmtId="0" fontId="19" fillId="2" borderId="0" xfId="2" applyFont="1" applyFill="1" applyBorder="1" applyAlignment="1" applyProtection="1">
      <alignment horizontal="center" vertical="center"/>
    </xf>
    <xf numFmtId="177" fontId="19" fillId="2" borderId="0" xfId="3" applyNumberFormat="1" applyFont="1" applyFill="1" applyBorder="1" applyAlignment="1" applyProtection="1">
      <alignment horizontal="center" vertical="center"/>
    </xf>
    <xf numFmtId="43" fontId="19" fillId="2" borderId="0" xfId="3" applyNumberFormat="1" applyFont="1" applyFill="1" applyBorder="1" applyAlignment="1" applyProtection="1">
      <alignment horizontal="center" vertical="center"/>
    </xf>
    <xf numFmtId="0" fontId="19" fillId="2" borderId="0" xfId="0" applyFont="1" applyFill="1" applyBorder="1" applyAlignment="1">
      <alignment horizontal="center" vertical="center"/>
    </xf>
    <xf numFmtId="178" fontId="19" fillId="2" borderId="0" xfId="0" applyNumberFormat="1" applyFont="1" applyFill="1" applyBorder="1" applyAlignment="1">
      <alignment horizontal="center" vertical="center"/>
    </xf>
    <xf numFmtId="178" fontId="19" fillId="2" borderId="0" xfId="1" applyNumberFormat="1" applyFont="1" applyFill="1" applyBorder="1" applyAlignment="1">
      <alignment horizontal="center" vertical="center"/>
    </xf>
    <xf numFmtId="178" fontId="19" fillId="2" borderId="0" xfId="2" applyNumberFormat="1" applyFont="1" applyFill="1" applyBorder="1" applyAlignment="1">
      <alignment horizontal="center" vertical="center"/>
    </xf>
    <xf numFmtId="179" fontId="19" fillId="2" borderId="0" xfId="0" applyNumberFormat="1" applyFont="1" applyFill="1" applyBorder="1" applyAlignment="1" applyProtection="1">
      <alignment horizontal="center" vertical="center"/>
    </xf>
    <xf numFmtId="10" fontId="19" fillId="2" borderId="0" xfId="1" applyNumberFormat="1" applyFont="1" applyFill="1" applyBorder="1" applyAlignment="1">
      <alignment horizontal="center" vertical="center"/>
    </xf>
    <xf numFmtId="0" fontId="8" fillId="2" borderId="1" xfId="0" applyFont="1" applyFill="1" applyBorder="1" applyAlignment="1" applyProtection="1">
      <alignment horizontal="left" vertical="top" wrapText="1"/>
      <protection hidden="1"/>
    </xf>
    <xf numFmtId="0" fontId="8" fillId="2" borderId="1" xfId="0" applyFont="1" applyFill="1" applyBorder="1" applyAlignment="1" applyProtection="1">
      <alignment horizontal="left" vertical="top"/>
      <protection hidden="1"/>
    </xf>
    <xf numFmtId="0" fontId="10" fillId="2" borderId="1" xfId="0" applyFont="1" applyFill="1" applyBorder="1" applyAlignment="1" applyProtection="1">
      <alignment horizontal="center" vertical="center"/>
      <protection hidden="1"/>
    </xf>
    <xf numFmtId="0" fontId="8" fillId="2" borderId="1" xfId="0" applyFont="1" applyFill="1" applyBorder="1" applyAlignment="1" applyProtection="1">
      <alignment horizontal="center" vertical="center"/>
      <protection hidden="1"/>
    </xf>
    <xf numFmtId="0" fontId="8" fillId="2" borderId="1" xfId="0" applyFont="1" applyFill="1" applyBorder="1" applyAlignment="1" applyProtection="1">
      <alignment horizontal="center" vertical="center" wrapText="1"/>
      <protection hidden="1"/>
    </xf>
    <xf numFmtId="0" fontId="15" fillId="2" borderId="1" xfId="0" applyFont="1" applyFill="1" applyBorder="1" applyAlignment="1" applyProtection="1">
      <alignment horizontal="center" vertical="center" wrapText="1"/>
      <protection hidden="1"/>
    </xf>
    <xf numFmtId="0" fontId="11" fillId="0" borderId="0" xfId="0" applyFont="1" applyAlignment="1" applyProtection="1">
      <alignment horizontal="center" vertical="center"/>
      <protection hidden="1"/>
    </xf>
    <xf numFmtId="0" fontId="12" fillId="0" borderId="0" xfId="0" applyFont="1" applyBorder="1" applyAlignment="1" applyProtection="1">
      <alignment horizontal="center" vertical="center"/>
      <protection hidden="1"/>
    </xf>
    <xf numFmtId="0" fontId="12" fillId="0" borderId="5" xfId="0" applyFont="1" applyBorder="1" applyAlignment="1" applyProtection="1">
      <alignment horizontal="center" vertical="center"/>
      <protection locked="0"/>
    </xf>
    <xf numFmtId="0" fontId="12" fillId="0" borderId="6" xfId="0" applyFont="1"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2" xfId="0" applyBorder="1" applyAlignment="1" applyProtection="1">
      <alignment horizontal="center" vertical="center"/>
      <protection hidden="1"/>
    </xf>
    <xf numFmtId="0" fontId="0" fillId="0" borderId="3" xfId="0" applyBorder="1" applyAlignment="1" applyProtection="1">
      <alignment horizontal="center" vertical="center"/>
      <protection hidden="1"/>
    </xf>
    <xf numFmtId="43" fontId="0" fillId="2" borderId="2" xfId="5" applyFont="1" applyFill="1" applyBorder="1" applyAlignment="1" applyProtection="1">
      <alignment horizontal="center" vertical="center"/>
      <protection hidden="1"/>
    </xf>
    <xf numFmtId="43" fontId="0" fillId="2" borderId="3" xfId="5" applyFont="1" applyFill="1" applyBorder="1" applyAlignment="1" applyProtection="1">
      <alignment horizontal="center" vertical="center"/>
      <protection hidden="1"/>
    </xf>
    <xf numFmtId="43" fontId="0" fillId="2" borderId="2" xfId="5" applyFont="1" applyFill="1" applyBorder="1" applyAlignment="1" applyProtection="1">
      <alignment horizontal="center" vertical="center"/>
      <protection locked="0"/>
    </xf>
    <xf numFmtId="43" fontId="0" fillId="2" borderId="3" xfId="5" applyFont="1" applyFill="1" applyBorder="1" applyAlignment="1" applyProtection="1">
      <alignment horizontal="center" vertical="center"/>
      <protection locked="0"/>
    </xf>
    <xf numFmtId="43" fontId="0" fillId="4" borderId="2" xfId="5" applyFont="1" applyFill="1" applyBorder="1" applyAlignment="1" applyProtection="1">
      <alignment horizontal="center" vertical="center"/>
      <protection hidden="1"/>
    </xf>
    <xf numFmtId="43" fontId="0" fillId="4" borderId="3" xfId="5" applyFont="1" applyFill="1" applyBorder="1" applyAlignment="1" applyProtection="1">
      <alignment horizontal="center" vertical="center"/>
      <protection hidden="1"/>
    </xf>
    <xf numFmtId="0" fontId="0" fillId="0" borderId="4" xfId="0" applyBorder="1" applyAlignment="1" applyProtection="1">
      <alignment horizontal="center" vertical="center"/>
      <protection hidden="1"/>
    </xf>
    <xf numFmtId="177" fontId="0" fillId="4" borderId="2" xfId="5" applyNumberFormat="1" applyFont="1" applyFill="1" applyBorder="1" applyAlignment="1" applyProtection="1">
      <alignment horizontal="center" vertical="center"/>
      <protection hidden="1"/>
    </xf>
    <xf numFmtId="177" fontId="0" fillId="4" borderId="3" xfId="5" applyNumberFormat="1" applyFont="1" applyFill="1" applyBorder="1" applyAlignment="1" applyProtection="1">
      <alignment horizontal="center" vertical="center"/>
      <protection hidden="1"/>
    </xf>
    <xf numFmtId="180" fontId="0" fillId="4" borderId="2" xfId="1" applyNumberFormat="1" applyFont="1" applyFill="1" applyBorder="1" applyAlignment="1" applyProtection="1">
      <alignment horizontal="center" vertical="center"/>
      <protection hidden="1"/>
    </xf>
    <xf numFmtId="180" fontId="0" fillId="4" borderId="3" xfId="1" applyNumberFormat="1" applyFont="1" applyFill="1" applyBorder="1" applyAlignment="1" applyProtection="1">
      <alignment horizontal="center" vertical="center"/>
      <protection hidden="1"/>
    </xf>
    <xf numFmtId="0" fontId="17" fillId="2" borderId="0" xfId="6" applyFont="1" applyFill="1" applyBorder="1" applyAlignment="1" applyProtection="1">
      <alignment horizontal="center" vertical="center"/>
      <protection hidden="1"/>
    </xf>
    <xf numFmtId="0" fontId="18" fillId="2" borderId="0" xfId="6" applyFont="1" applyFill="1" applyBorder="1" applyAlignment="1" applyProtection="1">
      <alignment horizontal="center" vertical="center"/>
      <protection hidden="1"/>
    </xf>
    <xf numFmtId="0" fontId="13" fillId="2" borderId="1" xfId="0" applyFont="1" applyFill="1" applyBorder="1" applyAlignment="1" applyProtection="1">
      <alignment horizontal="center" vertical="center" wrapText="1"/>
      <protection hidden="1"/>
    </xf>
    <xf numFmtId="0" fontId="13" fillId="2" borderId="1" xfId="0" applyFont="1" applyFill="1" applyBorder="1" applyAlignment="1" applyProtection="1">
      <alignment horizontal="center" vertical="center"/>
      <protection hidden="1"/>
    </xf>
    <xf numFmtId="0" fontId="24" fillId="2" borderId="0" xfId="0" applyFont="1" applyFill="1" applyBorder="1" applyAlignment="1" applyProtection="1">
      <alignment horizontal="center" vertical="center"/>
      <protection hidden="1"/>
    </xf>
    <xf numFmtId="0" fontId="25" fillId="2" borderId="0" xfId="2" applyFont="1" applyFill="1" applyBorder="1" applyAlignment="1" applyProtection="1">
      <alignment horizontal="center" vertical="center"/>
      <protection hidden="1"/>
    </xf>
    <xf numFmtId="0" fontId="25" fillId="2" borderId="0" xfId="2" applyFont="1" applyFill="1" applyBorder="1" applyAlignment="1" applyProtection="1">
      <alignment horizontal="center" vertical="center"/>
    </xf>
    <xf numFmtId="0" fontId="13" fillId="5" borderId="1" xfId="0" applyFont="1" applyFill="1" applyBorder="1" applyAlignment="1" applyProtection="1">
      <alignment horizontal="center" vertical="center"/>
      <protection hidden="1"/>
    </xf>
    <xf numFmtId="180" fontId="13" fillId="5" borderId="1" xfId="1" applyNumberFormat="1" applyFont="1" applyFill="1" applyBorder="1" applyAlignment="1" applyProtection="1">
      <alignment horizontal="center" vertical="center"/>
      <protection hidden="1"/>
    </xf>
    <xf numFmtId="10" fontId="13" fillId="5" borderId="1" xfId="1" applyNumberFormat="1" applyFont="1" applyFill="1" applyBorder="1" applyAlignment="1" applyProtection="1">
      <alignment horizontal="center" vertical="center"/>
      <protection hidden="1"/>
    </xf>
    <xf numFmtId="178" fontId="13" fillId="5" borderId="1" xfId="1" applyNumberFormat="1" applyFont="1" applyFill="1" applyBorder="1" applyAlignment="1" applyProtection="1">
      <alignment horizontal="center" vertical="center"/>
      <protection hidden="1"/>
    </xf>
    <xf numFmtId="178" fontId="13" fillId="5" borderId="1" xfId="0" applyNumberFormat="1" applyFont="1" applyFill="1" applyBorder="1" applyAlignment="1" applyProtection="1">
      <alignment horizontal="center" vertical="center"/>
      <protection hidden="1"/>
    </xf>
    <xf numFmtId="179" fontId="13" fillId="5" borderId="1" xfId="0" applyNumberFormat="1" applyFont="1" applyFill="1" applyBorder="1" applyProtection="1">
      <alignment vertical="center"/>
      <protection hidden="1"/>
    </xf>
    <xf numFmtId="0" fontId="27" fillId="5" borderId="1" xfId="0" applyFont="1" applyFill="1" applyBorder="1" applyProtection="1">
      <alignment vertical="center"/>
      <protection hidden="1"/>
    </xf>
    <xf numFmtId="0" fontId="27" fillId="2" borderId="0" xfId="0" applyFont="1" applyFill="1" applyBorder="1" applyProtection="1">
      <alignment vertical="center"/>
      <protection hidden="1"/>
    </xf>
    <xf numFmtId="8" fontId="27" fillId="2" borderId="0" xfId="0" applyNumberFormat="1" applyFont="1" applyFill="1" applyBorder="1" applyProtection="1">
      <alignment vertical="center"/>
      <protection hidden="1"/>
    </xf>
    <xf numFmtId="0" fontId="28" fillId="2" borderId="0" xfId="0" applyFont="1" applyFill="1" applyBorder="1" applyProtection="1">
      <alignment vertical="center"/>
      <protection hidden="1"/>
    </xf>
    <xf numFmtId="8" fontId="28" fillId="2" borderId="0" xfId="0" applyNumberFormat="1" applyFont="1" applyFill="1" applyBorder="1" applyProtection="1">
      <alignment vertical="center"/>
      <protection hidden="1"/>
    </xf>
  </cellXfs>
  <cellStyles count="10">
    <cellStyle name="百分比" xfId="1" builtinId="5"/>
    <cellStyle name="百分比 2" xfId="7"/>
    <cellStyle name="百分比 3" xfId="4"/>
    <cellStyle name="常规" xfId="0" builtinId="0"/>
    <cellStyle name="常规 2" xfId="6"/>
    <cellStyle name="常规 3" xfId="2"/>
    <cellStyle name="千位分隔" xfId="5" builtinId="3"/>
    <cellStyle name="千位分隔 2" xfId="3"/>
    <cellStyle name="千位分隔 3" xfId="8"/>
    <cellStyle name="千位分隔 4"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8"/>
  <sheetViews>
    <sheetView showGridLines="0" topLeftCell="A4" workbookViewId="0">
      <selection activeCell="E7" sqref="E7"/>
    </sheetView>
  </sheetViews>
  <sheetFormatPr defaultColWidth="8.625" defaultRowHeight="13.5"/>
  <cols>
    <col min="1" max="1" width="14.25" style="17" customWidth="1"/>
    <col min="2" max="2" width="14.5" style="17" customWidth="1"/>
    <col min="3" max="3" width="15" style="17" customWidth="1"/>
    <col min="4" max="4" width="14.875" style="17" customWidth="1"/>
    <col min="5" max="5" width="14.375" style="17" customWidth="1"/>
    <col min="6" max="6" width="9.625" style="17" customWidth="1"/>
    <col min="7" max="26" width="8.625" style="35"/>
    <col min="27" max="16384" width="8.625" style="17"/>
  </cols>
  <sheetData>
    <row r="1" spans="1:6" ht="27.6" customHeight="1">
      <c r="A1" s="148" t="s">
        <v>125</v>
      </c>
      <c r="B1" s="148"/>
      <c r="C1" s="148"/>
      <c r="D1" s="148"/>
      <c r="E1" s="148"/>
      <c r="F1" s="148"/>
    </row>
    <row r="2" spans="1:6" ht="23.25" customHeight="1" thickBot="1">
      <c r="A2" s="149" t="s">
        <v>212</v>
      </c>
      <c r="B2" s="149"/>
      <c r="C2" s="149"/>
      <c r="D2" s="149"/>
      <c r="E2" s="149"/>
      <c r="F2" s="149"/>
    </row>
    <row r="3" spans="1:6" ht="22.5" customHeight="1">
      <c r="A3" s="38" t="s">
        <v>126</v>
      </c>
      <c r="B3" s="150" t="s">
        <v>306</v>
      </c>
      <c r="C3" s="151"/>
      <c r="D3" s="38" t="s">
        <v>127</v>
      </c>
      <c r="E3" s="152" t="s">
        <v>217</v>
      </c>
      <c r="F3" s="153"/>
    </row>
    <row r="4" spans="1:6" ht="22.5" customHeight="1">
      <c r="A4" s="18" t="s">
        <v>128</v>
      </c>
      <c r="B4" s="154" t="s">
        <v>98</v>
      </c>
      <c r="C4" s="155"/>
      <c r="D4" s="18" t="s">
        <v>214</v>
      </c>
      <c r="E4" s="156"/>
      <c r="F4" s="157"/>
    </row>
    <row r="5" spans="1:6" ht="18.600000000000001" customHeight="1">
      <c r="A5" s="18"/>
      <c r="B5" s="22" t="s">
        <v>143</v>
      </c>
      <c r="C5" s="22" t="s">
        <v>144</v>
      </c>
      <c r="D5" s="22"/>
      <c r="E5" s="22" t="s">
        <v>143</v>
      </c>
      <c r="F5" s="22" t="s">
        <v>146</v>
      </c>
    </row>
    <row r="6" spans="1:6" ht="18" customHeight="1">
      <c r="A6" s="27" t="s">
        <v>129</v>
      </c>
      <c r="B6" s="28">
        <v>8000</v>
      </c>
      <c r="C6" s="26" t="s">
        <v>145</v>
      </c>
      <c r="D6" s="30" t="s">
        <v>206</v>
      </c>
      <c r="E6" s="28">
        <v>1000</v>
      </c>
      <c r="F6" s="22" t="s">
        <v>147</v>
      </c>
    </row>
    <row r="7" spans="1:6" ht="23.25" customHeight="1">
      <c r="A7" s="39" t="s">
        <v>215</v>
      </c>
      <c r="B7" s="28">
        <v>0</v>
      </c>
      <c r="C7" s="37" t="s">
        <v>149</v>
      </c>
      <c r="D7" s="27" t="s">
        <v>130</v>
      </c>
      <c r="E7" s="28"/>
      <c r="F7" s="21"/>
    </row>
    <row r="8" spans="1:6" ht="16.5" customHeight="1">
      <c r="A8" s="27" t="s">
        <v>131</v>
      </c>
      <c r="B8" s="29">
        <v>2000</v>
      </c>
      <c r="C8" s="26" t="s">
        <v>148</v>
      </c>
      <c r="D8" s="27" t="s">
        <v>132</v>
      </c>
      <c r="E8" s="28"/>
      <c r="F8" s="23"/>
    </row>
    <row r="9" spans="1:6" ht="16.5" customHeight="1">
      <c r="A9" s="27" t="s">
        <v>133</v>
      </c>
      <c r="B9" s="28"/>
      <c r="C9" s="32"/>
      <c r="D9" s="31" t="s">
        <v>142</v>
      </c>
      <c r="E9" s="28"/>
      <c r="F9" s="23"/>
    </row>
    <row r="10" spans="1:6" ht="16.5" customHeight="1">
      <c r="A10" s="27" t="s">
        <v>150</v>
      </c>
      <c r="B10" s="158">
        <f>DATA!D7</f>
        <v>11000</v>
      </c>
      <c r="C10" s="159"/>
      <c r="D10" s="156"/>
      <c r="E10" s="164"/>
      <c r="F10" s="157"/>
    </row>
    <row r="11" spans="1:6" ht="18.75" customHeight="1">
      <c r="A11" s="27" t="s">
        <v>151</v>
      </c>
      <c r="B11" s="160"/>
      <c r="C11" s="161"/>
      <c r="D11" s="25" t="s">
        <v>152</v>
      </c>
      <c r="E11" s="162">
        <f>DATA!B8</f>
        <v>11000</v>
      </c>
      <c r="F11" s="163"/>
    </row>
    <row r="12" spans="1:6">
      <c r="A12" s="25" t="s">
        <v>134</v>
      </c>
      <c r="B12" s="167">
        <f>DATA!F9</f>
        <v>0.1</v>
      </c>
      <c r="C12" s="168"/>
      <c r="D12" s="25" t="s">
        <v>153</v>
      </c>
      <c r="E12" s="165">
        <f>DATA!F8</f>
        <v>1100</v>
      </c>
      <c r="F12" s="166"/>
    </row>
    <row r="13" spans="1:6">
      <c r="A13" s="25" t="s">
        <v>135</v>
      </c>
      <c r="B13" s="167">
        <f>DATA!D9</f>
        <v>0</v>
      </c>
      <c r="C13" s="168"/>
      <c r="D13" s="25" t="s">
        <v>154</v>
      </c>
      <c r="E13" s="165">
        <f>DATA!B9</f>
        <v>0</v>
      </c>
      <c r="F13" s="166"/>
    </row>
    <row r="14" spans="1:6">
      <c r="A14" s="25" t="s">
        <v>136</v>
      </c>
      <c r="B14" s="165">
        <f>DATA!B10</f>
        <v>311.53843274530578</v>
      </c>
      <c r="C14" s="166"/>
      <c r="D14" s="25" t="s">
        <v>137</v>
      </c>
      <c r="E14" s="165">
        <f>DATA!D10</f>
        <v>311.53843274530578</v>
      </c>
      <c r="F14" s="166"/>
    </row>
    <row r="15" spans="1:6">
      <c r="A15" s="25" t="s">
        <v>138</v>
      </c>
      <c r="B15" s="165">
        <f>DATA!F10</f>
        <v>233.83830033912898</v>
      </c>
      <c r="C15" s="166"/>
      <c r="D15" s="25" t="s">
        <v>139</v>
      </c>
      <c r="E15" s="165">
        <f>DATA!B11</f>
        <v>193.08913697188274</v>
      </c>
      <c r="F15" s="166"/>
    </row>
    <row r="16" spans="1:6">
      <c r="A16" s="25" t="s">
        <v>140</v>
      </c>
      <c r="B16" s="165">
        <f>DATA!D11</f>
        <v>137.40414357072362</v>
      </c>
      <c r="C16" s="166"/>
      <c r="D16" s="25" t="s">
        <v>141</v>
      </c>
      <c r="E16" s="165">
        <f>DATA!F11</f>
        <v>650</v>
      </c>
      <c r="F16" s="166"/>
    </row>
    <row r="17" spans="1:26">
      <c r="F17" s="19">
        <f>DATA!F12</f>
        <v>1.2375</v>
      </c>
    </row>
    <row r="18" spans="1:26" customFormat="1" ht="13.5" customHeight="1">
      <c r="A18" s="144" t="s">
        <v>205</v>
      </c>
      <c r="B18" s="144"/>
      <c r="C18" s="144"/>
      <c r="D18" s="144"/>
      <c r="E18" s="144"/>
      <c r="F18" s="144"/>
      <c r="G18" s="36"/>
      <c r="H18" s="36"/>
      <c r="I18" s="36"/>
      <c r="J18" s="36"/>
      <c r="K18" s="36"/>
      <c r="L18" s="36"/>
      <c r="M18" s="36"/>
      <c r="N18" s="36"/>
      <c r="O18" s="36"/>
      <c r="P18" s="36"/>
      <c r="Q18" s="36"/>
      <c r="R18" s="36"/>
      <c r="S18" s="36"/>
      <c r="T18" s="36"/>
      <c r="U18" s="36"/>
      <c r="V18" s="36"/>
      <c r="W18" s="36"/>
      <c r="X18" s="36"/>
      <c r="Y18" s="36"/>
      <c r="Z18" s="36"/>
    </row>
    <row r="19" spans="1:26" customFormat="1" ht="14.25" customHeight="1">
      <c r="A19" s="33" t="s">
        <v>208</v>
      </c>
      <c r="B19" s="33" t="s">
        <v>209</v>
      </c>
      <c r="C19" s="33" t="s">
        <v>161</v>
      </c>
      <c r="D19" s="145" t="s">
        <v>210</v>
      </c>
      <c r="E19" s="145"/>
      <c r="F19" s="33" t="s">
        <v>211</v>
      </c>
      <c r="G19" s="36"/>
      <c r="H19" s="36"/>
      <c r="I19" s="36"/>
      <c r="J19" s="36"/>
      <c r="K19" s="36"/>
      <c r="L19" s="36"/>
      <c r="M19" s="36"/>
      <c r="N19" s="36"/>
      <c r="O19" s="36"/>
      <c r="P19" s="36"/>
      <c r="Q19" s="36"/>
      <c r="R19" s="36"/>
      <c r="S19" s="36"/>
      <c r="T19" s="36"/>
      <c r="U19" s="36"/>
      <c r="V19" s="36"/>
      <c r="W19" s="36"/>
      <c r="X19" s="36"/>
      <c r="Y19" s="36"/>
      <c r="Z19" s="36"/>
    </row>
    <row r="20" spans="1:26" customFormat="1">
      <c r="A20" s="145" t="s">
        <v>162</v>
      </c>
      <c r="B20" s="145" t="s">
        <v>163</v>
      </c>
      <c r="C20" s="20" t="s">
        <v>164</v>
      </c>
      <c r="D20" s="145" t="s">
        <v>165</v>
      </c>
      <c r="E20" s="145"/>
      <c r="F20" s="24" t="s">
        <v>166</v>
      </c>
      <c r="G20" s="36"/>
      <c r="H20" s="36"/>
      <c r="I20" s="36"/>
      <c r="J20" s="36"/>
      <c r="K20" s="36"/>
      <c r="L20" s="36"/>
      <c r="M20" s="36"/>
      <c r="N20" s="36"/>
      <c r="O20" s="36"/>
      <c r="P20" s="36"/>
      <c r="Q20" s="36"/>
      <c r="R20" s="36"/>
      <c r="S20" s="36"/>
      <c r="T20" s="36"/>
      <c r="U20" s="36"/>
      <c r="V20" s="36"/>
      <c r="W20" s="36"/>
      <c r="X20" s="36"/>
      <c r="Y20" s="36"/>
      <c r="Z20" s="36"/>
    </row>
    <row r="21" spans="1:26" customFormat="1">
      <c r="A21" s="145"/>
      <c r="B21" s="145"/>
      <c r="C21" s="20" t="s">
        <v>167</v>
      </c>
      <c r="D21" s="145" t="s">
        <v>168</v>
      </c>
      <c r="E21" s="145"/>
      <c r="F21" s="24" t="s">
        <v>166</v>
      </c>
      <c r="G21" s="36"/>
      <c r="H21" s="36"/>
      <c r="I21" s="36"/>
      <c r="J21" s="36"/>
      <c r="K21" s="36"/>
      <c r="L21" s="36"/>
      <c r="M21" s="36"/>
      <c r="N21" s="36"/>
      <c r="O21" s="36"/>
      <c r="P21" s="36"/>
      <c r="Q21" s="36"/>
      <c r="R21" s="36"/>
      <c r="S21" s="36"/>
      <c r="T21" s="36"/>
      <c r="U21" s="36"/>
      <c r="V21" s="36"/>
      <c r="W21" s="36"/>
      <c r="X21" s="36"/>
      <c r="Y21" s="36"/>
      <c r="Z21" s="36"/>
    </row>
    <row r="22" spans="1:26" customFormat="1">
      <c r="A22" s="145"/>
      <c r="B22" s="145" t="s">
        <v>169</v>
      </c>
      <c r="C22" s="20" t="s">
        <v>170</v>
      </c>
      <c r="D22" s="145" t="s">
        <v>171</v>
      </c>
      <c r="E22" s="145"/>
      <c r="F22" s="24" t="s">
        <v>166</v>
      </c>
      <c r="G22" s="36"/>
      <c r="H22" s="36"/>
      <c r="I22" s="36"/>
      <c r="J22" s="36"/>
      <c r="K22" s="36"/>
      <c r="L22" s="36"/>
      <c r="M22" s="36"/>
      <c r="N22" s="36"/>
      <c r="O22" s="36"/>
      <c r="P22" s="36"/>
      <c r="Q22" s="36"/>
      <c r="R22" s="36"/>
      <c r="S22" s="36"/>
      <c r="T22" s="36"/>
      <c r="U22" s="36"/>
      <c r="V22" s="36"/>
      <c r="W22" s="36"/>
      <c r="X22" s="36"/>
      <c r="Y22" s="36"/>
      <c r="Z22" s="36"/>
    </row>
    <row r="23" spans="1:26" customFormat="1">
      <c r="A23" s="145"/>
      <c r="B23" s="145"/>
      <c r="C23" s="20" t="s">
        <v>172</v>
      </c>
      <c r="D23" s="147" t="s">
        <v>173</v>
      </c>
      <c r="E23" s="147"/>
      <c r="F23" s="33" t="s">
        <v>174</v>
      </c>
      <c r="G23" s="36"/>
      <c r="H23" s="36"/>
      <c r="I23" s="36"/>
      <c r="J23" s="36"/>
      <c r="K23" s="36"/>
      <c r="L23" s="36"/>
      <c r="M23" s="36"/>
      <c r="N23" s="36"/>
      <c r="O23" s="36"/>
      <c r="P23" s="36"/>
      <c r="Q23" s="36"/>
      <c r="R23" s="36"/>
      <c r="S23" s="36"/>
      <c r="T23" s="36"/>
      <c r="U23" s="36"/>
      <c r="V23" s="36"/>
      <c r="W23" s="36"/>
      <c r="X23" s="36"/>
      <c r="Y23" s="36"/>
      <c r="Z23" s="36"/>
    </row>
    <row r="24" spans="1:26" customFormat="1">
      <c r="A24" s="145"/>
      <c r="B24" s="145"/>
      <c r="C24" s="20" t="s">
        <v>175</v>
      </c>
      <c r="D24" s="145" t="s">
        <v>176</v>
      </c>
      <c r="E24" s="145"/>
      <c r="F24" s="33" t="s">
        <v>177</v>
      </c>
      <c r="G24" s="36"/>
      <c r="H24" s="36"/>
      <c r="I24" s="36"/>
      <c r="J24" s="36"/>
      <c r="K24" s="36"/>
      <c r="L24" s="36"/>
      <c r="M24" s="36"/>
      <c r="N24" s="36"/>
      <c r="O24" s="36"/>
      <c r="P24" s="36"/>
      <c r="Q24" s="36"/>
      <c r="R24" s="36"/>
      <c r="S24" s="36"/>
      <c r="T24" s="36"/>
      <c r="U24" s="36"/>
      <c r="V24" s="36"/>
      <c r="W24" s="36"/>
      <c r="X24" s="36"/>
      <c r="Y24" s="36"/>
      <c r="Z24" s="36"/>
    </row>
    <row r="25" spans="1:26" customFormat="1">
      <c r="A25" s="145"/>
      <c r="B25" s="145"/>
      <c r="C25" s="20" t="s">
        <v>178</v>
      </c>
      <c r="D25" s="145" t="s">
        <v>179</v>
      </c>
      <c r="E25" s="145"/>
      <c r="F25" s="33" t="s">
        <v>177</v>
      </c>
      <c r="G25" s="36"/>
      <c r="H25" s="36"/>
      <c r="I25" s="36"/>
      <c r="J25" s="36"/>
      <c r="K25" s="36"/>
      <c r="L25" s="36"/>
      <c r="M25" s="36"/>
      <c r="N25" s="36"/>
      <c r="O25" s="36"/>
      <c r="P25" s="36"/>
      <c r="Q25" s="36"/>
      <c r="R25" s="36"/>
      <c r="S25" s="36"/>
      <c r="T25" s="36"/>
      <c r="U25" s="36"/>
      <c r="V25" s="36"/>
      <c r="W25" s="36"/>
      <c r="X25" s="36"/>
      <c r="Y25" s="36"/>
      <c r="Z25" s="36"/>
    </row>
    <row r="26" spans="1:26" customFormat="1">
      <c r="A26" s="145"/>
      <c r="B26" s="145"/>
      <c r="C26" s="20" t="s">
        <v>180</v>
      </c>
      <c r="D26" s="145" t="s">
        <v>176</v>
      </c>
      <c r="E26" s="145"/>
      <c r="F26" s="33" t="s">
        <v>177</v>
      </c>
      <c r="G26" s="36"/>
      <c r="H26" s="36"/>
      <c r="I26" s="36"/>
      <c r="J26" s="36"/>
      <c r="K26" s="36"/>
      <c r="L26" s="36"/>
      <c r="M26" s="36"/>
      <c r="N26" s="36"/>
      <c r="O26" s="36"/>
      <c r="P26" s="36"/>
      <c r="Q26" s="36"/>
      <c r="R26" s="36"/>
      <c r="S26" s="36"/>
      <c r="T26" s="36"/>
      <c r="U26" s="36"/>
      <c r="V26" s="36"/>
      <c r="W26" s="36"/>
      <c r="X26" s="36"/>
      <c r="Y26" s="36"/>
      <c r="Z26" s="36"/>
    </row>
    <row r="27" spans="1:26" customFormat="1">
      <c r="A27" s="145"/>
      <c r="B27" s="33" t="s">
        <v>181</v>
      </c>
      <c r="C27" s="20" t="s">
        <v>182</v>
      </c>
      <c r="D27" s="146" t="s">
        <v>183</v>
      </c>
      <c r="E27" s="146"/>
      <c r="F27" s="34" t="s">
        <v>177</v>
      </c>
      <c r="G27" s="36"/>
      <c r="H27" s="36"/>
      <c r="I27" s="36"/>
      <c r="J27" s="36"/>
      <c r="K27" s="36"/>
      <c r="L27" s="36"/>
      <c r="M27" s="36"/>
      <c r="N27" s="36"/>
      <c r="O27" s="36"/>
      <c r="P27" s="36"/>
      <c r="Q27" s="36"/>
      <c r="R27" s="36"/>
      <c r="S27" s="36"/>
      <c r="T27" s="36"/>
      <c r="U27" s="36"/>
      <c r="V27" s="36"/>
      <c r="W27" s="36"/>
      <c r="X27" s="36"/>
      <c r="Y27" s="36"/>
      <c r="Z27" s="36"/>
    </row>
    <row r="28" spans="1:26" customFormat="1">
      <c r="A28" s="145" t="s">
        <v>184</v>
      </c>
      <c r="B28" s="145" t="s">
        <v>185</v>
      </c>
      <c r="C28" s="20" t="s">
        <v>186</v>
      </c>
      <c r="D28" s="145" t="s">
        <v>187</v>
      </c>
      <c r="E28" s="145"/>
      <c r="F28" s="24" t="s">
        <v>188</v>
      </c>
      <c r="G28" s="36"/>
      <c r="H28" s="36"/>
      <c r="I28" s="36"/>
      <c r="J28" s="36"/>
      <c r="K28" s="36"/>
      <c r="L28" s="36"/>
      <c r="M28" s="36"/>
      <c r="N28" s="36"/>
      <c r="O28" s="36"/>
      <c r="P28" s="36"/>
      <c r="Q28" s="36"/>
      <c r="R28" s="36"/>
      <c r="S28" s="36"/>
      <c r="T28" s="36"/>
      <c r="U28" s="36"/>
      <c r="V28" s="36"/>
      <c r="W28" s="36"/>
      <c r="X28" s="36"/>
      <c r="Y28" s="36"/>
      <c r="Z28" s="36"/>
    </row>
    <row r="29" spans="1:26" customFormat="1">
      <c r="A29" s="145"/>
      <c r="B29" s="145"/>
      <c r="C29" s="20" t="s">
        <v>189</v>
      </c>
      <c r="D29" s="145" t="s">
        <v>190</v>
      </c>
      <c r="E29" s="145"/>
      <c r="F29" s="24" t="s">
        <v>188</v>
      </c>
      <c r="G29" s="36"/>
      <c r="H29" s="36"/>
      <c r="I29" s="36"/>
      <c r="J29" s="36"/>
      <c r="K29" s="36"/>
      <c r="L29" s="36"/>
      <c r="M29" s="36"/>
      <c r="N29" s="36"/>
      <c r="O29" s="36"/>
      <c r="P29" s="36"/>
      <c r="Q29" s="36"/>
      <c r="R29" s="36"/>
      <c r="S29" s="36"/>
      <c r="T29" s="36"/>
      <c r="U29" s="36"/>
      <c r="V29" s="36"/>
      <c r="W29" s="36"/>
      <c r="X29" s="36"/>
      <c r="Y29" s="36"/>
      <c r="Z29" s="36"/>
    </row>
    <row r="30" spans="1:26" customFormat="1">
      <c r="A30" s="145"/>
      <c r="B30" s="145"/>
      <c r="C30" s="20" t="s">
        <v>191</v>
      </c>
      <c r="D30" s="145" t="s">
        <v>192</v>
      </c>
      <c r="E30" s="145"/>
      <c r="F30" s="24" t="s">
        <v>188</v>
      </c>
      <c r="G30" s="36"/>
      <c r="H30" s="36"/>
      <c r="I30" s="36"/>
      <c r="J30" s="36"/>
      <c r="K30" s="36"/>
      <c r="L30" s="36"/>
      <c r="M30" s="36"/>
      <c r="N30" s="36"/>
      <c r="O30" s="36"/>
      <c r="P30" s="36"/>
      <c r="Q30" s="36"/>
      <c r="R30" s="36"/>
      <c r="S30" s="36"/>
      <c r="T30" s="36"/>
      <c r="U30" s="36"/>
      <c r="V30" s="36"/>
      <c r="W30" s="36"/>
      <c r="X30" s="36"/>
      <c r="Y30" s="36"/>
      <c r="Z30" s="36"/>
    </row>
    <row r="31" spans="1:26" customFormat="1">
      <c r="A31" s="145"/>
      <c r="B31" s="145" t="s">
        <v>193</v>
      </c>
      <c r="C31" s="20" t="s">
        <v>194</v>
      </c>
      <c r="D31" s="145" t="s">
        <v>195</v>
      </c>
      <c r="E31" s="145"/>
      <c r="F31" s="24" t="s">
        <v>188</v>
      </c>
      <c r="G31" s="36"/>
      <c r="H31" s="36"/>
      <c r="I31" s="36"/>
      <c r="J31" s="36"/>
      <c r="K31" s="36"/>
      <c r="L31" s="36"/>
      <c r="M31" s="36"/>
      <c r="N31" s="36"/>
      <c r="O31" s="36"/>
      <c r="P31" s="36"/>
      <c r="Q31" s="36"/>
      <c r="R31" s="36"/>
      <c r="S31" s="36"/>
      <c r="T31" s="36"/>
      <c r="U31" s="36"/>
      <c r="V31" s="36"/>
      <c r="W31" s="36"/>
      <c r="X31" s="36"/>
      <c r="Y31" s="36"/>
      <c r="Z31" s="36"/>
    </row>
    <row r="32" spans="1:26" customFormat="1">
      <c r="A32" s="145"/>
      <c r="B32" s="145"/>
      <c r="C32" s="20" t="s">
        <v>196</v>
      </c>
      <c r="D32" s="145" t="s">
        <v>197</v>
      </c>
      <c r="E32" s="145"/>
      <c r="F32" s="24" t="s">
        <v>188</v>
      </c>
      <c r="G32" s="36"/>
      <c r="H32" s="36"/>
      <c r="I32" s="36"/>
      <c r="J32" s="36"/>
      <c r="K32" s="36"/>
      <c r="L32" s="36"/>
      <c r="M32" s="36"/>
      <c r="N32" s="36"/>
      <c r="O32" s="36"/>
      <c r="P32" s="36"/>
      <c r="Q32" s="36"/>
      <c r="R32" s="36"/>
      <c r="S32" s="36"/>
      <c r="T32" s="36"/>
      <c r="U32" s="36"/>
      <c r="V32" s="36"/>
      <c r="W32" s="36"/>
      <c r="X32" s="36"/>
      <c r="Y32" s="36"/>
      <c r="Z32" s="36"/>
    </row>
    <row r="33" spans="1:26" customFormat="1">
      <c r="A33" s="145"/>
      <c r="B33" s="145"/>
      <c r="C33" s="20" t="s">
        <v>198</v>
      </c>
      <c r="D33" s="145" t="s">
        <v>199</v>
      </c>
      <c r="E33" s="145"/>
      <c r="F33" s="33" t="s">
        <v>177</v>
      </c>
      <c r="G33" s="36"/>
      <c r="H33" s="36"/>
      <c r="I33" s="36"/>
      <c r="J33" s="36"/>
      <c r="K33" s="36"/>
      <c r="L33" s="36"/>
      <c r="M33" s="36"/>
      <c r="N33" s="36"/>
      <c r="O33" s="36"/>
      <c r="P33" s="36"/>
      <c r="Q33" s="36"/>
      <c r="R33" s="36"/>
      <c r="S33" s="36"/>
      <c r="T33" s="36"/>
      <c r="U33" s="36"/>
      <c r="V33" s="36"/>
      <c r="W33" s="36"/>
      <c r="X33" s="36"/>
      <c r="Y33" s="36"/>
      <c r="Z33" s="36"/>
    </row>
    <row r="34" spans="1:26" customFormat="1">
      <c r="A34" s="145"/>
      <c r="B34" s="145"/>
      <c r="C34" s="20" t="s">
        <v>200</v>
      </c>
      <c r="D34" s="145" t="s">
        <v>201</v>
      </c>
      <c r="E34" s="145"/>
      <c r="F34" s="33" t="s">
        <v>177</v>
      </c>
      <c r="G34" s="36"/>
      <c r="H34" s="36"/>
      <c r="I34" s="36"/>
      <c r="J34" s="36"/>
      <c r="K34" s="36"/>
      <c r="L34" s="36"/>
      <c r="M34" s="36"/>
      <c r="N34" s="36"/>
      <c r="O34" s="36"/>
      <c r="P34" s="36"/>
      <c r="Q34" s="36"/>
      <c r="R34" s="36"/>
      <c r="S34" s="36"/>
      <c r="T34" s="36"/>
      <c r="U34" s="36"/>
      <c r="V34" s="36"/>
      <c r="W34" s="36"/>
      <c r="X34" s="36"/>
      <c r="Y34" s="36"/>
      <c r="Z34" s="36"/>
    </row>
    <row r="35" spans="1:26" customFormat="1" ht="15" customHeight="1">
      <c r="A35" s="145"/>
      <c r="B35" s="145"/>
      <c r="C35" s="20" t="s">
        <v>202</v>
      </c>
      <c r="D35" s="147" t="s">
        <v>173</v>
      </c>
      <c r="E35" s="147"/>
      <c r="F35" s="33" t="s">
        <v>177</v>
      </c>
      <c r="G35" s="36"/>
      <c r="H35" s="36"/>
      <c r="I35" s="36"/>
      <c r="J35" s="36"/>
      <c r="K35" s="36"/>
      <c r="L35" s="36"/>
      <c r="M35" s="36"/>
      <c r="N35" s="36"/>
      <c r="O35" s="36"/>
      <c r="P35" s="36"/>
      <c r="Q35" s="36"/>
      <c r="R35" s="36"/>
      <c r="S35" s="36"/>
      <c r="T35" s="36"/>
      <c r="U35" s="36"/>
      <c r="V35" s="36"/>
      <c r="W35" s="36"/>
      <c r="X35" s="36"/>
      <c r="Y35" s="36"/>
      <c r="Z35" s="36"/>
    </row>
    <row r="36" spans="1:26" customFormat="1">
      <c r="A36" s="145"/>
      <c r="B36" s="145"/>
      <c r="C36" s="20" t="s">
        <v>178</v>
      </c>
      <c r="D36" s="145" t="s">
        <v>203</v>
      </c>
      <c r="E36" s="145"/>
      <c r="F36" s="33" t="s">
        <v>177</v>
      </c>
      <c r="G36" s="36"/>
      <c r="H36" s="36"/>
      <c r="I36" s="36"/>
      <c r="J36" s="36"/>
      <c r="K36" s="36"/>
      <c r="L36" s="36"/>
      <c r="M36" s="36"/>
      <c r="N36" s="36"/>
      <c r="O36" s="36"/>
      <c r="P36" s="36"/>
      <c r="Q36" s="36"/>
      <c r="R36" s="36"/>
      <c r="S36" s="36"/>
      <c r="T36" s="36"/>
      <c r="U36" s="36"/>
      <c r="V36" s="36"/>
      <c r="W36" s="36"/>
      <c r="X36" s="36"/>
      <c r="Y36" s="36"/>
      <c r="Z36" s="36"/>
    </row>
    <row r="37" spans="1:26" customFormat="1">
      <c r="A37" s="145"/>
      <c r="B37" s="145"/>
      <c r="C37" s="20" t="s">
        <v>180</v>
      </c>
      <c r="D37" s="145" t="s">
        <v>195</v>
      </c>
      <c r="E37" s="145"/>
      <c r="F37" s="33" t="s">
        <v>177</v>
      </c>
      <c r="G37" s="36"/>
      <c r="H37" s="36"/>
      <c r="I37" s="36"/>
      <c r="J37" s="36"/>
      <c r="K37" s="36"/>
      <c r="L37" s="36"/>
      <c r="M37" s="36"/>
      <c r="N37" s="36"/>
      <c r="O37" s="36"/>
      <c r="P37" s="36"/>
      <c r="Q37" s="36"/>
      <c r="R37" s="36"/>
      <c r="S37" s="36"/>
      <c r="T37" s="36"/>
      <c r="U37" s="36"/>
      <c r="V37" s="36"/>
      <c r="W37" s="36"/>
      <c r="X37" s="36"/>
      <c r="Y37" s="36"/>
      <c r="Z37" s="36"/>
    </row>
    <row r="38" spans="1:26" customFormat="1">
      <c r="A38" s="145"/>
      <c r="B38" s="145"/>
      <c r="C38" s="20" t="s">
        <v>175</v>
      </c>
      <c r="D38" s="145" t="s">
        <v>195</v>
      </c>
      <c r="E38" s="145"/>
      <c r="F38" s="33" t="s">
        <v>177</v>
      </c>
      <c r="G38" s="36"/>
      <c r="H38" s="36"/>
      <c r="I38" s="36"/>
      <c r="J38" s="36"/>
      <c r="K38" s="36"/>
      <c r="L38" s="36"/>
      <c r="M38" s="36"/>
      <c r="N38" s="36"/>
      <c r="O38" s="36"/>
      <c r="P38" s="36"/>
      <c r="Q38" s="36"/>
      <c r="R38" s="36"/>
      <c r="S38" s="36"/>
      <c r="T38" s="36"/>
      <c r="U38" s="36"/>
      <c r="V38" s="36"/>
      <c r="W38" s="36"/>
      <c r="X38" s="36"/>
      <c r="Y38" s="36"/>
      <c r="Z38" s="36"/>
    </row>
    <row r="39" spans="1:26" customFormat="1">
      <c r="A39" s="145"/>
      <c r="B39" s="33" t="s">
        <v>181</v>
      </c>
      <c r="C39" s="20" t="s">
        <v>182</v>
      </c>
      <c r="D39" s="146" t="s">
        <v>204</v>
      </c>
      <c r="E39" s="146"/>
      <c r="F39" s="34" t="s">
        <v>177</v>
      </c>
      <c r="G39" s="36"/>
      <c r="H39" s="36"/>
      <c r="I39" s="36"/>
      <c r="J39" s="36"/>
      <c r="K39" s="36"/>
      <c r="L39" s="36"/>
      <c r="M39" s="36"/>
      <c r="N39" s="36"/>
      <c r="O39" s="36"/>
      <c r="P39" s="36"/>
      <c r="Q39" s="36"/>
      <c r="R39" s="36"/>
      <c r="S39" s="36"/>
      <c r="T39" s="36"/>
      <c r="U39" s="36"/>
      <c r="V39" s="36"/>
      <c r="W39" s="36"/>
      <c r="X39" s="36"/>
      <c r="Y39" s="36"/>
      <c r="Z39" s="36"/>
    </row>
    <row r="40" spans="1:26" customFormat="1" ht="21" customHeight="1">
      <c r="A40" s="142" t="s">
        <v>213</v>
      </c>
      <c r="B40" s="143"/>
      <c r="C40" s="143"/>
      <c r="D40" s="143"/>
      <c r="E40" s="143"/>
      <c r="F40" s="143"/>
      <c r="G40" s="36"/>
      <c r="H40" s="36"/>
      <c r="I40" s="36"/>
      <c r="J40" s="36"/>
      <c r="K40" s="36"/>
      <c r="L40" s="36"/>
      <c r="M40" s="36"/>
      <c r="N40" s="36"/>
      <c r="O40" s="36"/>
      <c r="P40" s="36"/>
      <c r="Q40" s="36"/>
      <c r="R40" s="36"/>
      <c r="S40" s="36"/>
      <c r="T40" s="36"/>
      <c r="U40" s="36"/>
      <c r="V40" s="36"/>
      <c r="W40" s="36"/>
      <c r="X40" s="36"/>
      <c r="Y40" s="36"/>
      <c r="Z40" s="36"/>
    </row>
    <row r="41" spans="1:26" customFormat="1" ht="51" customHeight="1">
      <c r="A41" s="143"/>
      <c r="B41" s="143"/>
      <c r="C41" s="143"/>
      <c r="D41" s="143"/>
      <c r="E41" s="143"/>
      <c r="F41" s="143"/>
      <c r="G41" s="36"/>
      <c r="H41" s="36"/>
      <c r="I41" s="36"/>
      <c r="J41" s="36"/>
      <c r="K41" s="36"/>
      <c r="L41" s="36"/>
      <c r="M41" s="36"/>
      <c r="N41" s="36"/>
      <c r="O41" s="36"/>
      <c r="P41" s="36"/>
      <c r="Q41" s="36"/>
      <c r="R41" s="36"/>
      <c r="S41" s="36"/>
      <c r="T41" s="36"/>
      <c r="U41" s="36"/>
      <c r="V41" s="36"/>
      <c r="W41" s="36"/>
      <c r="X41" s="36"/>
      <c r="Y41" s="36"/>
      <c r="Z41" s="36"/>
    </row>
    <row r="42" spans="1:26" s="35" customFormat="1">
      <c r="A42" s="16" t="s">
        <v>155</v>
      </c>
      <c r="B42" s="16" t="s">
        <v>156</v>
      </c>
      <c r="C42" s="16" t="s">
        <v>157</v>
      </c>
      <c r="D42" s="16"/>
      <c r="E42" s="16"/>
    </row>
    <row r="43" spans="1:26" s="35" customFormat="1">
      <c r="A43" s="16" t="s">
        <v>158</v>
      </c>
      <c r="B43" s="16" t="s">
        <v>159</v>
      </c>
      <c r="C43" s="16" t="s">
        <v>160</v>
      </c>
      <c r="D43" s="16"/>
      <c r="E43" s="16"/>
    </row>
    <row r="44" spans="1:26" s="35" customFormat="1">
      <c r="A44" s="16"/>
      <c r="B44" s="16"/>
      <c r="C44" s="16"/>
      <c r="D44" s="16"/>
      <c r="E44" s="16"/>
    </row>
    <row r="45" spans="1:26" s="35" customFormat="1">
      <c r="A45" s="16"/>
      <c r="B45" s="16"/>
      <c r="C45" s="16"/>
      <c r="D45" s="16"/>
      <c r="E45" s="16"/>
    </row>
    <row r="46" spans="1:26" s="35" customFormat="1"/>
    <row r="47" spans="1:26" s="35" customFormat="1"/>
    <row r="48" spans="1:26" s="35" customFormat="1"/>
  </sheetData>
  <sheetProtection password="89CF" sheet="1" objects="1" scenarios="1" formatCells="0" formatColumns="0" formatRows="0"/>
  <mergeCells count="49">
    <mergeCell ref="B16:C16"/>
    <mergeCell ref="E14:F14"/>
    <mergeCell ref="E15:F15"/>
    <mergeCell ref="E16:F16"/>
    <mergeCell ref="B12:C12"/>
    <mergeCell ref="B13:C13"/>
    <mergeCell ref="E12:F12"/>
    <mergeCell ref="E13:F13"/>
    <mergeCell ref="B14:C14"/>
    <mergeCell ref="B10:C10"/>
    <mergeCell ref="B11:C11"/>
    <mergeCell ref="E11:F11"/>
    <mergeCell ref="D10:F10"/>
    <mergeCell ref="B15:C15"/>
    <mergeCell ref="D36:E36"/>
    <mergeCell ref="D28:E28"/>
    <mergeCell ref="D29:E29"/>
    <mergeCell ref="D30:E30"/>
    <mergeCell ref="D31:E31"/>
    <mergeCell ref="D32:E32"/>
    <mergeCell ref="A1:F1"/>
    <mergeCell ref="A2:F2"/>
    <mergeCell ref="B3:C3"/>
    <mergeCell ref="E3:F3"/>
    <mergeCell ref="B4:C4"/>
    <mergeCell ref="E4:F4"/>
    <mergeCell ref="D26:E26"/>
    <mergeCell ref="D27:E27"/>
    <mergeCell ref="D34:E34"/>
    <mergeCell ref="D35:E35"/>
    <mergeCell ref="A20:A27"/>
    <mergeCell ref="B20:B21"/>
    <mergeCell ref="B22:B26"/>
    <mergeCell ref="A40:F41"/>
    <mergeCell ref="A18:F18"/>
    <mergeCell ref="D19:E19"/>
    <mergeCell ref="D20:E20"/>
    <mergeCell ref="D33:E33"/>
    <mergeCell ref="D37:E37"/>
    <mergeCell ref="D38:E38"/>
    <mergeCell ref="D39:E39"/>
    <mergeCell ref="A28:A39"/>
    <mergeCell ref="B28:B30"/>
    <mergeCell ref="B31:B38"/>
    <mergeCell ref="D21:E21"/>
    <mergeCell ref="D22:E22"/>
    <mergeCell ref="D23:E23"/>
    <mergeCell ref="D24:E24"/>
    <mergeCell ref="D25:E25"/>
  </mergeCells>
  <phoneticPr fontId="3" type="noConversion"/>
  <dataValidations count="2">
    <dataValidation type="list" allowBlank="1" showInputMessage="1" showErrorMessage="1" sqref="E3:F3">
      <formula1>$A$42:$C$42</formula1>
    </dataValidation>
    <dataValidation type="list" allowBlank="1" showInputMessage="1" showErrorMessage="1" sqref="B4:C4">
      <formula1>$A$43:$C$43</formula1>
    </dataValidation>
  </dataValidations>
  <printOptions horizontalCentered="1"/>
  <pageMargins left="0.70866141732283472" right="0.70866141732283472" top="0.74803149606299213" bottom="0.74803149606299213" header="0.31496062992125984" footer="0.31496062992125984"/>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9"/>
  <sheetViews>
    <sheetView workbookViewId="0">
      <selection activeCell="A5" sqref="A5"/>
    </sheetView>
  </sheetViews>
  <sheetFormatPr defaultColWidth="8.25" defaultRowHeight="13.5"/>
  <cols>
    <col min="1" max="1" width="19.625" style="9" customWidth="1"/>
    <col min="2" max="2" width="11.875" style="9" customWidth="1"/>
    <col min="3" max="3" width="15.875" style="9" customWidth="1"/>
    <col min="4" max="4" width="10.125" style="9" customWidth="1"/>
    <col min="5" max="5" width="15.875" style="9" customWidth="1"/>
    <col min="6" max="6" width="10.125" style="9" customWidth="1"/>
    <col min="7" max="7" width="23.375" style="9" customWidth="1"/>
    <col min="8" max="8" width="8.25" style="9"/>
    <col min="9" max="9" width="15.875" style="9" customWidth="1"/>
    <col min="10" max="16384" width="8.25" style="9"/>
  </cols>
  <sheetData>
    <row r="1" spans="1:9">
      <c r="A1" s="6" t="s">
        <v>11</v>
      </c>
      <c r="B1" s="1">
        <v>3</v>
      </c>
      <c r="C1" s="6" t="s">
        <v>26</v>
      </c>
      <c r="D1" s="7">
        <v>10000</v>
      </c>
      <c r="E1" s="8" t="s">
        <v>27</v>
      </c>
      <c r="F1" s="1" t="s">
        <v>28</v>
      </c>
      <c r="G1" s="3" t="s">
        <v>37</v>
      </c>
      <c r="H1" s="1" t="s">
        <v>29</v>
      </c>
      <c r="I1" s="3"/>
    </row>
    <row r="2" spans="1:9">
      <c r="A2" s="6" t="s">
        <v>30</v>
      </c>
      <c r="B2" s="1">
        <v>1</v>
      </c>
      <c r="C2" s="6" t="s">
        <v>38</v>
      </c>
      <c r="D2" s="7">
        <v>0</v>
      </c>
      <c r="E2" s="10">
        <v>0</v>
      </c>
      <c r="F2" s="10">
        <f>D6/D1/B1*12</f>
        <v>0.18</v>
      </c>
      <c r="G2" s="10">
        <v>0.03</v>
      </c>
      <c r="H2" s="10">
        <f>IRR(I6:I10,0.01)*(12/B2)</f>
        <v>0.17467784774769424</v>
      </c>
      <c r="I2" s="4"/>
    </row>
    <row r="3" spans="1:9">
      <c r="A3" s="6" t="s">
        <v>39</v>
      </c>
      <c r="B3" s="7">
        <v>0</v>
      </c>
      <c r="C3" s="6" t="s">
        <v>31</v>
      </c>
      <c r="D3" s="11">
        <v>18</v>
      </c>
      <c r="E3" s="11"/>
      <c r="F3" s="1" t="s">
        <v>32</v>
      </c>
      <c r="G3" s="3" t="s">
        <v>40</v>
      </c>
      <c r="H3" s="1"/>
      <c r="I3" s="5"/>
    </row>
    <row r="4" spans="1:9">
      <c r="A4" s="6" t="s">
        <v>33</v>
      </c>
      <c r="B4" s="2">
        <v>0</v>
      </c>
      <c r="C4" s="6" t="s">
        <v>34</v>
      </c>
      <c r="D4" s="7">
        <v>0</v>
      </c>
      <c r="E4" s="7"/>
      <c r="F4" s="10">
        <f>F2/12</f>
        <v>1.4999999999999999E-2</v>
      </c>
      <c r="G4" s="12" t="s">
        <v>0</v>
      </c>
      <c r="H4" s="10"/>
      <c r="I4" s="4"/>
    </row>
    <row r="5" spans="1:9">
      <c r="A5" s="1" t="s">
        <v>6</v>
      </c>
      <c r="B5" s="1" t="s">
        <v>5</v>
      </c>
      <c r="C5" s="1" t="s">
        <v>4</v>
      </c>
      <c r="D5" s="1" t="s">
        <v>3</v>
      </c>
      <c r="E5" s="1" t="s">
        <v>2</v>
      </c>
      <c r="F5" s="1" t="s">
        <v>41</v>
      </c>
      <c r="G5" s="8" t="s">
        <v>35</v>
      </c>
      <c r="H5" s="8" t="s">
        <v>7</v>
      </c>
      <c r="I5" s="8" t="s">
        <v>36</v>
      </c>
    </row>
    <row r="6" spans="1:9">
      <c r="A6" s="1" t="s">
        <v>1</v>
      </c>
      <c r="B6" s="13">
        <f t="shared" ref="B6:G6" si="0">SUM(B7:B9)</f>
        <v>10450</v>
      </c>
      <c r="C6" s="13">
        <f t="shared" si="0"/>
        <v>10000</v>
      </c>
      <c r="D6" s="13">
        <f t="shared" si="0"/>
        <v>450</v>
      </c>
      <c r="E6" s="14" t="s">
        <v>0</v>
      </c>
      <c r="F6" s="13">
        <f t="shared" si="0"/>
        <v>10450</v>
      </c>
      <c r="G6" s="13">
        <f t="shared" si="0"/>
        <v>0</v>
      </c>
      <c r="H6" s="13"/>
      <c r="I6" s="13">
        <f>-(D1-D2-D1*E2-B3+B4*D1)</f>
        <v>-10000</v>
      </c>
    </row>
    <row r="7" spans="1:9">
      <c r="A7" s="1">
        <v>1</v>
      </c>
      <c r="B7" s="13">
        <f>SUM(C7:D7)</f>
        <v>150</v>
      </c>
      <c r="C7" s="13">
        <v>0</v>
      </c>
      <c r="D7" s="13">
        <f>D1*(D3/100)/(12/B2)</f>
        <v>150</v>
      </c>
      <c r="E7" s="13">
        <f>D1-C7</f>
        <v>10000</v>
      </c>
      <c r="F7" s="13">
        <f>IF(ROW()-6=$B$1/$B$2,B7+E7,IF(ROW()-6&gt;$B$1/$B$2,"-",B7))</f>
        <v>150</v>
      </c>
      <c r="G7" s="13">
        <f>D1*E2-E7*E2</f>
        <v>0</v>
      </c>
      <c r="H7" s="13"/>
      <c r="I7" s="13">
        <f>IF(ROW()-6=$B$1/$B$2,F7-G7-H7-$D$2,IF(ROW()-6&gt;$B$1/$B$2,0,F7-G7-H7))</f>
        <v>150</v>
      </c>
    </row>
    <row r="8" spans="1:9">
      <c r="A8" s="1">
        <v>2</v>
      </c>
      <c r="B8" s="13">
        <f>SUM(C8:D8)</f>
        <v>150</v>
      </c>
      <c r="C8" s="13">
        <v>0</v>
      </c>
      <c r="D8" s="13">
        <f>IF(ROW()-6&gt;$B$1/$B$2,"-",E7*($D$3/100)/(12/$B$2))</f>
        <v>150</v>
      </c>
      <c r="E8" s="13">
        <f>IF(ROW()-6&gt;$B$1/$B$2,"-",E7-C8)</f>
        <v>10000</v>
      </c>
      <c r="F8" s="13">
        <f>IF(ROW()-6=$B$1/$B$2,B8+E8,IF(ROW()-6&gt;$B$1/$B$2,"-",B8))</f>
        <v>150</v>
      </c>
      <c r="G8" s="13">
        <f>D1*E2-G7-E8*E2</f>
        <v>0</v>
      </c>
      <c r="H8" s="13"/>
      <c r="I8" s="13">
        <f>IF(ROW()-6=$B$1/$B$2,F8-G8-H8-$D$2,IF(ROW()-6&gt;$B$1/$B$2,0,F8-G8-H8))</f>
        <v>150</v>
      </c>
    </row>
    <row r="9" spans="1:9">
      <c r="A9" s="1">
        <v>3</v>
      </c>
      <c r="B9" s="13">
        <f>SUM(C9:D9)</f>
        <v>10150</v>
      </c>
      <c r="C9" s="13">
        <f>D1</f>
        <v>10000</v>
      </c>
      <c r="D9" s="13">
        <f>IF(ROW()-6&gt;$B$1/$B$2,"-",E8*($D$3/100)/(12/$B$2))</f>
        <v>150</v>
      </c>
      <c r="E9" s="13">
        <f>IF(ROW()-6&gt;$B$1/$B$2,"-",E8-C9)</f>
        <v>0</v>
      </c>
      <c r="F9" s="13">
        <f>IF(ROW()-6=$B$1/$B$2,B9+E9,IF(ROW()-6&gt;$B$1/$B$2,"-",B9))</f>
        <v>10150</v>
      </c>
      <c r="G9" s="13">
        <f>IF(ROW()-6&gt;$B$1/$B$2,"-",$D$1*$E$2-SUM($G$7:G8)-E9*$E$2)</f>
        <v>0</v>
      </c>
      <c r="H9" s="15">
        <f>D6*G2</f>
        <v>13.5</v>
      </c>
      <c r="I9" s="13">
        <f>IF(ROW()-6=$B$1/$B$2,F9-G9-H9-$D$2,IF(ROW()-6&gt;$B$1/$B$2,0,F9-G9-H9))</f>
        <v>10136.5</v>
      </c>
    </row>
  </sheetData>
  <sheetProtection password="9B8F" sheet="1" objects="1" scenarios="1" selectLockedCells="1" selectUnlockedCells="1"/>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82"/>
  <sheetViews>
    <sheetView showGridLines="0" zoomScale="70" zoomScaleNormal="70" workbookViewId="0">
      <selection activeCell="AD17" sqref="AD17"/>
    </sheetView>
  </sheetViews>
  <sheetFormatPr defaultColWidth="8.625" defaultRowHeight="13.5"/>
  <cols>
    <col min="1" max="1" width="22.75" style="40" customWidth="1"/>
    <col min="2" max="2" width="17.875" style="40" customWidth="1"/>
    <col min="3" max="3" width="25.75" style="40" customWidth="1"/>
    <col min="4" max="4" width="18.375" style="40" customWidth="1"/>
    <col min="5" max="5" width="23.25" style="40" customWidth="1"/>
    <col min="6" max="6" width="17.125" style="40" customWidth="1"/>
    <col min="7" max="7" width="12.375" style="40" customWidth="1"/>
    <col min="8" max="21" width="12.375" style="40" hidden="1" customWidth="1"/>
    <col min="22" max="22" width="8.625" style="40" hidden="1" customWidth="1"/>
    <col min="23" max="23" width="13.75" style="40" hidden="1" customWidth="1"/>
    <col min="24" max="24" width="8.625" style="40"/>
    <col min="25" max="27" width="8.625" style="40" customWidth="1"/>
    <col min="28" max="28" width="11.875" style="40" customWidth="1"/>
    <col min="29" max="29" width="9.125" style="40" customWidth="1"/>
    <col min="30" max="32" width="8.625" style="40" customWidth="1"/>
    <col min="33" max="34" width="8.625" style="41"/>
    <col min="35" max="16384" width="8.625" style="40"/>
  </cols>
  <sheetData>
    <row r="1" spans="1:35" ht="18.600000000000001" customHeight="1">
      <c r="A1" s="169" t="s">
        <v>96</v>
      </c>
      <c r="B1" s="170"/>
      <c r="C1" s="170"/>
      <c r="D1" s="170"/>
      <c r="E1" s="170"/>
      <c r="F1" s="170"/>
      <c r="AB1" s="40" t="s">
        <v>207</v>
      </c>
      <c r="AI1" s="40" t="s">
        <v>218</v>
      </c>
    </row>
    <row r="2" spans="1:35" ht="20.100000000000001" customHeight="1">
      <c r="A2" s="170"/>
      <c r="B2" s="170"/>
      <c r="C2" s="170"/>
      <c r="D2" s="170"/>
      <c r="E2" s="170"/>
      <c r="F2" s="170"/>
      <c r="W2" s="40" t="s">
        <v>219</v>
      </c>
      <c r="X2" s="40" t="str">
        <f>RATE!B5</f>
        <v>新代码</v>
      </c>
      <c r="Y2" s="40" t="str">
        <f>RATE!C5</f>
        <v>期限</v>
      </c>
      <c r="Z2" s="40" t="str">
        <f>RATE!D5</f>
        <v>手续费</v>
      </c>
      <c r="AA2" s="40" t="str">
        <f>RATE!E5</f>
        <v>保证金</v>
      </c>
      <c r="AB2" s="40" t="s">
        <v>220</v>
      </c>
      <c r="AC2" s="40" t="s">
        <v>221</v>
      </c>
      <c r="AD2" s="40" t="s">
        <v>222</v>
      </c>
      <c r="AE2" s="40" t="s">
        <v>223</v>
      </c>
      <c r="AF2" s="40" t="s">
        <v>224</v>
      </c>
      <c r="AG2" s="41" t="s">
        <v>225</v>
      </c>
      <c r="AI2" s="41" t="str">
        <f>VLOOKUP(B3,X3:AG102,10,FALSE)</f>
        <v>E2</v>
      </c>
    </row>
    <row r="3" spans="1:35" ht="41.25" customHeight="1">
      <c r="A3" s="72" t="s">
        <v>307</v>
      </c>
      <c r="B3" s="61" t="str">
        <f>计算器!B3</f>
        <v>E501</v>
      </c>
      <c r="C3" s="62" t="s">
        <v>226</v>
      </c>
      <c r="D3" s="63" t="s">
        <v>97</v>
      </c>
      <c r="E3" s="62" t="s">
        <v>227</v>
      </c>
      <c r="F3" s="63" t="s">
        <v>98</v>
      </c>
      <c r="W3" s="40" t="s">
        <v>228</v>
      </c>
      <c r="X3" s="40" t="str">
        <f>RATE!B6</f>
        <v>A211</v>
      </c>
      <c r="Y3" s="40">
        <f>RATE!C6</f>
        <v>24</v>
      </c>
      <c r="Z3" s="40">
        <f>RATE!D6</f>
        <v>0</v>
      </c>
      <c r="AA3" s="40">
        <f>RATE!E6</f>
        <v>0</v>
      </c>
      <c r="AB3" s="40">
        <f>RATE!T6</f>
        <v>490</v>
      </c>
      <c r="AC3" s="40">
        <f>RATE!U6</f>
        <v>490</v>
      </c>
      <c r="AD3" s="40">
        <f>RATE!V6</f>
        <v>0</v>
      </c>
      <c r="AE3" s="40">
        <f>RATE!W6</f>
        <v>0</v>
      </c>
      <c r="AF3" s="40">
        <f>RATE!X6</f>
        <v>0</v>
      </c>
      <c r="AG3" s="41" t="str">
        <f t="shared" ref="AG3:AG8" si="0">LEFT(X3,1)</f>
        <v>A</v>
      </c>
    </row>
    <row r="4" spans="1:35" ht="20.100000000000001" customHeight="1">
      <c r="A4" s="64" t="s">
        <v>24</v>
      </c>
      <c r="B4" s="65">
        <f>计算器!B6</f>
        <v>8000</v>
      </c>
      <c r="C4" s="64" t="s">
        <v>23</v>
      </c>
      <c r="D4" s="65">
        <f>计算器!E6</f>
        <v>1000</v>
      </c>
      <c r="E4" s="64" t="s">
        <v>22</v>
      </c>
      <c r="F4" s="65"/>
      <c r="W4" s="40" t="s">
        <v>229</v>
      </c>
      <c r="X4" s="40" t="str">
        <f>RATE!B7</f>
        <v>A212</v>
      </c>
      <c r="Y4" s="40">
        <f>RATE!C7</f>
        <v>24</v>
      </c>
      <c r="Z4" s="40">
        <f>RATE!D7</f>
        <v>0</v>
      </c>
      <c r="AA4" s="40">
        <f>RATE!E7</f>
        <v>0</v>
      </c>
      <c r="AB4" s="40">
        <f>RATE!T7</f>
        <v>494</v>
      </c>
      <c r="AC4" s="40">
        <f>RATE!U7</f>
        <v>494</v>
      </c>
      <c r="AD4" s="40">
        <f>RATE!V7</f>
        <v>0</v>
      </c>
      <c r="AE4" s="40">
        <f>RATE!W7</f>
        <v>0</v>
      </c>
      <c r="AF4" s="40">
        <f>RATE!X7</f>
        <v>0</v>
      </c>
      <c r="AG4" s="41" t="str">
        <f t="shared" si="0"/>
        <v>A</v>
      </c>
    </row>
    <row r="5" spans="1:35" ht="20.100000000000001" customHeight="1">
      <c r="A5" s="64" t="s">
        <v>21</v>
      </c>
      <c r="B5" s="65"/>
      <c r="C5" s="64" t="s">
        <v>20</v>
      </c>
      <c r="D5" s="65">
        <f>计算器!B7</f>
        <v>0</v>
      </c>
      <c r="E5" s="64" t="s">
        <v>230</v>
      </c>
      <c r="F5" s="65">
        <f>计算器!E7</f>
        <v>0</v>
      </c>
      <c r="W5" s="40" t="s">
        <v>231</v>
      </c>
      <c r="X5" s="40" t="str">
        <f>RATE!B8</f>
        <v>A213</v>
      </c>
      <c r="Y5" s="40">
        <f>RATE!C8</f>
        <v>24</v>
      </c>
      <c r="Z5" s="40">
        <f>RATE!D8</f>
        <v>0</v>
      </c>
      <c r="AA5" s="40">
        <f>RATE!E8</f>
        <v>0</v>
      </c>
      <c r="AB5" s="40">
        <f>RATE!T8</f>
        <v>500</v>
      </c>
      <c r="AC5" s="40">
        <f>RATE!U8</f>
        <v>500</v>
      </c>
      <c r="AD5" s="40">
        <f>RATE!V8</f>
        <v>0</v>
      </c>
      <c r="AE5" s="40">
        <f>RATE!W8</f>
        <v>0</v>
      </c>
      <c r="AF5" s="40">
        <f>RATE!X8</f>
        <v>0</v>
      </c>
      <c r="AG5" s="41" t="str">
        <f t="shared" si="0"/>
        <v>A</v>
      </c>
    </row>
    <row r="6" spans="1:35" ht="20.100000000000001" customHeight="1">
      <c r="A6" s="64" t="s">
        <v>18</v>
      </c>
      <c r="B6" s="65">
        <f>计算器!E8</f>
        <v>0</v>
      </c>
      <c r="C6" s="64" t="s">
        <v>232</v>
      </c>
      <c r="D6" s="65">
        <f>计算器!B8</f>
        <v>2000</v>
      </c>
      <c r="E6" s="64" t="s">
        <v>233</v>
      </c>
      <c r="F6" s="65">
        <f>计算器!E9</f>
        <v>0</v>
      </c>
      <c r="X6" s="40" t="str">
        <f>RATE!B9</f>
        <v>A311</v>
      </c>
      <c r="Y6" s="40">
        <f>RATE!C9</f>
        <v>36</v>
      </c>
      <c r="Z6" s="40">
        <f>RATE!D9</f>
        <v>0</v>
      </c>
      <c r="AA6" s="40">
        <f>RATE!E9</f>
        <v>0</v>
      </c>
      <c r="AB6" s="40">
        <f>RATE!T9</f>
        <v>352</v>
      </c>
      <c r="AC6" s="40">
        <f>RATE!U9</f>
        <v>352</v>
      </c>
      <c r="AD6" s="40">
        <f>RATE!V9</f>
        <v>352</v>
      </c>
      <c r="AE6" s="40">
        <f>RATE!W9</f>
        <v>0</v>
      </c>
      <c r="AF6" s="40">
        <f>RATE!X9</f>
        <v>0</v>
      </c>
      <c r="AG6" s="41" t="str">
        <f t="shared" si="0"/>
        <v>A</v>
      </c>
    </row>
    <row r="7" spans="1:35" ht="20.100000000000001" customHeight="1">
      <c r="A7" s="64" t="s">
        <v>234</v>
      </c>
      <c r="B7" s="65">
        <f>计算器!B9</f>
        <v>0</v>
      </c>
      <c r="C7" s="64" t="s">
        <v>235</v>
      </c>
      <c r="D7" s="65">
        <f>SUM(B4,D4,F4,B5,D5,F5,B6,D6,F6,B7)</f>
        <v>11000</v>
      </c>
      <c r="E7" s="64" t="s">
        <v>236</v>
      </c>
      <c r="F7" s="65">
        <f>计算器!B11</f>
        <v>0</v>
      </c>
      <c r="W7" s="40" t="s">
        <v>237</v>
      </c>
      <c r="X7" s="40" t="str">
        <f>RATE!B10</f>
        <v>A312</v>
      </c>
      <c r="Y7" s="40">
        <f>RATE!C10</f>
        <v>36</v>
      </c>
      <c r="Z7" s="40">
        <f>RATE!D10</f>
        <v>0</v>
      </c>
      <c r="AA7" s="40">
        <f>RATE!E10</f>
        <v>0</v>
      </c>
      <c r="AB7" s="40">
        <f>RATE!T10</f>
        <v>357</v>
      </c>
      <c r="AC7" s="40">
        <f>RATE!U10</f>
        <v>357</v>
      </c>
      <c r="AD7" s="40">
        <f>RATE!V10</f>
        <v>357</v>
      </c>
      <c r="AE7" s="40">
        <f>RATE!W10</f>
        <v>0</v>
      </c>
      <c r="AF7" s="40">
        <f>RATE!X10</f>
        <v>0</v>
      </c>
      <c r="AG7" s="41" t="str">
        <f t="shared" si="0"/>
        <v>A</v>
      </c>
    </row>
    <row r="8" spans="1:35" ht="20.100000000000001" customHeight="1">
      <c r="A8" s="64" t="s">
        <v>12</v>
      </c>
      <c r="B8" s="65">
        <f>D7-F7</f>
        <v>11000</v>
      </c>
      <c r="C8" s="64" t="s">
        <v>11</v>
      </c>
      <c r="D8" s="66">
        <f>VLOOKUP(B3,X3:AK100,2,FALSE)</f>
        <v>60</v>
      </c>
      <c r="E8" s="64" t="s">
        <v>99</v>
      </c>
      <c r="F8" s="67">
        <f>ROUND(B8*F9,0)</f>
        <v>1100</v>
      </c>
      <c r="W8" s="40" t="s">
        <v>238</v>
      </c>
      <c r="X8" s="40" t="str">
        <f>RATE!B11</f>
        <v>A313</v>
      </c>
      <c r="Y8" s="40">
        <f>RATE!C11</f>
        <v>36</v>
      </c>
      <c r="Z8" s="40">
        <f>RATE!D11</f>
        <v>0</v>
      </c>
      <c r="AA8" s="40">
        <f>RATE!E11</f>
        <v>0</v>
      </c>
      <c r="AB8" s="40">
        <f>RATE!T11</f>
        <v>367</v>
      </c>
      <c r="AC8" s="40">
        <f>RATE!U11</f>
        <v>367</v>
      </c>
      <c r="AD8" s="40">
        <f>RATE!V11</f>
        <v>367</v>
      </c>
      <c r="AE8" s="40">
        <f>RATE!W11</f>
        <v>0</v>
      </c>
      <c r="AF8" s="40">
        <f>RATE!X11</f>
        <v>0</v>
      </c>
      <c r="AG8" s="41" t="str">
        <f t="shared" si="0"/>
        <v>A</v>
      </c>
    </row>
    <row r="9" spans="1:35" ht="20.100000000000001" customHeight="1">
      <c r="A9" s="64" t="s">
        <v>100</v>
      </c>
      <c r="B9" s="67">
        <f>ROUND(B8*D9,0)</f>
        <v>0</v>
      </c>
      <c r="C9" s="64" t="s">
        <v>101</v>
      </c>
      <c r="D9" s="68">
        <f>VLOOKUP(B3,X3:AK100,3,FALSE)</f>
        <v>0</v>
      </c>
      <c r="E9" s="64" t="s">
        <v>102</v>
      </c>
      <c r="F9" s="68">
        <f>VLOOKUP(B3,X3:AK100,4,FALSE)</f>
        <v>0.1</v>
      </c>
      <c r="W9" s="40" t="s">
        <v>239</v>
      </c>
      <c r="X9" s="40" t="str">
        <f>RATE!B12</f>
        <v>B211</v>
      </c>
      <c r="Y9" s="40">
        <f>RATE!C12</f>
        <v>24</v>
      </c>
      <c r="Z9" s="40">
        <f>RATE!D12</f>
        <v>0</v>
      </c>
      <c r="AA9" s="40">
        <f>RATE!E12</f>
        <v>0.1</v>
      </c>
      <c r="AB9" s="40">
        <f>RATE!T12</f>
        <v>473</v>
      </c>
      <c r="AC9" s="40">
        <f>RATE!U12</f>
        <v>473</v>
      </c>
      <c r="AD9" s="40">
        <f>RATE!V12</f>
        <v>0</v>
      </c>
      <c r="AE9" s="40">
        <f>RATE!W12</f>
        <v>0</v>
      </c>
      <c r="AF9" s="40">
        <f>RATE!X12</f>
        <v>0</v>
      </c>
      <c r="AG9" s="41" t="s">
        <v>240</v>
      </c>
    </row>
    <row r="10" spans="1:35" ht="20.100000000000001" customHeight="1">
      <c r="A10" s="64" t="s">
        <v>103</v>
      </c>
      <c r="B10" s="67">
        <f>B15</f>
        <v>311.53843274530578</v>
      </c>
      <c r="C10" s="64" t="s">
        <v>104</v>
      </c>
      <c r="D10" s="67">
        <f>B27</f>
        <v>311.53843274530578</v>
      </c>
      <c r="E10" s="64" t="s">
        <v>105</v>
      </c>
      <c r="F10" s="67">
        <f>B39</f>
        <v>233.83830033912898</v>
      </c>
      <c r="X10" s="40" t="str">
        <f>RATE!B13</f>
        <v>B212</v>
      </c>
      <c r="Y10" s="40">
        <f>RATE!C13</f>
        <v>24</v>
      </c>
      <c r="Z10" s="40">
        <f>RATE!D13</f>
        <v>0</v>
      </c>
      <c r="AA10" s="40">
        <f>RATE!E13</f>
        <v>0.1</v>
      </c>
      <c r="AB10" s="40">
        <f>RATE!T13</f>
        <v>480</v>
      </c>
      <c r="AC10" s="40">
        <f>RATE!U13</f>
        <v>480</v>
      </c>
      <c r="AD10" s="40">
        <f>RATE!V13</f>
        <v>0</v>
      </c>
      <c r="AE10" s="40">
        <f>RATE!W13</f>
        <v>0</v>
      </c>
      <c r="AF10" s="40">
        <f>RATE!X13</f>
        <v>0</v>
      </c>
      <c r="AG10" s="41" t="s">
        <v>240</v>
      </c>
    </row>
    <row r="11" spans="1:35" ht="20.100000000000001" customHeight="1">
      <c r="A11" s="64" t="s">
        <v>241</v>
      </c>
      <c r="B11" s="67">
        <f>B51</f>
        <v>193.08913697188274</v>
      </c>
      <c r="C11" s="64" t="s">
        <v>106</v>
      </c>
      <c r="D11" s="67">
        <f>B63</f>
        <v>137.40414357072362</v>
      </c>
      <c r="E11" s="64" t="s">
        <v>242</v>
      </c>
      <c r="F11" s="67">
        <f>IF(((B10+D10+F10+B11+D11)*12-B8)/(D8/12)&lt;100,0,ROUND(((B10+D10+F10+B11+D11)*12-B8)/(D8/12),0))</f>
        <v>650</v>
      </c>
      <c r="X11" s="40" t="str">
        <f>RATE!B14</f>
        <v>B213</v>
      </c>
      <c r="Y11" s="40">
        <f>RATE!C14</f>
        <v>24</v>
      </c>
      <c r="Z11" s="40">
        <f>RATE!D14</f>
        <v>0</v>
      </c>
      <c r="AA11" s="40">
        <f>RATE!E14</f>
        <v>0.1</v>
      </c>
      <c r="AB11" s="40">
        <f>RATE!T14</f>
        <v>485</v>
      </c>
      <c r="AC11" s="40">
        <f>RATE!U14</f>
        <v>485</v>
      </c>
      <c r="AD11" s="40">
        <f>RATE!V14</f>
        <v>0</v>
      </c>
      <c r="AE11" s="40">
        <f>RATE!W14</f>
        <v>0</v>
      </c>
      <c r="AF11" s="40">
        <f>RATE!X14</f>
        <v>0</v>
      </c>
      <c r="AG11" s="41" t="s">
        <v>240</v>
      </c>
    </row>
    <row r="12" spans="1:35" ht="36" customHeight="1">
      <c r="A12" s="42"/>
      <c r="B12" s="42"/>
      <c r="C12" s="42"/>
      <c r="D12" s="42"/>
      <c r="E12" s="42" t="s">
        <v>243</v>
      </c>
      <c r="F12" s="43">
        <f>IF(OR(AI2="B1",AI2="B2"),(B8-B9-F8-B15*3)/B4,(B8-B9-F8)/B4)</f>
        <v>1.2375</v>
      </c>
      <c r="X12" s="40" t="str">
        <f>RATE!B15</f>
        <v>B311</v>
      </c>
      <c r="Y12" s="40">
        <f>RATE!C15</f>
        <v>36</v>
      </c>
      <c r="Z12" s="40">
        <f>RATE!D15</f>
        <v>0</v>
      </c>
      <c r="AA12" s="40">
        <f>RATE!E15</f>
        <v>0.1</v>
      </c>
      <c r="AB12" s="40">
        <f>RATE!T15</f>
        <v>334</v>
      </c>
      <c r="AC12" s="40">
        <f>RATE!U15</f>
        <v>334</v>
      </c>
      <c r="AD12" s="40">
        <f>RATE!V15</f>
        <v>334</v>
      </c>
      <c r="AE12" s="40">
        <f>RATE!W15</f>
        <v>0</v>
      </c>
      <c r="AF12" s="40">
        <f>RATE!X15</f>
        <v>0</v>
      </c>
      <c r="AG12" s="41" t="s">
        <v>240</v>
      </c>
    </row>
    <row r="13" spans="1:35">
      <c r="A13" s="69" t="s">
        <v>244</v>
      </c>
      <c r="B13" s="69" t="s">
        <v>245</v>
      </c>
      <c r="C13" s="69" t="s">
        <v>246</v>
      </c>
      <c r="D13" s="69" t="s">
        <v>247</v>
      </c>
      <c r="E13" s="69" t="s">
        <v>248</v>
      </c>
      <c r="X13" s="40" t="str">
        <f>RATE!B16</f>
        <v>B312</v>
      </c>
      <c r="Y13" s="40">
        <f>RATE!C16</f>
        <v>36</v>
      </c>
      <c r="Z13" s="40">
        <f>RATE!D16</f>
        <v>0</v>
      </c>
      <c r="AA13" s="40">
        <f>RATE!E16</f>
        <v>0.1</v>
      </c>
      <c r="AB13" s="40">
        <f>RATE!T16</f>
        <v>340</v>
      </c>
      <c r="AC13" s="40">
        <f>RATE!U16</f>
        <v>340</v>
      </c>
      <c r="AD13" s="40">
        <f>RATE!V16</f>
        <v>340</v>
      </c>
      <c r="AE13" s="40">
        <f>RATE!W16</f>
        <v>0</v>
      </c>
      <c r="AF13" s="40">
        <f>RATE!X16</f>
        <v>0</v>
      </c>
      <c r="AG13" s="41" t="s">
        <v>240</v>
      </c>
    </row>
    <row r="14" spans="1:35">
      <c r="A14" s="69" t="s">
        <v>249</v>
      </c>
      <c r="B14" s="70">
        <f>SUM(B15:B74)</f>
        <v>14248.901356468163</v>
      </c>
      <c r="C14" s="70">
        <f>SUM(C15:C74)</f>
        <v>10999.999999999996</v>
      </c>
      <c r="D14" s="70">
        <f>SUM(D15:D74)</f>
        <v>3248.9013564681627</v>
      </c>
      <c r="E14" s="70" t="s">
        <v>250</v>
      </c>
      <c r="X14" s="40" t="str">
        <f>RATE!B17</f>
        <v>B313</v>
      </c>
      <c r="Y14" s="40">
        <f>RATE!C17</f>
        <v>36</v>
      </c>
      <c r="Z14" s="40">
        <f>RATE!D17</f>
        <v>0</v>
      </c>
      <c r="AA14" s="40">
        <f>RATE!E17</f>
        <v>0.1</v>
      </c>
      <c r="AB14" s="40">
        <f>RATE!T17</f>
        <v>343</v>
      </c>
      <c r="AC14" s="40">
        <f>RATE!U17</f>
        <v>343</v>
      </c>
      <c r="AD14" s="40">
        <f>RATE!V17</f>
        <v>343</v>
      </c>
      <c r="AE14" s="40">
        <f>RATE!W17</f>
        <v>0</v>
      </c>
      <c r="AF14" s="40">
        <f>RATE!X17</f>
        <v>0</v>
      </c>
      <c r="AG14" s="41" t="s">
        <v>251</v>
      </c>
    </row>
    <row r="15" spans="1:35">
      <c r="A15" s="69">
        <v>1</v>
      </c>
      <c r="B15" s="71">
        <f>IF($AI$2="A",A!B15,IF($AI$2="B1",'B1'!B15,IF($AI$2="B2",'B2'!B15,IF(OR($AI$2="C",$AI$2="D"),CD!B15,IF($AI$2="E1",'E1'!B15,'E2'!B15)))))</f>
        <v>311.53843274530578</v>
      </c>
      <c r="C15" s="71">
        <f>IF($AI$2="A",A!C15,IF($AI$2="B1",'B1'!C15,IF($AI$2="B2",'B2'!C15,IF(OR($AI$2="C",$AI$2="D"),CD!C15,IF($AI$2="E1",'E1'!C15,'E2'!C15)))))</f>
        <v>194.20509941197247</v>
      </c>
      <c r="D15" s="71">
        <f>IF($AI$2="A",A!D15,IF($AI$2="B1",'B1'!D15,IF($AI$2="B2",'B2'!D15,IF(OR($AI$2="C",$AI$2="D"),CD!D15,IF($AI$2="E1",'E1'!D15,'E2'!D15)))))</f>
        <v>117.33333333333333</v>
      </c>
      <c r="E15" s="71">
        <f>IF($AI$2="A",A!E15,IF($AI$2="B1",'B1'!E15,IF($AI$2="B2",'B2'!E15,IF(OR($AI$2="C",$AI$2="D"),CD!E15,IF($AI$2="E1",'E1'!E15,'E2'!E15)))))</f>
        <v>10805.794900588027</v>
      </c>
      <c r="X15" s="40" t="str">
        <f>RATE!B18</f>
        <v>C211</v>
      </c>
      <c r="Y15" s="40">
        <f>RATE!C18</f>
        <v>24</v>
      </c>
      <c r="Z15" s="40">
        <f>RATE!D18</f>
        <v>0.14000000000000001</v>
      </c>
      <c r="AA15" s="40">
        <f>RATE!E18</f>
        <v>0</v>
      </c>
      <c r="AB15" s="40">
        <f>RATE!T18</f>
        <v>417</v>
      </c>
      <c r="AC15" s="40">
        <f>RATE!U18</f>
        <v>417</v>
      </c>
      <c r="AD15" s="40">
        <f>RATE!V18</f>
        <v>0</v>
      </c>
      <c r="AE15" s="40">
        <f>RATE!W18</f>
        <v>0</v>
      </c>
      <c r="AF15" s="40">
        <f>RATE!X18</f>
        <v>0</v>
      </c>
      <c r="AG15" s="41" t="str">
        <f t="shared" ref="AG15:AG24" si="1">LEFT(X15,1)</f>
        <v>C</v>
      </c>
    </row>
    <row r="16" spans="1:35">
      <c r="A16" s="69">
        <v>2</v>
      </c>
      <c r="B16" s="71">
        <f>IF($AI$2="A",A!B16,IF($AI$2="B1",'B1'!B16,IF($AI$2="B2",'B2'!B16,IF(OR($AI$2="C",$AI$2="D"),CD!B16,IF($AI$2="E1",'E1'!B16,'E2'!B16)))))</f>
        <v>311.53843274530578</v>
      </c>
      <c r="C16" s="71">
        <f>IF($AI$2="A",A!C16,IF($AI$2="B1",'B1'!C16,IF($AI$2="B2",'B2'!C16,IF(OR($AI$2="C",$AI$2="D"),CD!C16,IF($AI$2="E1",'E1'!C16,'E2'!C16)))))</f>
        <v>196.27662047236683</v>
      </c>
      <c r="D16" s="71">
        <f>IF($AI$2="A",A!D16,IF($AI$2="B1",'B1'!D16,IF($AI$2="B2",'B2'!D16,IF(OR($AI$2="C",$AI$2="D"),CD!D16,IF($AI$2="E1",'E1'!D16,'E2'!D16)))))</f>
        <v>115.26181227293895</v>
      </c>
      <c r="E16" s="71">
        <f>IF($AI$2="A",A!E16,IF($AI$2="B1",'B1'!E16,IF($AI$2="B2",'B2'!E16,IF(OR($AI$2="C",$AI$2="D"),CD!E16,IF($AI$2="E1",'E1'!E16,'E2'!E16)))))</f>
        <v>10609.518280115661</v>
      </c>
      <c r="X16" s="40" t="str">
        <f>RATE!B19</f>
        <v>C212</v>
      </c>
      <c r="Y16" s="40">
        <f>RATE!C19</f>
        <v>24</v>
      </c>
      <c r="Z16" s="40">
        <f>RATE!D19</f>
        <v>0.15</v>
      </c>
      <c r="AA16" s="40">
        <f>RATE!E19</f>
        <v>0</v>
      </c>
      <c r="AB16" s="40">
        <f>RATE!T19</f>
        <v>417</v>
      </c>
      <c r="AC16" s="40">
        <f>RATE!U19</f>
        <v>417</v>
      </c>
      <c r="AD16" s="40">
        <f>RATE!V19</f>
        <v>0</v>
      </c>
      <c r="AE16" s="40">
        <f>RATE!W19</f>
        <v>0</v>
      </c>
      <c r="AF16" s="40">
        <f>RATE!X19</f>
        <v>0</v>
      </c>
      <c r="AG16" s="41" t="str">
        <f t="shared" si="1"/>
        <v>C</v>
      </c>
    </row>
    <row r="17" spans="1:33">
      <c r="A17" s="69">
        <v>3</v>
      </c>
      <c r="B17" s="71">
        <f>IF($AI$2="A",A!B17,IF($AI$2="B1",'B1'!B17,IF($AI$2="B2",'B2'!B17,IF(OR($AI$2="C",$AI$2="D"),CD!B17,IF($AI$2="E1",'E1'!B17,'E2'!B17)))))</f>
        <v>311.53843274530578</v>
      </c>
      <c r="C17" s="71">
        <f>IF($AI$2="A",A!C17,IF($AI$2="B1",'B1'!C17,IF($AI$2="B2",'B2'!C17,IF(OR($AI$2="C",$AI$2="D"),CD!C17,IF($AI$2="E1",'E1'!C17,'E2'!C17)))))</f>
        <v>198.37023775740539</v>
      </c>
      <c r="D17" s="71">
        <f>IF($AI$2="A",A!D17,IF($AI$2="B1",'B1'!D17,IF($AI$2="B2",'B2'!D17,IF(OR($AI$2="C",$AI$2="D"),CD!D17,IF($AI$2="E1",'E1'!D17,'E2'!D17)))))</f>
        <v>113.16819498790038</v>
      </c>
      <c r="E17" s="71">
        <f>IF($AI$2="A",A!E17,IF($AI$2="B1",'B1'!E17,IF($AI$2="B2",'B2'!E17,IF(OR($AI$2="C",$AI$2="D"),CD!E17,IF($AI$2="E1",'E1'!E17,'E2'!E17)))))</f>
        <v>10411.148042358256</v>
      </c>
      <c r="X17" s="40" t="str">
        <f>RATE!B20</f>
        <v>C213</v>
      </c>
      <c r="Y17" s="40">
        <f>RATE!C20</f>
        <v>24</v>
      </c>
      <c r="Z17" s="40">
        <f>RATE!D20</f>
        <v>0.16</v>
      </c>
      <c r="AA17" s="40">
        <f>RATE!E20</f>
        <v>0</v>
      </c>
      <c r="AB17" s="40">
        <f>RATE!T20</f>
        <v>417</v>
      </c>
      <c r="AC17" s="40">
        <f>RATE!U20</f>
        <v>417</v>
      </c>
      <c r="AD17" s="40">
        <f>RATE!V20</f>
        <v>0</v>
      </c>
      <c r="AE17" s="40">
        <f>RATE!W20</f>
        <v>0</v>
      </c>
      <c r="AF17" s="40">
        <f>RATE!X20</f>
        <v>0</v>
      </c>
      <c r="AG17" s="41" t="str">
        <f t="shared" si="1"/>
        <v>C</v>
      </c>
    </row>
    <row r="18" spans="1:33">
      <c r="A18" s="69">
        <v>4</v>
      </c>
      <c r="B18" s="71">
        <f>IF($AI$2="A",A!B18,IF($AI$2="B1",'B1'!B18,IF($AI$2="B2",'B2'!B18,IF(OR($AI$2="C",$AI$2="D"),CD!B18,IF($AI$2="E1",'E1'!B18,'E2'!B18)))))</f>
        <v>311.53843274530578</v>
      </c>
      <c r="C18" s="71">
        <f>IF($AI$2="A",A!C18,IF($AI$2="B1",'B1'!C18,IF($AI$2="B2",'B2'!C18,IF(OR($AI$2="C",$AI$2="D"),CD!C18,IF($AI$2="E1",'E1'!C18,'E2'!C18)))))</f>
        <v>200.48618696015106</v>
      </c>
      <c r="D18" s="71">
        <f>IF($AI$2="A",A!D18,IF($AI$2="B1",'B1'!D18,IF($AI$2="B2",'B2'!D18,IF(OR($AI$2="C",$AI$2="D"),CD!D18,IF($AI$2="E1",'E1'!D18,'E2'!D18)))))</f>
        <v>111.05224578515472</v>
      </c>
      <c r="E18" s="71">
        <f>IF($AI$2="A",A!E18,IF($AI$2="B1",'B1'!E18,IF($AI$2="B2",'B2'!E18,IF(OR($AI$2="C",$AI$2="D"),CD!E18,IF($AI$2="E1",'E1'!E18,'E2'!E18)))))</f>
        <v>10210.661855398104</v>
      </c>
      <c r="X18" s="40" t="str">
        <f>RATE!B21</f>
        <v>C311</v>
      </c>
      <c r="Y18" s="40">
        <f>RATE!C21</f>
        <v>36</v>
      </c>
      <c r="Z18" s="40">
        <f>RATE!D21</f>
        <v>0.2</v>
      </c>
      <c r="AA18" s="40">
        <f>RATE!E21</f>
        <v>0</v>
      </c>
      <c r="AB18" s="40">
        <f>RATE!T21</f>
        <v>278</v>
      </c>
      <c r="AC18" s="40">
        <f>RATE!U21</f>
        <v>278</v>
      </c>
      <c r="AD18" s="40">
        <f>RATE!V21</f>
        <v>278</v>
      </c>
      <c r="AE18" s="40">
        <f>RATE!W21</f>
        <v>0</v>
      </c>
      <c r="AF18" s="40">
        <f>RATE!X21</f>
        <v>0</v>
      </c>
      <c r="AG18" s="41" t="str">
        <f t="shared" si="1"/>
        <v>C</v>
      </c>
    </row>
    <row r="19" spans="1:33">
      <c r="A19" s="69">
        <v>5</v>
      </c>
      <c r="B19" s="71">
        <f>IF($AI$2="A",A!B19,IF($AI$2="B1",'B1'!B19,IF($AI$2="B2",'B2'!B19,IF(OR($AI$2="C",$AI$2="D"),CD!B19,IF($AI$2="E1",'E1'!B19,'E2'!B19)))))</f>
        <v>311.53843274530578</v>
      </c>
      <c r="C19" s="71">
        <f>IF($AI$2="A",A!C19,IF($AI$2="B1",'B1'!C19,IF($AI$2="B2",'B2'!C19,IF(OR($AI$2="C",$AI$2="D"),CD!C19,IF($AI$2="E1",'E1'!C19,'E2'!C19)))))</f>
        <v>202.62470628772601</v>
      </c>
      <c r="D19" s="71">
        <f>IF($AI$2="A",A!D19,IF($AI$2="B1",'B1'!D19,IF($AI$2="B2",'B2'!D19,IF(OR($AI$2="C",$AI$2="D"),CD!D19,IF($AI$2="E1",'E1'!D19,'E2'!D19)))))</f>
        <v>108.91372645757977</v>
      </c>
      <c r="E19" s="71">
        <f>IF($AI$2="A",A!E19,IF($AI$2="B1",'B1'!E19,IF($AI$2="B2",'B2'!E19,IF(OR($AI$2="C",$AI$2="D"),CD!E19,IF($AI$2="E1",'E1'!E19,'E2'!E19)))))</f>
        <v>10008.037149110378</v>
      </c>
      <c r="X19" s="40" t="str">
        <f>RATE!B22</f>
        <v>C312</v>
      </c>
      <c r="Y19" s="40">
        <f>RATE!C22</f>
        <v>36</v>
      </c>
      <c r="Z19" s="40">
        <f>RATE!D22</f>
        <v>0.21</v>
      </c>
      <c r="AA19" s="40">
        <f>RATE!E22</f>
        <v>0</v>
      </c>
      <c r="AB19" s="40">
        <f>RATE!T22</f>
        <v>278</v>
      </c>
      <c r="AC19" s="40">
        <f>RATE!U22</f>
        <v>278</v>
      </c>
      <c r="AD19" s="40">
        <f>RATE!V22</f>
        <v>278</v>
      </c>
      <c r="AE19" s="40">
        <f>RATE!W22</f>
        <v>0</v>
      </c>
      <c r="AF19" s="40">
        <f>RATE!X22</f>
        <v>0</v>
      </c>
      <c r="AG19" s="41" t="str">
        <f t="shared" si="1"/>
        <v>C</v>
      </c>
    </row>
    <row r="20" spans="1:33">
      <c r="A20" s="69">
        <v>6</v>
      </c>
      <c r="B20" s="71">
        <f>IF($AI$2="A",A!B20,IF($AI$2="B1",'B1'!B20,IF($AI$2="B2",'B2'!B20,IF(OR($AI$2="C",$AI$2="D"),CD!B20,IF($AI$2="E1",'E1'!B20,'E2'!B20)))))</f>
        <v>311.53843274530578</v>
      </c>
      <c r="C20" s="71">
        <f>IF($AI$2="A",A!C20,IF($AI$2="B1",'B1'!C20,IF($AI$2="B2",'B2'!C20,IF(OR($AI$2="C",$AI$2="D"),CD!C20,IF($AI$2="E1",'E1'!C20,'E2'!C20)))))</f>
        <v>204.78603648812842</v>
      </c>
      <c r="D20" s="71">
        <f>IF($AI$2="A",A!D20,IF($AI$2="B1",'B1'!D20,IF($AI$2="B2",'B2'!D20,IF(OR($AI$2="C",$AI$2="D"),CD!D20,IF($AI$2="E1",'E1'!D20,'E2'!D20)))))</f>
        <v>106.75239625717737</v>
      </c>
      <c r="E20" s="71">
        <f>IF($AI$2="A",A!E20,IF($AI$2="B1",'B1'!E20,IF($AI$2="B2",'B2'!E20,IF(OR($AI$2="C",$AI$2="D"),CD!E20,IF($AI$2="E1",'E1'!E20,'E2'!E20)))))</f>
        <v>9803.2511126222489</v>
      </c>
      <c r="X20" s="40" t="str">
        <f>RATE!B23</f>
        <v>C313</v>
      </c>
      <c r="Y20" s="40">
        <f>RATE!C23</f>
        <v>36</v>
      </c>
      <c r="Z20" s="40">
        <f>RATE!D23</f>
        <v>0.22</v>
      </c>
      <c r="AA20" s="40">
        <f>RATE!E23</f>
        <v>0</v>
      </c>
      <c r="AB20" s="40">
        <f>RATE!T23</f>
        <v>278</v>
      </c>
      <c r="AC20" s="40">
        <f>RATE!U23</f>
        <v>278</v>
      </c>
      <c r="AD20" s="40">
        <f>RATE!V23</f>
        <v>278</v>
      </c>
      <c r="AE20" s="40">
        <f>RATE!W23</f>
        <v>0</v>
      </c>
      <c r="AF20" s="40">
        <f>RATE!X23</f>
        <v>0</v>
      </c>
      <c r="AG20" s="41" t="str">
        <f t="shared" si="1"/>
        <v>C</v>
      </c>
    </row>
    <row r="21" spans="1:33">
      <c r="A21" s="69">
        <v>7</v>
      </c>
      <c r="B21" s="71">
        <f>IF($AI$2="A",A!B21,IF($AI$2="B1",'B1'!B21,IF($AI$2="B2",'B2'!B21,IF(OR($AI$2="C",$AI$2="D"),CD!B21,IF($AI$2="E1",'E1'!B21,'E2'!B21)))))</f>
        <v>311.53843274530578</v>
      </c>
      <c r="C21" s="71">
        <f>IF($AI$2="A",A!C21,IF($AI$2="B1",'B1'!C21,IF($AI$2="B2",'B2'!C21,IF(OR($AI$2="C",$AI$2="D"),CD!C21,IF($AI$2="E1",'E1'!C21,'E2'!C21)))))</f>
        <v>206.97042087733513</v>
      </c>
      <c r="D21" s="71">
        <f>IF($AI$2="A",A!D21,IF($AI$2="B1",'B1'!D21,IF($AI$2="B2",'B2'!D21,IF(OR($AI$2="C",$AI$2="D"),CD!D21,IF($AI$2="E1",'E1'!D21,'E2'!D21)))))</f>
        <v>104.56801186797065</v>
      </c>
      <c r="E21" s="71">
        <f>IF($AI$2="A",A!E21,IF($AI$2="B1",'B1'!E21,IF($AI$2="B2",'B2'!E21,IF(OR($AI$2="C",$AI$2="D"),CD!E21,IF($AI$2="E1",'E1'!E21,'E2'!E21)))))</f>
        <v>9596.2806917449143</v>
      </c>
      <c r="X21" s="40" t="str">
        <f>RATE!B24</f>
        <v>D211</v>
      </c>
      <c r="Y21" s="40">
        <f>RATE!C24</f>
        <v>24</v>
      </c>
      <c r="Z21" s="40">
        <f>RATE!D24</f>
        <v>0.12</v>
      </c>
      <c r="AA21" s="40">
        <f>RATE!E24</f>
        <v>0</v>
      </c>
      <c r="AB21" s="40">
        <f>RATE!T24</f>
        <v>500</v>
      </c>
      <c r="AC21" s="40">
        <f>RATE!U24</f>
        <v>333</v>
      </c>
      <c r="AD21" s="40">
        <f>RATE!V24</f>
        <v>0</v>
      </c>
      <c r="AE21" s="40">
        <f>RATE!W24</f>
        <v>0</v>
      </c>
      <c r="AF21" s="40">
        <f>RATE!X24</f>
        <v>0</v>
      </c>
      <c r="AG21" s="41" t="str">
        <f t="shared" si="1"/>
        <v>D</v>
      </c>
    </row>
    <row r="22" spans="1:33">
      <c r="A22" s="69">
        <v>8</v>
      </c>
      <c r="B22" s="71">
        <f>IF($AI$2="A",A!B22,IF($AI$2="B1",'B1'!B22,IF($AI$2="B2",'B2'!B22,IF(OR($AI$2="C",$AI$2="D"),CD!B22,IF($AI$2="E1",'E1'!B22,'E2'!B22)))))</f>
        <v>311.53843274530578</v>
      </c>
      <c r="C22" s="71">
        <f>IF($AI$2="A",A!C22,IF($AI$2="B1",'B1'!C22,IF($AI$2="B2",'B2'!C22,IF(OR($AI$2="C",$AI$2="D"),CD!C22,IF($AI$2="E1",'E1'!C22,'E2'!C22)))))</f>
        <v>209.17810536669339</v>
      </c>
      <c r="D22" s="71">
        <f>IF($AI$2="A",A!D22,IF($AI$2="B1",'B1'!D22,IF($AI$2="B2",'B2'!D22,IF(OR($AI$2="C",$AI$2="D"),CD!D22,IF($AI$2="E1",'E1'!D22,'E2'!D22)))))</f>
        <v>102.36032737861241</v>
      </c>
      <c r="E22" s="71">
        <f>IF($AI$2="A",A!E22,IF($AI$2="B1",'B1'!E22,IF($AI$2="B2",'B2'!E22,IF(OR($AI$2="C",$AI$2="D"),CD!E22,IF($AI$2="E1",'E1'!E22,'E2'!E22)))))</f>
        <v>9387.1025863782215</v>
      </c>
      <c r="X22" s="40" t="str">
        <f>RATE!B25</f>
        <v>D212</v>
      </c>
      <c r="Y22" s="40">
        <f>RATE!C25</f>
        <v>24</v>
      </c>
      <c r="Z22" s="40">
        <f>RATE!D25</f>
        <v>0.14399999999999999</v>
      </c>
      <c r="AA22" s="40">
        <f>RATE!E25</f>
        <v>0</v>
      </c>
      <c r="AB22" s="40">
        <f>RATE!T25</f>
        <v>500</v>
      </c>
      <c r="AC22" s="40">
        <f>RATE!U25</f>
        <v>333</v>
      </c>
      <c r="AD22" s="40">
        <f>RATE!V25</f>
        <v>0</v>
      </c>
      <c r="AE22" s="40">
        <f>RATE!W25</f>
        <v>0</v>
      </c>
      <c r="AF22" s="40">
        <f>RATE!X25</f>
        <v>0</v>
      </c>
      <c r="AG22" s="41" t="str">
        <f t="shared" si="1"/>
        <v>D</v>
      </c>
    </row>
    <row r="23" spans="1:33">
      <c r="A23" s="69">
        <v>9</v>
      </c>
      <c r="B23" s="71">
        <f>IF($AI$2="A",A!B23,IF($AI$2="B1",'B1'!B23,IF($AI$2="B2",'B2'!B23,IF(OR($AI$2="C",$AI$2="D"),CD!B23,IF($AI$2="E1",'E1'!B23,'E2'!B23)))))</f>
        <v>311.53843274530578</v>
      </c>
      <c r="C23" s="71">
        <f>IF($AI$2="A",A!C23,IF($AI$2="B1",'B1'!C23,IF($AI$2="B2",'B2'!C23,IF(OR($AI$2="C",$AI$2="D"),CD!C23,IF($AI$2="E1",'E1'!C23,'E2'!C23)))))</f>
        <v>211.40933849060474</v>
      </c>
      <c r="D23" s="71">
        <f>IF($AI$2="A",A!D23,IF($AI$2="B1",'B1'!D23,IF($AI$2="B2",'B2'!D23,IF(OR($AI$2="C",$AI$2="D"),CD!D23,IF($AI$2="E1",'E1'!D23,'E2'!D23)))))</f>
        <v>100.12909425470103</v>
      </c>
      <c r="E23" s="71">
        <f>IF($AI$2="A",A!E23,IF($AI$2="B1",'B1'!E23,IF($AI$2="B2",'B2'!E23,IF(OR($AI$2="C",$AI$2="D"),CD!E23,IF($AI$2="E1",'E1'!E23,'E2'!E23)))))</f>
        <v>9175.693247887617</v>
      </c>
      <c r="X23" s="40" t="str">
        <f>RATE!B26</f>
        <v>D311</v>
      </c>
      <c r="Y23" s="40">
        <f>RATE!C26</f>
        <v>36</v>
      </c>
      <c r="Z23" s="40">
        <f>RATE!D26</f>
        <v>0.16500000000000001</v>
      </c>
      <c r="AA23" s="40">
        <f>RATE!E26</f>
        <v>0</v>
      </c>
      <c r="AB23" s="40">
        <f>RATE!T26</f>
        <v>417</v>
      </c>
      <c r="AC23" s="40">
        <f>RATE!U26</f>
        <v>250</v>
      </c>
      <c r="AD23" s="40">
        <f>RATE!V26</f>
        <v>167</v>
      </c>
      <c r="AE23" s="40">
        <f>RATE!W26</f>
        <v>0</v>
      </c>
      <c r="AF23" s="40">
        <f>RATE!X26</f>
        <v>0</v>
      </c>
      <c r="AG23" s="41" t="str">
        <f t="shared" si="1"/>
        <v>D</v>
      </c>
    </row>
    <row r="24" spans="1:33">
      <c r="A24" s="69">
        <v>10</v>
      </c>
      <c r="B24" s="71">
        <f>IF($AI$2="A",A!B24,IF($AI$2="B1",'B1'!B24,IF($AI$2="B2",'B2'!B24,IF(OR($AI$2="C",$AI$2="D"),CD!B24,IF($AI$2="E1",'E1'!B24,'E2'!B24)))))</f>
        <v>311.53843274530578</v>
      </c>
      <c r="C24" s="71">
        <f>IF($AI$2="A",A!C24,IF($AI$2="B1",'B1'!C24,IF($AI$2="B2",'B2'!C24,IF(OR($AI$2="C",$AI$2="D"),CD!C24,IF($AI$2="E1",'E1'!C24,'E2'!C24)))))</f>
        <v>213.66437143450455</v>
      </c>
      <c r="D24" s="71">
        <f>IF($AI$2="A",A!D24,IF($AI$2="B1",'B1'!D24,IF($AI$2="B2",'B2'!D24,IF(OR($AI$2="C",$AI$2="D"),CD!D24,IF($AI$2="E1",'E1'!D24,'E2'!D24)))))</f>
        <v>97.874061310801238</v>
      </c>
      <c r="E24" s="71">
        <f>IF($AI$2="A",A!E24,IF($AI$2="B1",'B1'!E24,IF($AI$2="B2",'B2'!E24,IF(OR($AI$2="C",$AI$2="D"),CD!E24,IF($AI$2="E1",'E1'!E24,'E2'!E24)))))</f>
        <v>8962.0288764531124</v>
      </c>
      <c r="X24" s="40" t="str">
        <f>RATE!B27</f>
        <v>D312</v>
      </c>
      <c r="Y24" s="40">
        <f>RATE!C27</f>
        <v>36</v>
      </c>
      <c r="Z24" s="40">
        <f>RATE!D27</f>
        <v>0.18</v>
      </c>
      <c r="AA24" s="40">
        <f>RATE!E27</f>
        <v>0</v>
      </c>
      <c r="AB24" s="40">
        <f>RATE!T27</f>
        <v>417</v>
      </c>
      <c r="AC24" s="40">
        <f>RATE!U27</f>
        <v>250</v>
      </c>
      <c r="AD24" s="40">
        <f>RATE!V27</f>
        <v>167</v>
      </c>
      <c r="AE24" s="40">
        <f>RATE!W27</f>
        <v>0</v>
      </c>
      <c r="AF24" s="40">
        <f>RATE!X27</f>
        <v>0</v>
      </c>
      <c r="AG24" s="41" t="str">
        <f t="shared" si="1"/>
        <v>D</v>
      </c>
    </row>
    <row r="25" spans="1:33">
      <c r="A25" s="69">
        <v>11</v>
      </c>
      <c r="B25" s="71">
        <f>IF($AI$2="A",A!B25,IF($AI$2="B1",'B1'!B25,IF($AI$2="B2",'B2'!B25,IF(OR($AI$2="C",$AI$2="D"),CD!B25,IF($AI$2="E1",'E1'!B25,'E2'!B25)))))</f>
        <v>311.53843274530578</v>
      </c>
      <c r="C25" s="71">
        <f>IF($AI$2="A",A!C25,IF($AI$2="B1",'B1'!C25,IF($AI$2="B2",'B2'!C25,IF(OR($AI$2="C",$AI$2="D"),CD!C25,IF($AI$2="E1",'E1'!C25,'E2'!C25)))))</f>
        <v>215.94345806313925</v>
      </c>
      <c r="D25" s="71">
        <f>IF($AI$2="A",A!D25,IF($AI$2="B1",'B1'!D25,IF($AI$2="B2",'B2'!D25,IF(OR($AI$2="C",$AI$2="D"),CD!D25,IF($AI$2="E1",'E1'!D25,'E2'!D25)))))</f>
        <v>95.594974682166523</v>
      </c>
      <c r="E25" s="71">
        <f>IF($AI$2="A",A!E25,IF($AI$2="B1",'B1'!E25,IF($AI$2="B2",'B2'!E25,IF(OR($AI$2="C",$AI$2="D"),CD!E25,IF($AI$2="E1",'E1'!E25,'E2'!E25)))))</f>
        <v>8746.0854183899737</v>
      </c>
      <c r="X25" s="40" t="str">
        <f>RATE!B28</f>
        <v>B411</v>
      </c>
      <c r="Y25" s="40">
        <f>RATE!C28</f>
        <v>48</v>
      </c>
      <c r="Z25" s="40">
        <f>RATE!D28</f>
        <v>0</v>
      </c>
      <c r="AA25" s="40">
        <f>RATE!E28</f>
        <v>0.15</v>
      </c>
      <c r="AB25" s="40">
        <f>RATE!T28</f>
        <v>264</v>
      </c>
      <c r="AC25" s="40">
        <f>RATE!U28</f>
        <v>264</v>
      </c>
      <c r="AD25" s="40">
        <f>RATE!V28</f>
        <v>264</v>
      </c>
      <c r="AE25" s="40">
        <f>RATE!W28</f>
        <v>264</v>
      </c>
      <c r="AF25" s="40">
        <f>RATE!X28</f>
        <v>0</v>
      </c>
      <c r="AG25" s="41" t="s">
        <v>251</v>
      </c>
    </row>
    <row r="26" spans="1:33">
      <c r="A26" s="69">
        <v>12</v>
      </c>
      <c r="B26" s="71">
        <f>IF($AI$2="A",A!B26,IF($AI$2="B1",'B1'!B26,IF($AI$2="B2",'B2'!B26,IF(OR($AI$2="C",$AI$2="D"),CD!B26,IF($AI$2="E1",'E1'!B26,'E2'!B26)))))</f>
        <v>311.53843274530578</v>
      </c>
      <c r="C26" s="71">
        <f>IF($AI$2="A",A!C26,IF($AI$2="B1",'B1'!C26,IF($AI$2="B2",'B2'!C26,IF(OR($AI$2="C",$AI$2="D"),CD!C26,IF($AI$2="E1",'E1'!C26,'E2'!C26)))))</f>
        <v>218.24685494914607</v>
      </c>
      <c r="D26" s="71">
        <f>IF($AI$2="A",A!D26,IF($AI$2="B1",'B1'!D26,IF($AI$2="B2",'B2'!D26,IF(OR($AI$2="C",$AI$2="D"),CD!D26,IF($AI$2="E1",'E1'!D26,'E2'!D26)))))</f>
        <v>93.291577796159714</v>
      </c>
      <c r="E26" s="71">
        <f>IF($AI$2="A",A!E26,IF($AI$2="B1",'B1'!E26,IF($AI$2="B2",'B2'!E26,IF(OR($AI$2="C",$AI$2="D"),CD!E26,IF($AI$2="E1",'E1'!E26,'E2'!E26)))))</f>
        <v>8527.8385634408278</v>
      </c>
      <c r="X26" s="40" t="str">
        <f>RATE!B29</f>
        <v>B412</v>
      </c>
      <c r="Y26" s="40">
        <f>RATE!C29</f>
        <v>48</v>
      </c>
      <c r="Z26" s="40">
        <f>RATE!D29</f>
        <v>0</v>
      </c>
      <c r="AA26" s="40">
        <f>RATE!E29</f>
        <v>0.15</v>
      </c>
      <c r="AB26" s="40">
        <f>RATE!T29</f>
        <v>268</v>
      </c>
      <c r="AC26" s="40">
        <f>RATE!U29</f>
        <v>268</v>
      </c>
      <c r="AD26" s="40">
        <f>RATE!V29</f>
        <v>268</v>
      </c>
      <c r="AE26" s="40">
        <f>RATE!W29</f>
        <v>268</v>
      </c>
      <c r="AF26" s="40">
        <f>RATE!X29</f>
        <v>0</v>
      </c>
      <c r="AG26" s="41" t="s">
        <v>251</v>
      </c>
    </row>
    <row r="27" spans="1:33">
      <c r="A27" s="69">
        <v>13</v>
      </c>
      <c r="B27" s="71">
        <f>IF($AI$2="A",A!B27,IF($AI$2="B1",'B1'!B27,IF($AI$2="B2",'B2'!B27,IF(OR($AI$2="C",$AI$2="D"),CD!B27,IF($AI$2="E1",'E1'!B27,'E2'!B27)))))</f>
        <v>311.53843274530578</v>
      </c>
      <c r="C27" s="71">
        <f>IF($AI$2="A",A!C27,IF($AI$2="B1",'B1'!C27,IF($AI$2="B2",'B2'!C27,IF(OR($AI$2="C",$AI$2="D"),CD!C27,IF($AI$2="E1",'E1'!C27,'E2'!C27)))))</f>
        <v>220.57482140193696</v>
      </c>
      <c r="D27" s="71">
        <f>IF($AI$2="A",A!D27,IF($AI$2="B1",'B1'!D27,IF($AI$2="B2",'B2'!D27,IF(OR($AI$2="C",$AI$2="D"),CD!D27,IF($AI$2="E1",'E1'!D27,'E2'!D27)))))</f>
        <v>90.963611343368825</v>
      </c>
      <c r="E27" s="71">
        <f>IF($AI$2="A",A!E27,IF($AI$2="B1",'B1'!E27,IF($AI$2="B2",'B2'!E27,IF(OR($AI$2="C",$AI$2="D"),CD!E27,IF($AI$2="E1",'E1'!E27,'E2'!E27)))))</f>
        <v>8307.263742038891</v>
      </c>
      <c r="X27" s="40" t="str">
        <f>RATE!B30</f>
        <v>B421</v>
      </c>
      <c r="Y27" s="40">
        <f>RATE!C30</f>
        <v>48</v>
      </c>
      <c r="Z27" s="40">
        <f>RATE!D30</f>
        <v>0</v>
      </c>
      <c r="AA27" s="40">
        <f>RATE!E30</f>
        <v>0.15</v>
      </c>
      <c r="AB27" s="40">
        <f>RATE!T30</f>
        <v>322</v>
      </c>
      <c r="AC27" s="40">
        <f>RATE!U30</f>
        <v>322</v>
      </c>
      <c r="AD27" s="40">
        <f>RATE!V30</f>
        <v>237</v>
      </c>
      <c r="AE27" s="40">
        <f>RATE!W30</f>
        <v>133</v>
      </c>
      <c r="AF27" s="40">
        <f>RATE!X30</f>
        <v>0</v>
      </c>
      <c r="AG27" s="41" t="s">
        <v>252</v>
      </c>
    </row>
    <row r="28" spans="1:33">
      <c r="A28" s="69">
        <v>14</v>
      </c>
      <c r="B28" s="71">
        <f>IF($AI$2="A",A!B28,IF($AI$2="B1",'B1'!B28,IF($AI$2="B2",'B2'!B28,IF(OR($AI$2="C",$AI$2="D"),CD!B28,IF($AI$2="E1",'E1'!B28,'E2'!B28)))))</f>
        <v>311.53843274530578</v>
      </c>
      <c r="C28" s="71">
        <f>IF($AI$2="A",A!C28,IF($AI$2="B1",'B1'!C28,IF($AI$2="B2",'B2'!C28,IF(OR($AI$2="C",$AI$2="D"),CD!C28,IF($AI$2="E1",'E1'!C28,'E2'!C28)))))</f>
        <v>222.92761949689094</v>
      </c>
      <c r="D28" s="71">
        <f>IF($AI$2="A",A!D28,IF($AI$2="B1",'B1'!D28,IF($AI$2="B2",'B2'!D28,IF(OR($AI$2="C",$AI$2="D"),CD!D28,IF($AI$2="E1",'E1'!D28,'E2'!D28)))))</f>
        <v>88.610813248414829</v>
      </c>
      <c r="E28" s="71">
        <f>IF($AI$2="A",A!E28,IF($AI$2="B1",'B1'!E28,IF($AI$2="B2",'B2'!E28,IF(OR($AI$2="C",$AI$2="D"),CD!E28,IF($AI$2="E1",'E1'!E28,'E2'!E28)))))</f>
        <v>8084.3361225420003</v>
      </c>
      <c r="X28" s="40" t="str">
        <f>RATE!B31</f>
        <v>B422</v>
      </c>
      <c r="Y28" s="40">
        <f>RATE!C31</f>
        <v>48</v>
      </c>
      <c r="Z28" s="40">
        <f>RATE!D31</f>
        <v>0</v>
      </c>
      <c r="AA28" s="40">
        <f>RATE!E31</f>
        <v>0.15</v>
      </c>
      <c r="AB28" s="40">
        <f>RATE!T31</f>
        <v>328</v>
      </c>
      <c r="AC28" s="40">
        <f>RATE!U31</f>
        <v>328</v>
      </c>
      <c r="AD28" s="40">
        <f>RATE!V31</f>
        <v>239</v>
      </c>
      <c r="AE28" s="40">
        <f>RATE!W31</f>
        <v>134</v>
      </c>
      <c r="AF28" s="40">
        <f>RATE!X31</f>
        <v>0</v>
      </c>
      <c r="AG28" s="41" t="s">
        <v>252</v>
      </c>
    </row>
    <row r="29" spans="1:33">
      <c r="A29" s="69">
        <v>15</v>
      </c>
      <c r="B29" s="71">
        <f>IF($AI$2="A",A!B29,IF($AI$2="B1",'B1'!B29,IF($AI$2="B2",'B2'!B29,IF(OR($AI$2="C",$AI$2="D"),CD!B29,IF($AI$2="E1",'E1'!B29,'E2'!B29)))))</f>
        <v>311.53843274530578</v>
      </c>
      <c r="C29" s="71">
        <f>IF($AI$2="A",A!C29,IF($AI$2="B1",'B1'!C29,IF($AI$2="B2",'B2'!C29,IF(OR($AI$2="C",$AI$2="D"),CD!C29,IF($AI$2="E1",'E1'!C29,'E2'!C29)))))</f>
        <v>225.30551410485776</v>
      </c>
      <c r="D29" s="71">
        <f>IF($AI$2="A",A!D29,IF($AI$2="B1",'B1'!D29,IF($AI$2="B2",'B2'!D29,IF(OR($AI$2="C",$AI$2="D"),CD!D29,IF($AI$2="E1",'E1'!D29,'E2'!D29)))))</f>
        <v>86.232918640448005</v>
      </c>
      <c r="E29" s="71">
        <f>IF($AI$2="A",A!E29,IF($AI$2="B1",'B1'!E29,IF($AI$2="B2",'B2'!E29,IF(OR($AI$2="C",$AI$2="D"),CD!E29,IF($AI$2="E1",'E1'!E29,'E2'!E29)))))</f>
        <v>7859.0306084371423</v>
      </c>
      <c r="X29" s="40" t="str">
        <f>RATE!B32</f>
        <v>B423</v>
      </c>
      <c r="Y29" s="40">
        <f>RATE!C32</f>
        <v>48</v>
      </c>
      <c r="Z29" s="40">
        <f>RATE!D32</f>
        <v>0</v>
      </c>
      <c r="AA29" s="40">
        <f>RATE!E32</f>
        <v>0.15</v>
      </c>
      <c r="AB29" s="40">
        <f>RATE!T32</f>
        <v>336</v>
      </c>
      <c r="AC29" s="40">
        <f>RATE!U32</f>
        <v>336</v>
      </c>
      <c r="AD29" s="40">
        <f>RATE!V32</f>
        <v>242</v>
      </c>
      <c r="AE29" s="40">
        <f>RATE!W32</f>
        <v>135</v>
      </c>
      <c r="AF29" s="40">
        <f>RATE!X32</f>
        <v>0</v>
      </c>
      <c r="AG29" s="41" t="s">
        <v>252</v>
      </c>
    </row>
    <row r="30" spans="1:33">
      <c r="A30" s="69">
        <v>16</v>
      </c>
      <c r="B30" s="71">
        <f>IF($AI$2="A",A!B30,IF($AI$2="B1",'B1'!B30,IF($AI$2="B2",'B2'!B30,IF(OR($AI$2="C",$AI$2="D"),CD!B30,IF($AI$2="E1",'E1'!B30,'E2'!B30)))))</f>
        <v>311.53843274530578</v>
      </c>
      <c r="C30" s="71">
        <f>IF($AI$2="A",A!C30,IF($AI$2="B1",'B1'!C30,IF($AI$2="B2",'B2'!C30,IF(OR($AI$2="C",$AI$2="D"),CD!C30,IF($AI$2="E1",'E1'!C30,'E2'!C30)))))</f>
        <v>227.70877292197628</v>
      </c>
      <c r="D30" s="71">
        <f>IF($AI$2="A",A!D30,IF($AI$2="B1",'B1'!D30,IF($AI$2="B2",'B2'!D30,IF(OR($AI$2="C",$AI$2="D"),CD!D30,IF($AI$2="E1",'E1'!D30,'E2'!D30)))))</f>
        <v>83.829659823329521</v>
      </c>
      <c r="E30" s="71">
        <f>IF($AI$2="A",A!E30,IF($AI$2="B1",'B1'!E30,IF($AI$2="B2",'B2'!E30,IF(OR($AI$2="C",$AI$2="D"),CD!E30,IF($AI$2="E1",'E1'!E30,'E2'!E30)))))</f>
        <v>7631.3218355151657</v>
      </c>
      <c r="X30" s="40" t="str">
        <f>RATE!B33</f>
        <v>C411</v>
      </c>
      <c r="Y30" s="40">
        <f>RATE!C33</f>
        <v>48</v>
      </c>
      <c r="Z30" s="40">
        <f>RATE!D33</f>
        <v>0.26</v>
      </c>
      <c r="AA30" s="40">
        <f>RATE!E33</f>
        <v>0</v>
      </c>
      <c r="AB30" s="40">
        <f>RATE!T33</f>
        <v>208</v>
      </c>
      <c r="AC30" s="40">
        <f>RATE!U33</f>
        <v>208</v>
      </c>
      <c r="AD30" s="40">
        <f>RATE!V33</f>
        <v>208</v>
      </c>
      <c r="AE30" s="40">
        <f>RATE!W33</f>
        <v>208</v>
      </c>
      <c r="AF30" s="40">
        <f>RATE!X33</f>
        <v>0</v>
      </c>
      <c r="AG30" s="41" t="str">
        <f>LEFT(X30,1)</f>
        <v>C</v>
      </c>
    </row>
    <row r="31" spans="1:33">
      <c r="A31" s="69">
        <v>17</v>
      </c>
      <c r="B31" s="71">
        <f>IF($AI$2="A",A!B31,IF($AI$2="B1",'B1'!B31,IF($AI$2="B2",'B2'!B31,IF(OR($AI$2="C",$AI$2="D"),CD!B31,IF($AI$2="E1",'E1'!B31,'E2'!B31)))))</f>
        <v>311.53843274530578</v>
      </c>
      <c r="C31" s="71">
        <f>IF($AI$2="A",A!C31,IF($AI$2="B1",'B1'!C31,IF($AI$2="B2",'B2'!C31,IF(OR($AI$2="C",$AI$2="D"),CD!C31,IF($AI$2="E1",'E1'!C31,'E2'!C31)))))</f>
        <v>230.13766649981068</v>
      </c>
      <c r="D31" s="71">
        <f>IF($AI$2="A",A!D31,IF($AI$2="B1",'B1'!D31,IF($AI$2="B2",'B2'!D31,IF(OR($AI$2="C",$AI$2="D"),CD!D31,IF($AI$2="E1",'E1'!D31,'E2'!D31)))))</f>
        <v>81.400766245495092</v>
      </c>
      <c r="E31" s="71">
        <f>IF($AI$2="A",A!E31,IF($AI$2="B1",'B1'!E31,IF($AI$2="B2",'B2'!E31,IF(OR($AI$2="C",$AI$2="D"),CD!E31,IF($AI$2="E1",'E1'!E31,'E2'!E31)))))</f>
        <v>7401.1841690153551</v>
      </c>
      <c r="X31" s="40" t="str">
        <f>RATE!B34</f>
        <v>C412</v>
      </c>
      <c r="Y31" s="40">
        <f>RATE!C34</f>
        <v>48</v>
      </c>
      <c r="Z31" s="40">
        <f>RATE!D34</f>
        <v>0.28000000000000003</v>
      </c>
      <c r="AA31" s="40">
        <f>RATE!E34</f>
        <v>0</v>
      </c>
      <c r="AB31" s="40">
        <f>RATE!T34</f>
        <v>208</v>
      </c>
      <c r="AC31" s="40">
        <f>RATE!U34</f>
        <v>208</v>
      </c>
      <c r="AD31" s="40">
        <f>RATE!V34</f>
        <v>208</v>
      </c>
      <c r="AE31" s="40">
        <f>RATE!W34</f>
        <v>208</v>
      </c>
      <c r="AF31" s="40">
        <f>RATE!X34</f>
        <v>0</v>
      </c>
      <c r="AG31" s="41" t="str">
        <f>LEFT(X31,1)</f>
        <v>C</v>
      </c>
    </row>
    <row r="32" spans="1:33">
      <c r="A32" s="69">
        <v>18</v>
      </c>
      <c r="B32" s="71">
        <f>IF($AI$2="A",A!B32,IF($AI$2="B1",'B1'!B32,IF($AI$2="B2",'B2'!B32,IF(OR($AI$2="C",$AI$2="D"),CD!B32,IF($AI$2="E1",'E1'!B32,'E2'!B32)))))</f>
        <v>311.53843274530578</v>
      </c>
      <c r="C32" s="71">
        <f>IF($AI$2="A",A!C32,IF($AI$2="B1",'B1'!C32,IF($AI$2="B2",'B2'!C32,IF(OR($AI$2="C",$AI$2="D"),CD!C32,IF($AI$2="E1",'E1'!C32,'E2'!C32)))))</f>
        <v>232.59246827580867</v>
      </c>
      <c r="D32" s="71">
        <f>IF($AI$2="A",A!D32,IF($AI$2="B1",'B1'!D32,IF($AI$2="B2",'B2'!D32,IF(OR($AI$2="C",$AI$2="D"),CD!D32,IF($AI$2="E1",'E1'!D32,'E2'!D32)))))</f>
        <v>78.945964469497113</v>
      </c>
      <c r="E32" s="71">
        <f>IF($AI$2="A",A!E32,IF($AI$2="B1",'B1'!E32,IF($AI$2="B2",'B2'!E32,IF(OR($AI$2="C",$AI$2="D"),CD!E32,IF($AI$2="E1",'E1'!E32,'E2'!E32)))))</f>
        <v>7168.5917007395465</v>
      </c>
      <c r="X32" s="40" t="str">
        <f>RATE!B35</f>
        <v>D411</v>
      </c>
      <c r="Y32" s="40">
        <f>RATE!C35</f>
        <v>48</v>
      </c>
      <c r="Z32" s="40">
        <f>RATE!D35</f>
        <v>0.24</v>
      </c>
      <c r="AA32" s="40">
        <f>RATE!E35</f>
        <v>0</v>
      </c>
      <c r="AB32" s="40">
        <f>RATE!T35</f>
        <v>275</v>
      </c>
      <c r="AC32" s="40">
        <f>RATE!U35</f>
        <v>225</v>
      </c>
      <c r="AD32" s="40">
        <f>RATE!V35</f>
        <v>208</v>
      </c>
      <c r="AE32" s="40">
        <f>RATE!W35</f>
        <v>125</v>
      </c>
      <c r="AF32" s="40">
        <f>RATE!X35</f>
        <v>0</v>
      </c>
      <c r="AG32" s="41" t="str">
        <f>LEFT(X32,1)</f>
        <v>D</v>
      </c>
    </row>
    <row r="33" spans="1:33">
      <c r="A33" s="69">
        <v>19</v>
      </c>
      <c r="B33" s="71">
        <f>IF($AI$2="A",A!B33,IF($AI$2="B1",'B1'!B33,IF($AI$2="B2",'B2'!B33,IF(OR($AI$2="C",$AI$2="D"),CD!B33,IF($AI$2="E1",'E1'!B33,'E2'!B33)))))</f>
        <v>311.53843274530578</v>
      </c>
      <c r="C33" s="71">
        <f>IF($AI$2="A",A!C33,IF($AI$2="B1",'B1'!C33,IF($AI$2="B2",'B2'!C33,IF(OR($AI$2="C",$AI$2="D"),CD!C33,IF($AI$2="E1",'E1'!C33,'E2'!C33)))))</f>
        <v>235.07345460408396</v>
      </c>
      <c r="D33" s="71">
        <f>IF($AI$2="A",A!D33,IF($AI$2="B1",'B1'!D33,IF($AI$2="B2",'B2'!D33,IF(OR($AI$2="C",$AI$2="D"),CD!D33,IF($AI$2="E1",'E1'!D33,'E2'!D33)))))</f>
        <v>76.46497814122182</v>
      </c>
      <c r="E33" s="71">
        <f>IF($AI$2="A",A!E33,IF($AI$2="B1",'B1'!E33,IF($AI$2="B2",'B2'!E33,IF(OR($AI$2="C",$AI$2="D"),CD!E33,IF($AI$2="E1",'E1'!E33,'E2'!E33)))))</f>
        <v>6933.5182461354625</v>
      </c>
      <c r="X33" s="40" t="str">
        <f>RATE!B36</f>
        <v>D412</v>
      </c>
      <c r="Y33" s="40">
        <f>RATE!C36</f>
        <v>48</v>
      </c>
      <c r="Z33" s="40">
        <f>RATE!D36</f>
        <v>0.26</v>
      </c>
      <c r="AA33" s="40">
        <f>RATE!E36</f>
        <v>0</v>
      </c>
      <c r="AB33" s="40">
        <f>RATE!T36</f>
        <v>275</v>
      </c>
      <c r="AC33" s="40">
        <f>RATE!U36</f>
        <v>225</v>
      </c>
      <c r="AD33" s="40">
        <f>RATE!V36</f>
        <v>208</v>
      </c>
      <c r="AE33" s="40">
        <f>RATE!W36</f>
        <v>125</v>
      </c>
      <c r="AF33" s="40">
        <f>RATE!X36</f>
        <v>0</v>
      </c>
      <c r="AG33" s="41" t="str">
        <f>LEFT(X33,1)</f>
        <v>D</v>
      </c>
    </row>
    <row r="34" spans="1:33">
      <c r="A34" s="69">
        <v>20</v>
      </c>
      <c r="B34" s="71">
        <f>IF($AI$2="A",A!B34,IF($AI$2="B1",'B1'!B34,IF($AI$2="B2",'B2'!B34,IF(OR($AI$2="C",$AI$2="D"),CD!B34,IF($AI$2="E1",'E1'!B34,'E2'!B34)))))</f>
        <v>311.53843274530578</v>
      </c>
      <c r="C34" s="71">
        <f>IF($AI$2="A",A!C34,IF($AI$2="B1",'B1'!C34,IF($AI$2="B2",'B2'!C34,IF(OR($AI$2="C",$AI$2="D"),CD!C34,IF($AI$2="E1",'E1'!C34,'E2'!C34)))))</f>
        <v>237.58090478652753</v>
      </c>
      <c r="D34" s="71">
        <f>IF($AI$2="A",A!D34,IF($AI$2="B1",'B1'!D34,IF($AI$2="B2",'B2'!D34,IF(OR($AI$2="C",$AI$2="D"),CD!D34,IF($AI$2="E1",'E1'!D34,'E2'!D34)))))</f>
        <v>73.957527958778257</v>
      </c>
      <c r="E34" s="71">
        <f>IF($AI$2="A",A!E34,IF($AI$2="B1",'B1'!E34,IF($AI$2="B2",'B2'!E34,IF(OR($AI$2="C",$AI$2="D"),CD!E34,IF($AI$2="E1",'E1'!E34,'E2'!E34)))))</f>
        <v>6695.9373413489348</v>
      </c>
      <c r="X34" s="40" t="str">
        <f>RATE!B37</f>
        <v>E411</v>
      </c>
      <c r="Y34" s="40">
        <f>RATE!C37</f>
        <v>48</v>
      </c>
      <c r="Z34" s="40">
        <f>RATE!D37</f>
        <v>0</v>
      </c>
      <c r="AA34" s="40">
        <f>RATE!E37</f>
        <v>0.15</v>
      </c>
      <c r="AB34" s="40">
        <f>RATE!T37</f>
        <v>290</v>
      </c>
      <c r="AC34" s="40">
        <f>RATE!U37</f>
        <v>290</v>
      </c>
      <c r="AD34" s="40">
        <f>RATE!V37</f>
        <v>251</v>
      </c>
      <c r="AE34" s="40">
        <f>RATE!W37</f>
        <v>223</v>
      </c>
      <c r="AF34" s="40">
        <f>RATE!X37</f>
        <v>0</v>
      </c>
      <c r="AG34" s="41" t="s">
        <v>253</v>
      </c>
    </row>
    <row r="35" spans="1:33">
      <c r="A35" s="69">
        <v>21</v>
      </c>
      <c r="B35" s="71">
        <f>IF($AI$2="A",A!B35,IF($AI$2="B1",'B1'!B35,IF($AI$2="B2",'B2'!B35,IF(OR($AI$2="C",$AI$2="D"),CD!B35,IF($AI$2="E1",'E1'!B35,'E2'!B35)))))</f>
        <v>311.53843274530578</v>
      </c>
      <c r="C35" s="71">
        <f>IF($AI$2="A",A!C35,IF($AI$2="B1",'B1'!C35,IF($AI$2="B2",'B2'!C35,IF(OR($AI$2="C",$AI$2="D"),CD!C35,IF($AI$2="E1",'E1'!C35,'E2'!C35)))))</f>
        <v>240.11510110425047</v>
      </c>
      <c r="D35" s="71">
        <f>IF($AI$2="A",A!D35,IF($AI$2="B1",'B1'!D35,IF($AI$2="B2",'B2'!D35,IF(OR($AI$2="C",$AI$2="D"),CD!D35,IF($AI$2="E1",'E1'!D35,'E2'!D35)))))</f>
        <v>71.423331641055299</v>
      </c>
      <c r="E35" s="71">
        <f>IF($AI$2="A",A!E35,IF($AI$2="B1",'B1'!E35,IF($AI$2="B2",'B2'!E35,IF(OR($AI$2="C",$AI$2="D"),CD!E35,IF($AI$2="E1",'E1'!E35,'E2'!E35)))))</f>
        <v>6455.8222402446845</v>
      </c>
      <c r="X35" s="40" t="str">
        <f>RATE!B38</f>
        <v>E412</v>
      </c>
      <c r="Y35" s="40">
        <f>RATE!C38</f>
        <v>48</v>
      </c>
      <c r="Z35" s="40">
        <f>RATE!D38</f>
        <v>0</v>
      </c>
      <c r="AA35" s="40">
        <f>RATE!E38</f>
        <v>0.15</v>
      </c>
      <c r="AB35" s="40">
        <f>RATE!T38</f>
        <v>297</v>
      </c>
      <c r="AC35" s="40">
        <f>RATE!U38</f>
        <v>297</v>
      </c>
      <c r="AD35" s="40">
        <f>RATE!V38</f>
        <v>253</v>
      </c>
      <c r="AE35" s="40">
        <f>RATE!W38</f>
        <v>225</v>
      </c>
      <c r="AF35" s="40">
        <f>RATE!X38</f>
        <v>0</v>
      </c>
      <c r="AG35" s="41" t="s">
        <v>254</v>
      </c>
    </row>
    <row r="36" spans="1:33">
      <c r="A36" s="69">
        <v>22</v>
      </c>
      <c r="B36" s="71">
        <f>IF($AI$2="A",A!B36,IF($AI$2="B1",'B1'!B36,IF($AI$2="B2",'B2'!B36,IF(OR($AI$2="C",$AI$2="D"),CD!B36,IF($AI$2="E1",'E1'!B36,'E2'!B36)))))</f>
        <v>311.53843274530578</v>
      </c>
      <c r="C36" s="71">
        <f>IF($AI$2="A",A!C36,IF($AI$2="B1",'B1'!C36,IF($AI$2="B2",'B2'!C36,IF(OR($AI$2="C",$AI$2="D"),CD!C36,IF($AI$2="E1",'E1'!C36,'E2'!C36)))))</f>
        <v>242.67632884936251</v>
      </c>
      <c r="D36" s="71">
        <f>IF($AI$2="A",A!D36,IF($AI$2="B1",'B1'!D36,IF($AI$2="B2",'B2'!D36,IF(OR($AI$2="C",$AI$2="D"),CD!D36,IF($AI$2="E1",'E1'!D36,'E2'!D36)))))</f>
        <v>68.862103895943292</v>
      </c>
      <c r="E36" s="71">
        <f>IF($AI$2="A",A!E36,IF($AI$2="B1",'B1'!E36,IF($AI$2="B2",'B2'!E36,IF(OR($AI$2="C",$AI$2="D"),CD!E36,IF($AI$2="E1",'E1'!E36,'E2'!E36)))))</f>
        <v>6213.1459113953224</v>
      </c>
      <c r="X36" s="40" t="str">
        <f>RATE!B39</f>
        <v>E413</v>
      </c>
      <c r="Y36" s="40">
        <f>RATE!C39</f>
        <v>48</v>
      </c>
      <c r="Z36" s="40">
        <f>RATE!D39</f>
        <v>0</v>
      </c>
      <c r="AA36" s="40">
        <f>RATE!E39</f>
        <v>0.15</v>
      </c>
      <c r="AB36" s="40">
        <f>RATE!T39</f>
        <v>264</v>
      </c>
      <c r="AC36" s="40">
        <f>RATE!U39</f>
        <v>264</v>
      </c>
      <c r="AD36" s="40">
        <f>RATE!V39</f>
        <v>264</v>
      </c>
      <c r="AE36" s="40">
        <f>RATE!W39</f>
        <v>264</v>
      </c>
      <c r="AF36" s="40">
        <f>RATE!X39</f>
        <v>0</v>
      </c>
      <c r="AG36" s="41" t="s">
        <v>255</v>
      </c>
    </row>
    <row r="37" spans="1:33">
      <c r="A37" s="69">
        <v>23</v>
      </c>
      <c r="B37" s="71">
        <f>IF($AI$2="A",A!B37,IF($AI$2="B1",'B1'!B37,IF($AI$2="B2",'B2'!B37,IF(OR($AI$2="C",$AI$2="D"),CD!B37,IF($AI$2="E1",'E1'!B37,'E2'!B37)))))</f>
        <v>311.53843274530578</v>
      </c>
      <c r="C37" s="71">
        <f>IF($AI$2="A",A!C37,IF($AI$2="B1",'B1'!C37,IF($AI$2="B2",'B2'!C37,IF(OR($AI$2="C",$AI$2="D"),CD!C37,IF($AI$2="E1",'E1'!C37,'E2'!C37)))))</f>
        <v>245.26487635708901</v>
      </c>
      <c r="D37" s="71">
        <f>IF($AI$2="A",A!D37,IF($AI$2="B1",'B1'!D37,IF($AI$2="B2",'B2'!D37,IF(OR($AI$2="C",$AI$2="D"),CD!D37,IF($AI$2="E1",'E1'!D37,'E2'!D37)))))</f>
        <v>66.273556388216775</v>
      </c>
      <c r="E37" s="71">
        <f>IF($AI$2="A",A!E37,IF($AI$2="B1",'B1'!E37,IF($AI$2="B2",'B2'!E37,IF(OR($AI$2="C",$AI$2="D"),CD!E37,IF($AI$2="E1",'E1'!E37,'E2'!E37)))))</f>
        <v>5967.8810350382337</v>
      </c>
      <c r="X37" s="40" t="str">
        <f>RATE!B40</f>
        <v>E414</v>
      </c>
      <c r="Y37" s="40">
        <f>RATE!C40</f>
        <v>48</v>
      </c>
      <c r="Z37" s="40">
        <f>RATE!D40</f>
        <v>0</v>
      </c>
      <c r="AA37" s="40">
        <f>RATE!E40</f>
        <v>0.15</v>
      </c>
      <c r="AB37" s="40">
        <f>RATE!T40</f>
        <v>268</v>
      </c>
      <c r="AC37" s="40">
        <f>RATE!U40</f>
        <v>268</v>
      </c>
      <c r="AD37" s="40">
        <f>RATE!V40</f>
        <v>268</v>
      </c>
      <c r="AE37" s="40">
        <f>RATE!W40</f>
        <v>268</v>
      </c>
      <c r="AF37" s="40">
        <f>RATE!X40</f>
        <v>0</v>
      </c>
      <c r="AG37" s="41" t="s">
        <v>255</v>
      </c>
    </row>
    <row r="38" spans="1:33">
      <c r="A38" s="69">
        <v>24</v>
      </c>
      <c r="B38" s="71">
        <f>IF($AI$2="A",A!B38,IF($AI$2="B1",'B1'!B38,IF($AI$2="B2",'B2'!B38,IF(OR($AI$2="C",$AI$2="D"),CD!B38,IF($AI$2="E1",'E1'!B38,'E2'!B38)))))</f>
        <v>311.53843274530578</v>
      </c>
      <c r="C38" s="71">
        <f>IF($AI$2="A",A!C38,IF($AI$2="B1",'B1'!C38,IF($AI$2="B2",'B2'!C38,IF(OR($AI$2="C",$AI$2="D"),CD!C38,IF($AI$2="E1",'E1'!C38,'E2'!C38)))))</f>
        <v>247.88103503823129</v>
      </c>
      <c r="D38" s="71">
        <f>IF($AI$2="A",A!D38,IF($AI$2="B1",'B1'!D38,IF($AI$2="B2",'B2'!D38,IF(OR($AI$2="C",$AI$2="D"),CD!D38,IF($AI$2="E1",'E1'!D38,'E2'!D38)))))</f>
        <v>63.657397707074487</v>
      </c>
      <c r="E38" s="71">
        <f>IF($AI$2="A",A!E38,IF($AI$2="B1",'B1'!E38,IF($AI$2="B2",'B2'!E38,IF(OR($AI$2="C",$AI$2="D"),CD!E38,IF($AI$2="E1",'E1'!E38,'E2'!E38)))))</f>
        <v>5720.0000000000027</v>
      </c>
      <c r="X38" s="40" t="str">
        <f>RATE!B41</f>
        <v>E421</v>
      </c>
      <c r="Y38" s="40">
        <f>RATE!C41</f>
        <v>48</v>
      </c>
      <c r="Z38" s="40">
        <f>RATE!D41</f>
        <v>0</v>
      </c>
      <c r="AA38" s="40">
        <f>RATE!E41</f>
        <v>0.2</v>
      </c>
      <c r="AB38" s="40">
        <f>RATE!T41</f>
        <v>282</v>
      </c>
      <c r="AC38" s="40">
        <f>RATE!U41</f>
        <v>282</v>
      </c>
      <c r="AD38" s="40">
        <f>RATE!V41</f>
        <v>245</v>
      </c>
      <c r="AE38" s="40">
        <f>RATE!W41</f>
        <v>222</v>
      </c>
      <c r="AF38" s="40">
        <f>RATE!X41</f>
        <v>0</v>
      </c>
      <c r="AG38" s="41" t="s">
        <v>254</v>
      </c>
    </row>
    <row r="39" spans="1:33">
      <c r="A39" s="69">
        <v>25</v>
      </c>
      <c r="B39" s="71">
        <f>IF($AI$2="A",A!B39,IF($AI$2="B1",'B1'!B39,IF($AI$2="B2",'B2'!B39,IF(OR($AI$2="C",$AI$2="D"),CD!B39,IF($AI$2="E1",'E1'!B39,'E2'!B39)))))</f>
        <v>233.83830033912898</v>
      </c>
      <c r="C39" s="71">
        <f>IF($AI$2="A",A!C39,IF($AI$2="B1",'B1'!C39,IF($AI$2="B2",'B2'!C39,IF(OR($AI$2="C",$AI$2="D"),CD!C39,IF($AI$2="E1",'E1'!C39,'E2'!C39)))))</f>
        <v>172.8249670057956</v>
      </c>
      <c r="D39" s="71">
        <f>IF($AI$2="A",A!D39,IF($AI$2="B1",'B1'!D39,IF($AI$2="B2",'B2'!D39,IF(OR($AI$2="C",$AI$2="D"),CD!D39,IF($AI$2="E1",'E1'!D39,'E2'!D39)))))</f>
        <v>61.013333333333364</v>
      </c>
      <c r="E39" s="71">
        <f>IF($AI$2="A",A!E39,IF($AI$2="B1",'B1'!E39,IF($AI$2="B2",'B2'!E39,IF(OR($AI$2="C",$AI$2="D"),CD!E39,IF($AI$2="E1",'E1'!E39,'E2'!E39)))))</f>
        <v>5547.175032994207</v>
      </c>
      <c r="X39" s="40" t="str">
        <f>RATE!B42</f>
        <v>E422</v>
      </c>
      <c r="Y39" s="40">
        <f>RATE!C42</f>
        <v>48</v>
      </c>
      <c r="Z39" s="40">
        <f>RATE!D42</f>
        <v>0</v>
      </c>
      <c r="AA39" s="40">
        <f>RATE!E42</f>
        <v>0.2</v>
      </c>
      <c r="AB39" s="40">
        <f>RATE!T42</f>
        <v>292</v>
      </c>
      <c r="AC39" s="40">
        <f>RATE!U42</f>
        <v>292</v>
      </c>
      <c r="AD39" s="40">
        <f>RATE!V42</f>
        <v>251</v>
      </c>
      <c r="AE39" s="40">
        <f>RATE!W42</f>
        <v>223</v>
      </c>
      <c r="AF39" s="40">
        <f>RATE!X42</f>
        <v>0</v>
      </c>
      <c r="AG39" s="41" t="s">
        <v>254</v>
      </c>
    </row>
    <row r="40" spans="1:33">
      <c r="A40" s="69">
        <v>26</v>
      </c>
      <c r="B40" s="71">
        <f>IF($AI$2="A",A!B40,IF($AI$2="B1",'B1'!B40,IF($AI$2="B2",'B2'!B40,IF(OR($AI$2="C",$AI$2="D"),CD!B40,IF($AI$2="E1",'E1'!B40,'E2'!B40)))))</f>
        <v>233.83830033912898</v>
      </c>
      <c r="C40" s="71">
        <f>IF($AI$2="A",A!C40,IF($AI$2="B1",'B1'!C40,IF($AI$2="B2",'B2'!C40,IF(OR($AI$2="C",$AI$2="D"),CD!C40,IF($AI$2="E1",'E1'!C40,'E2'!C40)))))</f>
        <v>174.66843332052412</v>
      </c>
      <c r="D40" s="71">
        <f>IF($AI$2="A",A!D40,IF($AI$2="B1",'B1'!D40,IF($AI$2="B2",'B2'!D40,IF(OR($AI$2="C",$AI$2="D"),CD!D40,IF($AI$2="E1",'E1'!D40,'E2'!D40)))))</f>
        <v>59.169867018604869</v>
      </c>
      <c r="E40" s="71">
        <f>IF($AI$2="A",A!E40,IF($AI$2="B1",'B1'!E40,IF($AI$2="B2",'B2'!E40,IF(OR($AI$2="C",$AI$2="D"),CD!E40,IF($AI$2="E1",'E1'!E40,'E2'!E40)))))</f>
        <v>5372.506599673683</v>
      </c>
      <c r="X40" s="40" t="str">
        <f>RATE!B43</f>
        <v>E423</v>
      </c>
      <c r="Y40" s="40">
        <f>RATE!C43</f>
        <v>48</v>
      </c>
      <c r="Z40" s="40">
        <f>RATE!D43</f>
        <v>0</v>
      </c>
      <c r="AA40" s="40">
        <f>RATE!E43</f>
        <v>0.2</v>
      </c>
      <c r="AB40" s="40">
        <f>RATE!T43</f>
        <v>296</v>
      </c>
      <c r="AC40" s="40">
        <f>RATE!U43</f>
        <v>296</v>
      </c>
      <c r="AD40" s="40">
        <f>RATE!V43</f>
        <v>253</v>
      </c>
      <c r="AE40" s="40">
        <f>RATE!W43</f>
        <v>224</v>
      </c>
      <c r="AF40" s="40">
        <f>RATE!X43</f>
        <v>0</v>
      </c>
      <c r="AG40" s="41" t="s">
        <v>254</v>
      </c>
    </row>
    <row r="41" spans="1:33">
      <c r="A41" s="69">
        <v>27</v>
      </c>
      <c r="B41" s="71">
        <f>IF($AI$2="A",A!B41,IF($AI$2="B1",'B1'!B41,IF($AI$2="B2",'B2'!B41,IF(OR($AI$2="C",$AI$2="D"),CD!B41,IF($AI$2="E1",'E1'!B41,'E2'!B41)))))</f>
        <v>233.83830033912898</v>
      </c>
      <c r="C41" s="71">
        <f>IF($AI$2="A",A!C41,IF($AI$2="B1",'B1'!C41,IF($AI$2="B2",'B2'!C41,IF(OR($AI$2="C",$AI$2="D"),CD!C41,IF($AI$2="E1",'E1'!C41,'E2'!C41)))))</f>
        <v>176.53156327594303</v>
      </c>
      <c r="D41" s="71">
        <f>IF($AI$2="A",A!D41,IF($AI$2="B1",'B1'!D41,IF($AI$2="B2",'B2'!D41,IF(OR($AI$2="C",$AI$2="D"),CD!D41,IF($AI$2="E1",'E1'!D41,'E2'!D41)))))</f>
        <v>57.306737063185949</v>
      </c>
      <c r="E41" s="71">
        <f>IF($AI$2="A",A!E41,IF($AI$2="B1",'B1'!E41,IF($AI$2="B2",'B2'!E41,IF(OR($AI$2="C",$AI$2="D"),CD!E41,IF($AI$2="E1",'E1'!E41,'E2'!E41)))))</f>
        <v>5195.97503639774</v>
      </c>
      <c r="X41" s="40" t="str">
        <f>RATE!B44</f>
        <v>E424</v>
      </c>
      <c r="Y41" s="40">
        <f>RATE!C44</f>
        <v>48</v>
      </c>
      <c r="Z41" s="40">
        <f>RATE!D44</f>
        <v>0</v>
      </c>
      <c r="AA41" s="40">
        <f>RATE!E44</f>
        <v>0.2</v>
      </c>
      <c r="AB41" s="40">
        <f>RATE!T44</f>
        <v>264</v>
      </c>
      <c r="AC41" s="40">
        <f>RATE!U44</f>
        <v>264</v>
      </c>
      <c r="AD41" s="40">
        <f>RATE!V44</f>
        <v>264</v>
      </c>
      <c r="AE41" s="40">
        <f>RATE!W44</f>
        <v>264</v>
      </c>
      <c r="AF41" s="40">
        <f>RATE!X44</f>
        <v>0</v>
      </c>
      <c r="AG41" s="41" t="s">
        <v>255</v>
      </c>
    </row>
    <row r="42" spans="1:33">
      <c r="A42" s="69">
        <v>28</v>
      </c>
      <c r="B42" s="71">
        <f>IF($AI$2="A",A!B42,IF($AI$2="B1",'B1'!B42,IF($AI$2="B2",'B2'!B42,IF(OR($AI$2="C",$AI$2="D"),CD!B42,IF($AI$2="E1",'E1'!B42,'E2'!B42)))))</f>
        <v>233.83830033912898</v>
      </c>
      <c r="C42" s="71">
        <f>IF($AI$2="A",A!C42,IF($AI$2="B1",'B1'!C42,IF($AI$2="B2",'B2'!C42,IF(OR($AI$2="C",$AI$2="D"),CD!C42,IF($AI$2="E1",'E1'!C42,'E2'!C42)))))</f>
        <v>178.41456661755308</v>
      </c>
      <c r="D42" s="71">
        <f>IF($AI$2="A",A!D42,IF($AI$2="B1",'B1'!D42,IF($AI$2="B2",'B2'!D42,IF(OR($AI$2="C",$AI$2="D"),CD!D42,IF($AI$2="E1",'E1'!D42,'E2'!D42)))))</f>
        <v>55.423733721575893</v>
      </c>
      <c r="E42" s="71">
        <f>IF($AI$2="A",A!E42,IF($AI$2="B1",'B1'!E42,IF($AI$2="B2",'B2'!E42,IF(OR($AI$2="C",$AI$2="D"),CD!E42,IF($AI$2="E1",'E1'!E42,'E2'!E42)))))</f>
        <v>5017.5604697801873</v>
      </c>
      <c r="X42" s="40" t="str">
        <f>RATE!B45</f>
        <v>E425</v>
      </c>
      <c r="Y42" s="40">
        <f>RATE!C45</f>
        <v>48</v>
      </c>
      <c r="Z42" s="40">
        <f>RATE!D45</f>
        <v>0</v>
      </c>
      <c r="AA42" s="40">
        <f>RATE!E45</f>
        <v>0.2</v>
      </c>
      <c r="AB42" s="40">
        <f>RATE!T45</f>
        <v>268</v>
      </c>
      <c r="AC42" s="40">
        <f>RATE!U45</f>
        <v>268</v>
      </c>
      <c r="AD42" s="40">
        <f>RATE!V45</f>
        <v>268</v>
      </c>
      <c r="AE42" s="40">
        <f>RATE!W45</f>
        <v>268</v>
      </c>
      <c r="AF42" s="40">
        <f>RATE!X45</f>
        <v>0</v>
      </c>
      <c r="AG42" s="41" t="s">
        <v>255</v>
      </c>
    </row>
    <row r="43" spans="1:33">
      <c r="A43" s="69">
        <v>29</v>
      </c>
      <c r="B43" s="71">
        <f>IF($AI$2="A",A!B43,IF($AI$2="B1",'B1'!B43,IF($AI$2="B2",'B2'!B43,IF(OR($AI$2="C",$AI$2="D"),CD!B43,IF($AI$2="E1",'E1'!B43,'E2'!B43)))))</f>
        <v>233.83830033912898</v>
      </c>
      <c r="C43" s="71">
        <f>IF($AI$2="A",A!C43,IF($AI$2="B1",'B1'!C43,IF($AI$2="B2",'B2'!C43,IF(OR($AI$2="C",$AI$2="D"),CD!C43,IF($AI$2="E1",'E1'!C43,'E2'!C43)))))</f>
        <v>180.31765532814032</v>
      </c>
      <c r="D43" s="71">
        <f>IF($AI$2="A",A!D43,IF($AI$2="B1",'B1'!D43,IF($AI$2="B2",'B2'!D43,IF(OR($AI$2="C",$AI$2="D"),CD!D43,IF($AI$2="E1",'E1'!D43,'E2'!D43)))))</f>
        <v>53.520645010988666</v>
      </c>
      <c r="E43" s="71">
        <f>IF($AI$2="A",A!E43,IF($AI$2="B1",'B1'!E43,IF($AI$2="B2",'B2'!E43,IF(OR($AI$2="C",$AI$2="D"),CD!E43,IF($AI$2="E1",'E1'!E43,'E2'!E43)))))</f>
        <v>4837.2428144520472</v>
      </c>
      <c r="X43" s="40" t="str">
        <f>RATE!B46</f>
        <v>E431</v>
      </c>
      <c r="Y43" s="40">
        <f>RATE!C46</f>
        <v>48</v>
      </c>
      <c r="Z43" s="40">
        <f>RATE!D46</f>
        <v>0</v>
      </c>
      <c r="AA43" s="40">
        <f>RATE!E46</f>
        <v>0.25</v>
      </c>
      <c r="AB43" s="40">
        <f>RATE!T46</f>
        <v>264</v>
      </c>
      <c r="AC43" s="40">
        <f>RATE!U46</f>
        <v>264</v>
      </c>
      <c r="AD43" s="40">
        <f>RATE!V46</f>
        <v>264</v>
      </c>
      <c r="AE43" s="40">
        <f>RATE!W46</f>
        <v>264</v>
      </c>
      <c r="AF43" s="40">
        <f>RATE!X46</f>
        <v>0</v>
      </c>
      <c r="AG43" s="41" t="s">
        <v>255</v>
      </c>
    </row>
    <row r="44" spans="1:33">
      <c r="A44" s="69">
        <v>30</v>
      </c>
      <c r="B44" s="71">
        <f>IF($AI$2="A",A!B44,IF($AI$2="B1",'B1'!B44,IF($AI$2="B2",'B2'!B44,IF(OR($AI$2="C",$AI$2="D"),CD!B44,IF($AI$2="E1",'E1'!B44,'E2'!B44)))))</f>
        <v>233.83830033912898</v>
      </c>
      <c r="C44" s="71">
        <f>IF($AI$2="A",A!C44,IF($AI$2="B1",'B1'!C44,IF($AI$2="B2",'B2'!C44,IF(OR($AI$2="C",$AI$2="D"),CD!C44,IF($AI$2="E1",'E1'!C44,'E2'!C44)))))</f>
        <v>182.24104365164047</v>
      </c>
      <c r="D44" s="71">
        <f>IF($AI$2="A",A!D44,IF($AI$2="B1",'B1'!D44,IF($AI$2="B2",'B2'!D44,IF(OR($AI$2="C",$AI$2="D"),CD!D44,IF($AI$2="E1",'E1'!D44,'E2'!D44)))))</f>
        <v>51.597256687488503</v>
      </c>
      <c r="E44" s="71">
        <f>IF($AI$2="A",A!E44,IF($AI$2="B1",'B1'!E44,IF($AI$2="B2",'B2'!E44,IF(OR($AI$2="C",$AI$2="D"),CD!E44,IF($AI$2="E1",'E1'!E44,'E2'!E44)))))</f>
        <v>4655.001770800407</v>
      </c>
      <c r="X44" s="40" t="str">
        <f>RATE!B47</f>
        <v>E432</v>
      </c>
      <c r="Y44" s="40">
        <f>RATE!C47</f>
        <v>48</v>
      </c>
      <c r="Z44" s="40">
        <f>RATE!D47</f>
        <v>0</v>
      </c>
      <c r="AA44" s="40">
        <f>RATE!E47</f>
        <v>0.25</v>
      </c>
      <c r="AB44" s="40">
        <f>RATE!T47</f>
        <v>268</v>
      </c>
      <c r="AC44" s="40">
        <f>RATE!U47</f>
        <v>268</v>
      </c>
      <c r="AD44" s="40">
        <f>RATE!V47</f>
        <v>268</v>
      </c>
      <c r="AE44" s="40">
        <f>RATE!W47</f>
        <v>268</v>
      </c>
      <c r="AF44" s="40">
        <f>RATE!X47</f>
        <v>0</v>
      </c>
      <c r="AG44" s="41" t="s">
        <v>255</v>
      </c>
    </row>
    <row r="45" spans="1:33">
      <c r="A45" s="69">
        <v>31</v>
      </c>
      <c r="B45" s="71">
        <f>IF($AI$2="A",A!B45,IF($AI$2="B1",'B1'!B45,IF($AI$2="B2",'B2'!B45,IF(OR($AI$2="C",$AI$2="D"),CD!B45,IF($AI$2="E1",'E1'!B45,'E2'!B45)))))</f>
        <v>233.83830033912898</v>
      </c>
      <c r="C45" s="71">
        <f>IF($AI$2="A",A!C45,IF($AI$2="B1",'B1'!C45,IF($AI$2="B2",'B2'!C45,IF(OR($AI$2="C",$AI$2="D"),CD!C45,IF($AI$2="E1",'E1'!C45,'E2'!C45)))))</f>
        <v>184.18494811725799</v>
      </c>
      <c r="D45" s="71">
        <f>IF($AI$2="A",A!D45,IF($AI$2="B1",'B1'!D45,IF($AI$2="B2",'B2'!D45,IF(OR($AI$2="C",$AI$2="D"),CD!D45,IF($AI$2="E1",'E1'!D45,'E2'!D45)))))</f>
        <v>49.653352221871003</v>
      </c>
      <c r="E45" s="71">
        <f>IF($AI$2="A",A!E45,IF($AI$2="B1",'B1'!E45,IF($AI$2="B2",'B2'!E45,IF(OR($AI$2="C",$AI$2="D"),CD!E45,IF($AI$2="E1",'E1'!E45,'E2'!E45)))))</f>
        <v>4470.8168226831494</v>
      </c>
      <c r="X45" s="40" t="str">
        <f>RATE!B48</f>
        <v>B511</v>
      </c>
      <c r="Y45" s="40">
        <f>RATE!C48</f>
        <v>60</v>
      </c>
      <c r="Z45" s="40">
        <f>RATE!D48</f>
        <v>0</v>
      </c>
      <c r="AA45" s="40">
        <f>RATE!E48</f>
        <v>0.15</v>
      </c>
      <c r="AB45" s="40">
        <f>RATE!T48</f>
        <v>216</v>
      </c>
      <c r="AC45" s="40">
        <f>RATE!U48</f>
        <v>216</v>
      </c>
      <c r="AD45" s="40">
        <f>RATE!V48</f>
        <v>216</v>
      </c>
      <c r="AE45" s="40">
        <f>RATE!W48</f>
        <v>216</v>
      </c>
      <c r="AF45" s="40">
        <f>RATE!X48</f>
        <v>216</v>
      </c>
      <c r="AG45" s="41" t="s">
        <v>240</v>
      </c>
    </row>
    <row r="46" spans="1:33">
      <c r="A46" s="69">
        <v>32</v>
      </c>
      <c r="B46" s="71">
        <f>IF($AI$2="A",A!B46,IF($AI$2="B1",'B1'!B46,IF($AI$2="B2",'B2'!B46,IF(OR($AI$2="C",$AI$2="D"),CD!B46,IF($AI$2="E1",'E1'!B46,'E2'!B46)))))</f>
        <v>233.83830033912898</v>
      </c>
      <c r="C46" s="71">
        <f>IF($AI$2="A",A!C46,IF($AI$2="B1",'B1'!C46,IF($AI$2="B2",'B2'!C46,IF(OR($AI$2="C",$AI$2="D"),CD!C46,IF($AI$2="E1",'E1'!C46,'E2'!C46)))))</f>
        <v>186.14958756384206</v>
      </c>
      <c r="D46" s="71">
        <f>IF($AI$2="A",A!D46,IF($AI$2="B1",'B1'!D46,IF($AI$2="B2",'B2'!D46,IF(OR($AI$2="C",$AI$2="D"),CD!D46,IF($AI$2="E1",'E1'!D46,'E2'!D46)))))</f>
        <v>47.688712775286923</v>
      </c>
      <c r="E46" s="71">
        <f>IF($AI$2="A",A!E46,IF($AI$2="B1",'B1'!E46,IF($AI$2="B2",'B2'!E46,IF(OR($AI$2="C",$AI$2="D"),CD!E46,IF($AI$2="E1",'E1'!E46,'E2'!E46)))))</f>
        <v>4284.6672351193074</v>
      </c>
      <c r="X46" s="40" t="str">
        <f>RATE!B49</f>
        <v>B512</v>
      </c>
      <c r="Y46" s="40">
        <f>RATE!C49</f>
        <v>60</v>
      </c>
      <c r="Z46" s="40">
        <f>RATE!D49</f>
        <v>0</v>
      </c>
      <c r="AA46" s="40">
        <f>RATE!E49</f>
        <v>0.15</v>
      </c>
      <c r="AB46" s="40">
        <f>RATE!T49</f>
        <v>222</v>
      </c>
      <c r="AC46" s="40">
        <f>RATE!U49</f>
        <v>222</v>
      </c>
      <c r="AD46" s="40">
        <f>RATE!V49</f>
        <v>222</v>
      </c>
      <c r="AE46" s="40">
        <f>RATE!W49</f>
        <v>222</v>
      </c>
      <c r="AF46" s="40">
        <f>RATE!X49</f>
        <v>222</v>
      </c>
      <c r="AG46" s="41" t="s">
        <v>240</v>
      </c>
    </row>
    <row r="47" spans="1:33">
      <c r="A47" s="69">
        <v>33</v>
      </c>
      <c r="B47" s="71">
        <f>IF($AI$2="A",A!B47,IF($AI$2="B1",'B1'!B47,IF($AI$2="B2",'B2'!B47,IF(OR($AI$2="C",$AI$2="D"),CD!B47,IF($AI$2="E1",'E1'!B47,'E2'!B47)))))</f>
        <v>233.83830033912898</v>
      </c>
      <c r="C47" s="71">
        <f>IF($AI$2="A",A!C47,IF($AI$2="B1",'B1'!C47,IF($AI$2="B2",'B2'!C47,IF(OR($AI$2="C",$AI$2="D"),CD!C47,IF($AI$2="E1",'E1'!C47,'E2'!C47)))))</f>
        <v>188.13518316452303</v>
      </c>
      <c r="D47" s="71">
        <f>IF($AI$2="A",A!D47,IF($AI$2="B1",'B1'!D47,IF($AI$2="B2",'B2'!D47,IF(OR($AI$2="C",$AI$2="D"),CD!D47,IF($AI$2="E1",'E1'!D47,'E2'!D47)))))</f>
        <v>45.703117174605943</v>
      </c>
      <c r="E47" s="71">
        <f>IF($AI$2="A",A!E47,IF($AI$2="B1",'B1'!E47,IF($AI$2="B2",'B2'!E47,IF(OR($AI$2="C",$AI$2="D"),CD!E47,IF($AI$2="E1",'E1'!E47,'E2'!E47)))))</f>
        <v>4096.532051954784</v>
      </c>
      <c r="X47" s="40" t="str">
        <f>RATE!B50</f>
        <v>B513</v>
      </c>
      <c r="Y47" s="40">
        <f>RATE!C50</f>
        <v>60</v>
      </c>
      <c r="Z47" s="40">
        <f>RATE!D50</f>
        <v>0</v>
      </c>
      <c r="AA47" s="40">
        <f>RATE!E50</f>
        <v>0.15</v>
      </c>
      <c r="AB47" s="40">
        <f>RATE!T50</f>
        <v>226</v>
      </c>
      <c r="AC47" s="40">
        <f>RATE!U50</f>
        <v>226</v>
      </c>
      <c r="AD47" s="40">
        <f>RATE!V50</f>
        <v>226</v>
      </c>
      <c r="AE47" s="40">
        <f>RATE!W50</f>
        <v>226</v>
      </c>
      <c r="AF47" s="40">
        <f>RATE!X50</f>
        <v>226</v>
      </c>
      <c r="AG47" s="41" t="s">
        <v>240</v>
      </c>
    </row>
    <row r="48" spans="1:33">
      <c r="A48" s="69">
        <v>34</v>
      </c>
      <c r="B48" s="71">
        <f>IF($AI$2="A",A!B48,IF($AI$2="B1",'B1'!B48,IF($AI$2="B2",'B2'!B48,IF(OR($AI$2="C",$AI$2="D"),CD!B48,IF($AI$2="E1",'E1'!B48,'E2'!B48)))))</f>
        <v>233.83830033912898</v>
      </c>
      <c r="C48" s="71">
        <f>IF($AI$2="A",A!C48,IF($AI$2="B1",'B1'!C48,IF($AI$2="B2",'B2'!C48,IF(OR($AI$2="C",$AI$2="D"),CD!C48,IF($AI$2="E1",'E1'!C48,'E2'!C48)))))</f>
        <v>190.14195845161129</v>
      </c>
      <c r="D48" s="71">
        <f>IF($AI$2="A",A!D48,IF($AI$2="B1",'B1'!D48,IF($AI$2="B2",'B2'!D48,IF(OR($AI$2="C",$AI$2="D"),CD!D48,IF($AI$2="E1",'E1'!D48,'E2'!D48)))))</f>
        <v>43.696341887517697</v>
      </c>
      <c r="E48" s="71">
        <f>IF($AI$2="A",A!E48,IF($AI$2="B1",'B1'!E48,IF($AI$2="B2",'B2'!E48,IF(OR($AI$2="C",$AI$2="D"),CD!E48,IF($AI$2="E1",'E1'!E48,'E2'!E48)))))</f>
        <v>3906.3900935031729</v>
      </c>
      <c r="X48" s="40" t="str">
        <f>RATE!B51</f>
        <v>B514</v>
      </c>
      <c r="Y48" s="40">
        <f>RATE!C51</f>
        <v>60</v>
      </c>
      <c r="Z48" s="40">
        <f>RATE!D51</f>
        <v>0</v>
      </c>
      <c r="AA48" s="40">
        <f>RATE!E51</f>
        <v>0.15</v>
      </c>
      <c r="AB48" s="40">
        <f>RATE!T51</f>
        <v>276</v>
      </c>
      <c r="AC48" s="40">
        <f>RATE!U51</f>
        <v>276</v>
      </c>
      <c r="AD48" s="40">
        <f>RATE!V51</f>
        <v>209</v>
      </c>
      <c r="AE48" s="40">
        <f>RATE!W51</f>
        <v>173</v>
      </c>
      <c r="AF48" s="40">
        <f>RATE!X51</f>
        <v>124</v>
      </c>
      <c r="AG48" s="41" t="s">
        <v>256</v>
      </c>
    </row>
    <row r="49" spans="1:33">
      <c r="A49" s="69">
        <v>35</v>
      </c>
      <c r="B49" s="71">
        <f>IF($AI$2="A",A!B49,IF($AI$2="B1",'B1'!B49,IF($AI$2="B2",'B2'!B49,IF(OR($AI$2="C",$AI$2="D"),CD!B49,IF($AI$2="E1",'E1'!B49,'E2'!B49)))))</f>
        <v>233.83830033912898</v>
      </c>
      <c r="C49" s="71">
        <f>IF($AI$2="A",A!C49,IF($AI$2="B1",'B1'!C49,IF($AI$2="B2",'B2'!C49,IF(OR($AI$2="C",$AI$2="D"),CD!C49,IF($AI$2="E1",'E1'!C49,'E2'!C49)))))</f>
        <v>192.1701393417618</v>
      </c>
      <c r="D49" s="71">
        <f>IF($AI$2="A",A!D49,IF($AI$2="B1",'B1'!D49,IF($AI$2="B2",'B2'!D49,IF(OR($AI$2="C",$AI$2="D"),CD!D49,IF($AI$2="E1",'E1'!D49,'E2'!D49)))))</f>
        <v>41.668160997367174</v>
      </c>
      <c r="E49" s="71">
        <f>IF($AI$2="A",A!E49,IF($AI$2="B1",'B1'!E49,IF($AI$2="B2",'B2'!E49,IF(OR($AI$2="C",$AI$2="D"),CD!E49,IF($AI$2="E1",'E1'!E49,'E2'!E49)))))</f>
        <v>3714.2199541614109</v>
      </c>
      <c r="X49" s="40" t="str">
        <f>RATE!B52</f>
        <v>B515</v>
      </c>
      <c r="Y49" s="40">
        <f>RATE!C52</f>
        <v>60</v>
      </c>
      <c r="Z49" s="40">
        <f>RATE!D52</f>
        <v>0</v>
      </c>
      <c r="AA49" s="40">
        <f>RATE!E52</f>
        <v>0.15</v>
      </c>
      <c r="AB49" s="40">
        <f>RATE!T52</f>
        <v>283</v>
      </c>
      <c r="AC49" s="40">
        <f>RATE!U52</f>
        <v>283</v>
      </c>
      <c r="AD49" s="40">
        <f>RATE!V52</f>
        <v>212</v>
      </c>
      <c r="AE49" s="40">
        <f>RATE!W52</f>
        <v>175</v>
      </c>
      <c r="AF49" s="40">
        <f>RATE!X52</f>
        <v>125</v>
      </c>
      <c r="AG49" s="41" t="s">
        <v>256</v>
      </c>
    </row>
    <row r="50" spans="1:33">
      <c r="A50" s="69">
        <v>36</v>
      </c>
      <c r="B50" s="71">
        <f>IF($AI$2="A",A!B50,IF($AI$2="B1",'B1'!B50,IF($AI$2="B2",'B2'!B50,IF(OR($AI$2="C",$AI$2="D"),CD!B50,IF($AI$2="E1",'E1'!B50,'E2'!B50)))))</f>
        <v>233.83830033912898</v>
      </c>
      <c r="C50" s="71">
        <f>IF($AI$2="A",A!C50,IF($AI$2="B1",'B1'!C50,IF($AI$2="B2",'B2'!C50,IF(OR($AI$2="C",$AI$2="D"),CD!C50,IF($AI$2="E1",'E1'!C50,'E2'!C50)))))</f>
        <v>194.21995416140726</v>
      </c>
      <c r="D50" s="71">
        <f>IF($AI$2="A",A!D50,IF($AI$2="B1",'B1'!D50,IF($AI$2="B2",'B2'!D50,IF(OR($AI$2="C",$AI$2="D"),CD!D50,IF($AI$2="E1",'E1'!D50,'E2'!D50)))))</f>
        <v>39.618346177721712</v>
      </c>
      <c r="E50" s="71">
        <f>IF($AI$2="A",A!E50,IF($AI$2="B1",'B1'!E50,IF($AI$2="B2",'B2'!E50,IF(OR($AI$2="C",$AI$2="D"),CD!E50,IF($AI$2="E1",'E1'!E50,'E2'!E50)))))</f>
        <v>3520.0000000000036</v>
      </c>
      <c r="X50" s="40" t="str">
        <f>RATE!B53</f>
        <v>B516</v>
      </c>
      <c r="Y50" s="40">
        <f>RATE!C53</f>
        <v>60</v>
      </c>
      <c r="Z50" s="40">
        <f>RATE!D53</f>
        <v>0</v>
      </c>
      <c r="AA50" s="40">
        <f>RATE!E53</f>
        <v>0.15</v>
      </c>
      <c r="AB50" s="40">
        <f>RATE!T53</f>
        <v>293</v>
      </c>
      <c r="AC50" s="40">
        <f>RATE!U53</f>
        <v>293</v>
      </c>
      <c r="AD50" s="40">
        <f>RATE!V53</f>
        <v>218</v>
      </c>
      <c r="AE50" s="40">
        <f>RATE!W53</f>
        <v>179</v>
      </c>
      <c r="AF50" s="40">
        <f>RATE!X53</f>
        <v>126</v>
      </c>
      <c r="AG50" s="41" t="s">
        <v>256</v>
      </c>
    </row>
    <row r="51" spans="1:33">
      <c r="A51" s="69">
        <v>37</v>
      </c>
      <c r="B51" s="71">
        <f>IF($AI$2="A",A!B51,IF($AI$2="B1",'B1'!B51,IF($AI$2="B2",'B2'!B51,IF(OR($AI$2="C",$AI$2="D"),CD!B51,IF($AI$2="E1",'E1'!B51,'E2'!B51)))))</f>
        <v>193.08913697188274</v>
      </c>
      <c r="C51" s="71">
        <f>IF($AI$2="A",A!C51,IF($AI$2="B1",'B1'!C51,IF($AI$2="B2",'B2'!C51,IF(OR($AI$2="C",$AI$2="D"),CD!C51,IF($AI$2="E1",'E1'!C51,'E2'!C51)))))</f>
        <v>155.54247030521603</v>
      </c>
      <c r="D51" s="71">
        <f>IF($AI$2="A",A!D51,IF($AI$2="B1",'B1'!D51,IF($AI$2="B2",'B2'!D51,IF(OR($AI$2="C",$AI$2="D"),CD!D51,IF($AI$2="E1",'E1'!D51,'E2'!D51)))))</f>
        <v>37.546666666666702</v>
      </c>
      <c r="E51" s="71">
        <f>IF($AI$2="A",A!E51,IF($AI$2="B1",'B1'!E51,IF($AI$2="B2",'B2'!E51,IF(OR($AI$2="C",$AI$2="D"),CD!E51,IF($AI$2="E1",'E1'!E51,'E2'!E51)))))</f>
        <v>3364.4575296947878</v>
      </c>
      <c r="X51" s="40" t="str">
        <f>RATE!B54</f>
        <v>B521</v>
      </c>
      <c r="Y51" s="40">
        <f>RATE!C54</f>
        <v>60</v>
      </c>
      <c r="Z51" s="40">
        <f>RATE!D54</f>
        <v>0</v>
      </c>
      <c r="AA51" s="40">
        <f>RATE!E54</f>
        <v>0.2</v>
      </c>
      <c r="AB51" s="40">
        <f>RATE!T54</f>
        <v>212</v>
      </c>
      <c r="AC51" s="40">
        <f>RATE!U54</f>
        <v>212</v>
      </c>
      <c r="AD51" s="40">
        <f>RATE!V54</f>
        <v>212</v>
      </c>
      <c r="AE51" s="40">
        <f>RATE!W54</f>
        <v>212</v>
      </c>
      <c r="AF51" s="40">
        <f>RATE!X54</f>
        <v>212</v>
      </c>
      <c r="AG51" s="41" t="s">
        <v>240</v>
      </c>
    </row>
    <row r="52" spans="1:33">
      <c r="A52" s="69">
        <v>38</v>
      </c>
      <c r="B52" s="71">
        <f>IF($AI$2="A",A!B52,IF($AI$2="B1",'B1'!B52,IF($AI$2="B2",'B2'!B52,IF(OR($AI$2="C",$AI$2="D"),CD!B52,IF($AI$2="E1",'E1'!B52,'E2'!B52)))))</f>
        <v>193.08913697188274</v>
      </c>
      <c r="C52" s="71">
        <f>IF($AI$2="A",A!C52,IF($AI$2="B1",'B1'!C52,IF($AI$2="B2",'B2'!C52,IF(OR($AI$2="C",$AI$2="D"),CD!C52,IF($AI$2="E1",'E1'!C52,'E2'!C52)))))</f>
        <v>157.20158998847165</v>
      </c>
      <c r="D52" s="71">
        <f>IF($AI$2="A",A!D52,IF($AI$2="B1",'B1'!D52,IF($AI$2="B2",'B2'!D52,IF(OR($AI$2="C",$AI$2="D"),CD!D52,IF($AI$2="E1",'E1'!D52,'E2'!D52)))))</f>
        <v>35.88754698341107</v>
      </c>
      <c r="E52" s="71">
        <f>IF($AI$2="A",A!E52,IF($AI$2="B1",'B1'!E52,IF($AI$2="B2",'B2'!E52,IF(OR($AI$2="C",$AI$2="D"),CD!E52,IF($AI$2="E1",'E1'!E52,'E2'!E52)))))</f>
        <v>3207.255939706316</v>
      </c>
      <c r="X52" s="40" t="str">
        <f>RATE!B55</f>
        <v>B522</v>
      </c>
      <c r="Y52" s="40">
        <f>RATE!C55</f>
        <v>60</v>
      </c>
      <c r="Z52" s="40">
        <f>RATE!D55</f>
        <v>0</v>
      </c>
      <c r="AA52" s="40">
        <f>RATE!E55</f>
        <v>0.2</v>
      </c>
      <c r="AB52" s="40">
        <f>RATE!T55</f>
        <v>222</v>
      </c>
      <c r="AC52" s="40">
        <f>RATE!U55</f>
        <v>222</v>
      </c>
      <c r="AD52" s="40">
        <f>RATE!V55</f>
        <v>222</v>
      </c>
      <c r="AE52" s="40">
        <f>RATE!W55</f>
        <v>222</v>
      </c>
      <c r="AF52" s="40">
        <f>RATE!X55</f>
        <v>222</v>
      </c>
      <c r="AG52" s="41" t="s">
        <v>240</v>
      </c>
    </row>
    <row r="53" spans="1:33">
      <c r="A53" s="69">
        <v>39</v>
      </c>
      <c r="B53" s="71">
        <f>IF($AI$2="A",A!B53,IF($AI$2="B1",'B1'!B53,IF($AI$2="B2",'B2'!B53,IF(OR($AI$2="C",$AI$2="D"),CD!B53,IF($AI$2="E1",'E1'!B53,'E2'!B53)))))</f>
        <v>193.08913697188274</v>
      </c>
      <c r="C53" s="71">
        <f>IF($AI$2="A",A!C53,IF($AI$2="B1",'B1'!C53,IF($AI$2="B2",'B2'!C53,IF(OR($AI$2="C",$AI$2="D"),CD!C53,IF($AI$2="E1",'E1'!C53,'E2'!C53)))))</f>
        <v>158.8784069483487</v>
      </c>
      <c r="D53" s="71">
        <f>IF($AI$2="A",A!D53,IF($AI$2="B1",'B1'!D53,IF($AI$2="B2",'B2'!D53,IF(OR($AI$2="C",$AI$2="D"),CD!D53,IF($AI$2="E1",'E1'!D53,'E2'!D53)))))</f>
        <v>34.210730023534033</v>
      </c>
      <c r="E53" s="71">
        <f>IF($AI$2="A",A!E53,IF($AI$2="B1",'B1'!E53,IF($AI$2="B2",'B2'!E53,IF(OR($AI$2="C",$AI$2="D"),CD!E53,IF($AI$2="E1",'E1'!E53,'E2'!E53)))))</f>
        <v>3048.3775327579674</v>
      </c>
      <c r="X53" s="40" t="str">
        <f>RATE!B56</f>
        <v>B523</v>
      </c>
      <c r="Y53" s="40">
        <f>RATE!C56</f>
        <v>60</v>
      </c>
      <c r="Z53" s="40">
        <f>RATE!D56</f>
        <v>0</v>
      </c>
      <c r="AA53" s="40">
        <f>RATE!E56</f>
        <v>0.2</v>
      </c>
      <c r="AB53" s="40">
        <f>RATE!T56</f>
        <v>266</v>
      </c>
      <c r="AC53" s="40">
        <f>RATE!U56</f>
        <v>266</v>
      </c>
      <c r="AD53" s="40">
        <f>RATE!V56</f>
        <v>203</v>
      </c>
      <c r="AE53" s="40">
        <f>RATE!W56</f>
        <v>170</v>
      </c>
      <c r="AF53" s="40">
        <f>RATE!X56</f>
        <v>123</v>
      </c>
      <c r="AG53" s="41" t="s">
        <v>256</v>
      </c>
    </row>
    <row r="54" spans="1:33">
      <c r="A54" s="69">
        <v>40</v>
      </c>
      <c r="B54" s="71">
        <f>IF($AI$2="A",A!B54,IF($AI$2="B1",'B1'!B54,IF($AI$2="B2",'B2'!B54,IF(OR($AI$2="C",$AI$2="D"),CD!B54,IF($AI$2="E1",'E1'!B54,'E2'!B54)))))</f>
        <v>193.08913697188274</v>
      </c>
      <c r="C54" s="71">
        <f>IF($AI$2="A",A!C54,IF($AI$2="B1",'B1'!C54,IF($AI$2="B2",'B2'!C54,IF(OR($AI$2="C",$AI$2="D"),CD!C54,IF($AI$2="E1",'E1'!C54,'E2'!C54)))))</f>
        <v>160.57310995579775</v>
      </c>
      <c r="D54" s="71">
        <f>IF($AI$2="A",A!D54,IF($AI$2="B1",'B1'!D54,IF($AI$2="B2",'B2'!D54,IF(OR($AI$2="C",$AI$2="D"),CD!D54,IF($AI$2="E1",'E1'!D54,'E2'!D54)))))</f>
        <v>32.516027016084983</v>
      </c>
      <c r="E54" s="71">
        <f>IF($AI$2="A",A!E54,IF($AI$2="B1",'B1'!E54,IF($AI$2="B2",'B2'!E54,IF(OR($AI$2="C",$AI$2="D"),CD!E54,IF($AI$2="E1",'E1'!E54,'E2'!E54)))))</f>
        <v>2887.8044228021695</v>
      </c>
      <c r="X54" s="40" t="str">
        <f>RATE!B57</f>
        <v>B524</v>
      </c>
      <c r="Y54" s="40">
        <f>RATE!C57</f>
        <v>60</v>
      </c>
      <c r="Z54" s="40">
        <f>RATE!D57</f>
        <v>0</v>
      </c>
      <c r="AA54" s="40">
        <f>RATE!E57</f>
        <v>0.2</v>
      </c>
      <c r="AB54" s="40">
        <f>RATE!T57</f>
        <v>276</v>
      </c>
      <c r="AC54" s="40">
        <f>RATE!U57</f>
        <v>276</v>
      </c>
      <c r="AD54" s="40">
        <f>RATE!V57</f>
        <v>209</v>
      </c>
      <c r="AE54" s="40">
        <f>RATE!W57</f>
        <v>173</v>
      </c>
      <c r="AF54" s="40">
        <f>RATE!X57</f>
        <v>124</v>
      </c>
      <c r="AG54" s="41" t="s">
        <v>256</v>
      </c>
    </row>
    <row r="55" spans="1:33">
      <c r="A55" s="69">
        <v>41</v>
      </c>
      <c r="B55" s="71">
        <f>IF($AI$2="A",A!B55,IF($AI$2="B1",'B1'!B55,IF($AI$2="B2",'B2'!B55,IF(OR($AI$2="C",$AI$2="D"),CD!B55,IF($AI$2="E1",'E1'!B55,'E2'!B55)))))</f>
        <v>193.08913697188274</v>
      </c>
      <c r="C55" s="71">
        <f>IF($AI$2="A",A!C55,IF($AI$2="B1",'B1'!C55,IF($AI$2="B2",'B2'!C55,IF(OR($AI$2="C",$AI$2="D"),CD!C55,IF($AI$2="E1",'E1'!C55,'E2'!C55)))))</f>
        <v>162.28588979532626</v>
      </c>
      <c r="D55" s="71">
        <f>IF($AI$2="A",A!D55,IF($AI$2="B1",'B1'!D55,IF($AI$2="B2",'B2'!D55,IF(OR($AI$2="C",$AI$2="D"),CD!D55,IF($AI$2="E1",'E1'!D55,'E2'!D55)))))</f>
        <v>30.803247176556475</v>
      </c>
      <c r="E55" s="71">
        <f>IF($AI$2="A",A!E55,IF($AI$2="B1",'B1'!E55,IF($AI$2="B2",'B2'!E55,IF(OR($AI$2="C",$AI$2="D"),CD!E55,IF($AI$2="E1",'E1'!E55,'E2'!E55)))))</f>
        <v>2725.5185330068434</v>
      </c>
      <c r="X55" s="40" t="str">
        <f>RATE!B58</f>
        <v>B525</v>
      </c>
      <c r="Y55" s="40">
        <f>RATE!C58</f>
        <v>60</v>
      </c>
      <c r="Z55" s="40">
        <f>RATE!D58</f>
        <v>0</v>
      </c>
      <c r="AA55" s="40">
        <f>RATE!E58</f>
        <v>0.2</v>
      </c>
      <c r="AB55" s="40">
        <f>RATE!T58</f>
        <v>283</v>
      </c>
      <c r="AC55" s="40">
        <f>RATE!U58</f>
        <v>283</v>
      </c>
      <c r="AD55" s="40">
        <f>RATE!V58</f>
        <v>212</v>
      </c>
      <c r="AE55" s="40">
        <f>RATE!W58</f>
        <v>175</v>
      </c>
      <c r="AF55" s="40">
        <f>RATE!X58</f>
        <v>125</v>
      </c>
      <c r="AG55" s="41" t="s">
        <v>256</v>
      </c>
    </row>
    <row r="56" spans="1:33">
      <c r="A56" s="69">
        <v>42</v>
      </c>
      <c r="B56" s="71">
        <f>IF($AI$2="A",A!B56,IF($AI$2="B1",'B1'!B56,IF($AI$2="B2",'B2'!B56,IF(OR($AI$2="C",$AI$2="D"),CD!B56,IF($AI$2="E1",'E1'!B56,'E2'!B56)))))</f>
        <v>193.08913697188274</v>
      </c>
      <c r="C56" s="71">
        <f>IF($AI$2="A",A!C56,IF($AI$2="B1",'B1'!C56,IF($AI$2="B2",'B2'!C56,IF(OR($AI$2="C",$AI$2="D"),CD!C56,IF($AI$2="E1",'E1'!C56,'E2'!C56)))))</f>
        <v>164.0169392864764</v>
      </c>
      <c r="D56" s="71">
        <f>IF($AI$2="A",A!D56,IF($AI$2="B1",'B1'!D56,IF($AI$2="B2",'B2'!D56,IF(OR($AI$2="C",$AI$2="D"),CD!D56,IF($AI$2="E1",'E1'!D56,'E2'!D56)))))</f>
        <v>29.07219768540633</v>
      </c>
      <c r="E56" s="71">
        <f>IF($AI$2="A",A!E56,IF($AI$2="B1",'B1'!E56,IF($AI$2="B2",'B2'!E56,IF(OR($AI$2="C",$AI$2="D"),CD!E56,IF($AI$2="E1",'E1'!E56,'E2'!E56)))))</f>
        <v>2561.5015937203671</v>
      </c>
      <c r="X56" s="40" t="str">
        <f>RATE!B59</f>
        <v>C511</v>
      </c>
      <c r="Y56" s="40">
        <f>RATE!C59</f>
        <v>60</v>
      </c>
      <c r="Z56" s="40">
        <f>RATE!D59</f>
        <v>0.33</v>
      </c>
      <c r="AA56" s="40">
        <f>RATE!E59</f>
        <v>0</v>
      </c>
      <c r="AB56" s="40">
        <f>RATE!T59</f>
        <v>167</v>
      </c>
      <c r="AC56" s="40">
        <f>RATE!U59</f>
        <v>167</v>
      </c>
      <c r="AD56" s="40">
        <f>RATE!V59</f>
        <v>167</v>
      </c>
      <c r="AE56" s="40">
        <f>RATE!W59</f>
        <v>167</v>
      </c>
      <c r="AF56" s="40">
        <f>RATE!X59</f>
        <v>167</v>
      </c>
      <c r="AG56" s="41" t="str">
        <f>LEFT(X56,1)</f>
        <v>C</v>
      </c>
    </row>
    <row r="57" spans="1:33">
      <c r="A57" s="69">
        <v>43</v>
      </c>
      <c r="B57" s="71">
        <f>IF($AI$2="A",A!B57,IF($AI$2="B1",'B1'!B57,IF($AI$2="B2",'B2'!B57,IF(OR($AI$2="C",$AI$2="D"),CD!B57,IF($AI$2="E1",'E1'!B57,'E2'!B57)))))</f>
        <v>193.08913697188274</v>
      </c>
      <c r="C57" s="71">
        <f>IF($AI$2="A",A!C57,IF($AI$2="B1",'B1'!C57,IF($AI$2="B2",'B2'!C57,IF(OR($AI$2="C",$AI$2="D"),CD!C57,IF($AI$2="E1",'E1'!C57,'E2'!C57)))))</f>
        <v>165.76645330553217</v>
      </c>
      <c r="D57" s="71">
        <f>IF($AI$2="A",A!D57,IF($AI$2="B1",'B1'!D57,IF($AI$2="B2",'B2'!D57,IF(OR($AI$2="C",$AI$2="D"),CD!D57,IF($AI$2="E1",'E1'!D57,'E2'!D57)))))</f>
        <v>27.322683666350581</v>
      </c>
      <c r="E57" s="71">
        <f>IF($AI$2="A",A!E57,IF($AI$2="B1",'B1'!E57,IF($AI$2="B2",'B2'!E57,IF(OR($AI$2="C",$AI$2="D"),CD!E57,IF($AI$2="E1",'E1'!E57,'E2'!E57)))))</f>
        <v>2395.7351404148349</v>
      </c>
      <c r="X57" s="40" t="str">
        <f>RATE!B60</f>
        <v>C512</v>
      </c>
      <c r="Y57" s="40">
        <f>RATE!C60</f>
        <v>60</v>
      </c>
      <c r="Z57" s="40">
        <f>RATE!D60</f>
        <v>0.34</v>
      </c>
      <c r="AA57" s="40">
        <f>RATE!E60</f>
        <v>0</v>
      </c>
      <c r="AB57" s="40">
        <f>RATE!T60</f>
        <v>167</v>
      </c>
      <c r="AC57" s="40">
        <f>RATE!U60</f>
        <v>167</v>
      </c>
      <c r="AD57" s="40">
        <f>RATE!V60</f>
        <v>167</v>
      </c>
      <c r="AE57" s="40">
        <f>RATE!W60</f>
        <v>167</v>
      </c>
      <c r="AF57" s="40">
        <f>RATE!X60</f>
        <v>167</v>
      </c>
      <c r="AG57" s="41" t="str">
        <f>LEFT(X57,1)</f>
        <v>C</v>
      </c>
    </row>
    <row r="58" spans="1:33">
      <c r="A58" s="69">
        <v>44</v>
      </c>
      <c r="B58" s="71">
        <f>IF($AI$2="A",A!B58,IF($AI$2="B1",'B1'!B58,IF($AI$2="B2",'B2'!B58,IF(OR($AI$2="C",$AI$2="D"),CD!B58,IF($AI$2="E1",'E1'!B58,'E2'!B58)))))</f>
        <v>193.08913697188274</v>
      </c>
      <c r="C58" s="71">
        <f>IF($AI$2="A",A!C58,IF($AI$2="B1",'B1'!C58,IF($AI$2="B2",'B2'!C58,IF(OR($AI$2="C",$AI$2="D"),CD!C58,IF($AI$2="E1",'E1'!C58,'E2'!C58)))))</f>
        <v>167.53462880745784</v>
      </c>
      <c r="D58" s="71">
        <f>IF($AI$2="A",A!D58,IF($AI$2="B1",'B1'!D58,IF($AI$2="B2",'B2'!D58,IF(OR($AI$2="C",$AI$2="D"),CD!D58,IF($AI$2="E1",'E1'!D58,'E2'!D58)))))</f>
        <v>25.554508164424906</v>
      </c>
      <c r="E58" s="71">
        <f>IF($AI$2="A",A!E58,IF($AI$2="B1",'B1'!E58,IF($AI$2="B2",'B2'!E58,IF(OR($AI$2="C",$AI$2="D"),CD!E58,IF($AI$2="E1",'E1'!E58,'E2'!E58)))))</f>
        <v>2228.2005116073769</v>
      </c>
      <c r="X58" s="40" t="str">
        <f>RATE!B61</f>
        <v>D511</v>
      </c>
      <c r="Y58" s="40">
        <f>RATE!C61</f>
        <v>60</v>
      </c>
      <c r="Z58" s="40">
        <f>RATE!D61</f>
        <v>0.3</v>
      </c>
      <c r="AA58" s="40">
        <f>RATE!E61</f>
        <v>0</v>
      </c>
      <c r="AB58" s="40">
        <f>RATE!T61</f>
        <v>200</v>
      </c>
      <c r="AC58" s="40">
        <f>RATE!U61</f>
        <v>200</v>
      </c>
      <c r="AD58" s="40">
        <f>RATE!V61</f>
        <v>167</v>
      </c>
      <c r="AE58" s="40">
        <f>RATE!W61</f>
        <v>142</v>
      </c>
      <c r="AF58" s="40">
        <f>RATE!X61</f>
        <v>126</v>
      </c>
      <c r="AG58" s="41" t="str">
        <f>LEFT(X58,1)</f>
        <v>D</v>
      </c>
    </row>
    <row r="59" spans="1:33">
      <c r="A59" s="69">
        <v>45</v>
      </c>
      <c r="B59" s="71">
        <f>IF($AI$2="A",A!B59,IF($AI$2="B1",'B1'!B59,IF($AI$2="B2",'B2'!B59,IF(OR($AI$2="C",$AI$2="D"),CD!B59,IF($AI$2="E1",'E1'!B59,'E2'!B59)))))</f>
        <v>193.08913697188274</v>
      </c>
      <c r="C59" s="71">
        <f>IF($AI$2="A",A!C59,IF($AI$2="B1",'B1'!C59,IF($AI$2="B2",'B2'!C59,IF(OR($AI$2="C",$AI$2="D"),CD!C59,IF($AI$2="E1",'E1'!C59,'E2'!C59)))))</f>
        <v>169.32166484807072</v>
      </c>
      <c r="D59" s="71">
        <f>IF($AI$2="A",A!D59,IF($AI$2="B1",'B1'!D59,IF($AI$2="B2",'B2'!D59,IF(OR($AI$2="C",$AI$2="D"),CD!D59,IF($AI$2="E1",'E1'!D59,'E2'!D59)))))</f>
        <v>23.76747212381202</v>
      </c>
      <c r="E59" s="71">
        <f>IF($AI$2="A",A!E59,IF($AI$2="B1",'B1'!E59,IF($AI$2="B2",'B2'!E59,IF(OR($AI$2="C",$AI$2="D"),CD!E59,IF($AI$2="E1",'E1'!E59,'E2'!E59)))))</f>
        <v>2058.8788467593063</v>
      </c>
      <c r="X59" s="40" t="str">
        <f>RATE!B62</f>
        <v>D512</v>
      </c>
      <c r="Y59" s="40">
        <f>RATE!C62</f>
        <v>60</v>
      </c>
      <c r="Z59" s="40">
        <f>RATE!D62</f>
        <v>0.32</v>
      </c>
      <c r="AA59" s="40">
        <f>RATE!E62</f>
        <v>0</v>
      </c>
      <c r="AB59" s="40">
        <f>RATE!T62</f>
        <v>200</v>
      </c>
      <c r="AC59" s="40">
        <f>RATE!U62</f>
        <v>200</v>
      </c>
      <c r="AD59" s="40">
        <f>RATE!V62</f>
        <v>167</v>
      </c>
      <c r="AE59" s="40">
        <f>RATE!W62</f>
        <v>142</v>
      </c>
      <c r="AF59" s="40">
        <f>RATE!X62</f>
        <v>126</v>
      </c>
      <c r="AG59" s="41" t="str">
        <f>LEFT(X59,1)</f>
        <v>D</v>
      </c>
    </row>
    <row r="60" spans="1:33">
      <c r="A60" s="69">
        <v>46</v>
      </c>
      <c r="B60" s="71">
        <f>IF($AI$2="A",A!B60,IF($AI$2="B1",'B1'!B60,IF($AI$2="B2",'B2'!B60,IF(OR($AI$2="C",$AI$2="D"),CD!B60,IF($AI$2="E1",'E1'!B60,'E2'!B60)))))</f>
        <v>193.08913697188274</v>
      </c>
      <c r="C60" s="71">
        <f>IF($AI$2="A",A!C60,IF($AI$2="B1",'B1'!C60,IF($AI$2="B2",'B2'!C60,IF(OR($AI$2="C",$AI$2="D"),CD!C60,IF($AI$2="E1",'E1'!C60,'E2'!C60)))))</f>
        <v>171.12776260645015</v>
      </c>
      <c r="D60" s="71">
        <f>IF($AI$2="A",A!D60,IF($AI$2="B1",'B1'!D60,IF($AI$2="B2",'B2'!D60,IF(OR($AI$2="C",$AI$2="D"),CD!D60,IF($AI$2="E1",'E1'!D60,'E2'!D60)))))</f>
        <v>21.961374365432601</v>
      </c>
      <c r="E60" s="71">
        <f>IF($AI$2="A",A!E60,IF($AI$2="B1",'B1'!E60,IF($AI$2="B2",'B2'!E60,IF(OR($AI$2="C",$AI$2="D"),CD!E60,IF($AI$2="E1",'E1'!E60,'E2'!E60)))))</f>
        <v>1887.751084152856</v>
      </c>
      <c r="X60" s="40" t="str">
        <f>RATE!B63</f>
        <v>E501</v>
      </c>
      <c r="Y60" s="40">
        <f>RATE!C63</f>
        <v>60</v>
      </c>
      <c r="Z60" s="40">
        <f>RATE!D63</f>
        <v>0</v>
      </c>
      <c r="AA60" s="40">
        <f>RATE!E63</f>
        <v>0.1</v>
      </c>
      <c r="AB60" s="40">
        <f>RATE!T63</f>
        <v>283</v>
      </c>
      <c r="AC60" s="40">
        <f>RATE!U63</f>
        <v>283</v>
      </c>
      <c r="AD60" s="40">
        <f>RATE!V63</f>
        <v>213</v>
      </c>
      <c r="AE60" s="40">
        <f>RATE!W63</f>
        <v>176</v>
      </c>
      <c r="AF60" s="40">
        <f>RATE!X63</f>
        <v>125</v>
      </c>
      <c r="AG60" s="41" t="s">
        <v>254</v>
      </c>
    </row>
    <row r="61" spans="1:33">
      <c r="A61" s="69">
        <v>47</v>
      </c>
      <c r="B61" s="71">
        <f>IF($AI$2="A",A!B61,IF($AI$2="B1",'B1'!B61,IF($AI$2="B2",'B2'!B61,IF(OR($AI$2="C",$AI$2="D"),CD!B61,IF($AI$2="E1",'E1'!B61,'E2'!B61)))))</f>
        <v>193.08913697188274</v>
      </c>
      <c r="C61" s="71">
        <f>IF($AI$2="A",A!C61,IF($AI$2="B1",'B1'!C61,IF($AI$2="B2",'B2'!C61,IF(OR($AI$2="C",$AI$2="D"),CD!C61,IF($AI$2="E1",'E1'!C61,'E2'!C61)))))</f>
        <v>172.95312540758562</v>
      </c>
      <c r="D61" s="71">
        <f>IF($AI$2="A",A!D61,IF($AI$2="B1",'B1'!D61,IF($AI$2="B2",'B2'!D61,IF(OR($AI$2="C",$AI$2="D"),CD!D61,IF($AI$2="E1",'E1'!D61,'E2'!D61)))))</f>
        <v>20.136011564297132</v>
      </c>
      <c r="E61" s="71">
        <f>IF($AI$2="A",A!E61,IF($AI$2="B1",'B1'!E61,IF($AI$2="B2",'B2'!E61,IF(OR($AI$2="C",$AI$2="D"),CD!E61,IF($AI$2="E1",'E1'!E61,'E2'!E61)))))</f>
        <v>1714.7979587452705</v>
      </c>
      <c r="X61" s="40" t="str">
        <f>RATE!B64</f>
        <v>E502</v>
      </c>
      <c r="Y61" s="40">
        <f>RATE!C64</f>
        <v>60</v>
      </c>
      <c r="Z61" s="40">
        <f>RATE!D64</f>
        <v>0</v>
      </c>
      <c r="AA61" s="40">
        <f>RATE!E64</f>
        <v>0.1</v>
      </c>
      <c r="AB61" s="40">
        <f>RATE!T64</f>
        <v>293</v>
      </c>
      <c r="AC61" s="40">
        <f>RATE!U64</f>
        <v>293</v>
      </c>
      <c r="AD61" s="40">
        <f>RATE!V64</f>
        <v>218</v>
      </c>
      <c r="AE61" s="40">
        <f>RATE!W64</f>
        <v>179</v>
      </c>
      <c r="AF61" s="40">
        <f>RATE!X64</f>
        <v>126</v>
      </c>
      <c r="AG61" s="41" t="s">
        <v>254</v>
      </c>
    </row>
    <row r="62" spans="1:33">
      <c r="A62" s="69">
        <v>48</v>
      </c>
      <c r="B62" s="71">
        <f>IF($AI$2="A",A!B62,IF($AI$2="B1",'B1'!B62,IF($AI$2="B2",'B2'!B62,IF(OR($AI$2="C",$AI$2="D"),CD!B62,IF($AI$2="E1",'E1'!B62,'E2'!B62)))))</f>
        <v>193.08913697188274</v>
      </c>
      <c r="C62" s="71">
        <f>IF($AI$2="A",A!C62,IF($AI$2="B1",'B1'!C62,IF($AI$2="B2",'B2'!C62,IF(OR($AI$2="C",$AI$2="D"),CD!C62,IF($AI$2="E1",'E1'!C62,'E2'!C62)))))</f>
        <v>174.79795874526653</v>
      </c>
      <c r="D62" s="71">
        <f>IF($AI$2="A",A!D62,IF($AI$2="B1",'B1'!D62,IF($AI$2="B2",'B2'!D62,IF(OR($AI$2="C",$AI$2="D"),CD!D62,IF($AI$2="E1",'E1'!D62,'E2'!D62)))))</f>
        <v>18.291178226616218</v>
      </c>
      <c r="E62" s="71">
        <f>IF($AI$2="A",A!E62,IF($AI$2="B1",'B1'!E62,IF($AI$2="B2",'B2'!E62,IF(OR($AI$2="C",$AI$2="D"),CD!E62,IF($AI$2="E1",'E1'!E62,'E2'!E62)))))</f>
        <v>1540.0000000000041</v>
      </c>
      <c r="X62" s="40" t="str">
        <f>RATE!B65</f>
        <v>E503</v>
      </c>
      <c r="Y62" s="40">
        <f>RATE!C65</f>
        <v>60</v>
      </c>
      <c r="Z62" s="40">
        <f>RATE!D65</f>
        <v>0</v>
      </c>
      <c r="AA62" s="40">
        <f>RATE!E65</f>
        <v>0.1</v>
      </c>
      <c r="AB62" s="40">
        <f>RATE!T65</f>
        <v>300</v>
      </c>
      <c r="AC62" s="40">
        <f>RATE!U65</f>
        <v>300</v>
      </c>
      <c r="AD62" s="40">
        <f>RATE!V65</f>
        <v>222</v>
      </c>
      <c r="AE62" s="40">
        <f>RATE!W65</f>
        <v>181</v>
      </c>
      <c r="AF62" s="40">
        <f>RATE!X65</f>
        <v>127</v>
      </c>
      <c r="AG62" s="41" t="s">
        <v>254</v>
      </c>
    </row>
    <row r="63" spans="1:33">
      <c r="A63" s="69">
        <v>49</v>
      </c>
      <c r="B63" s="71">
        <f>IF($AI$2="A",A!B63,IF($AI$2="B1",'B1'!B63,IF($AI$2="B2",'B2'!B63,IF(OR($AI$2="C",$AI$2="D"),CD!B63,IF($AI$2="E1",'E1'!B63,'E2'!B63)))))</f>
        <v>137.40414357072362</v>
      </c>
      <c r="C63" s="71">
        <f>IF($AI$2="A",A!C63,IF($AI$2="B1",'B1'!C63,IF($AI$2="B2",'B2'!C63,IF(OR($AI$2="C",$AI$2="D"),CD!C63,IF($AI$2="E1",'E1'!C63,'E2'!C63)))))</f>
        <v>120.97747690405691</v>
      </c>
      <c r="D63" s="71">
        <f>IF($AI$2="A",A!D63,IF($AI$2="B1",'B1'!D63,IF($AI$2="B2",'B2'!D63,IF(OR($AI$2="C",$AI$2="D"),CD!D63,IF($AI$2="E1",'E1'!D63,'E2'!D63)))))</f>
        <v>16.426666666666708</v>
      </c>
      <c r="E63" s="71">
        <f>IF($AI$2="A",A!E63,IF($AI$2="B1",'B1'!E63,IF($AI$2="B2",'B2'!E63,IF(OR($AI$2="C",$AI$2="D"),CD!E63,IF($AI$2="E1",'E1'!E63,'E2'!E63)))))</f>
        <v>1419.0225230959472</v>
      </c>
      <c r="X63" s="40" t="str">
        <f>RATE!B66</f>
        <v>E511</v>
      </c>
      <c r="Y63" s="40">
        <f>RATE!C66</f>
        <v>60</v>
      </c>
      <c r="Z63" s="40">
        <f>RATE!D66</f>
        <v>0</v>
      </c>
      <c r="AA63" s="40">
        <f>RATE!E66</f>
        <v>0.15</v>
      </c>
      <c r="AB63" s="40">
        <f>RATE!T66</f>
        <v>276</v>
      </c>
      <c r="AC63" s="40">
        <f>RATE!U66</f>
        <v>276</v>
      </c>
      <c r="AD63" s="40">
        <f>RATE!V66</f>
        <v>209</v>
      </c>
      <c r="AE63" s="40">
        <f>RATE!W66</f>
        <v>173</v>
      </c>
      <c r="AF63" s="40">
        <f>RATE!X66</f>
        <v>124</v>
      </c>
      <c r="AG63" s="41" t="s">
        <v>254</v>
      </c>
    </row>
    <row r="64" spans="1:33">
      <c r="A64" s="69">
        <v>50</v>
      </c>
      <c r="B64" s="71">
        <f>IF($AI$2="A",A!B64,IF($AI$2="B1",'B1'!B64,IF($AI$2="B2",'B2'!B64,IF(OR($AI$2="C",$AI$2="D"),CD!B64,IF($AI$2="E1",'E1'!B64,'E2'!B64)))))</f>
        <v>137.40414357072362</v>
      </c>
      <c r="C64" s="71">
        <f>IF($AI$2="A",A!C64,IF($AI$2="B1",'B1'!C64,IF($AI$2="B2",'B2'!C64,IF(OR($AI$2="C",$AI$2="D"),CD!C64,IF($AI$2="E1",'E1'!C64,'E2'!C64)))))</f>
        <v>122.26790332436684</v>
      </c>
      <c r="D64" s="71">
        <f>IF($AI$2="A",A!D64,IF($AI$2="B1",'B1'!D64,IF($AI$2="B2",'B2'!D64,IF(OR($AI$2="C",$AI$2="D"),CD!D64,IF($AI$2="E1",'E1'!D64,'E2'!D64)))))</f>
        <v>15.13624024635677</v>
      </c>
      <c r="E64" s="71">
        <f>IF($AI$2="A",A!E64,IF($AI$2="B1",'B1'!E64,IF($AI$2="B2",'B2'!E64,IF(OR($AI$2="C",$AI$2="D"),CD!E64,IF($AI$2="E1",'E1'!E64,'E2'!E64)))))</f>
        <v>1296.7546197715803</v>
      </c>
      <c r="X64" s="40" t="str">
        <f>RATE!B67</f>
        <v>E512</v>
      </c>
      <c r="Y64" s="40">
        <f>RATE!C67</f>
        <v>60</v>
      </c>
      <c r="Z64" s="40">
        <f>RATE!D67</f>
        <v>0</v>
      </c>
      <c r="AA64" s="40">
        <f>RATE!E67</f>
        <v>0.15</v>
      </c>
      <c r="AB64" s="40">
        <f>RATE!T67</f>
        <v>283</v>
      </c>
      <c r="AC64" s="40">
        <f>RATE!U67</f>
        <v>283</v>
      </c>
      <c r="AD64" s="40">
        <f>RATE!V67</f>
        <v>212</v>
      </c>
      <c r="AE64" s="40">
        <f>RATE!W67</f>
        <v>175</v>
      </c>
      <c r="AF64" s="40">
        <f>RATE!X67</f>
        <v>125</v>
      </c>
      <c r="AG64" s="41" t="s">
        <v>254</v>
      </c>
    </row>
    <row r="65" spans="1:33">
      <c r="A65" s="69">
        <v>51</v>
      </c>
      <c r="B65" s="71">
        <f>IF($AI$2="A",A!B65,IF($AI$2="B1",'B1'!B65,IF($AI$2="B2",'B2'!B65,IF(OR($AI$2="C",$AI$2="D"),CD!B65,IF($AI$2="E1",'E1'!B65,'E2'!B65)))))</f>
        <v>137.40414357072362</v>
      </c>
      <c r="C65" s="71">
        <f>IF($AI$2="A",A!C65,IF($AI$2="B1",'B1'!C65,IF($AI$2="B2",'B2'!C65,IF(OR($AI$2="C",$AI$2="D"),CD!C65,IF($AI$2="E1",'E1'!C65,'E2'!C65)))))</f>
        <v>123.57209429316009</v>
      </c>
      <c r="D65" s="71">
        <f>IF($AI$2="A",A!D65,IF($AI$2="B1",'B1'!D65,IF($AI$2="B2",'B2'!D65,IF(OR($AI$2="C",$AI$2="D"),CD!D65,IF($AI$2="E1",'E1'!D65,'E2'!D65)))))</f>
        <v>13.832049277563524</v>
      </c>
      <c r="E65" s="71">
        <f>IF($AI$2="A",A!E65,IF($AI$2="B1",'B1'!E65,IF($AI$2="B2",'B2'!E65,IF(OR($AI$2="C",$AI$2="D"),CD!E65,IF($AI$2="E1",'E1'!E65,'E2'!E65)))))</f>
        <v>1173.1825254784203</v>
      </c>
      <c r="X65" s="40" t="str">
        <f>RATE!B68</f>
        <v>E513</v>
      </c>
      <c r="Y65" s="40">
        <f>RATE!C68</f>
        <v>60</v>
      </c>
      <c r="Z65" s="40">
        <f>RATE!D68</f>
        <v>0</v>
      </c>
      <c r="AA65" s="40">
        <f>RATE!E68</f>
        <v>0.15</v>
      </c>
      <c r="AB65" s="40">
        <f>RATE!T68</f>
        <v>222</v>
      </c>
      <c r="AC65" s="40">
        <f>RATE!U68</f>
        <v>222</v>
      </c>
      <c r="AD65" s="40">
        <f>RATE!V68</f>
        <v>222</v>
      </c>
      <c r="AE65" s="40">
        <f>RATE!W68</f>
        <v>222</v>
      </c>
      <c r="AF65" s="40">
        <f>RATE!X68</f>
        <v>222</v>
      </c>
      <c r="AG65" s="41" t="s">
        <v>255</v>
      </c>
    </row>
    <row r="66" spans="1:33">
      <c r="A66" s="69">
        <v>52</v>
      </c>
      <c r="B66" s="71">
        <f>IF($AI$2="A",A!B66,IF($AI$2="B1",'B1'!B66,IF($AI$2="B2",'B2'!B66,IF(OR($AI$2="C",$AI$2="D"),CD!B66,IF($AI$2="E1",'E1'!B66,'E2'!B66)))))</f>
        <v>137.40414357072362</v>
      </c>
      <c r="C66" s="71">
        <f>IF($AI$2="A",A!C66,IF($AI$2="B1",'B1'!C66,IF($AI$2="B2",'B2'!C66,IF(OR($AI$2="C",$AI$2="D"),CD!C66,IF($AI$2="E1",'E1'!C66,'E2'!C66)))))</f>
        <v>124.89019663228714</v>
      </c>
      <c r="D66" s="71">
        <f>IF($AI$2="A",A!D66,IF($AI$2="B1",'B1'!D66,IF($AI$2="B2",'B2'!D66,IF(OR($AI$2="C",$AI$2="D"),CD!D66,IF($AI$2="E1",'E1'!D66,'E2'!D66)))))</f>
        <v>12.513946938436483</v>
      </c>
      <c r="E66" s="71">
        <f>IF($AI$2="A",A!E66,IF($AI$2="B1",'B1'!E66,IF($AI$2="B2",'B2'!E66,IF(OR($AI$2="C",$AI$2="D"),CD!E66,IF($AI$2="E1",'E1'!E66,'E2'!E66)))))</f>
        <v>1048.2923288461332</v>
      </c>
      <c r="X66" s="40" t="str">
        <f>RATE!B69</f>
        <v>E514</v>
      </c>
      <c r="Y66" s="40">
        <f>RATE!C69</f>
        <v>60</v>
      </c>
      <c r="Z66" s="40">
        <f>RATE!D69</f>
        <v>0</v>
      </c>
      <c r="AA66" s="40">
        <f>RATE!E69</f>
        <v>0.15</v>
      </c>
      <c r="AB66" s="40">
        <f>RATE!T69</f>
        <v>226</v>
      </c>
      <c r="AC66" s="40">
        <f>RATE!U69</f>
        <v>226</v>
      </c>
      <c r="AD66" s="40">
        <f>RATE!V69</f>
        <v>226</v>
      </c>
      <c r="AE66" s="40">
        <f>RATE!W69</f>
        <v>226</v>
      </c>
      <c r="AF66" s="40">
        <f>RATE!X69</f>
        <v>226</v>
      </c>
      <c r="AG66" s="41" t="s">
        <v>255</v>
      </c>
    </row>
    <row r="67" spans="1:33">
      <c r="A67" s="69">
        <v>53</v>
      </c>
      <c r="B67" s="71">
        <f>IF($AI$2="A",A!B67,IF($AI$2="B1",'B1'!B67,IF($AI$2="B2",'B2'!B67,IF(OR($AI$2="C",$AI$2="D"),CD!B67,IF($AI$2="E1",'E1'!B67,'E2'!B67)))))</f>
        <v>137.40414357072362</v>
      </c>
      <c r="C67" s="71">
        <f>IF($AI$2="A",A!C67,IF($AI$2="B1",'B1'!C67,IF($AI$2="B2",'B2'!C67,IF(OR($AI$2="C",$AI$2="D"),CD!C67,IF($AI$2="E1",'E1'!C67,'E2'!C67)))))</f>
        <v>126.2223587296982</v>
      </c>
      <c r="D67" s="71">
        <f>IF($AI$2="A",A!D67,IF($AI$2="B1",'B1'!D67,IF($AI$2="B2",'B2'!D67,IF(OR($AI$2="C",$AI$2="D"),CD!D67,IF($AI$2="E1",'E1'!D67,'E2'!D67)))))</f>
        <v>11.18178484102542</v>
      </c>
      <c r="E67" s="71">
        <f>IF($AI$2="A",A!E67,IF($AI$2="B1",'B1'!E67,IF($AI$2="B2",'B2'!E67,IF(OR($AI$2="C",$AI$2="D"),CD!E67,IF($AI$2="E1",'E1'!E67,'E2'!E67)))))</f>
        <v>922.069970116435</v>
      </c>
      <c r="X67" s="40" t="str">
        <f>RATE!B70</f>
        <v>E521</v>
      </c>
      <c r="Y67" s="40">
        <f>RATE!C70</f>
        <v>60</v>
      </c>
      <c r="Z67" s="40">
        <f>RATE!D70</f>
        <v>0</v>
      </c>
      <c r="AA67" s="40">
        <f>RATE!E70</f>
        <v>0.2</v>
      </c>
      <c r="AB67" s="40">
        <f>RATE!T70</f>
        <v>276</v>
      </c>
      <c r="AC67" s="40">
        <f>RATE!U70</f>
        <v>276</v>
      </c>
      <c r="AD67" s="40">
        <f>RATE!V70</f>
        <v>210</v>
      </c>
      <c r="AE67" s="40">
        <f>RATE!W70</f>
        <v>174</v>
      </c>
      <c r="AF67" s="40">
        <f>RATE!X70</f>
        <v>124</v>
      </c>
      <c r="AG67" s="41" t="s">
        <v>254</v>
      </c>
    </row>
    <row r="68" spans="1:33">
      <c r="A68" s="69">
        <v>54</v>
      </c>
      <c r="B68" s="71">
        <f>IF($AI$2="A",A!B68,IF($AI$2="B1",'B1'!B68,IF($AI$2="B2",'B2'!B68,IF(OR($AI$2="C",$AI$2="D"),CD!B68,IF($AI$2="E1",'E1'!B68,'E2'!B68)))))</f>
        <v>137.40414357072362</v>
      </c>
      <c r="C68" s="71">
        <f>IF($AI$2="A",A!C68,IF($AI$2="B1",'B1'!C68,IF($AI$2="B2",'B2'!C68,IF(OR($AI$2="C",$AI$2="D"),CD!C68,IF($AI$2="E1",'E1'!C68,'E2'!C68)))))</f>
        <v>127.56873055614831</v>
      </c>
      <c r="D68" s="71">
        <f>IF($AI$2="A",A!D68,IF($AI$2="B1",'B1'!D68,IF($AI$2="B2",'B2'!D68,IF(OR($AI$2="C",$AI$2="D"),CD!D68,IF($AI$2="E1",'E1'!D68,'E2'!D68)))))</f>
        <v>9.8354130145753071</v>
      </c>
      <c r="E68" s="71">
        <f>IF($AI$2="A",A!E68,IF($AI$2="B1",'B1'!E68,IF($AI$2="B2",'B2'!E68,IF(OR($AI$2="C",$AI$2="D"),CD!E68,IF($AI$2="E1",'E1'!E68,'E2'!E68)))))</f>
        <v>794.50123956028665</v>
      </c>
      <c r="X68" s="40" t="str">
        <f>RATE!B71</f>
        <v>E522</v>
      </c>
      <c r="Y68" s="40">
        <f>RATE!C71</f>
        <v>60</v>
      </c>
      <c r="Z68" s="40">
        <f>RATE!D71</f>
        <v>0</v>
      </c>
      <c r="AA68" s="40">
        <f>RATE!E71</f>
        <v>0.2</v>
      </c>
      <c r="AB68" s="40">
        <f>RATE!T71</f>
        <v>283</v>
      </c>
      <c r="AC68" s="40">
        <f>RATE!U71</f>
        <v>283</v>
      </c>
      <c r="AD68" s="40">
        <f>RATE!V71</f>
        <v>212</v>
      </c>
      <c r="AE68" s="40">
        <f>RATE!W71</f>
        <v>176</v>
      </c>
      <c r="AF68" s="40">
        <f>RATE!X71</f>
        <v>129</v>
      </c>
      <c r="AG68" s="41" t="s">
        <v>254</v>
      </c>
    </row>
    <row r="69" spans="1:33">
      <c r="A69" s="69">
        <v>55</v>
      </c>
      <c r="B69" s="71">
        <f>IF($AI$2="A",A!B69,IF($AI$2="B1",'B1'!B69,IF($AI$2="B2",'B2'!B69,IF(OR($AI$2="C",$AI$2="D"),CD!B69,IF($AI$2="E1",'E1'!B69,'E2'!B69)))))</f>
        <v>137.40414357072362</v>
      </c>
      <c r="C69" s="71">
        <f>IF($AI$2="A",A!C69,IF($AI$2="B1",'B1'!C69,IF($AI$2="B2",'B2'!C69,IF(OR($AI$2="C",$AI$2="D"),CD!C69,IF($AI$2="E1",'E1'!C69,'E2'!C69)))))</f>
        <v>128.92946368208055</v>
      </c>
      <c r="D69" s="71">
        <f>IF($AI$2="A",A!D69,IF($AI$2="B1",'B1'!D69,IF($AI$2="B2",'B2'!D69,IF(OR($AI$2="C",$AI$2="D"),CD!D69,IF($AI$2="E1",'E1'!D69,'E2'!D69)))))</f>
        <v>8.4746798886430579</v>
      </c>
      <c r="E69" s="71">
        <f>IF($AI$2="A",A!E69,IF($AI$2="B1",'B1'!E69,IF($AI$2="B2",'B2'!E69,IF(OR($AI$2="C",$AI$2="D"),CD!E69,IF($AI$2="E1",'E1'!E69,'E2'!E69)))))</f>
        <v>665.57177587820615</v>
      </c>
      <c r="X69" s="40" t="str">
        <f>RATE!B72</f>
        <v>E523</v>
      </c>
      <c r="Y69" s="40">
        <f>RATE!C72</f>
        <v>60</v>
      </c>
      <c r="Z69" s="40">
        <f>RATE!D72</f>
        <v>0</v>
      </c>
      <c r="AA69" s="40">
        <f>RATE!E72</f>
        <v>0.2</v>
      </c>
      <c r="AB69" s="40">
        <f>RATE!T72</f>
        <v>300</v>
      </c>
      <c r="AC69" s="40">
        <f>RATE!U72</f>
        <v>300</v>
      </c>
      <c r="AD69" s="40">
        <f>RATE!V72</f>
        <v>222</v>
      </c>
      <c r="AE69" s="40">
        <f>RATE!W72</f>
        <v>180</v>
      </c>
      <c r="AF69" s="40">
        <f>RATE!X72</f>
        <v>127</v>
      </c>
      <c r="AG69" s="41" t="s">
        <v>254</v>
      </c>
    </row>
    <row r="70" spans="1:33">
      <c r="A70" s="69">
        <v>56</v>
      </c>
      <c r="B70" s="71">
        <f>IF($AI$2="A",A!B70,IF($AI$2="B1",'B1'!B70,IF($AI$2="B2",'B2'!B70,IF(OR($AI$2="C",$AI$2="D"),CD!B70,IF($AI$2="E1",'E1'!B70,'E2'!B70)))))</f>
        <v>137.40414357072362</v>
      </c>
      <c r="C70" s="71">
        <f>IF($AI$2="A",A!C70,IF($AI$2="B1",'B1'!C70,IF($AI$2="B2",'B2'!C70,IF(OR($AI$2="C",$AI$2="D"),CD!C70,IF($AI$2="E1",'E1'!C70,'E2'!C70)))))</f>
        <v>130.30471129468941</v>
      </c>
      <c r="D70" s="71">
        <f>IF($AI$2="A",A!D70,IF($AI$2="B1",'B1'!D70,IF($AI$2="B2",'B2'!D70,IF(OR($AI$2="C",$AI$2="D"),CD!D70,IF($AI$2="E1",'E1'!D70,'E2'!D70)))))</f>
        <v>7.0994322760341984</v>
      </c>
      <c r="E70" s="71">
        <f>IF($AI$2="A",A!E70,IF($AI$2="B1",'B1'!E70,IF($AI$2="B2",'B2'!E70,IF(OR($AI$2="C",$AI$2="D"),CD!E70,IF($AI$2="E1",'E1'!E70,'E2'!E70)))))</f>
        <v>535.26706458351669</v>
      </c>
      <c r="X70" s="40" t="str">
        <f>RATE!B73</f>
        <v>E524</v>
      </c>
      <c r="Y70" s="40">
        <f>RATE!C73</f>
        <v>60</v>
      </c>
      <c r="Z70" s="40">
        <f>RATE!D73</f>
        <v>0</v>
      </c>
      <c r="AA70" s="40">
        <f>RATE!E73</f>
        <v>0.2</v>
      </c>
      <c r="AB70" s="40">
        <f>RATE!T73</f>
        <v>222</v>
      </c>
      <c r="AC70" s="40">
        <f>RATE!U73</f>
        <v>222</v>
      </c>
      <c r="AD70" s="40">
        <f>RATE!V73</f>
        <v>222</v>
      </c>
      <c r="AE70" s="40">
        <f>RATE!W73</f>
        <v>222</v>
      </c>
      <c r="AF70" s="40">
        <f>RATE!X73</f>
        <v>222</v>
      </c>
      <c r="AG70" s="41" t="s">
        <v>255</v>
      </c>
    </row>
    <row r="71" spans="1:33">
      <c r="A71" s="69">
        <v>57</v>
      </c>
      <c r="B71" s="71">
        <f>IF($AI$2="A",A!B71,IF($AI$2="B1",'B1'!B71,IF($AI$2="B2",'B2'!B71,IF(OR($AI$2="C",$AI$2="D"),CD!B71,IF($AI$2="E1",'E1'!B71,'E2'!B71)))))</f>
        <v>137.40414357072362</v>
      </c>
      <c r="C71" s="71">
        <f>IF($AI$2="A",A!C71,IF($AI$2="B1",'B1'!C71,IF($AI$2="B2",'B2'!C71,IF(OR($AI$2="C",$AI$2="D"),CD!C71,IF($AI$2="E1",'E1'!C71,'E2'!C71)))))</f>
        <v>131.69462821516612</v>
      </c>
      <c r="D71" s="71">
        <f>IF($AI$2="A",A!D71,IF($AI$2="B1",'B1'!D71,IF($AI$2="B2",'B2'!D71,IF(OR($AI$2="C",$AI$2="D"),CD!D71,IF($AI$2="E1",'E1'!D71,'E2'!D71)))))</f>
        <v>5.7095153555575111</v>
      </c>
      <c r="E71" s="71">
        <f>IF($AI$2="A",A!E71,IF($AI$2="B1",'B1'!E71,IF($AI$2="B2",'B2'!E71,IF(OR($AI$2="C",$AI$2="D"),CD!E71,IF($AI$2="E1",'E1'!E71,'E2'!E71)))))</f>
        <v>403.57243636835057</v>
      </c>
      <c r="X71" s="40" t="str">
        <f>RATE!B74</f>
        <v>E525</v>
      </c>
      <c r="Y71" s="40">
        <f>RATE!C74</f>
        <v>60</v>
      </c>
      <c r="Z71" s="40">
        <f>RATE!D74</f>
        <v>0</v>
      </c>
      <c r="AA71" s="40">
        <f>RATE!E74</f>
        <v>0.2</v>
      </c>
      <c r="AB71" s="40">
        <f>RATE!T74</f>
        <v>226</v>
      </c>
      <c r="AC71" s="40">
        <f>RATE!U74</f>
        <v>226</v>
      </c>
      <c r="AD71" s="40">
        <f>RATE!V74</f>
        <v>226</v>
      </c>
      <c r="AE71" s="40">
        <f>RATE!W74</f>
        <v>226</v>
      </c>
      <c r="AF71" s="40">
        <f>RATE!X74</f>
        <v>226</v>
      </c>
      <c r="AG71" s="41" t="s">
        <v>255</v>
      </c>
    </row>
    <row r="72" spans="1:33">
      <c r="A72" s="69">
        <v>58</v>
      </c>
      <c r="B72" s="71">
        <f>IF($AI$2="A",A!B72,IF($AI$2="B1",'B1'!B72,IF($AI$2="B2",'B2'!B72,IF(OR($AI$2="C",$AI$2="D"),CD!B72,IF($AI$2="E1",'E1'!B72,'E2'!B72)))))</f>
        <v>137.40414357072362</v>
      </c>
      <c r="C72" s="71">
        <f>IF($AI$2="A",A!C72,IF($AI$2="B1",'B1'!C72,IF($AI$2="B2",'B2'!C72,IF(OR($AI$2="C",$AI$2="D"),CD!C72,IF($AI$2="E1",'E1'!C72,'E2'!C72)))))</f>
        <v>133.09937091612787</v>
      </c>
      <c r="D72" s="71">
        <f>IF($AI$2="A",A!D72,IF($AI$2="B1",'B1'!D72,IF($AI$2="B2",'B2'!D72,IF(OR($AI$2="C",$AI$2="D"),CD!D72,IF($AI$2="E1",'E1'!D72,'E2'!D72)))))</f>
        <v>4.3047726545957392</v>
      </c>
      <c r="E72" s="71">
        <f>IF($AI$2="A",A!E72,IF($AI$2="B1",'B1'!E72,IF($AI$2="B2",'B2'!E72,IF(OR($AI$2="C",$AI$2="D"),CD!E72,IF($AI$2="E1",'E1'!E72,'E2'!E72)))))</f>
        <v>270.47306545222273</v>
      </c>
      <c r="X72" s="40" t="str">
        <f>RATE!B75</f>
        <v>E531</v>
      </c>
      <c r="Y72" s="40">
        <f>RATE!C75</f>
        <v>60</v>
      </c>
      <c r="Z72" s="40">
        <f>RATE!D75</f>
        <v>0</v>
      </c>
      <c r="AA72" s="40">
        <f>RATE!E75</f>
        <v>0.25</v>
      </c>
      <c r="AB72" s="40">
        <f>RATE!T75</f>
        <v>253</v>
      </c>
      <c r="AC72" s="40">
        <f>RATE!U75</f>
        <v>253</v>
      </c>
      <c r="AD72" s="40">
        <f>RATE!V75</f>
        <v>196</v>
      </c>
      <c r="AE72" s="40">
        <f>RATE!W75</f>
        <v>166</v>
      </c>
      <c r="AF72" s="40">
        <f>RATE!X75</f>
        <v>122</v>
      </c>
      <c r="AG72" s="41" t="s">
        <v>254</v>
      </c>
    </row>
    <row r="73" spans="1:33">
      <c r="A73" s="69">
        <v>59</v>
      </c>
      <c r="B73" s="71">
        <f>IF($AI$2="A",A!B73,IF($AI$2="B1",'B1'!B73,IF($AI$2="B2",'B2'!B73,IF(OR($AI$2="C",$AI$2="D"),CD!B73,IF($AI$2="E1",'E1'!B73,'E2'!B73)))))</f>
        <v>137.40414357072362</v>
      </c>
      <c r="C73" s="71">
        <f>IF($AI$2="A",A!C73,IF($AI$2="B1",'B1'!C73,IF($AI$2="B2",'B2'!C73,IF(OR($AI$2="C",$AI$2="D"),CD!C73,IF($AI$2="E1",'E1'!C73,'E2'!C73)))))</f>
        <v>134.51909753923326</v>
      </c>
      <c r="D73" s="71">
        <f>IF($AI$2="A",A!D73,IF($AI$2="B1",'B1'!D73,IF($AI$2="B2",'B2'!D73,IF(OR($AI$2="C",$AI$2="D"),CD!D73,IF($AI$2="E1",'E1'!D73,'E2'!D73)))))</f>
        <v>2.8850460314903756</v>
      </c>
      <c r="E73" s="71">
        <f>IF($AI$2="A",A!E73,IF($AI$2="B1",'B1'!E73,IF($AI$2="B2",'B2'!E73,IF(OR($AI$2="C",$AI$2="D"),CD!E73,IF($AI$2="E1",'E1'!E73,'E2'!E73)))))</f>
        <v>135.95396791298947</v>
      </c>
      <c r="X73" s="40" t="str">
        <f>RATE!B76</f>
        <v>E532</v>
      </c>
      <c r="Y73" s="40">
        <f>RATE!C76</f>
        <v>60</v>
      </c>
      <c r="Z73" s="40">
        <f>RATE!D76</f>
        <v>0</v>
      </c>
      <c r="AA73" s="40">
        <f>RATE!E76</f>
        <v>0.25</v>
      </c>
      <c r="AB73" s="40">
        <f>RATE!T76</f>
        <v>260</v>
      </c>
      <c r="AC73" s="40">
        <f>RATE!U76</f>
        <v>260</v>
      </c>
      <c r="AD73" s="40">
        <f>RATE!V76</f>
        <v>200</v>
      </c>
      <c r="AE73" s="40">
        <f>RATE!W76</f>
        <v>168</v>
      </c>
      <c r="AF73" s="40">
        <f>RATE!X76</f>
        <v>123</v>
      </c>
      <c r="AG73" s="41" t="s">
        <v>254</v>
      </c>
    </row>
    <row r="74" spans="1:33">
      <c r="A74" s="69">
        <v>60</v>
      </c>
      <c r="B74" s="71">
        <f>IF($AI$2="A",A!B74,IF($AI$2="B1",'B1'!B74,IF($AI$2="B2",'B2'!B74,IF(OR($AI$2="C",$AI$2="D"),CD!B74,IF($AI$2="E1",'E1'!B74,'E2'!B74)))))</f>
        <v>137.40414357072362</v>
      </c>
      <c r="C74" s="71">
        <f>IF($AI$2="A",A!C74,IF($AI$2="B1",'B1'!C74,IF($AI$2="B2",'B2'!C74,IF(OR($AI$2="C",$AI$2="D"),CD!C74,IF($AI$2="E1",'E1'!C74,'E2'!C74)))))</f>
        <v>135.95396791298506</v>
      </c>
      <c r="D74" s="71">
        <f>IF($AI$2="A",A!D74,IF($AI$2="B1",'B1'!D74,IF($AI$2="B2",'B2'!D74,IF(OR($AI$2="C",$AI$2="D"),CD!D74,IF($AI$2="E1",'E1'!D74,'E2'!D74)))))</f>
        <v>1.4501756577385543</v>
      </c>
      <c r="E74" s="71">
        <f>IF($AI$2="A",A!E74,IF($AI$2="B1",'B1'!E74,IF($AI$2="B2",'B2'!E74,IF(OR($AI$2="C",$AI$2="D"),CD!E74,IF($AI$2="E1",'E1'!E74,'E2'!E74)))))</f>
        <v>4.4053649617126212E-12</v>
      </c>
      <c r="X74" s="40" t="str">
        <f>RATE!B77</f>
        <v>E533</v>
      </c>
      <c r="Y74" s="40">
        <f>RATE!C77</f>
        <v>60</v>
      </c>
      <c r="Z74" s="40">
        <f>RATE!D77</f>
        <v>0</v>
      </c>
      <c r="AA74" s="40">
        <f>RATE!E77</f>
        <v>0.25</v>
      </c>
      <c r="AB74" s="40">
        <f>RATE!T77</f>
        <v>268</v>
      </c>
      <c r="AC74" s="40">
        <f>RATE!U77</f>
        <v>268</v>
      </c>
      <c r="AD74" s="40">
        <f>RATE!V77</f>
        <v>204</v>
      </c>
      <c r="AE74" s="40">
        <f>RATE!W77</f>
        <v>171</v>
      </c>
      <c r="AF74" s="40">
        <f>RATE!X77</f>
        <v>124</v>
      </c>
      <c r="AG74" s="41" t="s">
        <v>254</v>
      </c>
    </row>
    <row r="75" spans="1:33">
      <c r="X75" s="40" t="str">
        <f>RATE!B78</f>
        <v>E534</v>
      </c>
      <c r="Y75" s="40">
        <f>RATE!C78</f>
        <v>60</v>
      </c>
      <c r="Z75" s="40">
        <f>RATE!D78</f>
        <v>0</v>
      </c>
      <c r="AA75" s="40">
        <f>RATE!E78</f>
        <v>0.25</v>
      </c>
      <c r="AB75" s="40">
        <f>RATE!T78</f>
        <v>276</v>
      </c>
      <c r="AC75" s="40">
        <f>RATE!U78</f>
        <v>276</v>
      </c>
      <c r="AD75" s="40">
        <f>RATE!V78</f>
        <v>209</v>
      </c>
      <c r="AE75" s="40">
        <f>RATE!W78</f>
        <v>174</v>
      </c>
      <c r="AF75" s="40">
        <f>RATE!X78</f>
        <v>124</v>
      </c>
      <c r="AG75" s="41" t="s">
        <v>254</v>
      </c>
    </row>
    <row r="76" spans="1:33">
      <c r="X76" s="40" t="str">
        <f>RATE!B79</f>
        <v>E535</v>
      </c>
      <c r="Y76" s="40">
        <f>RATE!C79</f>
        <v>60</v>
      </c>
      <c r="Z76" s="40">
        <f>RATE!D79</f>
        <v>0</v>
      </c>
      <c r="AA76" s="40">
        <f>RATE!E79</f>
        <v>0.25</v>
      </c>
      <c r="AB76" s="40">
        <f>RATE!T79</f>
        <v>293</v>
      </c>
      <c r="AC76" s="40">
        <f>RATE!U79</f>
        <v>293</v>
      </c>
      <c r="AD76" s="40">
        <f>RATE!V79</f>
        <v>218</v>
      </c>
      <c r="AE76" s="40">
        <f>RATE!W79</f>
        <v>179</v>
      </c>
      <c r="AF76" s="40">
        <f>RATE!X79</f>
        <v>126</v>
      </c>
      <c r="AG76" s="41" t="s">
        <v>254</v>
      </c>
    </row>
    <row r="77" spans="1:33">
      <c r="X77" s="40" t="str">
        <f>RATE!B80</f>
        <v>E536</v>
      </c>
      <c r="Y77" s="40">
        <f>RATE!C80</f>
        <v>60</v>
      </c>
      <c r="Z77" s="40">
        <f>RATE!D80</f>
        <v>0</v>
      </c>
      <c r="AA77" s="40">
        <f>RATE!E80</f>
        <v>0.25</v>
      </c>
      <c r="AB77" s="40">
        <f>RATE!T80</f>
        <v>222</v>
      </c>
      <c r="AC77" s="40">
        <f>RATE!U80</f>
        <v>222</v>
      </c>
      <c r="AD77" s="40">
        <f>RATE!V80</f>
        <v>222</v>
      </c>
      <c r="AE77" s="40">
        <f>RATE!W80</f>
        <v>222</v>
      </c>
      <c r="AF77" s="40">
        <f>RATE!X80</f>
        <v>222</v>
      </c>
      <c r="AG77" s="41" t="s">
        <v>255</v>
      </c>
    </row>
    <row r="78" spans="1:33">
      <c r="X78" s="40" t="str">
        <f>RATE!B81</f>
        <v>E537</v>
      </c>
      <c r="Y78" s="40">
        <f>RATE!C81</f>
        <v>60</v>
      </c>
      <c r="Z78" s="40">
        <f>RATE!D81</f>
        <v>0</v>
      </c>
      <c r="AA78" s="40">
        <f>RATE!E81</f>
        <v>0.25</v>
      </c>
      <c r="AB78" s="40">
        <f>RATE!T81</f>
        <v>226</v>
      </c>
      <c r="AC78" s="40">
        <f>RATE!U81</f>
        <v>226</v>
      </c>
      <c r="AD78" s="40">
        <f>RATE!V81</f>
        <v>226</v>
      </c>
      <c r="AE78" s="40">
        <f>RATE!W81</f>
        <v>226</v>
      </c>
      <c r="AF78" s="40">
        <f>RATE!X81</f>
        <v>226</v>
      </c>
      <c r="AG78" s="41" t="s">
        <v>255</v>
      </c>
    </row>
    <row r="79" spans="1:33">
      <c r="X79" s="40" t="str">
        <f>RATE!B82</f>
        <v>E541</v>
      </c>
      <c r="Y79" s="40">
        <f>RATE!C82</f>
        <v>60</v>
      </c>
      <c r="Z79" s="40">
        <f>RATE!D82</f>
        <v>0</v>
      </c>
      <c r="AA79" s="40">
        <f>RATE!E82</f>
        <v>0.3</v>
      </c>
      <c r="AB79" s="40">
        <f>RATE!T82</f>
        <v>253</v>
      </c>
      <c r="AC79" s="40">
        <f>RATE!U82</f>
        <v>253</v>
      </c>
      <c r="AD79" s="40">
        <f>RATE!V82</f>
        <v>196</v>
      </c>
      <c r="AE79" s="40">
        <f>RATE!W82</f>
        <v>166</v>
      </c>
      <c r="AF79" s="40">
        <f>RATE!X82</f>
        <v>122</v>
      </c>
      <c r="AG79" s="41" t="s">
        <v>254</v>
      </c>
    </row>
    <row r="80" spans="1:33">
      <c r="X80" s="40" t="str">
        <f>RATE!B83</f>
        <v>E542</v>
      </c>
      <c r="Y80" s="40">
        <f>RATE!C83</f>
        <v>60</v>
      </c>
      <c r="Z80" s="40">
        <f>RATE!D83</f>
        <v>0</v>
      </c>
      <c r="AA80" s="40">
        <f>RATE!E83</f>
        <v>0.3</v>
      </c>
      <c r="AB80" s="40">
        <f>RATE!T83</f>
        <v>260</v>
      </c>
      <c r="AC80" s="40">
        <f>RATE!U83</f>
        <v>260</v>
      </c>
      <c r="AD80" s="40">
        <f>RATE!V83</f>
        <v>200</v>
      </c>
      <c r="AE80" s="40">
        <f>RATE!W83</f>
        <v>168</v>
      </c>
      <c r="AF80" s="40">
        <f>RATE!X83</f>
        <v>123</v>
      </c>
      <c r="AG80" s="41" t="s">
        <v>254</v>
      </c>
    </row>
    <row r="81" spans="24:32">
      <c r="X81" s="40" t="e">
        <f>RATE!#REF!</f>
        <v>#REF!</v>
      </c>
      <c r="Y81" s="40" t="e">
        <f>RATE!#REF!</f>
        <v>#REF!</v>
      </c>
      <c r="Z81" s="40" t="e">
        <f>RATE!#REF!</f>
        <v>#REF!</v>
      </c>
      <c r="AA81" s="40" t="e">
        <f>RATE!#REF!</f>
        <v>#REF!</v>
      </c>
      <c r="AB81" s="40" t="e">
        <f>RATE!#REF!</f>
        <v>#REF!</v>
      </c>
      <c r="AC81" s="40" t="e">
        <f>RATE!#REF!</f>
        <v>#REF!</v>
      </c>
      <c r="AD81" s="40" t="e">
        <f>RATE!#REF!</f>
        <v>#REF!</v>
      </c>
      <c r="AE81" s="40" t="e">
        <f>RATE!#REF!</f>
        <v>#REF!</v>
      </c>
      <c r="AF81" s="40" t="e">
        <f>RATE!#REF!</f>
        <v>#REF!</v>
      </c>
    </row>
    <row r="82" spans="24:32">
      <c r="X82" s="40" t="e">
        <f>RATE!#REF!</f>
        <v>#REF!</v>
      </c>
      <c r="Y82" s="40" t="e">
        <f>RATE!#REF!</f>
        <v>#REF!</v>
      </c>
      <c r="Z82" s="40" t="e">
        <f>RATE!#REF!</f>
        <v>#REF!</v>
      </c>
      <c r="AA82" s="40" t="e">
        <f>RATE!#REF!</f>
        <v>#REF!</v>
      </c>
      <c r="AB82" s="40" t="e">
        <f>RATE!#REF!</f>
        <v>#REF!</v>
      </c>
      <c r="AC82" s="40" t="e">
        <f>RATE!#REF!</f>
        <v>#REF!</v>
      </c>
      <c r="AD82" s="40" t="e">
        <f>RATE!#REF!</f>
        <v>#REF!</v>
      </c>
      <c r="AE82" s="40" t="e">
        <f>RATE!#REF!</f>
        <v>#REF!</v>
      </c>
      <c r="AF82" s="40" t="e">
        <f>RATE!#REF!</f>
        <v>#REF!</v>
      </c>
    </row>
  </sheetData>
  <sheetProtection formatCells="0" formatColumns="0" formatRows="0" autoFilter="0" pivotTables="0"/>
  <mergeCells count="1">
    <mergeCell ref="A1:F2"/>
  </mergeCells>
  <phoneticPr fontId="3" type="noConversion"/>
  <dataValidations count="2">
    <dataValidation type="list" allowBlank="1" showInputMessage="1" showErrorMessage="1" sqref="F3">
      <formula1>$W$7:$W$9</formula1>
    </dataValidation>
    <dataValidation type="list" allowBlank="1" showInputMessage="1" showErrorMessage="1" sqref="D3">
      <formula1>$W$3:$W$5</formula1>
    </dataValidation>
  </dataValidations>
  <pageMargins left="0.7" right="0.7" top="0.75" bottom="0.75" header="0.3" footer="0.3"/>
  <pageSetup paperSize="9" orientation="portrait" horizontalDpi="1200" verticalDpi="1200" r:id="rId1"/>
  <ignoredErrors>
    <ignoredError sqref="B15"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IO86"/>
  <sheetViews>
    <sheetView showGridLines="0" tabSelected="1" topLeftCell="A5" zoomScaleNormal="100" zoomScaleSheetLayoutView="100" workbookViewId="0">
      <pane ySplit="1" topLeftCell="A52" activePane="bottomLeft" state="frozen"/>
      <selection activeCell="A5" sqref="A5"/>
      <selection pane="bottomLeft" activeCell="Y85" sqref="Y85"/>
    </sheetView>
  </sheetViews>
  <sheetFormatPr defaultColWidth="8.25" defaultRowHeight="13.5"/>
  <cols>
    <col min="1" max="1" width="12.625" style="44" customWidth="1"/>
    <col min="2" max="2" width="9.625" style="44" customWidth="1"/>
    <col min="3" max="3" width="11.875" style="44" customWidth="1"/>
    <col min="4" max="4" width="10.375" style="44" customWidth="1"/>
    <col min="5" max="5" width="15.5" style="44" customWidth="1"/>
    <col min="6" max="6" width="20.875" style="44" customWidth="1"/>
    <col min="7" max="7" width="11.875" style="44" customWidth="1"/>
    <col min="8" max="8" width="12.875" style="44" customWidth="1"/>
    <col min="9" max="10" width="9.375" style="45" customWidth="1"/>
    <col min="11" max="11" width="9.625" style="45" customWidth="1"/>
    <col min="12" max="12" width="8.625" style="44" hidden="1" customWidth="1"/>
    <col min="13" max="13" width="8.25" style="44" hidden="1" customWidth="1"/>
    <col min="14" max="24" width="8.25" style="44" customWidth="1"/>
    <col min="25" max="16384" width="8.25" style="44"/>
  </cols>
  <sheetData>
    <row r="1" spans="1:249" ht="13.5" hidden="1" customHeight="1">
      <c r="B1" s="173"/>
      <c r="C1" s="173"/>
      <c r="D1" s="173"/>
      <c r="E1" s="173"/>
      <c r="F1" s="173"/>
      <c r="G1" s="173"/>
      <c r="H1" s="173"/>
      <c r="I1" s="173"/>
      <c r="J1" s="173"/>
      <c r="K1" s="173"/>
    </row>
    <row r="2" spans="1:249" ht="13.5" hidden="1" customHeight="1">
      <c r="B2" s="173"/>
      <c r="C2" s="173"/>
      <c r="D2" s="173"/>
      <c r="E2" s="173"/>
      <c r="F2" s="173"/>
      <c r="G2" s="173"/>
      <c r="H2" s="173"/>
      <c r="I2" s="173"/>
      <c r="J2" s="173"/>
      <c r="K2" s="173"/>
    </row>
    <row r="3" spans="1:249" ht="13.5" hidden="1" customHeight="1">
      <c r="B3" s="173"/>
      <c r="C3" s="173"/>
      <c r="D3" s="173"/>
      <c r="E3" s="173"/>
      <c r="F3" s="173"/>
      <c r="G3" s="173"/>
      <c r="H3" s="173"/>
      <c r="I3" s="173"/>
      <c r="J3" s="173"/>
      <c r="K3" s="173"/>
    </row>
    <row r="4" spans="1:249" ht="13.5" hidden="1" customHeight="1">
      <c r="B4" s="173"/>
      <c r="C4" s="173"/>
      <c r="D4" s="173"/>
      <c r="E4" s="173"/>
      <c r="F4" s="173"/>
      <c r="G4" s="173"/>
      <c r="H4" s="173"/>
      <c r="I4" s="173"/>
      <c r="J4" s="173"/>
      <c r="K4" s="173"/>
    </row>
    <row r="5" spans="1:249" ht="33.950000000000003" customHeight="1">
      <c r="A5" s="44" t="s">
        <v>257</v>
      </c>
      <c r="B5" s="45" t="s">
        <v>258</v>
      </c>
      <c r="C5" s="45" t="s">
        <v>259</v>
      </c>
      <c r="D5" s="45" t="s">
        <v>49</v>
      </c>
      <c r="E5" s="45" t="s">
        <v>50</v>
      </c>
      <c r="F5" s="45" t="s">
        <v>44</v>
      </c>
      <c r="G5" s="45" t="s">
        <v>260</v>
      </c>
      <c r="H5" s="45" t="s">
        <v>107</v>
      </c>
      <c r="I5" s="45" t="s">
        <v>46</v>
      </c>
      <c r="J5" s="45" t="s">
        <v>47</v>
      </c>
      <c r="K5" s="45" t="s">
        <v>48</v>
      </c>
      <c r="L5" s="45" t="s">
        <v>261</v>
      </c>
      <c r="M5" s="45" t="s">
        <v>45</v>
      </c>
      <c r="N5" s="46" t="s">
        <v>51</v>
      </c>
      <c r="O5" s="45" t="s">
        <v>52</v>
      </c>
      <c r="P5" s="45" t="s">
        <v>53</v>
      </c>
      <c r="Q5" s="45" t="s">
        <v>262</v>
      </c>
      <c r="R5" s="45" t="s">
        <v>54</v>
      </c>
      <c r="S5" s="47" t="s">
        <v>42</v>
      </c>
      <c r="T5" s="44" t="s">
        <v>93</v>
      </c>
      <c r="U5" s="44" t="s">
        <v>94</v>
      </c>
      <c r="V5" s="44" t="s">
        <v>95</v>
      </c>
      <c r="W5" s="44" t="s">
        <v>112</v>
      </c>
      <c r="X5" s="44" t="s">
        <v>263</v>
      </c>
    </row>
    <row r="6" spans="1:249">
      <c r="A6" s="171" t="s">
        <v>264</v>
      </c>
      <c r="B6" s="50" t="s">
        <v>265</v>
      </c>
      <c r="C6" s="51">
        <f>A!C82</f>
        <v>24</v>
      </c>
      <c r="D6" s="52">
        <f>A!D82</f>
        <v>0</v>
      </c>
      <c r="E6" s="52">
        <f>A!E82</f>
        <v>0</v>
      </c>
      <c r="F6" s="51">
        <f>A!F82</f>
        <v>490</v>
      </c>
      <c r="G6" s="52">
        <f t="shared" ref="G6:G11" si="0">H6*12</f>
        <v>8.7599999999999997E-2</v>
      </c>
      <c r="H6" s="53">
        <f>A!H82</f>
        <v>7.3000000000000001E-3</v>
      </c>
      <c r="I6" s="52">
        <f>A!I82</f>
        <v>0.01</v>
      </c>
      <c r="J6" s="52">
        <f t="shared" ref="J6:J11" si="1">I6</f>
        <v>0.01</v>
      </c>
      <c r="K6" s="54">
        <f>A!K82</f>
        <v>0.16</v>
      </c>
      <c r="L6" s="54">
        <f>A!L82</f>
        <v>0.1482</v>
      </c>
      <c r="M6" s="54">
        <f>A!M82</f>
        <v>0.13350000000000001</v>
      </c>
      <c r="N6" s="53"/>
      <c r="O6" s="55"/>
      <c r="P6" s="56"/>
      <c r="Q6" s="56"/>
      <c r="R6" s="56"/>
      <c r="S6" s="56"/>
      <c r="T6" s="57">
        <v>490</v>
      </c>
      <c r="U6" s="55">
        <f t="shared" ref="U6:U23" si="2">T6</f>
        <v>490</v>
      </c>
      <c r="V6" s="55">
        <v>0</v>
      </c>
      <c r="W6" s="55">
        <f t="shared" ref="W6:X8" si="3">V6</f>
        <v>0</v>
      </c>
      <c r="X6" s="55">
        <f t="shared" si="3"/>
        <v>0</v>
      </c>
      <c r="Y6" s="49"/>
      <c r="Z6" s="49"/>
      <c r="AA6" s="49"/>
      <c r="AC6" s="48"/>
      <c r="AD6" s="49"/>
      <c r="AE6" s="49"/>
      <c r="AF6" s="49"/>
      <c r="AG6" s="49"/>
      <c r="AH6" s="49"/>
      <c r="AI6" s="49"/>
      <c r="AK6" s="48"/>
      <c r="AL6" s="49"/>
      <c r="AM6" s="49"/>
      <c r="AN6" s="49"/>
      <c r="AO6" s="49"/>
      <c r="AP6" s="49"/>
      <c r="AQ6" s="49"/>
      <c r="AS6" s="48"/>
      <c r="AT6" s="49"/>
      <c r="AU6" s="49"/>
      <c r="AV6" s="49"/>
      <c r="AW6" s="49"/>
      <c r="AX6" s="49"/>
      <c r="AY6" s="49"/>
      <c r="BA6" s="48"/>
      <c r="BB6" s="49"/>
      <c r="BC6" s="49"/>
      <c r="BD6" s="49"/>
      <c r="BE6" s="49"/>
      <c r="BF6" s="49"/>
      <c r="BG6" s="49"/>
      <c r="BI6" s="48"/>
      <c r="BJ6" s="49"/>
      <c r="BK6" s="49"/>
      <c r="BL6" s="49"/>
      <c r="BM6" s="49"/>
      <c r="BN6" s="49"/>
      <c r="BO6" s="49"/>
      <c r="BQ6" s="48"/>
      <c r="BR6" s="49"/>
      <c r="BS6" s="49"/>
      <c r="BT6" s="49"/>
      <c r="BU6" s="49"/>
      <c r="BV6" s="49"/>
      <c r="BW6" s="49"/>
      <c r="BY6" s="48"/>
      <c r="BZ6" s="49"/>
      <c r="CA6" s="49"/>
      <c r="CB6" s="49"/>
      <c r="CC6" s="49"/>
      <c r="CD6" s="49"/>
      <c r="CE6" s="49"/>
      <c r="CG6" s="48"/>
      <c r="CH6" s="49"/>
      <c r="CI6" s="49"/>
      <c r="CJ6" s="49"/>
      <c r="CK6" s="49"/>
      <c r="CL6" s="49"/>
      <c r="CM6" s="49"/>
      <c r="CO6" s="48"/>
      <c r="CP6" s="49"/>
      <c r="CQ6" s="49"/>
      <c r="CR6" s="49"/>
      <c r="CS6" s="49"/>
      <c r="CT6" s="49"/>
      <c r="CU6" s="49"/>
      <c r="CW6" s="48"/>
      <c r="CX6" s="49"/>
      <c r="CY6" s="49"/>
      <c r="CZ6" s="49"/>
      <c r="DA6" s="49"/>
      <c r="DB6" s="49"/>
      <c r="DC6" s="49"/>
      <c r="DE6" s="48"/>
      <c r="DF6" s="49"/>
      <c r="DG6" s="49"/>
      <c r="DH6" s="49"/>
      <c r="DI6" s="49"/>
      <c r="DJ6" s="49"/>
      <c r="DK6" s="49"/>
      <c r="DM6" s="48"/>
      <c r="DN6" s="49"/>
      <c r="DO6" s="49"/>
      <c r="DP6" s="49"/>
      <c r="DQ6" s="49"/>
      <c r="DR6" s="49"/>
      <c r="DS6" s="49"/>
      <c r="DU6" s="48"/>
      <c r="DV6" s="49"/>
      <c r="DW6" s="49"/>
      <c r="DX6" s="49"/>
      <c r="DY6" s="49"/>
      <c r="DZ6" s="49"/>
      <c r="EA6" s="49"/>
      <c r="EC6" s="48"/>
      <c r="ED6" s="49"/>
      <c r="EE6" s="49"/>
      <c r="EF6" s="49"/>
      <c r="EG6" s="49"/>
      <c r="EH6" s="49"/>
      <c r="EI6" s="49"/>
      <c r="EK6" s="48"/>
      <c r="EL6" s="49"/>
      <c r="EM6" s="49"/>
      <c r="EN6" s="49"/>
      <c r="EO6" s="49"/>
      <c r="EP6" s="49"/>
      <c r="EQ6" s="49"/>
      <c r="ES6" s="48"/>
      <c r="ET6" s="49"/>
      <c r="EU6" s="49"/>
      <c r="EV6" s="49"/>
      <c r="EW6" s="49"/>
      <c r="EX6" s="49"/>
      <c r="EY6" s="49"/>
      <c r="FA6" s="48"/>
      <c r="FB6" s="49"/>
      <c r="FC6" s="49"/>
      <c r="FD6" s="49"/>
      <c r="FE6" s="49"/>
      <c r="FF6" s="49"/>
      <c r="FG6" s="49"/>
      <c r="FI6" s="48"/>
      <c r="FJ6" s="49"/>
      <c r="FK6" s="49"/>
      <c r="FL6" s="49"/>
      <c r="FM6" s="49"/>
      <c r="FN6" s="49"/>
      <c r="FO6" s="49"/>
      <c r="FQ6" s="48"/>
      <c r="FR6" s="49"/>
      <c r="FS6" s="49"/>
      <c r="FT6" s="49"/>
      <c r="FU6" s="49"/>
      <c r="FV6" s="49"/>
      <c r="FW6" s="49"/>
      <c r="FY6" s="48"/>
      <c r="FZ6" s="49"/>
      <c r="GA6" s="49"/>
      <c r="GB6" s="49"/>
      <c r="GC6" s="49"/>
      <c r="GD6" s="49"/>
      <c r="GE6" s="49"/>
      <c r="GG6" s="48"/>
      <c r="GH6" s="49"/>
      <c r="GI6" s="49"/>
      <c r="GJ6" s="49"/>
      <c r="GK6" s="49"/>
      <c r="GL6" s="49"/>
      <c r="GM6" s="49"/>
      <c r="GO6" s="48"/>
      <c r="GP6" s="49"/>
      <c r="GQ6" s="49"/>
      <c r="GR6" s="49"/>
      <c r="GS6" s="49"/>
      <c r="GT6" s="49"/>
      <c r="GU6" s="49"/>
      <c r="GW6" s="48"/>
      <c r="GX6" s="49"/>
      <c r="GY6" s="49"/>
      <c r="GZ6" s="49"/>
      <c r="HA6" s="49"/>
      <c r="HB6" s="49"/>
      <c r="HC6" s="49"/>
      <c r="HE6" s="48"/>
      <c r="HF6" s="49"/>
      <c r="HG6" s="49"/>
      <c r="HH6" s="49"/>
      <c r="HI6" s="49"/>
      <c r="HJ6" s="49"/>
      <c r="HK6" s="49"/>
      <c r="HM6" s="48"/>
      <c r="HN6" s="49"/>
      <c r="HO6" s="49"/>
      <c r="HP6" s="49"/>
      <c r="HQ6" s="49"/>
      <c r="HR6" s="49"/>
      <c r="HS6" s="49"/>
      <c r="HU6" s="48"/>
      <c r="HV6" s="49"/>
      <c r="HW6" s="49"/>
      <c r="HX6" s="49"/>
      <c r="HY6" s="49"/>
      <c r="HZ6" s="49"/>
      <c r="IA6" s="49"/>
      <c r="IC6" s="48"/>
      <c r="ID6" s="49"/>
      <c r="IE6" s="49"/>
      <c r="IF6" s="49"/>
      <c r="IG6" s="49"/>
      <c r="IH6" s="49"/>
      <c r="II6" s="49"/>
      <c r="IK6" s="48"/>
      <c r="IL6" s="49"/>
      <c r="IM6" s="49"/>
      <c r="IN6" s="49"/>
      <c r="IO6" s="49"/>
    </row>
    <row r="7" spans="1:249">
      <c r="A7" s="172"/>
      <c r="B7" s="50" t="s">
        <v>113</v>
      </c>
      <c r="C7" s="51">
        <f>A!C83</f>
        <v>24</v>
      </c>
      <c r="D7" s="52">
        <f>A!D83</f>
        <v>0</v>
      </c>
      <c r="E7" s="52">
        <f>A!E83</f>
        <v>0</v>
      </c>
      <c r="F7" s="51">
        <f>A!F83</f>
        <v>494</v>
      </c>
      <c r="G7" s="52">
        <f t="shared" si="0"/>
        <v>9.240000000000001E-2</v>
      </c>
      <c r="H7" s="53">
        <f>A!H83</f>
        <v>7.7000000000000002E-3</v>
      </c>
      <c r="I7" s="52">
        <f>A!I83</f>
        <v>1.4999999999999999E-2</v>
      </c>
      <c r="J7" s="52">
        <f t="shared" si="1"/>
        <v>1.4999999999999999E-2</v>
      </c>
      <c r="K7" s="54">
        <f>A!K83</f>
        <v>0.16850000000000001</v>
      </c>
      <c r="L7" s="54">
        <f>A!L83</f>
        <v>0.1507</v>
      </c>
      <c r="M7" s="54">
        <f>A!M83</f>
        <v>0.13780000000000001</v>
      </c>
      <c r="N7" s="53"/>
      <c r="O7" s="55"/>
      <c r="P7" s="56"/>
      <c r="Q7" s="56"/>
      <c r="R7" s="56"/>
      <c r="S7" s="56"/>
      <c r="T7" s="57">
        <v>494</v>
      </c>
      <c r="U7" s="55">
        <f t="shared" si="2"/>
        <v>494</v>
      </c>
      <c r="V7" s="55">
        <v>0</v>
      </c>
      <c r="W7" s="55">
        <f t="shared" si="3"/>
        <v>0</v>
      </c>
      <c r="X7" s="55">
        <f t="shared" si="3"/>
        <v>0</v>
      </c>
      <c r="Y7" s="49"/>
      <c r="Z7" s="49"/>
      <c r="AA7" s="49"/>
      <c r="AC7" s="48"/>
      <c r="AD7" s="49"/>
      <c r="AE7" s="49"/>
      <c r="AF7" s="49"/>
      <c r="AG7" s="49"/>
      <c r="AH7" s="49"/>
      <c r="AI7" s="49"/>
      <c r="AK7" s="48"/>
      <c r="AL7" s="49"/>
      <c r="AM7" s="49"/>
      <c r="AN7" s="49"/>
      <c r="AO7" s="49"/>
      <c r="AP7" s="49"/>
      <c r="AQ7" s="49"/>
      <c r="AS7" s="48"/>
      <c r="AT7" s="49"/>
      <c r="AU7" s="49"/>
      <c r="AV7" s="49"/>
      <c r="AW7" s="49"/>
      <c r="AX7" s="49"/>
      <c r="AY7" s="49"/>
      <c r="BA7" s="48"/>
      <c r="BB7" s="49"/>
      <c r="BC7" s="49"/>
      <c r="BD7" s="49"/>
      <c r="BE7" s="49"/>
      <c r="BF7" s="49"/>
      <c r="BG7" s="49"/>
      <c r="BI7" s="48"/>
      <c r="BJ7" s="49"/>
      <c r="BK7" s="49"/>
      <c r="BL7" s="49"/>
      <c r="BM7" s="49"/>
      <c r="BN7" s="49"/>
      <c r="BO7" s="49"/>
      <c r="BQ7" s="48"/>
      <c r="BR7" s="49"/>
      <c r="BS7" s="49"/>
      <c r="BT7" s="49"/>
      <c r="BU7" s="49"/>
      <c r="BV7" s="49"/>
      <c r="BW7" s="49"/>
      <c r="BY7" s="48"/>
      <c r="BZ7" s="49"/>
      <c r="CA7" s="49"/>
      <c r="CB7" s="49"/>
      <c r="CC7" s="49"/>
      <c r="CD7" s="49"/>
      <c r="CE7" s="49"/>
      <c r="CG7" s="48"/>
      <c r="CH7" s="49"/>
      <c r="CI7" s="49"/>
      <c r="CJ7" s="49"/>
      <c r="CK7" s="49"/>
      <c r="CL7" s="49"/>
      <c r="CM7" s="49"/>
      <c r="CO7" s="48"/>
      <c r="CP7" s="49"/>
      <c r="CQ7" s="49"/>
      <c r="CR7" s="49"/>
      <c r="CS7" s="49"/>
      <c r="CT7" s="49"/>
      <c r="CU7" s="49"/>
      <c r="CW7" s="48"/>
      <c r="CX7" s="49"/>
      <c r="CY7" s="49"/>
      <c r="CZ7" s="49"/>
      <c r="DA7" s="49"/>
      <c r="DB7" s="49"/>
      <c r="DC7" s="49"/>
      <c r="DE7" s="48"/>
      <c r="DF7" s="49"/>
      <c r="DG7" s="49"/>
      <c r="DH7" s="49"/>
      <c r="DI7" s="49"/>
      <c r="DJ7" s="49"/>
      <c r="DK7" s="49"/>
      <c r="DM7" s="48"/>
      <c r="DN7" s="49"/>
      <c r="DO7" s="49"/>
      <c r="DP7" s="49"/>
      <c r="DQ7" s="49"/>
      <c r="DR7" s="49"/>
      <c r="DS7" s="49"/>
      <c r="DU7" s="48"/>
      <c r="DV7" s="49"/>
      <c r="DW7" s="49"/>
      <c r="DX7" s="49"/>
      <c r="DY7" s="49"/>
      <c r="DZ7" s="49"/>
      <c r="EA7" s="49"/>
      <c r="EC7" s="48"/>
      <c r="ED7" s="49"/>
      <c r="EE7" s="49"/>
      <c r="EF7" s="49"/>
      <c r="EG7" s="49"/>
      <c r="EH7" s="49"/>
      <c r="EI7" s="49"/>
      <c r="EK7" s="48"/>
      <c r="EL7" s="49"/>
      <c r="EM7" s="49"/>
      <c r="EN7" s="49"/>
      <c r="EO7" s="49"/>
      <c r="EP7" s="49"/>
      <c r="EQ7" s="49"/>
      <c r="ES7" s="48"/>
      <c r="ET7" s="49"/>
      <c r="EU7" s="49"/>
      <c r="EV7" s="49"/>
      <c r="EW7" s="49"/>
      <c r="EX7" s="49"/>
      <c r="EY7" s="49"/>
      <c r="FA7" s="48"/>
      <c r="FB7" s="49"/>
      <c r="FC7" s="49"/>
      <c r="FD7" s="49"/>
      <c r="FE7" s="49"/>
      <c r="FF7" s="49"/>
      <c r="FG7" s="49"/>
      <c r="FI7" s="48"/>
      <c r="FJ7" s="49"/>
      <c r="FK7" s="49"/>
      <c r="FL7" s="49"/>
      <c r="FM7" s="49"/>
      <c r="FN7" s="49"/>
      <c r="FO7" s="49"/>
      <c r="FQ7" s="48"/>
      <c r="FR7" s="49"/>
      <c r="FS7" s="49"/>
      <c r="FT7" s="49"/>
      <c r="FU7" s="49"/>
      <c r="FV7" s="49"/>
      <c r="FW7" s="49"/>
      <c r="FY7" s="48"/>
      <c r="FZ7" s="49"/>
      <c r="GA7" s="49"/>
      <c r="GB7" s="49"/>
      <c r="GC7" s="49"/>
      <c r="GD7" s="49"/>
      <c r="GE7" s="49"/>
      <c r="GG7" s="48"/>
      <c r="GH7" s="49"/>
      <c r="GI7" s="49"/>
      <c r="GJ7" s="49"/>
      <c r="GK7" s="49"/>
      <c r="GL7" s="49"/>
      <c r="GM7" s="49"/>
      <c r="GO7" s="48"/>
      <c r="GP7" s="49"/>
      <c r="GQ7" s="49"/>
      <c r="GR7" s="49"/>
      <c r="GS7" s="49"/>
      <c r="GT7" s="49"/>
      <c r="GU7" s="49"/>
      <c r="GW7" s="48"/>
      <c r="GX7" s="49"/>
      <c r="GY7" s="49"/>
      <c r="GZ7" s="49"/>
      <c r="HA7" s="49"/>
      <c r="HB7" s="49"/>
      <c r="HC7" s="49"/>
      <c r="HE7" s="48"/>
      <c r="HF7" s="49"/>
      <c r="HG7" s="49"/>
      <c r="HH7" s="49"/>
      <c r="HI7" s="49"/>
      <c r="HJ7" s="49"/>
      <c r="HK7" s="49"/>
      <c r="HM7" s="48"/>
      <c r="HN7" s="49"/>
      <c r="HO7" s="49"/>
      <c r="HP7" s="49"/>
      <c r="HQ7" s="49"/>
      <c r="HR7" s="49"/>
      <c r="HS7" s="49"/>
      <c r="HU7" s="48"/>
      <c r="HV7" s="49"/>
      <c r="HW7" s="49"/>
      <c r="HX7" s="49"/>
      <c r="HY7" s="49"/>
      <c r="HZ7" s="49"/>
      <c r="IA7" s="49"/>
      <c r="IC7" s="48"/>
      <c r="ID7" s="49"/>
      <c r="IE7" s="49"/>
      <c r="IF7" s="49"/>
      <c r="IG7" s="49"/>
      <c r="IH7" s="49"/>
      <c r="II7" s="49"/>
      <c r="IK7" s="48"/>
      <c r="IL7" s="49"/>
      <c r="IM7" s="49"/>
      <c r="IN7" s="49"/>
      <c r="IO7" s="49"/>
    </row>
    <row r="8" spans="1:249">
      <c r="A8" s="172"/>
      <c r="B8" s="50" t="s">
        <v>114</v>
      </c>
      <c r="C8" s="51">
        <f>A!C84</f>
        <v>24</v>
      </c>
      <c r="D8" s="52">
        <f>A!D84</f>
        <v>0</v>
      </c>
      <c r="E8" s="52">
        <f>A!E84</f>
        <v>0</v>
      </c>
      <c r="F8" s="51">
        <f>A!F84</f>
        <v>500</v>
      </c>
      <c r="G8" s="52">
        <f t="shared" si="0"/>
        <v>9.9599999999999994E-2</v>
      </c>
      <c r="H8" s="53">
        <f>A!H84</f>
        <v>8.3000000000000001E-3</v>
      </c>
      <c r="I8" s="52">
        <f>A!I84</f>
        <v>0.02</v>
      </c>
      <c r="J8" s="52">
        <f t="shared" si="1"/>
        <v>0.02</v>
      </c>
      <c r="K8" s="54">
        <f>A!K84</f>
        <v>0.18090000000000001</v>
      </c>
      <c r="L8" s="54">
        <f>A!L84</f>
        <v>0.157</v>
      </c>
      <c r="M8" s="54">
        <f>A!M84</f>
        <v>0.14099999999999999</v>
      </c>
      <c r="N8" s="53"/>
      <c r="O8" s="55"/>
      <c r="P8" s="56"/>
      <c r="Q8" s="56"/>
      <c r="R8" s="56"/>
      <c r="S8" s="56"/>
      <c r="T8" s="57">
        <v>500</v>
      </c>
      <c r="U8" s="55">
        <f t="shared" si="2"/>
        <v>500</v>
      </c>
      <c r="V8" s="55">
        <v>0</v>
      </c>
      <c r="W8" s="55">
        <f t="shared" si="3"/>
        <v>0</v>
      </c>
      <c r="X8" s="55">
        <f t="shared" si="3"/>
        <v>0</v>
      </c>
      <c r="Y8" s="49"/>
      <c r="Z8" s="49"/>
      <c r="AA8" s="49"/>
      <c r="AC8" s="48"/>
      <c r="AD8" s="49"/>
      <c r="AE8" s="49"/>
      <c r="AF8" s="49"/>
      <c r="AG8" s="49"/>
      <c r="AH8" s="49"/>
      <c r="AI8" s="49"/>
      <c r="AK8" s="48"/>
      <c r="AL8" s="49"/>
      <c r="AM8" s="49"/>
      <c r="AN8" s="49"/>
      <c r="AO8" s="49"/>
      <c r="AP8" s="49"/>
      <c r="AQ8" s="49"/>
      <c r="AS8" s="48"/>
      <c r="AT8" s="49"/>
      <c r="AU8" s="49"/>
      <c r="AV8" s="49"/>
      <c r="AW8" s="49"/>
      <c r="AX8" s="49"/>
      <c r="AY8" s="49"/>
      <c r="BA8" s="48"/>
      <c r="BB8" s="49"/>
      <c r="BC8" s="49"/>
      <c r="BD8" s="49"/>
      <c r="BE8" s="49"/>
      <c r="BF8" s="49"/>
      <c r="BG8" s="49"/>
      <c r="BI8" s="48"/>
      <c r="BJ8" s="49"/>
      <c r="BK8" s="49"/>
      <c r="BL8" s="49"/>
      <c r="BM8" s="49"/>
      <c r="BN8" s="49"/>
      <c r="BO8" s="49"/>
      <c r="BQ8" s="48"/>
      <c r="BR8" s="49"/>
      <c r="BS8" s="49"/>
      <c r="BT8" s="49"/>
      <c r="BU8" s="49"/>
      <c r="BV8" s="49"/>
      <c r="BW8" s="49"/>
      <c r="BY8" s="48"/>
      <c r="BZ8" s="49"/>
      <c r="CA8" s="49"/>
      <c r="CB8" s="49"/>
      <c r="CC8" s="49"/>
      <c r="CD8" s="49"/>
      <c r="CE8" s="49"/>
      <c r="CG8" s="48"/>
      <c r="CH8" s="49"/>
      <c r="CI8" s="49"/>
      <c r="CJ8" s="49"/>
      <c r="CK8" s="49"/>
      <c r="CL8" s="49"/>
      <c r="CM8" s="49"/>
      <c r="CO8" s="48"/>
      <c r="CP8" s="49"/>
      <c r="CQ8" s="49"/>
      <c r="CR8" s="49"/>
      <c r="CS8" s="49"/>
      <c r="CT8" s="49"/>
      <c r="CU8" s="49"/>
      <c r="CW8" s="48"/>
      <c r="CX8" s="49"/>
      <c r="CY8" s="49"/>
      <c r="CZ8" s="49"/>
      <c r="DA8" s="49"/>
      <c r="DB8" s="49"/>
      <c r="DC8" s="49"/>
      <c r="DE8" s="48"/>
      <c r="DF8" s="49"/>
      <c r="DG8" s="49"/>
      <c r="DH8" s="49"/>
      <c r="DI8" s="49"/>
      <c r="DJ8" s="49"/>
      <c r="DK8" s="49"/>
      <c r="DM8" s="48"/>
      <c r="DN8" s="49"/>
      <c r="DO8" s="49"/>
      <c r="DP8" s="49"/>
      <c r="DQ8" s="49"/>
      <c r="DR8" s="49"/>
      <c r="DS8" s="49"/>
      <c r="DU8" s="48"/>
      <c r="DV8" s="49"/>
      <c r="DW8" s="49"/>
      <c r="DX8" s="49"/>
      <c r="DY8" s="49"/>
      <c r="DZ8" s="49"/>
      <c r="EA8" s="49"/>
      <c r="EC8" s="48"/>
      <c r="ED8" s="49"/>
      <c r="EE8" s="49"/>
      <c r="EF8" s="49"/>
      <c r="EG8" s="49"/>
      <c r="EH8" s="49"/>
      <c r="EI8" s="49"/>
      <c r="EK8" s="48"/>
      <c r="EL8" s="49"/>
      <c r="EM8" s="49"/>
      <c r="EN8" s="49"/>
      <c r="EO8" s="49"/>
      <c r="EP8" s="49"/>
      <c r="EQ8" s="49"/>
      <c r="ES8" s="48"/>
      <c r="ET8" s="49"/>
      <c r="EU8" s="49"/>
      <c r="EV8" s="49"/>
      <c r="EW8" s="49"/>
      <c r="EX8" s="49"/>
      <c r="EY8" s="49"/>
      <c r="FA8" s="48"/>
      <c r="FB8" s="49"/>
      <c r="FC8" s="49"/>
      <c r="FD8" s="49"/>
      <c r="FE8" s="49"/>
      <c r="FF8" s="49"/>
      <c r="FG8" s="49"/>
      <c r="FI8" s="48"/>
      <c r="FJ8" s="49"/>
      <c r="FK8" s="49"/>
      <c r="FL8" s="49"/>
      <c r="FM8" s="49"/>
      <c r="FN8" s="49"/>
      <c r="FO8" s="49"/>
      <c r="FQ8" s="48"/>
      <c r="FR8" s="49"/>
      <c r="FS8" s="49"/>
      <c r="FT8" s="49"/>
      <c r="FU8" s="49"/>
      <c r="FV8" s="49"/>
      <c r="FW8" s="49"/>
      <c r="FY8" s="48"/>
      <c r="FZ8" s="49"/>
      <c r="GA8" s="49"/>
      <c r="GB8" s="49"/>
      <c r="GC8" s="49"/>
      <c r="GD8" s="49"/>
      <c r="GE8" s="49"/>
      <c r="GG8" s="48"/>
      <c r="GH8" s="49"/>
      <c r="GI8" s="49"/>
      <c r="GJ8" s="49"/>
      <c r="GK8" s="49"/>
      <c r="GL8" s="49"/>
      <c r="GM8" s="49"/>
      <c r="GO8" s="48"/>
      <c r="GP8" s="49"/>
      <c r="GQ8" s="49"/>
      <c r="GR8" s="49"/>
      <c r="GS8" s="49"/>
      <c r="GT8" s="49"/>
      <c r="GU8" s="49"/>
      <c r="GW8" s="48"/>
      <c r="GX8" s="49"/>
      <c r="GY8" s="49"/>
      <c r="GZ8" s="49"/>
      <c r="HA8" s="49"/>
      <c r="HB8" s="49"/>
      <c r="HC8" s="49"/>
      <c r="HE8" s="48"/>
      <c r="HF8" s="49"/>
      <c r="HG8" s="49"/>
      <c r="HH8" s="49"/>
      <c r="HI8" s="49"/>
      <c r="HJ8" s="49"/>
      <c r="HK8" s="49"/>
      <c r="HM8" s="48"/>
      <c r="HN8" s="49"/>
      <c r="HO8" s="49"/>
      <c r="HP8" s="49"/>
      <c r="HQ8" s="49"/>
      <c r="HR8" s="49"/>
      <c r="HS8" s="49"/>
      <c r="HU8" s="48"/>
      <c r="HV8" s="49"/>
      <c r="HW8" s="49"/>
      <c r="HX8" s="49"/>
      <c r="HY8" s="49"/>
      <c r="HZ8" s="49"/>
      <c r="IA8" s="49"/>
      <c r="IC8" s="48"/>
      <c r="ID8" s="49"/>
      <c r="IE8" s="49"/>
      <c r="IF8" s="49"/>
      <c r="IG8" s="49"/>
      <c r="IH8" s="49"/>
      <c r="II8" s="49"/>
      <c r="IK8" s="48"/>
      <c r="IL8" s="49"/>
      <c r="IM8" s="49"/>
      <c r="IN8" s="49"/>
      <c r="IO8" s="49"/>
    </row>
    <row r="9" spans="1:249">
      <c r="A9" s="172"/>
      <c r="B9" s="50" t="s">
        <v>75</v>
      </c>
      <c r="C9" s="51">
        <f>A!C85</f>
        <v>36</v>
      </c>
      <c r="D9" s="52">
        <f>A!D85</f>
        <v>0</v>
      </c>
      <c r="E9" s="52">
        <f>A!E85</f>
        <v>0</v>
      </c>
      <c r="F9" s="51">
        <f>A!F85</f>
        <v>352</v>
      </c>
      <c r="G9" s="52">
        <f t="shared" si="0"/>
        <v>8.856E-2</v>
      </c>
      <c r="H9" s="53">
        <f>A!H85</f>
        <v>7.3800000000000003E-3</v>
      </c>
      <c r="I9" s="52">
        <f>A!I85</f>
        <v>0.01</v>
      </c>
      <c r="J9" s="52">
        <f t="shared" si="1"/>
        <v>0.01</v>
      </c>
      <c r="K9" s="54">
        <f>A!K85</f>
        <v>0.16</v>
      </c>
      <c r="L9" s="54">
        <f>A!L85</f>
        <v>0.15129999999999999</v>
      </c>
      <c r="M9" s="54">
        <f>A!M85</f>
        <v>0.13389999999999999</v>
      </c>
      <c r="N9" s="53"/>
      <c r="O9" s="55"/>
      <c r="P9" s="56"/>
      <c r="Q9" s="56"/>
      <c r="R9" s="56"/>
      <c r="S9" s="56"/>
      <c r="T9" s="57">
        <v>352</v>
      </c>
      <c r="U9" s="55">
        <f t="shared" si="2"/>
        <v>352</v>
      </c>
      <c r="V9" s="55">
        <f>U9</f>
        <v>352</v>
      </c>
      <c r="W9" s="55">
        <v>0</v>
      </c>
      <c r="X9" s="55">
        <f t="shared" ref="X9:X27" si="4">W9</f>
        <v>0</v>
      </c>
      <c r="Y9" s="49"/>
      <c r="Z9" s="49"/>
      <c r="AA9" s="49"/>
      <c r="AC9" s="48"/>
      <c r="AD9" s="49"/>
      <c r="AE9" s="49"/>
      <c r="AF9" s="49"/>
      <c r="AG9" s="49"/>
      <c r="AH9" s="49"/>
      <c r="AI9" s="49"/>
      <c r="AK9" s="48"/>
      <c r="AL9" s="49"/>
      <c r="AM9" s="49"/>
      <c r="AN9" s="49"/>
      <c r="AO9" s="49"/>
      <c r="AP9" s="49"/>
      <c r="AQ9" s="49"/>
      <c r="AS9" s="48"/>
      <c r="AT9" s="49"/>
      <c r="AU9" s="49"/>
      <c r="AV9" s="49"/>
      <c r="AW9" s="49"/>
      <c r="AX9" s="49"/>
      <c r="AY9" s="49"/>
      <c r="BA9" s="48"/>
      <c r="BB9" s="49"/>
      <c r="BC9" s="49"/>
      <c r="BD9" s="49"/>
      <c r="BE9" s="49"/>
      <c r="BF9" s="49"/>
      <c r="BG9" s="49"/>
      <c r="BI9" s="48"/>
      <c r="BJ9" s="49"/>
      <c r="BK9" s="49"/>
      <c r="BL9" s="49"/>
      <c r="BM9" s="49"/>
      <c r="BN9" s="49"/>
      <c r="BO9" s="49"/>
      <c r="BQ9" s="48"/>
      <c r="BR9" s="49"/>
      <c r="BS9" s="49"/>
      <c r="BT9" s="49"/>
      <c r="BU9" s="49"/>
      <c r="BV9" s="49"/>
      <c r="BW9" s="49"/>
      <c r="BY9" s="48"/>
      <c r="BZ9" s="49"/>
      <c r="CA9" s="49"/>
      <c r="CB9" s="49"/>
      <c r="CC9" s="49"/>
      <c r="CD9" s="49"/>
      <c r="CE9" s="49"/>
      <c r="CG9" s="48"/>
      <c r="CH9" s="49"/>
      <c r="CI9" s="49"/>
      <c r="CJ9" s="49"/>
      <c r="CK9" s="49"/>
      <c r="CL9" s="49"/>
      <c r="CM9" s="49"/>
      <c r="CO9" s="48"/>
      <c r="CP9" s="49"/>
      <c r="CQ9" s="49"/>
      <c r="CR9" s="49"/>
      <c r="CS9" s="49"/>
      <c r="CT9" s="49"/>
      <c r="CU9" s="49"/>
      <c r="CW9" s="48"/>
      <c r="CX9" s="49"/>
      <c r="CY9" s="49"/>
      <c r="CZ9" s="49"/>
      <c r="DA9" s="49"/>
      <c r="DB9" s="49"/>
      <c r="DC9" s="49"/>
      <c r="DE9" s="48"/>
      <c r="DF9" s="49"/>
      <c r="DG9" s="49"/>
      <c r="DH9" s="49"/>
      <c r="DI9" s="49"/>
      <c r="DJ9" s="49"/>
      <c r="DK9" s="49"/>
      <c r="DM9" s="48"/>
      <c r="DN9" s="49"/>
      <c r="DO9" s="49"/>
      <c r="DP9" s="49"/>
      <c r="DQ9" s="49"/>
      <c r="DR9" s="49"/>
      <c r="DS9" s="49"/>
      <c r="DU9" s="48"/>
      <c r="DV9" s="49"/>
      <c r="DW9" s="49"/>
      <c r="DX9" s="49"/>
      <c r="DY9" s="49"/>
      <c r="DZ9" s="49"/>
      <c r="EA9" s="49"/>
      <c r="EC9" s="48"/>
      <c r="ED9" s="49"/>
      <c r="EE9" s="49"/>
      <c r="EF9" s="49"/>
      <c r="EG9" s="49"/>
      <c r="EH9" s="49"/>
      <c r="EI9" s="49"/>
      <c r="EK9" s="48"/>
      <c r="EL9" s="49"/>
      <c r="EM9" s="49"/>
      <c r="EN9" s="49"/>
      <c r="EO9" s="49"/>
      <c r="EP9" s="49"/>
      <c r="EQ9" s="49"/>
      <c r="ES9" s="48"/>
      <c r="ET9" s="49"/>
      <c r="EU9" s="49"/>
      <c r="EV9" s="49"/>
      <c r="EW9" s="49"/>
      <c r="EX9" s="49"/>
      <c r="EY9" s="49"/>
      <c r="FA9" s="48"/>
      <c r="FB9" s="49"/>
      <c r="FC9" s="49"/>
      <c r="FD9" s="49"/>
      <c r="FE9" s="49"/>
      <c r="FF9" s="49"/>
      <c r="FG9" s="49"/>
      <c r="FI9" s="48"/>
      <c r="FJ9" s="49"/>
      <c r="FK9" s="49"/>
      <c r="FL9" s="49"/>
      <c r="FM9" s="49"/>
      <c r="FN9" s="49"/>
      <c r="FO9" s="49"/>
      <c r="FQ9" s="48"/>
      <c r="FR9" s="49"/>
      <c r="FS9" s="49"/>
      <c r="FT9" s="49"/>
      <c r="FU9" s="49"/>
      <c r="FV9" s="49"/>
      <c r="FW9" s="49"/>
      <c r="FY9" s="48"/>
      <c r="FZ9" s="49"/>
      <c r="GA9" s="49"/>
      <c r="GB9" s="49"/>
      <c r="GC9" s="49"/>
      <c r="GD9" s="49"/>
      <c r="GE9" s="49"/>
      <c r="GG9" s="48"/>
      <c r="GH9" s="49"/>
      <c r="GI9" s="49"/>
      <c r="GJ9" s="49"/>
      <c r="GK9" s="49"/>
      <c r="GL9" s="49"/>
      <c r="GM9" s="49"/>
      <c r="GO9" s="48"/>
      <c r="GP9" s="49"/>
      <c r="GQ9" s="49"/>
      <c r="GR9" s="49"/>
      <c r="GS9" s="49"/>
      <c r="GT9" s="49"/>
      <c r="GU9" s="49"/>
      <c r="GW9" s="48"/>
      <c r="GX9" s="49"/>
      <c r="GY9" s="49"/>
      <c r="GZ9" s="49"/>
      <c r="HA9" s="49"/>
      <c r="HB9" s="49"/>
      <c r="HC9" s="49"/>
      <c r="HE9" s="48"/>
      <c r="HF9" s="49"/>
      <c r="HG9" s="49"/>
      <c r="HH9" s="49"/>
      <c r="HI9" s="49"/>
      <c r="HJ9" s="49"/>
      <c r="HK9" s="49"/>
      <c r="HM9" s="48"/>
      <c r="HN9" s="49"/>
      <c r="HO9" s="49"/>
      <c r="HP9" s="49"/>
      <c r="HQ9" s="49"/>
      <c r="HR9" s="49"/>
      <c r="HS9" s="49"/>
      <c r="HU9" s="48"/>
      <c r="HV9" s="49"/>
      <c r="HW9" s="49"/>
      <c r="HX9" s="49"/>
      <c r="HY9" s="49"/>
      <c r="HZ9" s="49"/>
      <c r="IA9" s="49"/>
      <c r="IC9" s="48"/>
      <c r="ID9" s="49"/>
      <c r="IE9" s="49"/>
      <c r="IF9" s="49"/>
      <c r="IG9" s="49"/>
      <c r="IH9" s="49"/>
      <c r="II9" s="49"/>
      <c r="IK9" s="48"/>
      <c r="IL9" s="49"/>
      <c r="IM9" s="49"/>
      <c r="IN9" s="49"/>
      <c r="IO9" s="49"/>
    </row>
    <row r="10" spans="1:249">
      <c r="A10" s="172"/>
      <c r="B10" s="50" t="s">
        <v>266</v>
      </c>
      <c r="C10" s="51">
        <f>A!C86</f>
        <v>36</v>
      </c>
      <c r="D10" s="52">
        <f>A!D86</f>
        <v>0</v>
      </c>
      <c r="E10" s="52">
        <f>A!E86</f>
        <v>0</v>
      </c>
      <c r="F10" s="51">
        <f>A!F86</f>
        <v>357</v>
      </c>
      <c r="G10" s="52">
        <f t="shared" si="0"/>
        <v>9.4439999999999996E-2</v>
      </c>
      <c r="H10" s="53">
        <f>A!H86</f>
        <v>7.8700000000000003E-3</v>
      </c>
      <c r="I10" s="52">
        <f>A!I86</f>
        <v>0.02</v>
      </c>
      <c r="J10" s="52">
        <f t="shared" si="1"/>
        <v>0.02</v>
      </c>
      <c r="K10" s="54">
        <f>A!K86</f>
        <v>0.17</v>
      </c>
      <c r="L10" s="54">
        <f>A!L86</f>
        <v>0.1525</v>
      </c>
      <c r="M10" s="54">
        <f>A!M86</f>
        <v>0.13880000000000001</v>
      </c>
      <c r="N10" s="53"/>
      <c r="O10" s="55"/>
      <c r="P10" s="56"/>
      <c r="Q10" s="56"/>
      <c r="R10" s="56"/>
      <c r="S10" s="56"/>
      <c r="T10" s="57">
        <v>357</v>
      </c>
      <c r="U10" s="55">
        <f t="shared" si="2"/>
        <v>357</v>
      </c>
      <c r="V10" s="55">
        <f>U10</f>
        <v>357</v>
      </c>
      <c r="W10" s="55">
        <v>0</v>
      </c>
      <c r="X10" s="55">
        <f t="shared" si="4"/>
        <v>0</v>
      </c>
      <c r="Y10" s="49"/>
      <c r="Z10" s="49"/>
      <c r="AA10" s="49"/>
      <c r="AC10" s="48"/>
      <c r="AD10" s="49"/>
      <c r="AE10" s="49"/>
      <c r="AF10" s="49"/>
      <c r="AG10" s="49"/>
      <c r="AH10" s="49"/>
      <c r="AI10" s="49"/>
      <c r="AK10" s="48"/>
      <c r="AL10" s="49"/>
      <c r="AM10" s="49"/>
      <c r="AN10" s="49"/>
      <c r="AO10" s="49"/>
      <c r="AP10" s="49"/>
      <c r="AQ10" s="49"/>
      <c r="AS10" s="48"/>
      <c r="AT10" s="49"/>
      <c r="AU10" s="49"/>
      <c r="AV10" s="49"/>
      <c r="AW10" s="49"/>
      <c r="AX10" s="49"/>
      <c r="AY10" s="49"/>
      <c r="BA10" s="48"/>
      <c r="BB10" s="49"/>
      <c r="BC10" s="49"/>
      <c r="BD10" s="49"/>
      <c r="BE10" s="49"/>
      <c r="BF10" s="49"/>
      <c r="BG10" s="49"/>
      <c r="BI10" s="48"/>
      <c r="BJ10" s="49"/>
      <c r="BK10" s="49"/>
      <c r="BL10" s="49"/>
      <c r="BM10" s="49"/>
      <c r="BN10" s="49"/>
      <c r="BO10" s="49"/>
      <c r="BQ10" s="48"/>
      <c r="BR10" s="49"/>
      <c r="BS10" s="49"/>
      <c r="BT10" s="49"/>
      <c r="BU10" s="49"/>
      <c r="BV10" s="49"/>
      <c r="BW10" s="49"/>
      <c r="BY10" s="48"/>
      <c r="BZ10" s="49"/>
      <c r="CA10" s="49"/>
      <c r="CB10" s="49"/>
      <c r="CC10" s="49"/>
      <c r="CD10" s="49"/>
      <c r="CE10" s="49"/>
      <c r="CG10" s="48"/>
      <c r="CH10" s="49"/>
      <c r="CI10" s="49"/>
      <c r="CJ10" s="49"/>
      <c r="CK10" s="49"/>
      <c r="CL10" s="49"/>
      <c r="CM10" s="49"/>
      <c r="CO10" s="48"/>
      <c r="CP10" s="49"/>
      <c r="CQ10" s="49"/>
      <c r="CR10" s="49"/>
      <c r="CS10" s="49"/>
      <c r="CT10" s="49"/>
      <c r="CU10" s="49"/>
      <c r="CW10" s="48"/>
      <c r="CX10" s="49"/>
      <c r="CY10" s="49"/>
      <c r="CZ10" s="49"/>
      <c r="DA10" s="49"/>
      <c r="DB10" s="49"/>
      <c r="DC10" s="49"/>
      <c r="DE10" s="48"/>
      <c r="DF10" s="49"/>
      <c r="DG10" s="49"/>
      <c r="DH10" s="49"/>
      <c r="DI10" s="49"/>
      <c r="DJ10" s="49"/>
      <c r="DK10" s="49"/>
      <c r="DM10" s="48"/>
      <c r="DN10" s="49"/>
      <c r="DO10" s="49"/>
      <c r="DP10" s="49"/>
      <c r="DQ10" s="49"/>
      <c r="DR10" s="49"/>
      <c r="DS10" s="49"/>
      <c r="DU10" s="48"/>
      <c r="DV10" s="49"/>
      <c r="DW10" s="49"/>
      <c r="DX10" s="49"/>
      <c r="DY10" s="49"/>
      <c r="DZ10" s="49"/>
      <c r="EA10" s="49"/>
      <c r="EC10" s="48"/>
      <c r="ED10" s="49"/>
      <c r="EE10" s="49"/>
      <c r="EF10" s="49"/>
      <c r="EG10" s="49"/>
      <c r="EH10" s="49"/>
      <c r="EI10" s="49"/>
      <c r="EK10" s="48"/>
      <c r="EL10" s="49"/>
      <c r="EM10" s="49"/>
      <c r="EN10" s="49"/>
      <c r="EO10" s="49"/>
      <c r="EP10" s="49"/>
      <c r="EQ10" s="49"/>
      <c r="ES10" s="48"/>
      <c r="ET10" s="49"/>
      <c r="EU10" s="49"/>
      <c r="EV10" s="49"/>
      <c r="EW10" s="49"/>
      <c r="EX10" s="49"/>
      <c r="EY10" s="49"/>
      <c r="FA10" s="48"/>
      <c r="FB10" s="49"/>
      <c r="FC10" s="49"/>
      <c r="FD10" s="49"/>
      <c r="FE10" s="49"/>
      <c r="FF10" s="49"/>
      <c r="FG10" s="49"/>
      <c r="FI10" s="48"/>
      <c r="FJ10" s="49"/>
      <c r="FK10" s="49"/>
      <c r="FL10" s="49"/>
      <c r="FM10" s="49"/>
      <c r="FN10" s="49"/>
      <c r="FO10" s="49"/>
      <c r="FQ10" s="48"/>
      <c r="FR10" s="49"/>
      <c r="FS10" s="49"/>
      <c r="FT10" s="49"/>
      <c r="FU10" s="49"/>
      <c r="FV10" s="49"/>
      <c r="FW10" s="49"/>
      <c r="FY10" s="48"/>
      <c r="FZ10" s="49"/>
      <c r="GA10" s="49"/>
      <c r="GB10" s="49"/>
      <c r="GC10" s="49"/>
      <c r="GD10" s="49"/>
      <c r="GE10" s="49"/>
      <c r="GG10" s="48"/>
      <c r="GH10" s="49"/>
      <c r="GI10" s="49"/>
      <c r="GJ10" s="49"/>
      <c r="GK10" s="49"/>
      <c r="GL10" s="49"/>
      <c r="GM10" s="49"/>
      <c r="GO10" s="48"/>
      <c r="GP10" s="49"/>
      <c r="GQ10" s="49"/>
      <c r="GR10" s="49"/>
      <c r="GS10" s="49"/>
      <c r="GT10" s="49"/>
      <c r="GU10" s="49"/>
      <c r="GW10" s="48"/>
      <c r="GX10" s="49"/>
      <c r="GY10" s="49"/>
      <c r="GZ10" s="49"/>
      <c r="HA10" s="49"/>
      <c r="HB10" s="49"/>
      <c r="HC10" s="49"/>
      <c r="HE10" s="48"/>
      <c r="HF10" s="49"/>
      <c r="HG10" s="49"/>
      <c r="HH10" s="49"/>
      <c r="HI10" s="49"/>
      <c r="HJ10" s="49"/>
      <c r="HK10" s="49"/>
      <c r="HM10" s="48"/>
      <c r="HN10" s="49"/>
      <c r="HO10" s="49"/>
      <c r="HP10" s="49"/>
      <c r="HQ10" s="49"/>
      <c r="HR10" s="49"/>
      <c r="HS10" s="49"/>
      <c r="HU10" s="48"/>
      <c r="HV10" s="49"/>
      <c r="HW10" s="49"/>
      <c r="HX10" s="49"/>
      <c r="HY10" s="49"/>
      <c r="HZ10" s="49"/>
      <c r="IA10" s="49"/>
      <c r="IC10" s="48"/>
      <c r="ID10" s="49"/>
      <c r="IE10" s="49"/>
      <c r="IF10" s="49"/>
      <c r="IG10" s="49"/>
      <c r="IH10" s="49"/>
      <c r="II10" s="49"/>
      <c r="IK10" s="48"/>
      <c r="IL10" s="49"/>
      <c r="IM10" s="49"/>
      <c r="IN10" s="49"/>
      <c r="IO10" s="49"/>
    </row>
    <row r="11" spans="1:249">
      <c r="A11" s="172"/>
      <c r="B11" s="50" t="s">
        <v>76</v>
      </c>
      <c r="C11" s="51">
        <f>A!C87</f>
        <v>36</v>
      </c>
      <c r="D11" s="52">
        <f>A!D87</f>
        <v>0</v>
      </c>
      <c r="E11" s="52">
        <f>A!E87</f>
        <v>0</v>
      </c>
      <c r="F11" s="51">
        <f>A!F87</f>
        <v>367</v>
      </c>
      <c r="G11" s="52">
        <f t="shared" si="0"/>
        <v>0.10656000000000002</v>
      </c>
      <c r="H11" s="53">
        <f>A!H87</f>
        <v>8.8800000000000007E-3</v>
      </c>
      <c r="I11" s="52">
        <f>A!I87</f>
        <v>2.5000000000000001E-2</v>
      </c>
      <c r="J11" s="52">
        <f t="shared" si="1"/>
        <v>2.5000000000000001E-2</v>
      </c>
      <c r="K11" s="54">
        <f>A!K87</f>
        <v>0.19</v>
      </c>
      <c r="L11" s="54">
        <f>A!L87</f>
        <v>0.16750000000000001</v>
      </c>
      <c r="M11" s="54">
        <f>A!M87</f>
        <v>0.14829999999999999</v>
      </c>
      <c r="N11" s="53"/>
      <c r="O11" s="55"/>
      <c r="P11" s="56"/>
      <c r="Q11" s="56"/>
      <c r="R11" s="56"/>
      <c r="S11" s="56"/>
      <c r="T11" s="57">
        <v>367</v>
      </c>
      <c r="U11" s="55">
        <f t="shared" si="2"/>
        <v>367</v>
      </c>
      <c r="V11" s="55">
        <f>U11</f>
        <v>367</v>
      </c>
      <c r="W11" s="55">
        <v>0</v>
      </c>
      <c r="X11" s="55">
        <f t="shared" si="4"/>
        <v>0</v>
      </c>
      <c r="Y11" s="49"/>
      <c r="Z11" s="49"/>
      <c r="AA11" s="49"/>
      <c r="AC11" s="48"/>
      <c r="AD11" s="49"/>
      <c r="AE11" s="49"/>
      <c r="AF11" s="49"/>
      <c r="AG11" s="49"/>
      <c r="AH11" s="49"/>
      <c r="AI11" s="49"/>
      <c r="AK11" s="48"/>
      <c r="AL11" s="49"/>
      <c r="AM11" s="49"/>
      <c r="AN11" s="49"/>
      <c r="AO11" s="49"/>
      <c r="AP11" s="49"/>
      <c r="AQ11" s="49"/>
      <c r="AS11" s="48"/>
      <c r="AT11" s="49"/>
      <c r="AU11" s="49"/>
      <c r="AV11" s="49"/>
      <c r="AW11" s="49"/>
      <c r="AX11" s="49"/>
      <c r="AY11" s="49"/>
      <c r="BA11" s="48"/>
      <c r="BB11" s="49"/>
      <c r="BC11" s="49"/>
      <c r="BD11" s="49"/>
      <c r="BE11" s="49"/>
      <c r="BF11" s="49"/>
      <c r="BG11" s="49"/>
      <c r="BI11" s="48"/>
      <c r="BJ11" s="49"/>
      <c r="BK11" s="49"/>
      <c r="BL11" s="49"/>
      <c r="BM11" s="49"/>
      <c r="BN11" s="49"/>
      <c r="BO11" s="49"/>
      <c r="BQ11" s="48"/>
      <c r="BR11" s="49"/>
      <c r="BS11" s="49"/>
      <c r="BT11" s="49"/>
      <c r="BU11" s="49"/>
      <c r="BV11" s="49"/>
      <c r="BW11" s="49"/>
      <c r="BY11" s="48"/>
      <c r="BZ11" s="49"/>
      <c r="CA11" s="49"/>
      <c r="CB11" s="49"/>
      <c r="CC11" s="49"/>
      <c r="CD11" s="49"/>
      <c r="CE11" s="49"/>
      <c r="CG11" s="48"/>
      <c r="CH11" s="49"/>
      <c r="CI11" s="49"/>
      <c r="CJ11" s="49"/>
      <c r="CK11" s="49"/>
      <c r="CL11" s="49"/>
      <c r="CM11" s="49"/>
      <c r="CO11" s="48"/>
      <c r="CP11" s="49"/>
      <c r="CQ11" s="49"/>
      <c r="CR11" s="49"/>
      <c r="CS11" s="49"/>
      <c r="CT11" s="49"/>
      <c r="CU11" s="49"/>
      <c r="CW11" s="48"/>
      <c r="CX11" s="49"/>
      <c r="CY11" s="49"/>
      <c r="CZ11" s="49"/>
      <c r="DA11" s="49"/>
      <c r="DB11" s="49"/>
      <c r="DC11" s="49"/>
      <c r="DE11" s="48"/>
      <c r="DF11" s="49"/>
      <c r="DG11" s="49"/>
      <c r="DH11" s="49"/>
      <c r="DI11" s="49"/>
      <c r="DJ11" s="49"/>
      <c r="DK11" s="49"/>
      <c r="DM11" s="48"/>
      <c r="DN11" s="49"/>
      <c r="DO11" s="49"/>
      <c r="DP11" s="49"/>
      <c r="DQ11" s="49"/>
      <c r="DR11" s="49"/>
      <c r="DS11" s="49"/>
      <c r="DU11" s="48"/>
      <c r="DV11" s="49"/>
      <c r="DW11" s="49"/>
      <c r="DX11" s="49"/>
      <c r="DY11" s="49"/>
      <c r="DZ11" s="49"/>
      <c r="EA11" s="49"/>
      <c r="EC11" s="48"/>
      <c r="ED11" s="49"/>
      <c r="EE11" s="49"/>
      <c r="EF11" s="49"/>
      <c r="EG11" s="49"/>
      <c r="EH11" s="49"/>
      <c r="EI11" s="49"/>
      <c r="EK11" s="48"/>
      <c r="EL11" s="49"/>
      <c r="EM11" s="49"/>
      <c r="EN11" s="49"/>
      <c r="EO11" s="49"/>
      <c r="EP11" s="49"/>
      <c r="EQ11" s="49"/>
      <c r="ES11" s="48"/>
      <c r="ET11" s="49"/>
      <c r="EU11" s="49"/>
      <c r="EV11" s="49"/>
      <c r="EW11" s="49"/>
      <c r="EX11" s="49"/>
      <c r="EY11" s="49"/>
      <c r="FA11" s="48"/>
      <c r="FB11" s="49"/>
      <c r="FC11" s="49"/>
      <c r="FD11" s="49"/>
      <c r="FE11" s="49"/>
      <c r="FF11" s="49"/>
      <c r="FG11" s="49"/>
      <c r="FI11" s="48"/>
      <c r="FJ11" s="49"/>
      <c r="FK11" s="49"/>
      <c r="FL11" s="49"/>
      <c r="FM11" s="49"/>
      <c r="FN11" s="49"/>
      <c r="FO11" s="49"/>
      <c r="FQ11" s="48"/>
      <c r="FR11" s="49"/>
      <c r="FS11" s="49"/>
      <c r="FT11" s="49"/>
      <c r="FU11" s="49"/>
      <c r="FV11" s="49"/>
      <c r="FW11" s="49"/>
      <c r="FY11" s="48"/>
      <c r="FZ11" s="49"/>
      <c r="GA11" s="49"/>
      <c r="GB11" s="49"/>
      <c r="GC11" s="49"/>
      <c r="GD11" s="49"/>
      <c r="GE11" s="49"/>
      <c r="GG11" s="48"/>
      <c r="GH11" s="49"/>
      <c r="GI11" s="49"/>
      <c r="GJ11" s="49"/>
      <c r="GK11" s="49"/>
      <c r="GL11" s="49"/>
      <c r="GM11" s="49"/>
      <c r="GO11" s="48"/>
      <c r="GP11" s="49"/>
      <c r="GQ11" s="49"/>
      <c r="GR11" s="49"/>
      <c r="GS11" s="49"/>
      <c r="GT11" s="49"/>
      <c r="GU11" s="49"/>
      <c r="GW11" s="48"/>
      <c r="GX11" s="49"/>
      <c r="GY11" s="49"/>
      <c r="GZ11" s="49"/>
      <c r="HA11" s="49"/>
      <c r="HB11" s="49"/>
      <c r="HC11" s="49"/>
      <c r="HE11" s="48"/>
      <c r="HF11" s="49"/>
      <c r="HG11" s="49"/>
      <c r="HH11" s="49"/>
      <c r="HI11" s="49"/>
      <c r="HJ11" s="49"/>
      <c r="HK11" s="49"/>
      <c r="HM11" s="48"/>
      <c r="HN11" s="49"/>
      <c r="HO11" s="49"/>
      <c r="HP11" s="49"/>
      <c r="HQ11" s="49"/>
      <c r="HR11" s="49"/>
      <c r="HS11" s="49"/>
      <c r="HU11" s="48"/>
      <c r="HV11" s="49"/>
      <c r="HW11" s="49"/>
      <c r="HX11" s="49"/>
      <c r="HY11" s="49"/>
      <c r="HZ11" s="49"/>
      <c r="IA11" s="49"/>
      <c r="IC11" s="48"/>
      <c r="ID11" s="49"/>
      <c r="IE11" s="49"/>
      <c r="IF11" s="49"/>
      <c r="IG11" s="49"/>
      <c r="IH11" s="49"/>
      <c r="II11" s="49"/>
      <c r="IK11" s="48"/>
      <c r="IL11" s="49"/>
      <c r="IM11" s="49"/>
      <c r="IN11" s="49"/>
      <c r="IO11" s="49"/>
    </row>
    <row r="12" spans="1:249">
      <c r="A12" s="171" t="s">
        <v>88</v>
      </c>
      <c r="B12" s="50" t="s">
        <v>267</v>
      </c>
      <c r="C12" s="51">
        <f>'B1'!C82</f>
        <v>24</v>
      </c>
      <c r="D12" s="52">
        <f>'B1'!D82</f>
        <v>0</v>
      </c>
      <c r="E12" s="52">
        <f>'B1'!E82</f>
        <v>0.1</v>
      </c>
      <c r="F12" s="51">
        <f>'B1'!F82</f>
        <v>473</v>
      </c>
      <c r="G12" s="52">
        <f>'B1'!G82</f>
        <v>6.7199999999999996E-2</v>
      </c>
      <c r="H12" s="53">
        <f>'B1'!H82</f>
        <v>5.5999999999999999E-3</v>
      </c>
      <c r="I12" s="52">
        <f>'B1'!I82</f>
        <v>0.01</v>
      </c>
      <c r="J12" s="52">
        <f>'B1'!J82</f>
        <v>0.01</v>
      </c>
      <c r="K12" s="54">
        <f>'B1'!K82</f>
        <v>0.1242</v>
      </c>
      <c r="L12" s="54">
        <f>'B1'!L82</f>
        <v>0.1414</v>
      </c>
      <c r="M12" s="54">
        <f>'B1'!M82</f>
        <v>0.1328</v>
      </c>
      <c r="N12" s="53"/>
      <c r="O12" s="55"/>
      <c r="P12" s="56"/>
      <c r="Q12" s="56"/>
      <c r="R12" s="56"/>
      <c r="S12" s="56"/>
      <c r="T12" s="57">
        <v>473</v>
      </c>
      <c r="U12" s="55">
        <f t="shared" si="2"/>
        <v>473</v>
      </c>
      <c r="V12" s="55">
        <v>0</v>
      </c>
      <c r="W12" s="55">
        <f>V12</f>
        <v>0</v>
      </c>
      <c r="X12" s="55">
        <f t="shared" si="4"/>
        <v>0</v>
      </c>
      <c r="Y12" s="49"/>
      <c r="Z12" s="49"/>
      <c r="AA12" s="49"/>
      <c r="AC12" s="48"/>
      <c r="AD12" s="49"/>
      <c r="AE12" s="49"/>
      <c r="AF12" s="49"/>
      <c r="AG12" s="49"/>
      <c r="AH12" s="49"/>
      <c r="AI12" s="49"/>
      <c r="AK12" s="48"/>
      <c r="AL12" s="49"/>
      <c r="AM12" s="49"/>
      <c r="AN12" s="49"/>
      <c r="AO12" s="49"/>
      <c r="AP12" s="49"/>
      <c r="AQ12" s="49"/>
      <c r="AS12" s="48"/>
      <c r="AT12" s="49"/>
      <c r="AU12" s="49"/>
      <c r="AV12" s="49"/>
      <c r="AW12" s="49"/>
      <c r="AX12" s="49"/>
      <c r="AY12" s="49"/>
      <c r="BA12" s="48"/>
      <c r="BB12" s="49"/>
      <c r="BC12" s="49"/>
      <c r="BD12" s="49"/>
      <c r="BE12" s="49"/>
      <c r="BF12" s="49"/>
      <c r="BG12" s="49"/>
      <c r="BI12" s="48"/>
      <c r="BJ12" s="49"/>
      <c r="BK12" s="49"/>
      <c r="BL12" s="49"/>
      <c r="BM12" s="49"/>
      <c r="BN12" s="49"/>
      <c r="BO12" s="49"/>
      <c r="BQ12" s="48"/>
      <c r="BR12" s="49"/>
      <c r="BS12" s="49"/>
      <c r="BT12" s="49"/>
      <c r="BU12" s="49"/>
      <c r="BV12" s="49"/>
      <c r="BW12" s="49"/>
      <c r="BY12" s="48"/>
      <c r="BZ12" s="49"/>
      <c r="CA12" s="49"/>
      <c r="CB12" s="49"/>
      <c r="CC12" s="49"/>
      <c r="CD12" s="49"/>
      <c r="CE12" s="49"/>
      <c r="CG12" s="48"/>
      <c r="CH12" s="49"/>
      <c r="CI12" s="49"/>
      <c r="CJ12" s="49"/>
      <c r="CK12" s="49"/>
      <c r="CL12" s="49"/>
      <c r="CM12" s="49"/>
      <c r="CO12" s="48"/>
      <c r="CP12" s="49"/>
      <c r="CQ12" s="49"/>
      <c r="CR12" s="49"/>
      <c r="CS12" s="49"/>
      <c r="CT12" s="49"/>
      <c r="CU12" s="49"/>
      <c r="CW12" s="48"/>
      <c r="CX12" s="49"/>
      <c r="CY12" s="49"/>
      <c r="CZ12" s="49"/>
      <c r="DA12" s="49"/>
      <c r="DB12" s="49"/>
      <c r="DC12" s="49"/>
      <c r="DE12" s="48"/>
      <c r="DF12" s="49"/>
      <c r="DG12" s="49"/>
      <c r="DH12" s="49"/>
      <c r="DI12" s="49"/>
      <c r="DJ12" s="49"/>
      <c r="DK12" s="49"/>
      <c r="DM12" s="48"/>
      <c r="DN12" s="49"/>
      <c r="DO12" s="49"/>
      <c r="DP12" s="49"/>
      <c r="DQ12" s="49"/>
      <c r="DR12" s="49"/>
      <c r="DS12" s="49"/>
      <c r="DU12" s="48"/>
      <c r="DV12" s="49"/>
      <c r="DW12" s="49"/>
      <c r="DX12" s="49"/>
      <c r="DY12" s="49"/>
      <c r="DZ12" s="49"/>
      <c r="EA12" s="49"/>
      <c r="EC12" s="48"/>
      <c r="ED12" s="49"/>
      <c r="EE12" s="49"/>
      <c r="EF12" s="49"/>
      <c r="EG12" s="49"/>
      <c r="EH12" s="49"/>
      <c r="EI12" s="49"/>
      <c r="EK12" s="48"/>
      <c r="EL12" s="49"/>
      <c r="EM12" s="49"/>
      <c r="EN12" s="49"/>
      <c r="EO12" s="49"/>
      <c r="EP12" s="49"/>
      <c r="EQ12" s="49"/>
      <c r="ES12" s="48"/>
      <c r="ET12" s="49"/>
      <c r="EU12" s="49"/>
      <c r="EV12" s="49"/>
      <c r="EW12" s="49"/>
      <c r="EX12" s="49"/>
      <c r="EY12" s="49"/>
      <c r="FA12" s="48"/>
      <c r="FB12" s="49"/>
      <c r="FC12" s="49"/>
      <c r="FD12" s="49"/>
      <c r="FE12" s="49"/>
      <c r="FF12" s="49"/>
      <c r="FG12" s="49"/>
      <c r="FI12" s="48"/>
      <c r="FJ12" s="49"/>
      <c r="FK12" s="49"/>
      <c r="FL12" s="49"/>
      <c r="FM12" s="49"/>
      <c r="FN12" s="49"/>
      <c r="FO12" s="49"/>
      <c r="FQ12" s="48"/>
      <c r="FR12" s="49"/>
      <c r="FS12" s="49"/>
      <c r="FT12" s="49"/>
      <c r="FU12" s="49"/>
      <c r="FV12" s="49"/>
      <c r="FW12" s="49"/>
      <c r="FY12" s="48"/>
      <c r="FZ12" s="49"/>
      <c r="GA12" s="49"/>
      <c r="GB12" s="49"/>
      <c r="GC12" s="49"/>
      <c r="GD12" s="49"/>
      <c r="GE12" s="49"/>
      <c r="GG12" s="48"/>
      <c r="GH12" s="49"/>
      <c r="GI12" s="49"/>
      <c r="GJ12" s="49"/>
      <c r="GK12" s="49"/>
      <c r="GL12" s="49"/>
      <c r="GM12" s="49"/>
      <c r="GO12" s="48"/>
      <c r="GP12" s="49"/>
      <c r="GQ12" s="49"/>
      <c r="GR12" s="49"/>
      <c r="GS12" s="49"/>
      <c r="GT12" s="49"/>
      <c r="GU12" s="49"/>
      <c r="GW12" s="48"/>
      <c r="GX12" s="49"/>
      <c r="GY12" s="49"/>
      <c r="GZ12" s="49"/>
      <c r="HA12" s="49"/>
      <c r="HB12" s="49"/>
      <c r="HC12" s="49"/>
      <c r="HE12" s="48"/>
      <c r="HF12" s="49"/>
      <c r="HG12" s="49"/>
      <c r="HH12" s="49"/>
      <c r="HI12" s="49"/>
      <c r="HJ12" s="49"/>
      <c r="HK12" s="49"/>
      <c r="HM12" s="48"/>
      <c r="HN12" s="49"/>
      <c r="HO12" s="49"/>
      <c r="HP12" s="49"/>
      <c r="HQ12" s="49"/>
      <c r="HR12" s="49"/>
      <c r="HS12" s="49"/>
      <c r="HU12" s="48"/>
      <c r="HV12" s="49"/>
      <c r="HW12" s="49"/>
      <c r="HX12" s="49"/>
      <c r="HY12" s="49"/>
      <c r="HZ12" s="49"/>
      <c r="IA12" s="49"/>
      <c r="IC12" s="48"/>
      <c r="ID12" s="49"/>
      <c r="IE12" s="49"/>
      <c r="IF12" s="49"/>
      <c r="IG12" s="49"/>
      <c r="IH12" s="49"/>
      <c r="II12" s="49"/>
      <c r="IK12" s="48"/>
      <c r="IL12" s="49"/>
      <c r="IM12" s="49"/>
      <c r="IN12" s="49"/>
      <c r="IO12" s="49"/>
    </row>
    <row r="13" spans="1:249">
      <c r="A13" s="171"/>
      <c r="B13" s="50" t="s">
        <v>268</v>
      </c>
      <c r="C13" s="51">
        <f>'B1'!C83</f>
        <v>24</v>
      </c>
      <c r="D13" s="52">
        <f>'B1'!D83</f>
        <v>0</v>
      </c>
      <c r="E13" s="52">
        <f>'B1'!E83</f>
        <v>0.1</v>
      </c>
      <c r="F13" s="51">
        <f>'B1'!F83</f>
        <v>480</v>
      </c>
      <c r="G13" s="52">
        <f>'B1'!G83</f>
        <v>7.5600000000000001E-2</v>
      </c>
      <c r="H13" s="53">
        <f>'B1'!H83</f>
        <v>6.3E-3</v>
      </c>
      <c r="I13" s="52">
        <f>'B1'!I83</f>
        <v>1.4999999999999999E-2</v>
      </c>
      <c r="J13" s="52">
        <f>'B1'!J83</f>
        <v>1.4999999999999999E-2</v>
      </c>
      <c r="K13" s="54">
        <f>'B1'!K83</f>
        <v>0.13900000000000001</v>
      </c>
      <c r="L13" s="54">
        <f>'B1'!L83</f>
        <v>0.1525</v>
      </c>
      <c r="M13" s="54">
        <f>'B1'!M83</f>
        <v>0.13600000000000001</v>
      </c>
      <c r="N13" s="53"/>
      <c r="O13" s="55"/>
      <c r="P13" s="56"/>
      <c r="Q13" s="56"/>
      <c r="R13" s="56"/>
      <c r="S13" s="56"/>
      <c r="T13" s="57">
        <v>480</v>
      </c>
      <c r="U13" s="55">
        <f t="shared" si="2"/>
        <v>480</v>
      </c>
      <c r="V13" s="55">
        <v>0</v>
      </c>
      <c r="W13" s="55">
        <f>V13</f>
        <v>0</v>
      </c>
      <c r="X13" s="55">
        <f t="shared" si="4"/>
        <v>0</v>
      </c>
      <c r="Y13" s="49"/>
      <c r="Z13" s="49"/>
      <c r="AA13" s="49"/>
      <c r="AC13" s="48"/>
      <c r="AD13" s="49"/>
      <c r="AE13" s="49"/>
      <c r="AF13" s="49"/>
      <c r="AG13" s="49"/>
      <c r="AH13" s="49"/>
      <c r="AI13" s="49"/>
      <c r="AK13" s="48"/>
      <c r="AL13" s="49"/>
      <c r="AM13" s="49"/>
      <c r="AN13" s="49"/>
      <c r="AO13" s="49"/>
      <c r="AP13" s="49"/>
      <c r="AQ13" s="49"/>
      <c r="AS13" s="48"/>
      <c r="AT13" s="49"/>
      <c r="AU13" s="49"/>
      <c r="AV13" s="49"/>
      <c r="AW13" s="49"/>
      <c r="AX13" s="49"/>
      <c r="AY13" s="49"/>
      <c r="BA13" s="48"/>
      <c r="BB13" s="49"/>
      <c r="BC13" s="49"/>
      <c r="BD13" s="49"/>
      <c r="BE13" s="49"/>
      <c r="BF13" s="49"/>
      <c r="BG13" s="49"/>
      <c r="BI13" s="48"/>
      <c r="BJ13" s="49"/>
      <c r="BK13" s="49"/>
      <c r="BL13" s="49"/>
      <c r="BM13" s="49"/>
      <c r="BN13" s="49"/>
      <c r="BO13" s="49"/>
      <c r="BQ13" s="48"/>
      <c r="BR13" s="49"/>
      <c r="BS13" s="49"/>
      <c r="BT13" s="49"/>
      <c r="BU13" s="49"/>
      <c r="BV13" s="49"/>
      <c r="BW13" s="49"/>
      <c r="BY13" s="48"/>
      <c r="BZ13" s="49"/>
      <c r="CA13" s="49"/>
      <c r="CB13" s="49"/>
      <c r="CC13" s="49"/>
      <c r="CD13" s="49"/>
      <c r="CE13" s="49"/>
      <c r="CG13" s="48"/>
      <c r="CH13" s="49"/>
      <c r="CI13" s="49"/>
      <c r="CJ13" s="49"/>
      <c r="CK13" s="49"/>
      <c r="CL13" s="49"/>
      <c r="CM13" s="49"/>
      <c r="CO13" s="48"/>
      <c r="CP13" s="49"/>
      <c r="CQ13" s="49"/>
      <c r="CR13" s="49"/>
      <c r="CS13" s="49"/>
      <c r="CT13" s="49"/>
      <c r="CU13" s="49"/>
      <c r="CW13" s="48"/>
      <c r="CX13" s="49"/>
      <c r="CY13" s="49"/>
      <c r="CZ13" s="49"/>
      <c r="DA13" s="49"/>
      <c r="DB13" s="49"/>
      <c r="DC13" s="49"/>
      <c r="DE13" s="48"/>
      <c r="DF13" s="49"/>
      <c r="DG13" s="49"/>
      <c r="DH13" s="49"/>
      <c r="DI13" s="49"/>
      <c r="DJ13" s="49"/>
      <c r="DK13" s="49"/>
      <c r="DM13" s="48"/>
      <c r="DN13" s="49"/>
      <c r="DO13" s="49"/>
      <c r="DP13" s="49"/>
      <c r="DQ13" s="49"/>
      <c r="DR13" s="49"/>
      <c r="DS13" s="49"/>
      <c r="DU13" s="48"/>
      <c r="DV13" s="49"/>
      <c r="DW13" s="49"/>
      <c r="DX13" s="49"/>
      <c r="DY13" s="49"/>
      <c r="DZ13" s="49"/>
      <c r="EA13" s="49"/>
      <c r="EC13" s="48"/>
      <c r="ED13" s="49"/>
      <c r="EE13" s="49"/>
      <c r="EF13" s="49"/>
      <c r="EG13" s="49"/>
      <c r="EH13" s="49"/>
      <c r="EI13" s="49"/>
      <c r="EK13" s="48"/>
      <c r="EL13" s="49"/>
      <c r="EM13" s="49"/>
      <c r="EN13" s="49"/>
      <c r="EO13" s="49"/>
      <c r="EP13" s="49"/>
      <c r="EQ13" s="49"/>
      <c r="ES13" s="48"/>
      <c r="ET13" s="49"/>
      <c r="EU13" s="49"/>
      <c r="EV13" s="49"/>
      <c r="EW13" s="49"/>
      <c r="EX13" s="49"/>
      <c r="EY13" s="49"/>
      <c r="FA13" s="48"/>
      <c r="FB13" s="49"/>
      <c r="FC13" s="49"/>
      <c r="FD13" s="49"/>
      <c r="FE13" s="49"/>
      <c r="FF13" s="49"/>
      <c r="FG13" s="49"/>
      <c r="FI13" s="48"/>
      <c r="FJ13" s="49"/>
      <c r="FK13" s="49"/>
      <c r="FL13" s="49"/>
      <c r="FM13" s="49"/>
      <c r="FN13" s="49"/>
      <c r="FO13" s="49"/>
      <c r="FQ13" s="48"/>
      <c r="FR13" s="49"/>
      <c r="FS13" s="49"/>
      <c r="FT13" s="49"/>
      <c r="FU13" s="49"/>
      <c r="FV13" s="49"/>
      <c r="FW13" s="49"/>
      <c r="FY13" s="48"/>
      <c r="FZ13" s="49"/>
      <c r="GA13" s="49"/>
      <c r="GB13" s="49"/>
      <c r="GC13" s="49"/>
      <c r="GD13" s="49"/>
      <c r="GE13" s="49"/>
      <c r="GG13" s="48"/>
      <c r="GH13" s="49"/>
      <c r="GI13" s="49"/>
      <c r="GJ13" s="49"/>
      <c r="GK13" s="49"/>
      <c r="GL13" s="49"/>
      <c r="GM13" s="49"/>
      <c r="GO13" s="48"/>
      <c r="GP13" s="49"/>
      <c r="GQ13" s="49"/>
      <c r="GR13" s="49"/>
      <c r="GS13" s="49"/>
      <c r="GT13" s="49"/>
      <c r="GU13" s="49"/>
      <c r="GW13" s="48"/>
      <c r="GX13" s="49"/>
      <c r="GY13" s="49"/>
      <c r="GZ13" s="49"/>
      <c r="HA13" s="49"/>
      <c r="HB13" s="49"/>
      <c r="HC13" s="49"/>
      <c r="HE13" s="48"/>
      <c r="HF13" s="49"/>
      <c r="HG13" s="49"/>
      <c r="HH13" s="49"/>
      <c r="HI13" s="49"/>
      <c r="HJ13" s="49"/>
      <c r="HK13" s="49"/>
      <c r="HM13" s="48"/>
      <c r="HN13" s="49"/>
      <c r="HO13" s="49"/>
      <c r="HP13" s="49"/>
      <c r="HQ13" s="49"/>
      <c r="HR13" s="49"/>
      <c r="HS13" s="49"/>
      <c r="HU13" s="48"/>
      <c r="HV13" s="49"/>
      <c r="HW13" s="49"/>
      <c r="HX13" s="49"/>
      <c r="HY13" s="49"/>
      <c r="HZ13" s="49"/>
      <c r="IA13" s="49"/>
      <c r="IC13" s="48"/>
      <c r="ID13" s="49"/>
      <c r="IE13" s="49"/>
      <c r="IF13" s="49"/>
      <c r="IG13" s="49"/>
      <c r="IH13" s="49"/>
      <c r="II13" s="49"/>
      <c r="IK13" s="48"/>
      <c r="IL13" s="49"/>
      <c r="IM13" s="49"/>
      <c r="IN13" s="49"/>
      <c r="IO13" s="49"/>
    </row>
    <row r="14" spans="1:249">
      <c r="A14" s="171"/>
      <c r="B14" s="50" t="s">
        <v>269</v>
      </c>
      <c r="C14" s="51">
        <f>'B1'!C84</f>
        <v>24</v>
      </c>
      <c r="D14" s="52">
        <f>'B1'!D84</f>
        <v>0</v>
      </c>
      <c r="E14" s="52">
        <f>'B1'!E84</f>
        <v>0.1</v>
      </c>
      <c r="F14" s="51">
        <f>'B1'!F84</f>
        <v>485</v>
      </c>
      <c r="G14" s="52">
        <f>'B1'!G84</f>
        <v>8.1599999999999992E-2</v>
      </c>
      <c r="H14" s="53">
        <f>'B1'!H84</f>
        <v>6.7999999999999996E-3</v>
      </c>
      <c r="I14" s="52">
        <f>'B1'!I84</f>
        <v>2.1999999999999999E-2</v>
      </c>
      <c r="J14" s="52">
        <f>'B1'!J84</f>
        <v>2.1999999999999999E-2</v>
      </c>
      <c r="K14" s="54">
        <f>'B1'!K84</f>
        <v>0.14949999999999999</v>
      </c>
      <c r="L14" s="54">
        <f>'B1'!L84</f>
        <v>0.1555</v>
      </c>
      <c r="M14" s="54">
        <f>'B1'!M84</f>
        <v>0.13689999999999999</v>
      </c>
      <c r="N14" s="53"/>
      <c r="O14" s="55"/>
      <c r="P14" s="56"/>
      <c r="Q14" s="56"/>
      <c r="R14" s="56"/>
      <c r="S14" s="56"/>
      <c r="T14" s="57">
        <v>485</v>
      </c>
      <c r="U14" s="55">
        <f t="shared" si="2"/>
        <v>485</v>
      </c>
      <c r="V14" s="55">
        <v>0</v>
      </c>
      <c r="W14" s="55">
        <f>V14</f>
        <v>0</v>
      </c>
      <c r="X14" s="55">
        <f t="shared" si="4"/>
        <v>0</v>
      </c>
      <c r="Y14" s="49"/>
      <c r="Z14" s="49"/>
      <c r="AA14" s="49"/>
      <c r="AC14" s="48"/>
      <c r="AD14" s="49"/>
      <c r="AE14" s="49"/>
      <c r="AF14" s="49"/>
      <c r="AG14" s="49"/>
      <c r="AH14" s="49"/>
      <c r="AI14" s="49"/>
      <c r="AK14" s="48"/>
      <c r="AL14" s="49"/>
      <c r="AM14" s="49"/>
      <c r="AN14" s="49"/>
      <c r="AO14" s="49"/>
      <c r="AP14" s="49"/>
      <c r="AQ14" s="49"/>
      <c r="AS14" s="48"/>
      <c r="AT14" s="49"/>
      <c r="AU14" s="49"/>
      <c r="AV14" s="49"/>
      <c r="AW14" s="49"/>
      <c r="AX14" s="49"/>
      <c r="AY14" s="49"/>
      <c r="BA14" s="48"/>
      <c r="BB14" s="49"/>
      <c r="BC14" s="49"/>
      <c r="BD14" s="49"/>
      <c r="BE14" s="49"/>
      <c r="BF14" s="49"/>
      <c r="BG14" s="49"/>
      <c r="BI14" s="48"/>
      <c r="BJ14" s="49"/>
      <c r="BK14" s="49"/>
      <c r="BL14" s="49"/>
      <c r="BM14" s="49"/>
      <c r="BN14" s="49"/>
      <c r="BO14" s="49"/>
      <c r="BQ14" s="48"/>
      <c r="BR14" s="49"/>
      <c r="BS14" s="49"/>
      <c r="BT14" s="49"/>
      <c r="BU14" s="49"/>
      <c r="BV14" s="49"/>
      <c r="BW14" s="49"/>
      <c r="BY14" s="48"/>
      <c r="BZ14" s="49"/>
      <c r="CA14" s="49"/>
      <c r="CB14" s="49"/>
      <c r="CC14" s="49"/>
      <c r="CD14" s="49"/>
      <c r="CE14" s="49"/>
      <c r="CG14" s="48"/>
      <c r="CH14" s="49"/>
      <c r="CI14" s="49"/>
      <c r="CJ14" s="49"/>
      <c r="CK14" s="49"/>
      <c r="CL14" s="49"/>
      <c r="CM14" s="49"/>
      <c r="CO14" s="48"/>
      <c r="CP14" s="49"/>
      <c r="CQ14" s="49"/>
      <c r="CR14" s="49"/>
      <c r="CS14" s="49"/>
      <c r="CT14" s="49"/>
      <c r="CU14" s="49"/>
      <c r="CW14" s="48"/>
      <c r="CX14" s="49"/>
      <c r="CY14" s="49"/>
      <c r="CZ14" s="49"/>
      <c r="DA14" s="49"/>
      <c r="DB14" s="49"/>
      <c r="DC14" s="49"/>
      <c r="DE14" s="48"/>
      <c r="DF14" s="49"/>
      <c r="DG14" s="49"/>
      <c r="DH14" s="49"/>
      <c r="DI14" s="49"/>
      <c r="DJ14" s="49"/>
      <c r="DK14" s="49"/>
      <c r="DM14" s="48"/>
      <c r="DN14" s="49"/>
      <c r="DO14" s="49"/>
      <c r="DP14" s="49"/>
      <c r="DQ14" s="49"/>
      <c r="DR14" s="49"/>
      <c r="DS14" s="49"/>
      <c r="DU14" s="48"/>
      <c r="DV14" s="49"/>
      <c r="DW14" s="49"/>
      <c r="DX14" s="49"/>
      <c r="DY14" s="49"/>
      <c r="DZ14" s="49"/>
      <c r="EA14" s="49"/>
      <c r="EC14" s="48"/>
      <c r="ED14" s="49"/>
      <c r="EE14" s="49"/>
      <c r="EF14" s="49"/>
      <c r="EG14" s="49"/>
      <c r="EH14" s="49"/>
      <c r="EI14" s="49"/>
      <c r="EK14" s="48"/>
      <c r="EL14" s="49"/>
      <c r="EM14" s="49"/>
      <c r="EN14" s="49"/>
      <c r="EO14" s="49"/>
      <c r="EP14" s="49"/>
      <c r="EQ14" s="49"/>
      <c r="ES14" s="48"/>
      <c r="ET14" s="49"/>
      <c r="EU14" s="49"/>
      <c r="EV14" s="49"/>
      <c r="EW14" s="49"/>
      <c r="EX14" s="49"/>
      <c r="EY14" s="49"/>
      <c r="FA14" s="48"/>
      <c r="FB14" s="49"/>
      <c r="FC14" s="49"/>
      <c r="FD14" s="49"/>
      <c r="FE14" s="49"/>
      <c r="FF14" s="49"/>
      <c r="FG14" s="49"/>
      <c r="FI14" s="48"/>
      <c r="FJ14" s="49"/>
      <c r="FK14" s="49"/>
      <c r="FL14" s="49"/>
      <c r="FM14" s="49"/>
      <c r="FN14" s="49"/>
      <c r="FO14" s="49"/>
      <c r="FQ14" s="48"/>
      <c r="FR14" s="49"/>
      <c r="FS14" s="49"/>
      <c r="FT14" s="49"/>
      <c r="FU14" s="49"/>
      <c r="FV14" s="49"/>
      <c r="FW14" s="49"/>
      <c r="FY14" s="48"/>
      <c r="FZ14" s="49"/>
      <c r="GA14" s="49"/>
      <c r="GB14" s="49"/>
      <c r="GC14" s="49"/>
      <c r="GD14" s="49"/>
      <c r="GE14" s="49"/>
      <c r="GG14" s="48"/>
      <c r="GH14" s="49"/>
      <c r="GI14" s="49"/>
      <c r="GJ14" s="49"/>
      <c r="GK14" s="49"/>
      <c r="GL14" s="49"/>
      <c r="GM14" s="49"/>
      <c r="GO14" s="48"/>
      <c r="GP14" s="49"/>
      <c r="GQ14" s="49"/>
      <c r="GR14" s="49"/>
      <c r="GS14" s="49"/>
      <c r="GT14" s="49"/>
      <c r="GU14" s="49"/>
      <c r="GW14" s="48"/>
      <c r="GX14" s="49"/>
      <c r="GY14" s="49"/>
      <c r="GZ14" s="49"/>
      <c r="HA14" s="49"/>
      <c r="HB14" s="49"/>
      <c r="HC14" s="49"/>
      <c r="HE14" s="48"/>
      <c r="HF14" s="49"/>
      <c r="HG14" s="49"/>
      <c r="HH14" s="49"/>
      <c r="HI14" s="49"/>
      <c r="HJ14" s="49"/>
      <c r="HK14" s="49"/>
      <c r="HM14" s="48"/>
      <c r="HN14" s="49"/>
      <c r="HO14" s="49"/>
      <c r="HP14" s="49"/>
      <c r="HQ14" s="49"/>
      <c r="HR14" s="49"/>
      <c r="HS14" s="49"/>
      <c r="HU14" s="48"/>
      <c r="HV14" s="49"/>
      <c r="HW14" s="49"/>
      <c r="HX14" s="49"/>
      <c r="HY14" s="49"/>
      <c r="HZ14" s="49"/>
      <c r="IA14" s="49"/>
      <c r="IC14" s="48"/>
      <c r="ID14" s="49"/>
      <c r="IE14" s="49"/>
      <c r="IF14" s="49"/>
      <c r="IG14" s="49"/>
      <c r="IH14" s="49"/>
      <c r="II14" s="49"/>
      <c r="IK14" s="48"/>
      <c r="IL14" s="49"/>
      <c r="IM14" s="49"/>
      <c r="IN14" s="49"/>
      <c r="IO14" s="49"/>
    </row>
    <row r="15" spans="1:249">
      <c r="A15" s="171"/>
      <c r="B15" s="50" t="s">
        <v>77</v>
      </c>
      <c r="C15" s="51">
        <f>'B1'!C85</f>
        <v>36</v>
      </c>
      <c r="D15" s="52">
        <f>'B1'!D85</f>
        <v>0</v>
      </c>
      <c r="E15" s="52">
        <f>'B1'!E85</f>
        <v>0.1</v>
      </c>
      <c r="F15" s="51">
        <f>'B1'!F85</f>
        <v>334</v>
      </c>
      <c r="G15" s="52">
        <f>'B1'!G85</f>
        <v>6.7199999999999996E-2</v>
      </c>
      <c r="H15" s="53">
        <f>'B1'!H85</f>
        <v>5.5999999999999999E-3</v>
      </c>
      <c r="I15" s="52">
        <f>'B1'!I85</f>
        <v>0.01</v>
      </c>
      <c r="J15" s="52">
        <f>'B1'!J85</f>
        <v>0.01</v>
      </c>
      <c r="K15" s="54">
        <f>'B1'!K85</f>
        <v>0.1235</v>
      </c>
      <c r="L15" s="54">
        <f>'B1'!L85</f>
        <v>0.1414</v>
      </c>
      <c r="M15" s="54">
        <f>'B1'!M85</f>
        <v>0.13109999999999999</v>
      </c>
      <c r="N15" s="53"/>
      <c r="O15" s="55"/>
      <c r="P15" s="56"/>
      <c r="Q15" s="56"/>
      <c r="R15" s="56"/>
      <c r="S15" s="56"/>
      <c r="T15" s="57">
        <v>334</v>
      </c>
      <c r="U15" s="55">
        <f t="shared" si="2"/>
        <v>334</v>
      </c>
      <c r="V15" s="55">
        <f>U15</f>
        <v>334</v>
      </c>
      <c r="W15" s="55">
        <v>0</v>
      </c>
      <c r="X15" s="55">
        <f t="shared" si="4"/>
        <v>0</v>
      </c>
      <c r="Y15" s="49"/>
      <c r="Z15" s="49"/>
      <c r="AA15" s="49"/>
      <c r="AC15" s="48"/>
      <c r="AD15" s="49"/>
      <c r="AE15" s="49"/>
      <c r="AF15" s="49"/>
      <c r="AG15" s="49"/>
      <c r="AH15" s="49"/>
      <c r="AI15" s="49"/>
      <c r="AK15" s="48"/>
      <c r="AL15" s="49"/>
      <c r="AM15" s="49"/>
      <c r="AN15" s="49"/>
      <c r="AO15" s="49"/>
      <c r="AP15" s="49"/>
      <c r="AQ15" s="49"/>
      <c r="AS15" s="48"/>
      <c r="AT15" s="49"/>
      <c r="AU15" s="49"/>
      <c r="AV15" s="49"/>
      <c r="AW15" s="49"/>
      <c r="AX15" s="49"/>
      <c r="AY15" s="49"/>
      <c r="BA15" s="48"/>
      <c r="BB15" s="49"/>
      <c r="BC15" s="49"/>
      <c r="BD15" s="49"/>
      <c r="BE15" s="49"/>
      <c r="BF15" s="49"/>
      <c r="BG15" s="49"/>
      <c r="BI15" s="48"/>
      <c r="BJ15" s="49"/>
      <c r="BK15" s="49"/>
      <c r="BL15" s="49"/>
      <c r="BM15" s="49"/>
      <c r="BN15" s="49"/>
      <c r="BO15" s="49"/>
      <c r="BQ15" s="48"/>
      <c r="BR15" s="49"/>
      <c r="BS15" s="49"/>
      <c r="BT15" s="49"/>
      <c r="BU15" s="49"/>
      <c r="BV15" s="49"/>
      <c r="BW15" s="49"/>
      <c r="BY15" s="48"/>
      <c r="BZ15" s="49"/>
      <c r="CA15" s="49"/>
      <c r="CB15" s="49"/>
      <c r="CC15" s="49"/>
      <c r="CD15" s="49"/>
      <c r="CE15" s="49"/>
      <c r="CG15" s="48"/>
      <c r="CH15" s="49"/>
      <c r="CI15" s="49"/>
      <c r="CJ15" s="49"/>
      <c r="CK15" s="49"/>
      <c r="CL15" s="49"/>
      <c r="CM15" s="49"/>
      <c r="CO15" s="48"/>
      <c r="CP15" s="49"/>
      <c r="CQ15" s="49"/>
      <c r="CR15" s="49"/>
      <c r="CS15" s="49"/>
      <c r="CT15" s="49"/>
      <c r="CU15" s="49"/>
      <c r="CW15" s="48"/>
      <c r="CX15" s="49"/>
      <c r="CY15" s="49"/>
      <c r="CZ15" s="49"/>
      <c r="DA15" s="49"/>
      <c r="DB15" s="49"/>
      <c r="DC15" s="49"/>
      <c r="DE15" s="48"/>
      <c r="DF15" s="49"/>
      <c r="DG15" s="49"/>
      <c r="DH15" s="49"/>
      <c r="DI15" s="49"/>
      <c r="DJ15" s="49"/>
      <c r="DK15" s="49"/>
      <c r="DM15" s="48"/>
      <c r="DN15" s="49"/>
      <c r="DO15" s="49"/>
      <c r="DP15" s="49"/>
      <c r="DQ15" s="49"/>
      <c r="DR15" s="49"/>
      <c r="DS15" s="49"/>
      <c r="DU15" s="48"/>
      <c r="DV15" s="49"/>
      <c r="DW15" s="49"/>
      <c r="DX15" s="49"/>
      <c r="DY15" s="49"/>
      <c r="DZ15" s="49"/>
      <c r="EA15" s="49"/>
      <c r="EC15" s="48"/>
      <c r="ED15" s="49"/>
      <c r="EE15" s="49"/>
      <c r="EF15" s="49"/>
      <c r="EG15" s="49"/>
      <c r="EH15" s="49"/>
      <c r="EI15" s="49"/>
      <c r="EK15" s="48"/>
      <c r="EL15" s="49"/>
      <c r="EM15" s="49"/>
      <c r="EN15" s="49"/>
      <c r="EO15" s="49"/>
      <c r="EP15" s="49"/>
      <c r="EQ15" s="49"/>
      <c r="ES15" s="48"/>
      <c r="ET15" s="49"/>
      <c r="EU15" s="49"/>
      <c r="EV15" s="49"/>
      <c r="EW15" s="49"/>
      <c r="EX15" s="49"/>
      <c r="EY15" s="49"/>
      <c r="FA15" s="48"/>
      <c r="FB15" s="49"/>
      <c r="FC15" s="49"/>
      <c r="FD15" s="49"/>
      <c r="FE15" s="49"/>
      <c r="FF15" s="49"/>
      <c r="FG15" s="49"/>
      <c r="FI15" s="48"/>
      <c r="FJ15" s="49"/>
      <c r="FK15" s="49"/>
      <c r="FL15" s="49"/>
      <c r="FM15" s="49"/>
      <c r="FN15" s="49"/>
      <c r="FO15" s="49"/>
      <c r="FQ15" s="48"/>
      <c r="FR15" s="49"/>
      <c r="FS15" s="49"/>
      <c r="FT15" s="49"/>
      <c r="FU15" s="49"/>
      <c r="FV15" s="49"/>
      <c r="FW15" s="49"/>
      <c r="FY15" s="48"/>
      <c r="FZ15" s="49"/>
      <c r="GA15" s="49"/>
      <c r="GB15" s="49"/>
      <c r="GC15" s="49"/>
      <c r="GD15" s="49"/>
      <c r="GE15" s="49"/>
      <c r="GG15" s="48"/>
      <c r="GH15" s="49"/>
      <c r="GI15" s="49"/>
      <c r="GJ15" s="49"/>
      <c r="GK15" s="49"/>
      <c r="GL15" s="49"/>
      <c r="GM15" s="49"/>
      <c r="GO15" s="48"/>
      <c r="GP15" s="49"/>
      <c r="GQ15" s="49"/>
      <c r="GR15" s="49"/>
      <c r="GS15" s="49"/>
      <c r="GT15" s="49"/>
      <c r="GU15" s="49"/>
      <c r="GW15" s="48"/>
      <c r="GX15" s="49"/>
      <c r="GY15" s="49"/>
      <c r="GZ15" s="49"/>
      <c r="HA15" s="49"/>
      <c r="HB15" s="49"/>
      <c r="HC15" s="49"/>
      <c r="HE15" s="48"/>
      <c r="HF15" s="49"/>
      <c r="HG15" s="49"/>
      <c r="HH15" s="49"/>
      <c r="HI15" s="49"/>
      <c r="HJ15" s="49"/>
      <c r="HK15" s="49"/>
      <c r="HM15" s="48"/>
      <c r="HN15" s="49"/>
      <c r="HO15" s="49"/>
      <c r="HP15" s="49"/>
      <c r="HQ15" s="49"/>
      <c r="HR15" s="49"/>
      <c r="HS15" s="49"/>
      <c r="HU15" s="48"/>
      <c r="HV15" s="49"/>
      <c r="HW15" s="49"/>
      <c r="HX15" s="49"/>
      <c r="HY15" s="49"/>
      <c r="HZ15" s="49"/>
      <c r="IA15" s="49"/>
      <c r="IC15" s="48"/>
      <c r="ID15" s="49"/>
      <c r="IE15" s="49"/>
      <c r="IF15" s="49"/>
      <c r="IG15" s="49"/>
      <c r="IH15" s="49"/>
      <c r="II15" s="49"/>
      <c r="IK15" s="48"/>
      <c r="IL15" s="49"/>
      <c r="IM15" s="49"/>
      <c r="IN15" s="49"/>
      <c r="IO15" s="49"/>
    </row>
    <row r="16" spans="1:249">
      <c r="A16" s="171"/>
      <c r="B16" s="50" t="s">
        <v>78</v>
      </c>
      <c r="C16" s="51">
        <f>'B1'!C86</f>
        <v>36</v>
      </c>
      <c r="D16" s="52">
        <f>'B1'!D86</f>
        <v>0</v>
      </c>
      <c r="E16" s="52">
        <f>'B1'!E86</f>
        <v>0.1</v>
      </c>
      <c r="F16" s="51">
        <f>'B1'!F86</f>
        <v>340</v>
      </c>
      <c r="G16" s="52">
        <f>'B1'!G86</f>
        <v>7.5000000000000011E-2</v>
      </c>
      <c r="H16" s="53">
        <f>'B1'!H86</f>
        <v>6.2500000000000003E-3</v>
      </c>
      <c r="I16" s="52">
        <f>'B1'!I86</f>
        <v>0.02</v>
      </c>
      <c r="J16" s="52">
        <f>'B1'!J86</f>
        <v>0.02</v>
      </c>
      <c r="K16" s="54">
        <f>'B1'!K86</f>
        <v>0.13700000000000001</v>
      </c>
      <c r="L16" s="54">
        <f>'B1'!L86</f>
        <v>0.14749999999999999</v>
      </c>
      <c r="M16" s="54">
        <f>'B1'!M86</f>
        <v>0.13339999999999999</v>
      </c>
      <c r="N16" s="53"/>
      <c r="O16" s="55"/>
      <c r="P16" s="56"/>
      <c r="Q16" s="56"/>
      <c r="R16" s="56"/>
      <c r="S16" s="56"/>
      <c r="T16" s="57">
        <v>340</v>
      </c>
      <c r="U16" s="55">
        <f t="shared" si="2"/>
        <v>340</v>
      </c>
      <c r="V16" s="55">
        <f>U16</f>
        <v>340</v>
      </c>
      <c r="W16" s="55">
        <v>0</v>
      </c>
      <c r="X16" s="55">
        <f t="shared" si="4"/>
        <v>0</v>
      </c>
      <c r="Y16" s="49"/>
      <c r="Z16" s="49"/>
      <c r="AA16" s="49"/>
      <c r="AC16" s="48"/>
      <c r="AD16" s="49"/>
      <c r="AE16" s="49"/>
      <c r="AF16" s="49"/>
      <c r="AG16" s="49"/>
      <c r="AH16" s="49"/>
      <c r="AI16" s="49"/>
      <c r="AK16" s="48"/>
      <c r="AL16" s="49"/>
      <c r="AM16" s="49"/>
      <c r="AN16" s="49"/>
      <c r="AO16" s="49"/>
      <c r="AP16" s="49"/>
      <c r="AQ16" s="49"/>
      <c r="AS16" s="48"/>
      <c r="AT16" s="49"/>
      <c r="AU16" s="49"/>
      <c r="AV16" s="49"/>
      <c r="AW16" s="49"/>
      <c r="AX16" s="49"/>
      <c r="AY16" s="49"/>
      <c r="BA16" s="48"/>
      <c r="BB16" s="49"/>
      <c r="BC16" s="49"/>
      <c r="BD16" s="49"/>
      <c r="BE16" s="49"/>
      <c r="BF16" s="49"/>
      <c r="BG16" s="49"/>
      <c r="BI16" s="48"/>
      <c r="BJ16" s="49"/>
      <c r="BK16" s="49"/>
      <c r="BL16" s="49"/>
      <c r="BM16" s="49"/>
      <c r="BN16" s="49"/>
      <c r="BO16" s="49"/>
      <c r="BQ16" s="48"/>
      <c r="BR16" s="49"/>
      <c r="BS16" s="49"/>
      <c r="BT16" s="49"/>
      <c r="BU16" s="49"/>
      <c r="BV16" s="49"/>
      <c r="BW16" s="49"/>
      <c r="BY16" s="48"/>
      <c r="BZ16" s="49"/>
      <c r="CA16" s="49"/>
      <c r="CB16" s="49"/>
      <c r="CC16" s="49"/>
      <c r="CD16" s="49"/>
      <c r="CE16" s="49"/>
      <c r="CG16" s="48"/>
      <c r="CH16" s="49"/>
      <c r="CI16" s="49"/>
      <c r="CJ16" s="49"/>
      <c r="CK16" s="49"/>
      <c r="CL16" s="49"/>
      <c r="CM16" s="49"/>
      <c r="CO16" s="48"/>
      <c r="CP16" s="49"/>
      <c r="CQ16" s="49"/>
      <c r="CR16" s="49"/>
      <c r="CS16" s="49"/>
      <c r="CT16" s="49"/>
      <c r="CU16" s="49"/>
      <c r="CW16" s="48"/>
      <c r="CX16" s="49"/>
      <c r="CY16" s="49"/>
      <c r="CZ16" s="49"/>
      <c r="DA16" s="49"/>
      <c r="DB16" s="49"/>
      <c r="DC16" s="49"/>
      <c r="DE16" s="48"/>
      <c r="DF16" s="49"/>
      <c r="DG16" s="49"/>
      <c r="DH16" s="49"/>
      <c r="DI16" s="49"/>
      <c r="DJ16" s="49"/>
      <c r="DK16" s="49"/>
      <c r="DM16" s="48"/>
      <c r="DN16" s="49"/>
      <c r="DO16" s="49"/>
      <c r="DP16" s="49"/>
      <c r="DQ16" s="49"/>
      <c r="DR16" s="49"/>
      <c r="DS16" s="49"/>
      <c r="DU16" s="48"/>
      <c r="DV16" s="49"/>
      <c r="DW16" s="49"/>
      <c r="DX16" s="49"/>
      <c r="DY16" s="49"/>
      <c r="DZ16" s="49"/>
      <c r="EA16" s="49"/>
      <c r="EC16" s="48"/>
      <c r="ED16" s="49"/>
      <c r="EE16" s="49"/>
      <c r="EF16" s="49"/>
      <c r="EG16" s="49"/>
      <c r="EH16" s="49"/>
      <c r="EI16" s="49"/>
      <c r="EK16" s="48"/>
      <c r="EL16" s="49"/>
      <c r="EM16" s="49"/>
      <c r="EN16" s="49"/>
      <c r="EO16" s="49"/>
      <c r="EP16" s="49"/>
      <c r="EQ16" s="49"/>
      <c r="ES16" s="48"/>
      <c r="ET16" s="49"/>
      <c r="EU16" s="49"/>
      <c r="EV16" s="49"/>
      <c r="EW16" s="49"/>
      <c r="EX16" s="49"/>
      <c r="EY16" s="49"/>
      <c r="FA16" s="48"/>
      <c r="FB16" s="49"/>
      <c r="FC16" s="49"/>
      <c r="FD16" s="49"/>
      <c r="FE16" s="49"/>
      <c r="FF16" s="49"/>
      <c r="FG16" s="49"/>
      <c r="FI16" s="48"/>
      <c r="FJ16" s="49"/>
      <c r="FK16" s="49"/>
      <c r="FL16" s="49"/>
      <c r="FM16" s="49"/>
      <c r="FN16" s="49"/>
      <c r="FO16" s="49"/>
      <c r="FQ16" s="48"/>
      <c r="FR16" s="49"/>
      <c r="FS16" s="49"/>
      <c r="FT16" s="49"/>
      <c r="FU16" s="49"/>
      <c r="FV16" s="49"/>
      <c r="FW16" s="49"/>
      <c r="FY16" s="48"/>
      <c r="FZ16" s="49"/>
      <c r="GA16" s="49"/>
      <c r="GB16" s="49"/>
      <c r="GC16" s="49"/>
      <c r="GD16" s="49"/>
      <c r="GE16" s="49"/>
      <c r="GG16" s="48"/>
      <c r="GH16" s="49"/>
      <c r="GI16" s="49"/>
      <c r="GJ16" s="49"/>
      <c r="GK16" s="49"/>
      <c r="GL16" s="49"/>
      <c r="GM16" s="49"/>
      <c r="GO16" s="48"/>
      <c r="GP16" s="49"/>
      <c r="GQ16" s="49"/>
      <c r="GR16" s="49"/>
      <c r="GS16" s="49"/>
      <c r="GT16" s="49"/>
      <c r="GU16" s="49"/>
      <c r="GW16" s="48"/>
      <c r="GX16" s="49"/>
      <c r="GY16" s="49"/>
      <c r="GZ16" s="49"/>
      <c r="HA16" s="49"/>
      <c r="HB16" s="49"/>
      <c r="HC16" s="49"/>
      <c r="HE16" s="48"/>
      <c r="HF16" s="49"/>
      <c r="HG16" s="49"/>
      <c r="HH16" s="49"/>
      <c r="HI16" s="49"/>
      <c r="HJ16" s="49"/>
      <c r="HK16" s="49"/>
      <c r="HM16" s="48"/>
      <c r="HN16" s="49"/>
      <c r="HO16" s="49"/>
      <c r="HP16" s="49"/>
      <c r="HQ16" s="49"/>
      <c r="HR16" s="49"/>
      <c r="HS16" s="49"/>
      <c r="HU16" s="48"/>
      <c r="HV16" s="49"/>
      <c r="HW16" s="49"/>
      <c r="HX16" s="49"/>
      <c r="HY16" s="49"/>
      <c r="HZ16" s="49"/>
      <c r="IA16" s="49"/>
      <c r="IC16" s="48"/>
      <c r="ID16" s="49"/>
      <c r="IE16" s="49"/>
      <c r="IF16" s="49"/>
      <c r="IG16" s="49"/>
      <c r="IH16" s="49"/>
      <c r="II16" s="49"/>
      <c r="IK16" s="48"/>
      <c r="IL16" s="49"/>
      <c r="IM16" s="49"/>
      <c r="IN16" s="49"/>
      <c r="IO16" s="49"/>
    </row>
    <row r="17" spans="1:249">
      <c r="A17" s="171"/>
      <c r="B17" s="50" t="s">
        <v>115</v>
      </c>
      <c r="C17" s="51">
        <f>'B1'!C87</f>
        <v>36</v>
      </c>
      <c r="D17" s="52">
        <f>'B1'!D87</f>
        <v>0</v>
      </c>
      <c r="E17" s="52">
        <f>'B1'!E87</f>
        <v>0.1</v>
      </c>
      <c r="F17" s="51">
        <f>'B1'!F87</f>
        <v>343</v>
      </c>
      <c r="G17" s="52">
        <f>'B1'!G87</f>
        <v>7.8E-2</v>
      </c>
      <c r="H17" s="53">
        <f>'B1'!H87</f>
        <v>6.4999999999999997E-3</v>
      </c>
      <c r="I17" s="52">
        <f>'B1'!I87</f>
        <v>2.1999999999999999E-2</v>
      </c>
      <c r="J17" s="52">
        <f>'B1'!J87</f>
        <v>2.1999999999999999E-2</v>
      </c>
      <c r="K17" s="54">
        <f>'B1'!K87</f>
        <v>0.14205999999999999</v>
      </c>
      <c r="L17" s="54">
        <f>'B1'!L87</f>
        <v>0.1515</v>
      </c>
      <c r="M17" s="54">
        <f>'B1'!M87</f>
        <v>0.1341</v>
      </c>
      <c r="N17" s="53"/>
      <c r="O17" s="55"/>
      <c r="P17" s="56"/>
      <c r="Q17" s="56"/>
      <c r="R17" s="56"/>
      <c r="S17" s="56"/>
      <c r="T17" s="57">
        <v>343</v>
      </c>
      <c r="U17" s="55">
        <f t="shared" si="2"/>
        <v>343</v>
      </c>
      <c r="V17" s="55">
        <f>U17</f>
        <v>343</v>
      </c>
      <c r="W17" s="55">
        <v>0</v>
      </c>
      <c r="X17" s="55">
        <f t="shared" si="4"/>
        <v>0</v>
      </c>
      <c r="Y17" s="49"/>
      <c r="Z17" s="49"/>
      <c r="AA17" s="49"/>
      <c r="AC17" s="48"/>
      <c r="AD17" s="49"/>
      <c r="AE17" s="49"/>
      <c r="AF17" s="49"/>
      <c r="AG17" s="49"/>
      <c r="AH17" s="49"/>
      <c r="AI17" s="49"/>
      <c r="AK17" s="48"/>
      <c r="AL17" s="49"/>
      <c r="AM17" s="49"/>
      <c r="AN17" s="49"/>
      <c r="AO17" s="49"/>
      <c r="AP17" s="49"/>
      <c r="AQ17" s="49"/>
      <c r="AS17" s="48"/>
      <c r="AT17" s="49"/>
      <c r="AU17" s="49"/>
      <c r="AV17" s="49"/>
      <c r="AW17" s="49"/>
      <c r="AX17" s="49"/>
      <c r="AY17" s="49"/>
      <c r="BA17" s="48"/>
      <c r="BB17" s="49"/>
      <c r="BC17" s="49"/>
      <c r="BD17" s="49"/>
      <c r="BE17" s="49"/>
      <c r="BF17" s="49"/>
      <c r="BG17" s="49"/>
      <c r="BI17" s="48"/>
      <c r="BJ17" s="49"/>
      <c r="BK17" s="49"/>
      <c r="BL17" s="49"/>
      <c r="BM17" s="49"/>
      <c r="BN17" s="49"/>
      <c r="BO17" s="49"/>
      <c r="BQ17" s="48"/>
      <c r="BR17" s="49"/>
      <c r="BS17" s="49"/>
      <c r="BT17" s="49"/>
      <c r="BU17" s="49"/>
      <c r="BV17" s="49"/>
      <c r="BW17" s="49"/>
      <c r="BY17" s="48"/>
      <c r="BZ17" s="49"/>
      <c r="CA17" s="49"/>
      <c r="CB17" s="49"/>
      <c r="CC17" s="49"/>
      <c r="CD17" s="49"/>
      <c r="CE17" s="49"/>
      <c r="CG17" s="48"/>
      <c r="CH17" s="49"/>
      <c r="CI17" s="49"/>
      <c r="CJ17" s="49"/>
      <c r="CK17" s="49"/>
      <c r="CL17" s="49"/>
      <c r="CM17" s="49"/>
      <c r="CO17" s="48"/>
      <c r="CP17" s="49"/>
      <c r="CQ17" s="49"/>
      <c r="CR17" s="49"/>
      <c r="CS17" s="49"/>
      <c r="CT17" s="49"/>
      <c r="CU17" s="49"/>
      <c r="CW17" s="48"/>
      <c r="CX17" s="49"/>
      <c r="CY17" s="49"/>
      <c r="CZ17" s="49"/>
      <c r="DA17" s="49"/>
      <c r="DB17" s="49"/>
      <c r="DC17" s="49"/>
      <c r="DE17" s="48"/>
      <c r="DF17" s="49"/>
      <c r="DG17" s="49"/>
      <c r="DH17" s="49"/>
      <c r="DI17" s="49"/>
      <c r="DJ17" s="49"/>
      <c r="DK17" s="49"/>
      <c r="DM17" s="48"/>
      <c r="DN17" s="49"/>
      <c r="DO17" s="49"/>
      <c r="DP17" s="49"/>
      <c r="DQ17" s="49"/>
      <c r="DR17" s="49"/>
      <c r="DS17" s="49"/>
      <c r="DU17" s="48"/>
      <c r="DV17" s="49"/>
      <c r="DW17" s="49"/>
      <c r="DX17" s="49"/>
      <c r="DY17" s="49"/>
      <c r="DZ17" s="49"/>
      <c r="EA17" s="49"/>
      <c r="EC17" s="48"/>
      <c r="ED17" s="49"/>
      <c r="EE17" s="49"/>
      <c r="EF17" s="49"/>
      <c r="EG17" s="49"/>
      <c r="EH17" s="49"/>
      <c r="EI17" s="49"/>
      <c r="EK17" s="48"/>
      <c r="EL17" s="49"/>
      <c r="EM17" s="49"/>
      <c r="EN17" s="49"/>
      <c r="EO17" s="49"/>
      <c r="EP17" s="49"/>
      <c r="EQ17" s="49"/>
      <c r="ES17" s="48"/>
      <c r="ET17" s="49"/>
      <c r="EU17" s="49"/>
      <c r="EV17" s="49"/>
      <c r="EW17" s="49"/>
      <c r="EX17" s="49"/>
      <c r="EY17" s="49"/>
      <c r="FA17" s="48"/>
      <c r="FB17" s="49"/>
      <c r="FC17" s="49"/>
      <c r="FD17" s="49"/>
      <c r="FE17" s="49"/>
      <c r="FF17" s="49"/>
      <c r="FG17" s="49"/>
      <c r="FI17" s="48"/>
      <c r="FJ17" s="49"/>
      <c r="FK17" s="49"/>
      <c r="FL17" s="49"/>
      <c r="FM17" s="49"/>
      <c r="FN17" s="49"/>
      <c r="FO17" s="49"/>
      <c r="FQ17" s="48"/>
      <c r="FR17" s="49"/>
      <c r="FS17" s="49"/>
      <c r="FT17" s="49"/>
      <c r="FU17" s="49"/>
      <c r="FV17" s="49"/>
      <c r="FW17" s="49"/>
      <c r="FY17" s="48"/>
      <c r="FZ17" s="49"/>
      <c r="GA17" s="49"/>
      <c r="GB17" s="49"/>
      <c r="GC17" s="49"/>
      <c r="GD17" s="49"/>
      <c r="GE17" s="49"/>
      <c r="GG17" s="48"/>
      <c r="GH17" s="49"/>
      <c r="GI17" s="49"/>
      <c r="GJ17" s="49"/>
      <c r="GK17" s="49"/>
      <c r="GL17" s="49"/>
      <c r="GM17" s="49"/>
      <c r="GO17" s="48"/>
      <c r="GP17" s="49"/>
      <c r="GQ17" s="49"/>
      <c r="GR17" s="49"/>
      <c r="GS17" s="49"/>
      <c r="GT17" s="49"/>
      <c r="GU17" s="49"/>
      <c r="GW17" s="48"/>
      <c r="GX17" s="49"/>
      <c r="GY17" s="49"/>
      <c r="GZ17" s="49"/>
      <c r="HA17" s="49"/>
      <c r="HB17" s="49"/>
      <c r="HC17" s="49"/>
      <c r="HE17" s="48"/>
      <c r="HF17" s="49"/>
      <c r="HG17" s="49"/>
      <c r="HH17" s="49"/>
      <c r="HI17" s="49"/>
      <c r="HJ17" s="49"/>
      <c r="HK17" s="49"/>
      <c r="HM17" s="48"/>
      <c r="HN17" s="49"/>
      <c r="HO17" s="49"/>
      <c r="HP17" s="49"/>
      <c r="HQ17" s="49"/>
      <c r="HR17" s="49"/>
      <c r="HS17" s="49"/>
      <c r="HU17" s="48"/>
      <c r="HV17" s="49"/>
      <c r="HW17" s="49"/>
      <c r="HX17" s="49"/>
      <c r="HY17" s="49"/>
      <c r="HZ17" s="49"/>
      <c r="IA17" s="49"/>
      <c r="IC17" s="48"/>
      <c r="ID17" s="49"/>
      <c r="IE17" s="49"/>
      <c r="IF17" s="49"/>
      <c r="IG17" s="49"/>
      <c r="IH17" s="49"/>
      <c r="II17" s="49"/>
      <c r="IK17" s="48"/>
      <c r="IL17" s="49"/>
      <c r="IM17" s="49"/>
      <c r="IN17" s="49"/>
      <c r="IO17" s="49"/>
    </row>
    <row r="18" spans="1:249">
      <c r="A18" s="171" t="s">
        <v>87</v>
      </c>
      <c r="B18" s="50" t="s">
        <v>270</v>
      </c>
      <c r="C18" s="51">
        <f>CD!C82</f>
        <v>24</v>
      </c>
      <c r="D18" s="52">
        <f>CD!D82</f>
        <v>0.14000000000000001</v>
      </c>
      <c r="E18" s="52">
        <f>CD!E82</f>
        <v>0</v>
      </c>
      <c r="F18" s="51">
        <f>CD!F82</f>
        <v>417</v>
      </c>
      <c r="G18" s="52">
        <f t="shared" ref="G18:G29" si="5">H18*12</f>
        <v>6.9959999999999994E-2</v>
      </c>
      <c r="H18" s="53">
        <f>CD!H82</f>
        <v>5.8300000000000001E-3</v>
      </c>
      <c r="I18" s="52">
        <f>CD!I82</f>
        <v>0.01</v>
      </c>
      <c r="J18" s="52">
        <f t="shared" ref="J18:J29" si="6">I18</f>
        <v>0.01</v>
      </c>
      <c r="K18" s="54">
        <f>CD!K82</f>
        <v>0.13439999999999999</v>
      </c>
      <c r="L18" s="54">
        <f>CD!L82</f>
        <v>0.13600000000000001</v>
      </c>
      <c r="M18" s="54">
        <f>CD!M82</f>
        <v>0.12759999999999999</v>
      </c>
      <c r="N18" s="53">
        <f>CD!N82</f>
        <v>0.5</v>
      </c>
      <c r="O18" s="53">
        <f>CD!O82</f>
        <v>0.5</v>
      </c>
      <c r="P18" s="53">
        <f>CD!P82</f>
        <v>0</v>
      </c>
      <c r="Q18" s="53">
        <f>CD!Q82</f>
        <v>0</v>
      </c>
      <c r="R18" s="53">
        <f>CD!R82</f>
        <v>0</v>
      </c>
      <c r="S18" s="53">
        <f t="shared" ref="S18:S58" si="7">SUM(N18:R18)</f>
        <v>1</v>
      </c>
      <c r="T18" s="57">
        <v>417</v>
      </c>
      <c r="U18" s="55">
        <f t="shared" si="2"/>
        <v>417</v>
      </c>
      <c r="V18" s="55">
        <v>0</v>
      </c>
      <c r="W18" s="55">
        <f>V18</f>
        <v>0</v>
      </c>
      <c r="X18" s="55">
        <f t="shared" si="4"/>
        <v>0</v>
      </c>
      <c r="Y18" s="49"/>
      <c r="Z18" s="49"/>
      <c r="AA18" s="49"/>
      <c r="AC18" s="48"/>
      <c r="AD18" s="49"/>
      <c r="AE18" s="49"/>
      <c r="AF18" s="49"/>
      <c r="AG18" s="49"/>
      <c r="AH18" s="49"/>
      <c r="AI18" s="49"/>
      <c r="AK18" s="48"/>
      <c r="AL18" s="49"/>
      <c r="AM18" s="49"/>
      <c r="AN18" s="49"/>
      <c r="AO18" s="49"/>
      <c r="AP18" s="49"/>
      <c r="AQ18" s="49"/>
      <c r="AS18" s="48"/>
      <c r="AT18" s="49"/>
      <c r="AU18" s="49"/>
      <c r="AV18" s="49"/>
      <c r="AW18" s="49"/>
      <c r="AX18" s="49"/>
      <c r="AY18" s="49"/>
      <c r="BA18" s="48"/>
      <c r="BB18" s="49"/>
      <c r="BC18" s="49"/>
      <c r="BD18" s="49"/>
      <c r="BE18" s="49"/>
      <c r="BF18" s="49"/>
      <c r="BG18" s="49"/>
      <c r="BI18" s="48"/>
      <c r="BJ18" s="49"/>
      <c r="BK18" s="49"/>
      <c r="BL18" s="49"/>
      <c r="BM18" s="49"/>
      <c r="BN18" s="49"/>
      <c r="BO18" s="49"/>
      <c r="BQ18" s="48"/>
      <c r="BR18" s="49"/>
      <c r="BS18" s="49"/>
      <c r="BT18" s="49"/>
      <c r="BU18" s="49"/>
      <c r="BV18" s="49"/>
      <c r="BW18" s="49"/>
      <c r="BY18" s="48"/>
      <c r="BZ18" s="49"/>
      <c r="CA18" s="49"/>
      <c r="CB18" s="49"/>
      <c r="CC18" s="49"/>
      <c r="CD18" s="49"/>
      <c r="CE18" s="49"/>
      <c r="CG18" s="48"/>
      <c r="CH18" s="49"/>
      <c r="CI18" s="49"/>
      <c r="CJ18" s="49"/>
      <c r="CK18" s="49"/>
      <c r="CL18" s="49"/>
      <c r="CM18" s="49"/>
      <c r="CO18" s="48"/>
      <c r="CP18" s="49"/>
      <c r="CQ18" s="49"/>
      <c r="CR18" s="49"/>
      <c r="CS18" s="49"/>
      <c r="CT18" s="49"/>
      <c r="CU18" s="49"/>
      <c r="CW18" s="48"/>
      <c r="CX18" s="49"/>
      <c r="CY18" s="49"/>
      <c r="CZ18" s="49"/>
      <c r="DA18" s="49"/>
      <c r="DB18" s="49"/>
      <c r="DC18" s="49"/>
      <c r="DE18" s="48"/>
      <c r="DF18" s="49"/>
      <c r="DG18" s="49"/>
      <c r="DH18" s="49"/>
      <c r="DI18" s="49"/>
      <c r="DJ18" s="49"/>
      <c r="DK18" s="49"/>
      <c r="DM18" s="48"/>
      <c r="DN18" s="49"/>
      <c r="DO18" s="49"/>
      <c r="DP18" s="49"/>
      <c r="DQ18" s="49"/>
      <c r="DR18" s="49"/>
      <c r="DS18" s="49"/>
      <c r="DU18" s="48"/>
      <c r="DV18" s="49"/>
      <c r="DW18" s="49"/>
      <c r="DX18" s="49"/>
      <c r="DY18" s="49"/>
      <c r="DZ18" s="49"/>
      <c r="EA18" s="49"/>
      <c r="EC18" s="48"/>
      <c r="ED18" s="49"/>
      <c r="EE18" s="49"/>
      <c r="EF18" s="49"/>
      <c r="EG18" s="49"/>
      <c r="EH18" s="49"/>
      <c r="EI18" s="49"/>
      <c r="EK18" s="48"/>
      <c r="EL18" s="49"/>
      <c r="EM18" s="49"/>
      <c r="EN18" s="49"/>
      <c r="EO18" s="49"/>
      <c r="EP18" s="49"/>
      <c r="EQ18" s="49"/>
      <c r="ES18" s="48"/>
      <c r="ET18" s="49"/>
      <c r="EU18" s="49"/>
      <c r="EV18" s="49"/>
      <c r="EW18" s="49"/>
      <c r="EX18" s="49"/>
      <c r="EY18" s="49"/>
      <c r="FA18" s="48"/>
      <c r="FB18" s="49"/>
      <c r="FC18" s="49"/>
      <c r="FD18" s="49"/>
      <c r="FE18" s="49"/>
      <c r="FF18" s="49"/>
      <c r="FG18" s="49"/>
      <c r="FI18" s="48"/>
      <c r="FJ18" s="49"/>
      <c r="FK18" s="49"/>
      <c r="FL18" s="49"/>
      <c r="FM18" s="49"/>
      <c r="FN18" s="49"/>
      <c r="FO18" s="49"/>
      <c r="FQ18" s="48"/>
      <c r="FR18" s="49"/>
      <c r="FS18" s="49"/>
      <c r="FT18" s="49"/>
      <c r="FU18" s="49"/>
      <c r="FV18" s="49"/>
      <c r="FW18" s="49"/>
      <c r="FY18" s="48"/>
      <c r="FZ18" s="49"/>
      <c r="GA18" s="49"/>
      <c r="GB18" s="49"/>
      <c r="GC18" s="49"/>
      <c r="GD18" s="49"/>
      <c r="GE18" s="49"/>
      <c r="GG18" s="48"/>
      <c r="GH18" s="49"/>
      <c r="GI18" s="49"/>
      <c r="GJ18" s="49"/>
      <c r="GK18" s="49"/>
      <c r="GL18" s="49"/>
      <c r="GM18" s="49"/>
      <c r="GO18" s="48"/>
      <c r="GP18" s="49"/>
      <c r="GQ18" s="49"/>
      <c r="GR18" s="49"/>
      <c r="GS18" s="49"/>
      <c r="GT18" s="49"/>
      <c r="GU18" s="49"/>
      <c r="GW18" s="48"/>
      <c r="GX18" s="49"/>
      <c r="GY18" s="49"/>
      <c r="GZ18" s="49"/>
      <c r="HA18" s="49"/>
      <c r="HB18" s="49"/>
      <c r="HC18" s="49"/>
      <c r="HE18" s="48"/>
      <c r="HF18" s="49"/>
      <c r="HG18" s="49"/>
      <c r="HH18" s="49"/>
      <c r="HI18" s="49"/>
      <c r="HJ18" s="49"/>
      <c r="HK18" s="49"/>
      <c r="HM18" s="48"/>
      <c r="HN18" s="49"/>
      <c r="HO18" s="49"/>
      <c r="HP18" s="49"/>
      <c r="HQ18" s="49"/>
      <c r="HR18" s="49"/>
      <c r="HS18" s="49"/>
      <c r="HU18" s="48"/>
      <c r="HV18" s="49"/>
      <c r="HW18" s="49"/>
      <c r="HX18" s="49"/>
      <c r="HY18" s="49"/>
      <c r="HZ18" s="49"/>
      <c r="IA18" s="49"/>
      <c r="IC18" s="48"/>
      <c r="ID18" s="49"/>
      <c r="IE18" s="49"/>
      <c r="IF18" s="49"/>
      <c r="IG18" s="49"/>
      <c r="IH18" s="49"/>
      <c r="II18" s="49"/>
      <c r="IK18" s="48"/>
      <c r="IL18" s="49"/>
      <c r="IM18" s="49"/>
      <c r="IN18" s="49"/>
      <c r="IO18" s="49"/>
    </row>
    <row r="19" spans="1:249">
      <c r="A19" s="172"/>
      <c r="B19" s="50" t="s">
        <v>79</v>
      </c>
      <c r="C19" s="51">
        <f>CD!C83</f>
        <v>24</v>
      </c>
      <c r="D19" s="52">
        <f>CD!D83</f>
        <v>0.15</v>
      </c>
      <c r="E19" s="52">
        <f>CD!E83</f>
        <v>0</v>
      </c>
      <c r="F19" s="51">
        <f>CD!F83</f>
        <v>417</v>
      </c>
      <c r="G19" s="52">
        <f t="shared" si="5"/>
        <v>7.5000000000000011E-2</v>
      </c>
      <c r="H19" s="53">
        <f>CD!H83</f>
        <v>6.2500000000000003E-3</v>
      </c>
      <c r="I19" s="52">
        <f>CD!I83</f>
        <v>1.4999999999999999E-2</v>
      </c>
      <c r="J19" s="52">
        <f t="shared" si="6"/>
        <v>1.4999999999999999E-2</v>
      </c>
      <c r="K19" s="54">
        <f>CD!K83</f>
        <v>0.14399999999999999</v>
      </c>
      <c r="L19" s="54">
        <f>CD!L83</f>
        <v>0.1409</v>
      </c>
      <c r="M19" s="54">
        <f>CD!M83</f>
        <v>0.13189999999999999</v>
      </c>
      <c r="N19" s="53">
        <f>CD!N83</f>
        <v>0.5</v>
      </c>
      <c r="O19" s="53">
        <f>CD!O83</f>
        <v>0.5</v>
      </c>
      <c r="P19" s="53">
        <f>CD!P83</f>
        <v>0</v>
      </c>
      <c r="Q19" s="53">
        <f>CD!Q83</f>
        <v>0</v>
      </c>
      <c r="R19" s="53">
        <f>CD!R83</f>
        <v>0</v>
      </c>
      <c r="S19" s="53">
        <f t="shared" si="7"/>
        <v>1</v>
      </c>
      <c r="T19" s="57">
        <v>417</v>
      </c>
      <c r="U19" s="55">
        <f t="shared" si="2"/>
        <v>417</v>
      </c>
      <c r="V19" s="55">
        <v>0</v>
      </c>
      <c r="W19" s="55">
        <f>V19</f>
        <v>0</v>
      </c>
      <c r="X19" s="55">
        <f t="shared" si="4"/>
        <v>0</v>
      </c>
    </row>
    <row r="20" spans="1:249">
      <c r="A20" s="172"/>
      <c r="B20" s="50" t="s">
        <v>271</v>
      </c>
      <c r="C20" s="51">
        <f>CD!C84</f>
        <v>24</v>
      </c>
      <c r="D20" s="52">
        <f>CD!D84</f>
        <v>0.16</v>
      </c>
      <c r="E20" s="52">
        <f>CD!E84</f>
        <v>0</v>
      </c>
      <c r="F20" s="51">
        <f>CD!F84</f>
        <v>417</v>
      </c>
      <c r="G20" s="52">
        <f t="shared" si="5"/>
        <v>8.004E-2</v>
      </c>
      <c r="H20" s="53">
        <f>CD!H84</f>
        <v>6.6699999999999997E-3</v>
      </c>
      <c r="I20" s="52">
        <f>CD!I84</f>
        <v>2.1999999999999999E-2</v>
      </c>
      <c r="J20" s="52">
        <f t="shared" si="6"/>
        <v>2.1999999999999999E-2</v>
      </c>
      <c r="K20" s="54">
        <f>CD!K84</f>
        <v>0.15359999999999999</v>
      </c>
      <c r="L20" s="54">
        <f>CD!L84</f>
        <v>0.1431</v>
      </c>
      <c r="M20" s="54">
        <f>CD!M84</f>
        <v>0.13339999999999999</v>
      </c>
      <c r="N20" s="53">
        <f>CD!N84</f>
        <v>0.5</v>
      </c>
      <c r="O20" s="53">
        <f>CD!O84</f>
        <v>0.5</v>
      </c>
      <c r="P20" s="53">
        <f>CD!P84</f>
        <v>0</v>
      </c>
      <c r="Q20" s="53">
        <f>CD!Q84</f>
        <v>0</v>
      </c>
      <c r="R20" s="53">
        <f>CD!R84</f>
        <v>0</v>
      </c>
      <c r="S20" s="53">
        <f t="shared" si="7"/>
        <v>1</v>
      </c>
      <c r="T20" s="57">
        <v>417</v>
      </c>
      <c r="U20" s="55">
        <f t="shared" si="2"/>
        <v>417</v>
      </c>
      <c r="V20" s="55">
        <v>0</v>
      </c>
      <c r="W20" s="55">
        <f>V20</f>
        <v>0</v>
      </c>
      <c r="X20" s="55">
        <f t="shared" si="4"/>
        <v>0</v>
      </c>
    </row>
    <row r="21" spans="1:249">
      <c r="A21" s="172"/>
      <c r="B21" s="50" t="s">
        <v>272</v>
      </c>
      <c r="C21" s="51">
        <f>CD!C85</f>
        <v>36</v>
      </c>
      <c r="D21" s="52">
        <f>CD!D85</f>
        <v>0.2</v>
      </c>
      <c r="E21" s="52">
        <f>CD!E85</f>
        <v>0</v>
      </c>
      <c r="F21" s="51">
        <f>CD!F85</f>
        <v>278</v>
      </c>
      <c r="G21" s="52">
        <f t="shared" si="5"/>
        <v>6.6600000000000006E-2</v>
      </c>
      <c r="H21" s="53">
        <f>CD!H85</f>
        <v>5.5500000000000002E-3</v>
      </c>
      <c r="I21" s="52">
        <f>CD!I85</f>
        <v>0.01</v>
      </c>
      <c r="J21" s="52">
        <f t="shared" si="6"/>
        <v>0.01</v>
      </c>
      <c r="K21" s="54">
        <f>CD!K85</f>
        <v>0.12970000000000001</v>
      </c>
      <c r="L21" s="54">
        <f>CD!L85</f>
        <v>0.14080000000000001</v>
      </c>
      <c r="M21" s="54">
        <f>CD!M85</f>
        <v>0.1273</v>
      </c>
      <c r="N21" s="53">
        <f>CD!N85</f>
        <v>0.33333333333333331</v>
      </c>
      <c r="O21" s="53">
        <f>CD!O85</f>
        <v>0.33333333333333331</v>
      </c>
      <c r="P21" s="53">
        <f>CD!P85</f>
        <v>0.33333333333333331</v>
      </c>
      <c r="Q21" s="53">
        <f>CD!Q85</f>
        <v>0</v>
      </c>
      <c r="R21" s="53">
        <f>CD!R85</f>
        <v>0</v>
      </c>
      <c r="S21" s="53">
        <f t="shared" si="7"/>
        <v>1</v>
      </c>
      <c r="T21" s="57">
        <v>278</v>
      </c>
      <c r="U21" s="55">
        <f t="shared" si="2"/>
        <v>278</v>
      </c>
      <c r="V21" s="55">
        <f>U21</f>
        <v>278</v>
      </c>
      <c r="W21" s="55">
        <v>0</v>
      </c>
      <c r="X21" s="55">
        <f t="shared" si="4"/>
        <v>0</v>
      </c>
    </row>
    <row r="22" spans="1:249">
      <c r="A22" s="172"/>
      <c r="B22" s="50" t="s">
        <v>116</v>
      </c>
      <c r="C22" s="51">
        <f>CD!C86</f>
        <v>36</v>
      </c>
      <c r="D22" s="52">
        <f>CD!D86</f>
        <v>0.21</v>
      </c>
      <c r="E22" s="52">
        <f>CD!E86</f>
        <v>0</v>
      </c>
      <c r="F22" s="51">
        <f>CD!F86</f>
        <v>278</v>
      </c>
      <c r="G22" s="52">
        <f t="shared" si="5"/>
        <v>6.9959999999999994E-2</v>
      </c>
      <c r="H22" s="53">
        <f>CD!H86</f>
        <v>5.8300000000000001E-3</v>
      </c>
      <c r="I22" s="52">
        <f>CD!I86</f>
        <v>1.4999999999999999E-2</v>
      </c>
      <c r="J22" s="52">
        <f t="shared" si="6"/>
        <v>1.4999999999999999E-2</v>
      </c>
      <c r="K22" s="54">
        <f>CD!K86</f>
        <v>0.13619999999999999</v>
      </c>
      <c r="L22" s="54">
        <f>CD!L86</f>
        <v>0.14430000000000001</v>
      </c>
      <c r="M22" s="54">
        <f>CD!M86</f>
        <v>0.1303</v>
      </c>
      <c r="N22" s="53">
        <f>CD!N86</f>
        <v>0.33333333333333331</v>
      </c>
      <c r="O22" s="53">
        <f>CD!O86</f>
        <v>0.33333333333333331</v>
      </c>
      <c r="P22" s="53">
        <f>CD!P86</f>
        <v>0.33333333333333331</v>
      </c>
      <c r="Q22" s="53">
        <f>CD!Q86</f>
        <v>0</v>
      </c>
      <c r="R22" s="53">
        <f>CD!R86</f>
        <v>0</v>
      </c>
      <c r="S22" s="53">
        <f t="shared" si="7"/>
        <v>1</v>
      </c>
      <c r="T22" s="57">
        <v>278</v>
      </c>
      <c r="U22" s="55">
        <f t="shared" si="2"/>
        <v>278</v>
      </c>
      <c r="V22" s="55">
        <f>U22</f>
        <v>278</v>
      </c>
      <c r="W22" s="55">
        <v>0</v>
      </c>
      <c r="X22" s="55">
        <f t="shared" si="4"/>
        <v>0</v>
      </c>
    </row>
    <row r="23" spans="1:249">
      <c r="A23" s="172"/>
      <c r="B23" s="50" t="s">
        <v>273</v>
      </c>
      <c r="C23" s="51">
        <f>CD!C87</f>
        <v>36</v>
      </c>
      <c r="D23" s="52">
        <f>CD!D87</f>
        <v>0.22</v>
      </c>
      <c r="E23" s="52">
        <f>CD!E87</f>
        <v>0</v>
      </c>
      <c r="F23" s="51">
        <f>CD!F87</f>
        <v>278</v>
      </c>
      <c r="G23" s="52">
        <f t="shared" si="5"/>
        <v>7.3319999999999996E-2</v>
      </c>
      <c r="H23" s="53">
        <f>CD!H87</f>
        <v>6.11E-3</v>
      </c>
      <c r="I23" s="52">
        <f>CD!I87</f>
        <v>0.02</v>
      </c>
      <c r="J23" s="52">
        <f t="shared" si="6"/>
        <v>0.02</v>
      </c>
      <c r="K23" s="54">
        <f>CD!K87</f>
        <v>0.14269999999999999</v>
      </c>
      <c r="L23" s="54">
        <f>CD!L87</f>
        <v>0.14779999999999999</v>
      </c>
      <c r="M23" s="54">
        <f>CD!M87</f>
        <v>0.13320000000000001</v>
      </c>
      <c r="N23" s="53">
        <f>CD!N87</f>
        <v>0.33333333333333331</v>
      </c>
      <c r="O23" s="53">
        <f>CD!O87</f>
        <v>0.33333333333333331</v>
      </c>
      <c r="P23" s="53">
        <f>CD!P87</f>
        <v>0.33333333333333331</v>
      </c>
      <c r="Q23" s="53">
        <f>CD!Q87</f>
        <v>0</v>
      </c>
      <c r="R23" s="53">
        <f>CD!R87</f>
        <v>0</v>
      </c>
      <c r="S23" s="53">
        <f t="shared" si="7"/>
        <v>1</v>
      </c>
      <c r="T23" s="57">
        <v>278</v>
      </c>
      <c r="U23" s="55">
        <f t="shared" si="2"/>
        <v>278</v>
      </c>
      <c r="V23" s="55">
        <f>U23</f>
        <v>278</v>
      </c>
      <c r="W23" s="55">
        <v>0</v>
      </c>
      <c r="X23" s="55">
        <f t="shared" si="4"/>
        <v>0</v>
      </c>
    </row>
    <row r="24" spans="1:249">
      <c r="A24" s="171" t="s">
        <v>274</v>
      </c>
      <c r="B24" s="50" t="s">
        <v>275</v>
      </c>
      <c r="C24" s="51">
        <f>CD!C88</f>
        <v>24</v>
      </c>
      <c r="D24" s="52">
        <f>CD!D88</f>
        <v>0.12</v>
      </c>
      <c r="E24" s="52">
        <f>CD!E88</f>
        <v>0</v>
      </c>
      <c r="F24" s="53" t="str">
        <f>CD!F88</f>
        <v>500/333</v>
      </c>
      <c r="G24" s="52">
        <f t="shared" si="5"/>
        <v>0.06</v>
      </c>
      <c r="H24" s="53">
        <f>CD!H88</f>
        <v>5.0000000000000001E-3</v>
      </c>
      <c r="I24" s="52">
        <f>CD!I88</f>
        <v>5.0000000000000001E-3</v>
      </c>
      <c r="J24" s="52">
        <f t="shared" si="6"/>
        <v>5.0000000000000001E-3</v>
      </c>
      <c r="K24" s="54">
        <f>CD!K88</f>
        <v>0.12740000000000001</v>
      </c>
      <c r="L24" s="54">
        <f>CD!L88</f>
        <v>0.13270000000000001</v>
      </c>
      <c r="M24" s="54">
        <f>CD!M88</f>
        <v>0.1179</v>
      </c>
      <c r="N24" s="53">
        <f>CD!N88</f>
        <v>0.6</v>
      </c>
      <c r="O24" s="53">
        <f>CD!O88</f>
        <v>0.4</v>
      </c>
      <c r="P24" s="53">
        <f>CD!P88</f>
        <v>0</v>
      </c>
      <c r="Q24" s="53">
        <f>CD!Q88</f>
        <v>0</v>
      </c>
      <c r="R24" s="53">
        <f>CD!R88</f>
        <v>0</v>
      </c>
      <c r="S24" s="53">
        <f t="shared" si="7"/>
        <v>1</v>
      </c>
      <c r="T24" s="57">
        <v>500</v>
      </c>
      <c r="U24" s="55">
        <v>333</v>
      </c>
      <c r="V24" s="55">
        <v>0</v>
      </c>
      <c r="W24" s="55">
        <f>V24</f>
        <v>0</v>
      </c>
      <c r="X24" s="55">
        <f t="shared" si="4"/>
        <v>0</v>
      </c>
    </row>
    <row r="25" spans="1:249">
      <c r="A25" s="172"/>
      <c r="B25" s="50" t="s">
        <v>276</v>
      </c>
      <c r="C25" s="51">
        <f>CD!C89</f>
        <v>24</v>
      </c>
      <c r="D25" s="52">
        <f>CD!D89</f>
        <v>0.14399999999999999</v>
      </c>
      <c r="E25" s="52">
        <f>CD!E89</f>
        <v>0</v>
      </c>
      <c r="F25" s="53" t="str">
        <f>CD!F89</f>
        <v>500/333</v>
      </c>
      <c r="G25" s="52">
        <f t="shared" si="5"/>
        <v>7.2000000000000008E-2</v>
      </c>
      <c r="H25" s="53">
        <f>CD!H89</f>
        <v>6.0000000000000001E-3</v>
      </c>
      <c r="I25" s="52">
        <f>CD!I89</f>
        <v>1.4999999999999999E-2</v>
      </c>
      <c r="J25" s="52">
        <f t="shared" si="6"/>
        <v>1.4999999999999999E-2</v>
      </c>
      <c r="K25" s="54">
        <f>CD!K89</f>
        <v>0.15290000000000001</v>
      </c>
      <c r="L25" s="54">
        <f>CD!L89</f>
        <v>0.1489</v>
      </c>
      <c r="M25" s="54">
        <f>CD!M89</f>
        <v>0.13200000000000001</v>
      </c>
      <c r="N25" s="53">
        <f>CD!N89</f>
        <v>0.6</v>
      </c>
      <c r="O25" s="53">
        <f>CD!O89</f>
        <v>0.4</v>
      </c>
      <c r="P25" s="53">
        <f>CD!P89</f>
        <v>0</v>
      </c>
      <c r="Q25" s="53">
        <f>CD!Q89</f>
        <v>0</v>
      </c>
      <c r="R25" s="53">
        <f>CD!R89</f>
        <v>0</v>
      </c>
      <c r="S25" s="53">
        <f t="shared" si="7"/>
        <v>1</v>
      </c>
      <c r="T25" s="57">
        <v>500</v>
      </c>
      <c r="U25" s="55">
        <v>333</v>
      </c>
      <c r="V25" s="55">
        <v>0</v>
      </c>
      <c r="W25" s="55">
        <f>V25</f>
        <v>0</v>
      </c>
      <c r="X25" s="55">
        <f t="shared" si="4"/>
        <v>0</v>
      </c>
    </row>
    <row r="26" spans="1:249">
      <c r="A26" s="172"/>
      <c r="B26" s="50" t="s">
        <v>277</v>
      </c>
      <c r="C26" s="51">
        <f>CD!C90</f>
        <v>36</v>
      </c>
      <c r="D26" s="52">
        <f>CD!D90</f>
        <v>0.16500000000000001</v>
      </c>
      <c r="E26" s="52">
        <f>CD!E90</f>
        <v>0</v>
      </c>
      <c r="F26" s="53" t="str">
        <f>CD!F90</f>
        <v>417/250/167</v>
      </c>
      <c r="G26" s="52">
        <f t="shared" si="5"/>
        <v>5.4959999999999995E-2</v>
      </c>
      <c r="H26" s="53">
        <f>CD!H90</f>
        <v>4.5799999999999999E-3</v>
      </c>
      <c r="I26" s="52">
        <f>CD!I90</f>
        <v>0.01</v>
      </c>
      <c r="J26" s="52">
        <f t="shared" si="6"/>
        <v>0.01</v>
      </c>
      <c r="K26" s="54">
        <f>CD!K90</f>
        <v>0.13289999999999999</v>
      </c>
      <c r="L26" s="54">
        <f>CD!L90</f>
        <v>0.1404</v>
      </c>
      <c r="M26" s="54">
        <f>CD!M90</f>
        <v>0.12590000000000001</v>
      </c>
      <c r="N26" s="53">
        <f>CD!N90</f>
        <v>0.5</v>
      </c>
      <c r="O26" s="53">
        <f>CD!O90</f>
        <v>0.3</v>
      </c>
      <c r="P26" s="53">
        <f>CD!P90</f>
        <v>0.19999999999999996</v>
      </c>
      <c r="Q26" s="53">
        <f>CD!Q90</f>
        <v>0</v>
      </c>
      <c r="R26" s="53">
        <f>CD!R90</f>
        <v>0</v>
      </c>
      <c r="S26" s="53">
        <f t="shared" si="7"/>
        <v>1</v>
      </c>
      <c r="T26" s="57">
        <v>417</v>
      </c>
      <c r="U26" s="55">
        <v>250</v>
      </c>
      <c r="V26" s="55">
        <v>167</v>
      </c>
      <c r="W26" s="55">
        <v>0</v>
      </c>
      <c r="X26" s="55">
        <f t="shared" si="4"/>
        <v>0</v>
      </c>
    </row>
    <row r="27" spans="1:249">
      <c r="A27" s="172"/>
      <c r="B27" s="50" t="s">
        <v>117</v>
      </c>
      <c r="C27" s="51">
        <f>CD!C91</f>
        <v>36</v>
      </c>
      <c r="D27" s="52">
        <f>CD!D91</f>
        <v>0.18</v>
      </c>
      <c r="E27" s="52">
        <f>CD!E91</f>
        <v>0</v>
      </c>
      <c r="F27" s="53" t="str">
        <f>CD!F91</f>
        <v>417/250/167</v>
      </c>
      <c r="G27" s="52">
        <f t="shared" si="5"/>
        <v>0.06</v>
      </c>
      <c r="H27" s="53">
        <f>CD!H91</f>
        <v>5.0000000000000001E-3</v>
      </c>
      <c r="I27" s="52">
        <f>CD!I91</f>
        <v>0.02</v>
      </c>
      <c r="J27" s="52">
        <f t="shared" si="6"/>
        <v>0.02</v>
      </c>
      <c r="K27" s="54">
        <f>CD!K91</f>
        <v>0.14499999999999999</v>
      </c>
      <c r="L27" s="54">
        <f>CD!L91</f>
        <v>0.1439</v>
      </c>
      <c r="M27" s="54">
        <f>CD!M91</f>
        <v>0.1285</v>
      </c>
      <c r="N27" s="53">
        <f>CD!N91</f>
        <v>0.5</v>
      </c>
      <c r="O27" s="53">
        <f>CD!O91</f>
        <v>0.3</v>
      </c>
      <c r="P27" s="53">
        <f>CD!P91</f>
        <v>0.19999999999999996</v>
      </c>
      <c r="Q27" s="53">
        <f>CD!Q91</f>
        <v>0</v>
      </c>
      <c r="R27" s="53">
        <f>CD!R91</f>
        <v>0</v>
      </c>
      <c r="S27" s="53">
        <f t="shared" si="7"/>
        <v>1</v>
      </c>
      <c r="T27" s="57">
        <v>417</v>
      </c>
      <c r="U27" s="55">
        <v>250</v>
      </c>
      <c r="V27" s="55">
        <v>167</v>
      </c>
      <c r="W27" s="55">
        <v>0</v>
      </c>
      <c r="X27" s="55">
        <f t="shared" si="4"/>
        <v>0</v>
      </c>
    </row>
    <row r="28" spans="1:249" ht="17.100000000000001" customHeight="1">
      <c r="A28" s="171" t="s">
        <v>88</v>
      </c>
      <c r="B28" s="50" t="s">
        <v>278</v>
      </c>
      <c r="C28" s="51">
        <f>'B1'!C88</f>
        <v>48</v>
      </c>
      <c r="D28" s="52">
        <f>'B1'!D88</f>
        <v>0</v>
      </c>
      <c r="E28" s="52">
        <f>'B1'!E88</f>
        <v>0.15</v>
      </c>
      <c r="F28" s="51">
        <f>'B1'!F88</f>
        <v>264</v>
      </c>
      <c r="G28" s="52">
        <f t="shared" si="5"/>
        <v>6.6000000000000003E-2</v>
      </c>
      <c r="H28" s="53">
        <f>'B1'!H88</f>
        <v>5.4999999999999997E-3</v>
      </c>
      <c r="I28" s="52">
        <f>'B1'!I88</f>
        <v>1.2E-2</v>
      </c>
      <c r="J28" s="52">
        <f t="shared" si="6"/>
        <v>1.2E-2</v>
      </c>
      <c r="K28" s="54">
        <f>'B1'!K88</f>
        <v>0.11999</v>
      </c>
      <c r="L28" s="54">
        <f>'B1'!L88</f>
        <v>0.15090000000000001</v>
      </c>
      <c r="M28" s="54">
        <f>'B1'!M88</f>
        <v>0</v>
      </c>
      <c r="N28" s="54">
        <f>'B1'!N88</f>
        <v>0</v>
      </c>
      <c r="O28" s="54">
        <f>'B1'!O88</f>
        <v>0</v>
      </c>
      <c r="P28" s="54">
        <f>'B1'!P88</f>
        <v>0</v>
      </c>
      <c r="Q28" s="54">
        <f>'B1'!Q88</f>
        <v>0</v>
      </c>
      <c r="R28" s="54">
        <f>'B1'!R88</f>
        <v>0</v>
      </c>
      <c r="S28" s="53">
        <f t="shared" si="7"/>
        <v>0</v>
      </c>
      <c r="T28" s="57">
        <v>264</v>
      </c>
      <c r="U28" s="55">
        <f t="shared" ref="U28:W29" si="8">T28</f>
        <v>264</v>
      </c>
      <c r="V28" s="55">
        <f t="shared" si="8"/>
        <v>264</v>
      </c>
      <c r="W28" s="55">
        <f t="shared" si="8"/>
        <v>264</v>
      </c>
      <c r="X28" s="55">
        <v>0</v>
      </c>
      <c r="Y28" s="49"/>
      <c r="Z28" s="49"/>
      <c r="AA28" s="49"/>
      <c r="AC28" s="48"/>
      <c r="AD28" s="49"/>
      <c r="AE28" s="49"/>
      <c r="AF28" s="49"/>
      <c r="AG28" s="49"/>
      <c r="AH28" s="49"/>
      <c r="AI28" s="49"/>
      <c r="AK28" s="48"/>
      <c r="AL28" s="49"/>
      <c r="AM28" s="49"/>
      <c r="AN28" s="49"/>
      <c r="AO28" s="49"/>
      <c r="AP28" s="49"/>
      <c r="AQ28" s="49"/>
      <c r="AS28" s="48"/>
      <c r="AT28" s="49"/>
      <c r="AU28" s="49"/>
      <c r="AV28" s="49"/>
      <c r="AW28" s="49"/>
      <c r="AX28" s="49"/>
      <c r="AY28" s="49"/>
      <c r="BA28" s="48"/>
      <c r="BB28" s="49"/>
      <c r="BC28" s="49"/>
      <c r="BD28" s="49"/>
      <c r="BE28" s="49"/>
      <c r="BF28" s="49"/>
      <c r="BG28" s="49"/>
      <c r="BI28" s="48"/>
      <c r="BJ28" s="49"/>
      <c r="BK28" s="49"/>
      <c r="BL28" s="49"/>
      <c r="BM28" s="49"/>
      <c r="BN28" s="49"/>
      <c r="BO28" s="49"/>
      <c r="BQ28" s="48"/>
      <c r="BR28" s="49"/>
      <c r="BS28" s="49"/>
      <c r="BT28" s="49"/>
      <c r="BU28" s="49"/>
      <c r="BV28" s="49"/>
      <c r="BW28" s="49"/>
      <c r="BY28" s="48"/>
      <c r="BZ28" s="49"/>
      <c r="CA28" s="49"/>
      <c r="CB28" s="49"/>
      <c r="CC28" s="49"/>
      <c r="CD28" s="49"/>
      <c r="CE28" s="49"/>
      <c r="CG28" s="48"/>
      <c r="CH28" s="49"/>
      <c r="CI28" s="49"/>
      <c r="CJ28" s="49"/>
      <c r="CK28" s="49"/>
      <c r="CL28" s="49"/>
      <c r="CM28" s="49"/>
      <c r="CO28" s="48"/>
      <c r="CP28" s="49"/>
      <c r="CQ28" s="49"/>
      <c r="CR28" s="49"/>
      <c r="CS28" s="49"/>
      <c r="CT28" s="49"/>
      <c r="CU28" s="49"/>
      <c r="CW28" s="48"/>
      <c r="CX28" s="49"/>
      <c r="CY28" s="49"/>
      <c r="CZ28" s="49"/>
      <c r="DA28" s="49"/>
      <c r="DB28" s="49"/>
      <c r="DC28" s="49"/>
      <c r="DE28" s="48"/>
      <c r="DF28" s="49"/>
      <c r="DG28" s="49"/>
      <c r="DH28" s="49"/>
      <c r="DI28" s="49"/>
      <c r="DJ28" s="49"/>
      <c r="DK28" s="49"/>
      <c r="DM28" s="48"/>
      <c r="DN28" s="49"/>
      <c r="DO28" s="49"/>
      <c r="DP28" s="49"/>
      <c r="DQ28" s="49"/>
      <c r="DR28" s="49"/>
      <c r="DS28" s="49"/>
      <c r="DU28" s="48"/>
      <c r="DV28" s="49"/>
      <c r="DW28" s="49"/>
      <c r="DX28" s="49"/>
      <c r="DY28" s="49"/>
      <c r="DZ28" s="49"/>
      <c r="EA28" s="49"/>
      <c r="EC28" s="48"/>
      <c r="ED28" s="49"/>
      <c r="EE28" s="49"/>
      <c r="EF28" s="49"/>
      <c r="EG28" s="49"/>
      <c r="EH28" s="49"/>
      <c r="EI28" s="49"/>
      <c r="EK28" s="48"/>
      <c r="EL28" s="49"/>
      <c r="EM28" s="49"/>
      <c r="EN28" s="49"/>
      <c r="EO28" s="49"/>
      <c r="EP28" s="49"/>
      <c r="EQ28" s="49"/>
      <c r="ES28" s="48"/>
      <c r="ET28" s="49"/>
      <c r="EU28" s="49"/>
      <c r="EV28" s="49"/>
      <c r="EW28" s="49"/>
      <c r="EX28" s="49"/>
      <c r="EY28" s="49"/>
      <c r="FA28" s="48"/>
      <c r="FB28" s="49"/>
      <c r="FC28" s="49"/>
      <c r="FD28" s="49"/>
      <c r="FE28" s="49"/>
      <c r="FF28" s="49"/>
      <c r="FG28" s="49"/>
      <c r="FI28" s="48"/>
      <c r="FJ28" s="49"/>
      <c r="FK28" s="49"/>
      <c r="FL28" s="49"/>
      <c r="FM28" s="49"/>
      <c r="FN28" s="49"/>
      <c r="FO28" s="49"/>
      <c r="FQ28" s="48"/>
      <c r="FR28" s="49"/>
      <c r="FS28" s="49"/>
      <c r="FT28" s="49"/>
      <c r="FU28" s="49"/>
      <c r="FV28" s="49"/>
      <c r="FW28" s="49"/>
      <c r="FY28" s="48"/>
      <c r="FZ28" s="49"/>
      <c r="GA28" s="49"/>
      <c r="GB28" s="49"/>
      <c r="GC28" s="49"/>
      <c r="GD28" s="49"/>
      <c r="GE28" s="49"/>
      <c r="GG28" s="48"/>
      <c r="GH28" s="49"/>
      <c r="GI28" s="49"/>
      <c r="GJ28" s="49"/>
      <c r="GK28" s="49"/>
      <c r="GL28" s="49"/>
      <c r="GM28" s="49"/>
      <c r="GO28" s="48"/>
      <c r="GP28" s="49"/>
      <c r="GQ28" s="49"/>
      <c r="GR28" s="49"/>
      <c r="GS28" s="49"/>
      <c r="GT28" s="49"/>
      <c r="GU28" s="49"/>
      <c r="GW28" s="48"/>
      <c r="GX28" s="49"/>
      <c r="GY28" s="49"/>
      <c r="GZ28" s="49"/>
      <c r="HA28" s="49"/>
      <c r="HB28" s="49"/>
      <c r="HC28" s="49"/>
      <c r="HE28" s="48"/>
      <c r="HF28" s="49"/>
      <c r="HG28" s="49"/>
      <c r="HH28" s="49"/>
      <c r="HI28" s="49"/>
      <c r="HJ28" s="49"/>
      <c r="HK28" s="49"/>
      <c r="HM28" s="48"/>
      <c r="HN28" s="49"/>
      <c r="HO28" s="49"/>
      <c r="HP28" s="49"/>
      <c r="HQ28" s="49"/>
      <c r="HR28" s="49"/>
      <c r="HS28" s="49"/>
      <c r="HU28" s="48"/>
      <c r="HV28" s="49"/>
      <c r="HW28" s="49"/>
      <c r="HX28" s="49"/>
      <c r="HY28" s="49"/>
      <c r="HZ28" s="49"/>
      <c r="IA28" s="49"/>
      <c r="IC28" s="48"/>
      <c r="ID28" s="49"/>
      <c r="IE28" s="49"/>
      <c r="IF28" s="49"/>
      <c r="IG28" s="49"/>
      <c r="IH28" s="49"/>
      <c r="II28" s="49"/>
      <c r="IK28" s="48"/>
      <c r="IL28" s="49"/>
      <c r="IM28" s="49"/>
      <c r="IN28" s="49"/>
      <c r="IO28" s="49"/>
    </row>
    <row r="29" spans="1:249" ht="18.600000000000001" customHeight="1">
      <c r="A29" s="171"/>
      <c r="B29" s="50" t="s">
        <v>80</v>
      </c>
      <c r="C29" s="51">
        <f>'B1'!C89</f>
        <v>48</v>
      </c>
      <c r="D29" s="52">
        <f>'B1'!D89</f>
        <v>0</v>
      </c>
      <c r="E29" s="52">
        <f>'B1'!E89</f>
        <v>0.15</v>
      </c>
      <c r="F29" s="51">
        <f>'B1'!F89</f>
        <v>268</v>
      </c>
      <c r="G29" s="52">
        <f t="shared" si="5"/>
        <v>7.0800000000000002E-2</v>
      </c>
      <c r="H29" s="53">
        <f>'B1'!H89</f>
        <v>5.8999999999999999E-3</v>
      </c>
      <c r="I29" s="52">
        <f>'B1'!I89</f>
        <v>2.1999999999999999E-2</v>
      </c>
      <c r="J29" s="52">
        <f t="shared" si="6"/>
        <v>2.1999999999999999E-2</v>
      </c>
      <c r="K29" s="54">
        <f>'B1'!K89</f>
        <v>0.128</v>
      </c>
      <c r="L29" s="54">
        <f>'B1'!L89</f>
        <v>0.15079999999999999</v>
      </c>
      <c r="M29" s="54">
        <f>'B1'!M89</f>
        <v>0</v>
      </c>
      <c r="N29" s="54">
        <f>'B1'!N89</f>
        <v>0</v>
      </c>
      <c r="O29" s="54">
        <f>'B1'!O89</f>
        <v>0</v>
      </c>
      <c r="P29" s="54">
        <f>'B1'!P89</f>
        <v>0</v>
      </c>
      <c r="Q29" s="54">
        <f>'B1'!Q89</f>
        <v>0</v>
      </c>
      <c r="R29" s="54">
        <f>'B1'!R89</f>
        <v>0</v>
      </c>
      <c r="S29" s="53">
        <f t="shared" si="7"/>
        <v>0</v>
      </c>
      <c r="T29" s="57">
        <v>268</v>
      </c>
      <c r="U29" s="55">
        <f t="shared" si="8"/>
        <v>268</v>
      </c>
      <c r="V29" s="55">
        <f t="shared" si="8"/>
        <v>268</v>
      </c>
      <c r="W29" s="55">
        <f t="shared" si="8"/>
        <v>268</v>
      </c>
      <c r="X29" s="55">
        <v>0</v>
      </c>
      <c r="Y29" s="49"/>
      <c r="Z29" s="49"/>
      <c r="AA29" s="49"/>
      <c r="AC29" s="48"/>
      <c r="AD29" s="49"/>
      <c r="AE29" s="49"/>
      <c r="AF29" s="49"/>
      <c r="AG29" s="49"/>
      <c r="AH29" s="49"/>
      <c r="AI29" s="49"/>
      <c r="AK29" s="48"/>
      <c r="AL29" s="49"/>
      <c r="AM29" s="49"/>
      <c r="AN29" s="49"/>
      <c r="AO29" s="49"/>
      <c r="AP29" s="49"/>
      <c r="AQ29" s="49"/>
      <c r="AS29" s="48"/>
      <c r="AT29" s="49"/>
      <c r="AU29" s="49"/>
      <c r="AV29" s="49"/>
      <c r="AW29" s="49"/>
      <c r="AX29" s="49"/>
      <c r="AY29" s="49"/>
      <c r="BA29" s="48"/>
      <c r="BB29" s="49"/>
      <c r="BC29" s="49"/>
      <c r="BD29" s="49"/>
      <c r="BE29" s="49"/>
      <c r="BF29" s="49"/>
      <c r="BG29" s="49"/>
      <c r="BI29" s="48"/>
      <c r="BJ29" s="49"/>
      <c r="BK29" s="49"/>
      <c r="BL29" s="49"/>
      <c r="BM29" s="49"/>
      <c r="BN29" s="49"/>
      <c r="BO29" s="49"/>
      <c r="BQ29" s="48"/>
      <c r="BR29" s="49"/>
      <c r="BS29" s="49"/>
      <c r="BT29" s="49"/>
      <c r="BU29" s="49"/>
      <c r="BV29" s="49"/>
      <c r="BW29" s="49"/>
      <c r="BY29" s="48"/>
      <c r="BZ29" s="49"/>
      <c r="CA29" s="49"/>
      <c r="CB29" s="49"/>
      <c r="CC29" s="49"/>
      <c r="CD29" s="49"/>
      <c r="CE29" s="49"/>
      <c r="CG29" s="48"/>
      <c r="CH29" s="49"/>
      <c r="CI29" s="49"/>
      <c r="CJ29" s="49"/>
      <c r="CK29" s="49"/>
      <c r="CL29" s="49"/>
      <c r="CM29" s="49"/>
      <c r="CO29" s="48"/>
      <c r="CP29" s="49"/>
      <c r="CQ29" s="49"/>
      <c r="CR29" s="49"/>
      <c r="CS29" s="49"/>
      <c r="CT29" s="49"/>
      <c r="CU29" s="49"/>
      <c r="CW29" s="48"/>
      <c r="CX29" s="49"/>
      <c r="CY29" s="49"/>
      <c r="CZ29" s="49"/>
      <c r="DA29" s="49"/>
      <c r="DB29" s="49"/>
      <c r="DC29" s="49"/>
      <c r="DE29" s="48"/>
      <c r="DF29" s="49"/>
      <c r="DG29" s="49"/>
      <c r="DH29" s="49"/>
      <c r="DI29" s="49"/>
      <c r="DJ29" s="49"/>
      <c r="DK29" s="49"/>
      <c r="DM29" s="48"/>
      <c r="DN29" s="49"/>
      <c r="DO29" s="49"/>
      <c r="DP29" s="49"/>
      <c r="DQ29" s="49"/>
      <c r="DR29" s="49"/>
      <c r="DS29" s="49"/>
      <c r="DU29" s="48"/>
      <c r="DV29" s="49"/>
      <c r="DW29" s="49"/>
      <c r="DX29" s="49"/>
      <c r="DY29" s="49"/>
      <c r="DZ29" s="49"/>
      <c r="EA29" s="49"/>
      <c r="EC29" s="48"/>
      <c r="ED29" s="49"/>
      <c r="EE29" s="49"/>
      <c r="EF29" s="49"/>
      <c r="EG29" s="49"/>
      <c r="EH29" s="49"/>
      <c r="EI29" s="49"/>
      <c r="EK29" s="48"/>
      <c r="EL29" s="49"/>
      <c r="EM29" s="49"/>
      <c r="EN29" s="49"/>
      <c r="EO29" s="49"/>
      <c r="EP29" s="49"/>
      <c r="EQ29" s="49"/>
      <c r="ES29" s="48"/>
      <c r="ET29" s="49"/>
      <c r="EU29" s="49"/>
      <c r="EV29" s="49"/>
      <c r="EW29" s="49"/>
      <c r="EX29" s="49"/>
      <c r="EY29" s="49"/>
      <c r="FA29" s="48"/>
      <c r="FB29" s="49"/>
      <c r="FC29" s="49"/>
      <c r="FD29" s="49"/>
      <c r="FE29" s="49"/>
      <c r="FF29" s="49"/>
      <c r="FG29" s="49"/>
      <c r="FI29" s="48"/>
      <c r="FJ29" s="49"/>
      <c r="FK29" s="49"/>
      <c r="FL29" s="49"/>
      <c r="FM29" s="49"/>
      <c r="FN29" s="49"/>
      <c r="FO29" s="49"/>
      <c r="FQ29" s="48"/>
      <c r="FR29" s="49"/>
      <c r="FS29" s="49"/>
      <c r="FT29" s="49"/>
      <c r="FU29" s="49"/>
      <c r="FV29" s="49"/>
      <c r="FW29" s="49"/>
      <c r="FY29" s="48"/>
      <c r="FZ29" s="49"/>
      <c r="GA29" s="49"/>
      <c r="GB29" s="49"/>
      <c r="GC29" s="49"/>
      <c r="GD29" s="49"/>
      <c r="GE29" s="49"/>
      <c r="GG29" s="48"/>
      <c r="GH29" s="49"/>
      <c r="GI29" s="49"/>
      <c r="GJ29" s="49"/>
      <c r="GK29" s="49"/>
      <c r="GL29" s="49"/>
      <c r="GM29" s="49"/>
      <c r="GO29" s="48"/>
      <c r="GP29" s="49"/>
      <c r="GQ29" s="49"/>
      <c r="GR29" s="49"/>
      <c r="GS29" s="49"/>
      <c r="GT29" s="49"/>
      <c r="GU29" s="49"/>
      <c r="GW29" s="48"/>
      <c r="GX29" s="49"/>
      <c r="GY29" s="49"/>
      <c r="GZ29" s="49"/>
      <c r="HA29" s="49"/>
      <c r="HB29" s="49"/>
      <c r="HC29" s="49"/>
      <c r="HE29" s="48"/>
      <c r="HF29" s="49"/>
      <c r="HG29" s="49"/>
      <c r="HH29" s="49"/>
      <c r="HI29" s="49"/>
      <c r="HJ29" s="49"/>
      <c r="HK29" s="49"/>
      <c r="HM29" s="48"/>
      <c r="HN29" s="49"/>
      <c r="HO29" s="49"/>
      <c r="HP29" s="49"/>
      <c r="HQ29" s="49"/>
      <c r="HR29" s="49"/>
      <c r="HS29" s="49"/>
      <c r="HU29" s="48"/>
      <c r="HV29" s="49"/>
      <c r="HW29" s="49"/>
      <c r="HX29" s="49"/>
      <c r="HY29" s="49"/>
      <c r="HZ29" s="49"/>
      <c r="IA29" s="49"/>
      <c r="IC29" s="48"/>
      <c r="ID29" s="49"/>
      <c r="IE29" s="49"/>
      <c r="IF29" s="49"/>
      <c r="IG29" s="49"/>
      <c r="IH29" s="49"/>
      <c r="II29" s="49"/>
      <c r="IK29" s="48"/>
      <c r="IL29" s="49"/>
      <c r="IM29" s="49"/>
      <c r="IN29" s="49"/>
      <c r="IO29" s="49"/>
    </row>
    <row r="30" spans="1:249" ht="17.45" customHeight="1">
      <c r="A30" s="171"/>
      <c r="B30" s="50" t="s">
        <v>118</v>
      </c>
      <c r="C30" s="51">
        <f>'B2'!C82</f>
        <v>48</v>
      </c>
      <c r="D30" s="52">
        <f>'B2'!D82</f>
        <v>0</v>
      </c>
      <c r="E30" s="52">
        <f>'B2'!E82</f>
        <v>0.15</v>
      </c>
      <c r="F30" s="51" t="str">
        <f>'B2'!F82</f>
        <v>322/322/237/133</v>
      </c>
      <c r="G30" s="52">
        <f>'B2'!G82</f>
        <v>5.3999999999999992E-2</v>
      </c>
      <c r="H30" s="53">
        <f>'B2'!H82</f>
        <v>4.4999999999999997E-3</v>
      </c>
      <c r="I30" s="52">
        <f>'B2'!I82</f>
        <v>0.01</v>
      </c>
      <c r="J30" s="52">
        <f>'B2'!J82</f>
        <v>0.01</v>
      </c>
      <c r="K30" s="54">
        <f>'B2'!K82</f>
        <v>0.11899999999999999</v>
      </c>
      <c r="L30" s="54">
        <f>'B2'!L82</f>
        <v>0.16</v>
      </c>
      <c r="M30" s="54">
        <f>'B2'!M82</f>
        <v>0</v>
      </c>
      <c r="N30" s="58">
        <f>'B2'!N82</f>
        <v>0.33</v>
      </c>
      <c r="O30" s="58">
        <f>'B2'!O82</f>
        <v>0.27</v>
      </c>
      <c r="P30" s="58">
        <f>'B2'!P82</f>
        <v>0.25</v>
      </c>
      <c r="Q30" s="58">
        <f>'B2'!Q82</f>
        <v>0.15</v>
      </c>
      <c r="R30" s="58">
        <f>'B2'!R82</f>
        <v>0</v>
      </c>
      <c r="S30" s="53">
        <f t="shared" si="7"/>
        <v>1</v>
      </c>
      <c r="T30" s="57">
        <v>322</v>
      </c>
      <c r="U30" s="55">
        <f>T30</f>
        <v>322</v>
      </c>
      <c r="V30" s="55">
        <v>237</v>
      </c>
      <c r="W30" s="55">
        <v>133</v>
      </c>
      <c r="X30" s="55">
        <v>0</v>
      </c>
      <c r="Y30" s="49"/>
      <c r="Z30" s="49"/>
      <c r="AA30" s="49"/>
      <c r="AC30" s="48"/>
      <c r="AD30" s="49"/>
      <c r="AE30" s="49"/>
      <c r="AF30" s="49"/>
      <c r="AG30" s="49"/>
      <c r="AH30" s="49"/>
      <c r="AI30" s="49"/>
      <c r="AK30" s="48"/>
      <c r="AL30" s="49"/>
      <c r="AM30" s="49"/>
      <c r="AN30" s="49"/>
      <c r="AO30" s="49"/>
      <c r="AP30" s="49"/>
      <c r="AQ30" s="49"/>
      <c r="AS30" s="48"/>
      <c r="AT30" s="49"/>
      <c r="AU30" s="49"/>
      <c r="AV30" s="49"/>
      <c r="AW30" s="49"/>
      <c r="AX30" s="49"/>
      <c r="AY30" s="49"/>
      <c r="BA30" s="48"/>
      <c r="BB30" s="49"/>
      <c r="BC30" s="49"/>
      <c r="BD30" s="49"/>
      <c r="BE30" s="49"/>
      <c r="BF30" s="49"/>
      <c r="BG30" s="49"/>
      <c r="BI30" s="48"/>
      <c r="BJ30" s="49"/>
      <c r="BK30" s="49"/>
      <c r="BL30" s="49"/>
      <c r="BM30" s="49"/>
      <c r="BN30" s="49"/>
      <c r="BO30" s="49"/>
      <c r="BQ30" s="48"/>
      <c r="BR30" s="49"/>
      <c r="BS30" s="49"/>
      <c r="BT30" s="49"/>
      <c r="BU30" s="49"/>
      <c r="BV30" s="49"/>
      <c r="BW30" s="49"/>
      <c r="BY30" s="48"/>
      <c r="BZ30" s="49"/>
      <c r="CA30" s="49"/>
      <c r="CB30" s="49"/>
      <c r="CC30" s="49"/>
      <c r="CD30" s="49"/>
      <c r="CE30" s="49"/>
      <c r="CG30" s="48"/>
      <c r="CH30" s="49"/>
      <c r="CI30" s="49"/>
      <c r="CJ30" s="49"/>
      <c r="CK30" s="49"/>
      <c r="CL30" s="49"/>
      <c r="CM30" s="49"/>
      <c r="CO30" s="48"/>
      <c r="CP30" s="49"/>
      <c r="CQ30" s="49"/>
      <c r="CR30" s="49"/>
      <c r="CS30" s="49"/>
      <c r="CT30" s="49"/>
      <c r="CU30" s="49"/>
      <c r="CW30" s="48"/>
      <c r="CX30" s="49"/>
      <c r="CY30" s="49"/>
      <c r="CZ30" s="49"/>
      <c r="DA30" s="49"/>
      <c r="DB30" s="49"/>
      <c r="DC30" s="49"/>
      <c r="DE30" s="48"/>
      <c r="DF30" s="49"/>
      <c r="DG30" s="49"/>
      <c r="DH30" s="49"/>
      <c r="DI30" s="49"/>
      <c r="DJ30" s="49"/>
      <c r="DK30" s="49"/>
      <c r="DM30" s="48"/>
      <c r="DN30" s="49"/>
      <c r="DO30" s="49"/>
      <c r="DP30" s="49"/>
      <c r="DQ30" s="49"/>
      <c r="DR30" s="49"/>
      <c r="DS30" s="49"/>
      <c r="DU30" s="48"/>
      <c r="DV30" s="49"/>
      <c r="DW30" s="49"/>
      <c r="DX30" s="49"/>
      <c r="DY30" s="49"/>
      <c r="DZ30" s="49"/>
      <c r="EA30" s="49"/>
      <c r="EC30" s="48"/>
      <c r="ED30" s="49"/>
      <c r="EE30" s="49"/>
      <c r="EF30" s="49"/>
      <c r="EG30" s="49"/>
      <c r="EH30" s="49"/>
      <c r="EI30" s="49"/>
      <c r="EK30" s="48"/>
      <c r="EL30" s="49"/>
      <c r="EM30" s="49"/>
      <c r="EN30" s="49"/>
      <c r="EO30" s="49"/>
      <c r="EP30" s="49"/>
      <c r="EQ30" s="49"/>
      <c r="ES30" s="48"/>
      <c r="ET30" s="49"/>
      <c r="EU30" s="49"/>
      <c r="EV30" s="49"/>
      <c r="EW30" s="49"/>
      <c r="EX30" s="49"/>
      <c r="EY30" s="49"/>
      <c r="FA30" s="48"/>
      <c r="FB30" s="49"/>
      <c r="FC30" s="49"/>
      <c r="FD30" s="49"/>
      <c r="FE30" s="49"/>
      <c r="FF30" s="49"/>
      <c r="FG30" s="49"/>
      <c r="FI30" s="48"/>
      <c r="FJ30" s="49"/>
      <c r="FK30" s="49"/>
      <c r="FL30" s="49"/>
      <c r="FM30" s="49"/>
      <c r="FN30" s="49"/>
      <c r="FO30" s="49"/>
      <c r="FQ30" s="48"/>
      <c r="FR30" s="49"/>
      <c r="FS30" s="49"/>
      <c r="FT30" s="49"/>
      <c r="FU30" s="49"/>
      <c r="FV30" s="49"/>
      <c r="FW30" s="49"/>
      <c r="FY30" s="48"/>
      <c r="FZ30" s="49"/>
      <c r="GA30" s="49"/>
      <c r="GB30" s="49"/>
      <c r="GC30" s="49"/>
      <c r="GD30" s="49"/>
      <c r="GE30" s="49"/>
      <c r="GG30" s="48"/>
      <c r="GH30" s="49"/>
      <c r="GI30" s="49"/>
      <c r="GJ30" s="49"/>
      <c r="GK30" s="49"/>
      <c r="GL30" s="49"/>
      <c r="GM30" s="49"/>
      <c r="GO30" s="48"/>
      <c r="GP30" s="49"/>
      <c r="GQ30" s="49"/>
      <c r="GR30" s="49"/>
      <c r="GS30" s="49"/>
      <c r="GT30" s="49"/>
      <c r="GU30" s="49"/>
      <c r="GW30" s="48"/>
      <c r="GX30" s="49"/>
      <c r="GY30" s="49"/>
      <c r="GZ30" s="49"/>
      <c r="HA30" s="49"/>
      <c r="HB30" s="49"/>
      <c r="HC30" s="49"/>
      <c r="HE30" s="48"/>
      <c r="HF30" s="49"/>
      <c r="HG30" s="49"/>
      <c r="HH30" s="49"/>
      <c r="HI30" s="49"/>
      <c r="HJ30" s="49"/>
      <c r="HK30" s="49"/>
      <c r="HM30" s="48"/>
      <c r="HN30" s="49"/>
      <c r="HO30" s="49"/>
      <c r="HP30" s="49"/>
      <c r="HQ30" s="49"/>
      <c r="HR30" s="49"/>
      <c r="HS30" s="49"/>
      <c r="HU30" s="48"/>
      <c r="HV30" s="49"/>
      <c r="HW30" s="49"/>
      <c r="HX30" s="49"/>
      <c r="HY30" s="49"/>
      <c r="HZ30" s="49"/>
      <c r="IA30" s="49"/>
      <c r="IC30" s="48"/>
      <c r="ID30" s="49"/>
      <c r="IE30" s="49"/>
      <c r="IF30" s="49"/>
      <c r="IG30" s="49"/>
      <c r="IH30" s="49"/>
      <c r="II30" s="49"/>
      <c r="IK30" s="48"/>
      <c r="IL30" s="49"/>
      <c r="IM30" s="49"/>
      <c r="IN30" s="49"/>
      <c r="IO30" s="49"/>
    </row>
    <row r="31" spans="1:249" ht="17.45" customHeight="1">
      <c r="A31" s="171"/>
      <c r="B31" s="50" t="s">
        <v>119</v>
      </c>
      <c r="C31" s="51">
        <f>'B2'!C83</f>
        <v>48</v>
      </c>
      <c r="D31" s="52">
        <f>'B2'!D83</f>
        <v>0</v>
      </c>
      <c r="E31" s="52">
        <f>'B2'!E83</f>
        <v>0.15</v>
      </c>
      <c r="F31" s="51" t="str">
        <f>'B2'!F83</f>
        <v>328/328/239/134</v>
      </c>
      <c r="G31" s="52">
        <f>'B2'!G83</f>
        <v>5.8799999999999998E-2</v>
      </c>
      <c r="H31" s="53">
        <f>'B2'!H83</f>
        <v>4.8999999999999998E-3</v>
      </c>
      <c r="I31" s="52">
        <f>'B2'!I83</f>
        <v>0.02</v>
      </c>
      <c r="J31" s="52">
        <f>'B2'!J83</f>
        <v>0.02</v>
      </c>
      <c r="K31" s="54">
        <f>'B2'!K83</f>
        <v>0.129</v>
      </c>
      <c r="L31" s="54">
        <f>'B2'!L83</f>
        <v>0.16289999999999999</v>
      </c>
      <c r="M31" s="54">
        <f>'B2'!M83</f>
        <v>0</v>
      </c>
      <c r="N31" s="58">
        <f>'B2'!N83</f>
        <v>0.33</v>
      </c>
      <c r="O31" s="58">
        <f>'B2'!O83</f>
        <v>0.27</v>
      </c>
      <c r="P31" s="58">
        <f>'B2'!P83</f>
        <v>0.25</v>
      </c>
      <c r="Q31" s="58">
        <f>'B2'!Q83</f>
        <v>0.15</v>
      </c>
      <c r="R31" s="58">
        <f>'B2'!R83</f>
        <v>0</v>
      </c>
      <c r="S31" s="53">
        <f t="shared" si="7"/>
        <v>1</v>
      </c>
      <c r="T31" s="57">
        <v>328</v>
      </c>
      <c r="U31" s="55">
        <f>T31</f>
        <v>328</v>
      </c>
      <c r="V31" s="55">
        <v>239</v>
      </c>
      <c r="W31" s="55">
        <v>134</v>
      </c>
      <c r="X31" s="55">
        <v>0</v>
      </c>
      <c r="Y31" s="49"/>
      <c r="Z31" s="49"/>
      <c r="AA31" s="49"/>
      <c r="AC31" s="48"/>
      <c r="AD31" s="49"/>
      <c r="AE31" s="49"/>
      <c r="AF31" s="49"/>
      <c r="AG31" s="49"/>
      <c r="AH31" s="49"/>
      <c r="AI31" s="49"/>
      <c r="AK31" s="48"/>
      <c r="AL31" s="49"/>
      <c r="AM31" s="49"/>
      <c r="AN31" s="49"/>
      <c r="AO31" s="49"/>
      <c r="AP31" s="49"/>
      <c r="AQ31" s="49"/>
      <c r="AS31" s="48"/>
      <c r="AT31" s="49"/>
      <c r="AU31" s="49"/>
      <c r="AV31" s="49"/>
      <c r="AW31" s="49"/>
      <c r="AX31" s="49"/>
      <c r="AY31" s="49"/>
      <c r="BA31" s="48"/>
      <c r="BB31" s="49"/>
      <c r="BC31" s="49"/>
      <c r="BD31" s="49"/>
      <c r="BE31" s="49"/>
      <c r="BF31" s="49"/>
      <c r="BG31" s="49"/>
      <c r="BI31" s="48"/>
      <c r="BJ31" s="49"/>
      <c r="BK31" s="49"/>
      <c r="BL31" s="49"/>
      <c r="BM31" s="49"/>
      <c r="BN31" s="49"/>
      <c r="BO31" s="49"/>
      <c r="BQ31" s="48"/>
      <c r="BR31" s="49"/>
      <c r="BS31" s="49"/>
      <c r="BT31" s="49"/>
      <c r="BU31" s="49"/>
      <c r="BV31" s="49"/>
      <c r="BW31" s="49"/>
      <c r="BY31" s="48"/>
      <c r="BZ31" s="49"/>
      <c r="CA31" s="49"/>
      <c r="CB31" s="49"/>
      <c r="CC31" s="49"/>
      <c r="CD31" s="49"/>
      <c r="CE31" s="49"/>
      <c r="CG31" s="48"/>
      <c r="CH31" s="49"/>
      <c r="CI31" s="49"/>
      <c r="CJ31" s="49"/>
      <c r="CK31" s="49"/>
      <c r="CL31" s="49"/>
      <c r="CM31" s="49"/>
      <c r="CO31" s="48"/>
      <c r="CP31" s="49"/>
      <c r="CQ31" s="49"/>
      <c r="CR31" s="49"/>
      <c r="CS31" s="49"/>
      <c r="CT31" s="49"/>
      <c r="CU31" s="49"/>
      <c r="CW31" s="48"/>
      <c r="CX31" s="49"/>
      <c r="CY31" s="49"/>
      <c r="CZ31" s="49"/>
      <c r="DA31" s="49"/>
      <c r="DB31" s="49"/>
      <c r="DC31" s="49"/>
      <c r="DE31" s="48"/>
      <c r="DF31" s="49"/>
      <c r="DG31" s="49"/>
      <c r="DH31" s="49"/>
      <c r="DI31" s="49"/>
      <c r="DJ31" s="49"/>
      <c r="DK31" s="49"/>
      <c r="DM31" s="48"/>
      <c r="DN31" s="49"/>
      <c r="DO31" s="49"/>
      <c r="DP31" s="49"/>
      <c r="DQ31" s="49"/>
      <c r="DR31" s="49"/>
      <c r="DS31" s="49"/>
      <c r="DU31" s="48"/>
      <c r="DV31" s="49"/>
      <c r="DW31" s="49"/>
      <c r="DX31" s="49"/>
      <c r="DY31" s="49"/>
      <c r="DZ31" s="49"/>
      <c r="EA31" s="49"/>
      <c r="EC31" s="48"/>
      <c r="ED31" s="49"/>
      <c r="EE31" s="49"/>
      <c r="EF31" s="49"/>
      <c r="EG31" s="49"/>
      <c r="EH31" s="49"/>
      <c r="EI31" s="49"/>
      <c r="EK31" s="48"/>
      <c r="EL31" s="49"/>
      <c r="EM31" s="49"/>
      <c r="EN31" s="49"/>
      <c r="EO31" s="49"/>
      <c r="EP31" s="49"/>
      <c r="EQ31" s="49"/>
      <c r="ES31" s="48"/>
      <c r="ET31" s="49"/>
      <c r="EU31" s="49"/>
      <c r="EV31" s="49"/>
      <c r="EW31" s="49"/>
      <c r="EX31" s="49"/>
      <c r="EY31" s="49"/>
      <c r="FA31" s="48"/>
      <c r="FB31" s="49"/>
      <c r="FC31" s="49"/>
      <c r="FD31" s="49"/>
      <c r="FE31" s="49"/>
      <c r="FF31" s="49"/>
      <c r="FG31" s="49"/>
      <c r="FI31" s="48"/>
      <c r="FJ31" s="49"/>
      <c r="FK31" s="49"/>
      <c r="FL31" s="49"/>
      <c r="FM31" s="49"/>
      <c r="FN31" s="49"/>
      <c r="FO31" s="49"/>
      <c r="FQ31" s="48"/>
      <c r="FR31" s="49"/>
      <c r="FS31" s="49"/>
      <c r="FT31" s="49"/>
      <c r="FU31" s="49"/>
      <c r="FV31" s="49"/>
      <c r="FW31" s="49"/>
      <c r="FY31" s="48"/>
      <c r="FZ31" s="49"/>
      <c r="GA31" s="49"/>
      <c r="GB31" s="49"/>
      <c r="GC31" s="49"/>
      <c r="GD31" s="49"/>
      <c r="GE31" s="49"/>
      <c r="GG31" s="48"/>
      <c r="GH31" s="49"/>
      <c r="GI31" s="49"/>
      <c r="GJ31" s="49"/>
      <c r="GK31" s="49"/>
      <c r="GL31" s="49"/>
      <c r="GM31" s="49"/>
      <c r="GO31" s="48"/>
      <c r="GP31" s="49"/>
      <c r="GQ31" s="49"/>
      <c r="GR31" s="49"/>
      <c r="GS31" s="49"/>
      <c r="GT31" s="49"/>
      <c r="GU31" s="49"/>
      <c r="GW31" s="48"/>
      <c r="GX31" s="49"/>
      <c r="GY31" s="49"/>
      <c r="GZ31" s="49"/>
      <c r="HA31" s="49"/>
      <c r="HB31" s="49"/>
      <c r="HC31" s="49"/>
      <c r="HE31" s="48"/>
      <c r="HF31" s="49"/>
      <c r="HG31" s="49"/>
      <c r="HH31" s="49"/>
      <c r="HI31" s="49"/>
      <c r="HJ31" s="49"/>
      <c r="HK31" s="49"/>
      <c r="HM31" s="48"/>
      <c r="HN31" s="49"/>
      <c r="HO31" s="49"/>
      <c r="HP31" s="49"/>
      <c r="HQ31" s="49"/>
      <c r="HR31" s="49"/>
      <c r="HS31" s="49"/>
      <c r="HU31" s="48"/>
      <c r="HV31" s="49"/>
      <c r="HW31" s="49"/>
      <c r="HX31" s="49"/>
      <c r="HY31" s="49"/>
      <c r="HZ31" s="49"/>
      <c r="IA31" s="49"/>
      <c r="IC31" s="48"/>
      <c r="ID31" s="49"/>
      <c r="IE31" s="49"/>
      <c r="IF31" s="49"/>
      <c r="IG31" s="49"/>
      <c r="IH31" s="49"/>
      <c r="II31" s="49"/>
      <c r="IK31" s="48"/>
      <c r="IL31" s="49"/>
      <c r="IM31" s="49"/>
      <c r="IN31" s="49"/>
      <c r="IO31" s="49"/>
    </row>
    <row r="32" spans="1:249" ht="17.45" customHeight="1">
      <c r="A32" s="171"/>
      <c r="B32" s="50" t="s">
        <v>279</v>
      </c>
      <c r="C32" s="51">
        <f>'B2'!C84</f>
        <v>48</v>
      </c>
      <c r="D32" s="52">
        <f>'B2'!D84</f>
        <v>0</v>
      </c>
      <c r="E32" s="52">
        <f>'B2'!E84</f>
        <v>0.15</v>
      </c>
      <c r="F32" s="51" t="str">
        <f>'B2'!F84</f>
        <v>336/336/242/135</v>
      </c>
      <c r="G32" s="52">
        <f>'B2'!G84</f>
        <v>6.4799999999999996E-2</v>
      </c>
      <c r="H32" s="53">
        <f>'B2'!H84</f>
        <v>5.4000000000000003E-3</v>
      </c>
      <c r="I32" s="52">
        <f>'B2'!I84</f>
        <v>3.5000000000000003E-2</v>
      </c>
      <c r="J32" s="52">
        <f>'B2'!J84</f>
        <v>3.5000000000000003E-2</v>
      </c>
      <c r="K32" s="54">
        <f>'B2'!K84</f>
        <v>0.14199999999999999</v>
      </c>
      <c r="L32" s="54">
        <f>'B2'!L84</f>
        <v>0.16420000000000001</v>
      </c>
      <c r="M32" s="54">
        <f>'B2'!M84</f>
        <v>0</v>
      </c>
      <c r="N32" s="58">
        <f>'B2'!N84</f>
        <v>0.33</v>
      </c>
      <c r="O32" s="58">
        <f>'B2'!O84</f>
        <v>0.27</v>
      </c>
      <c r="P32" s="58">
        <f>'B2'!P84</f>
        <v>0.25</v>
      </c>
      <c r="Q32" s="58">
        <f>'B2'!Q84</f>
        <v>0.15</v>
      </c>
      <c r="R32" s="58">
        <f>'B2'!R84</f>
        <v>0</v>
      </c>
      <c r="S32" s="53">
        <f t="shared" si="7"/>
        <v>1</v>
      </c>
      <c r="T32" s="57">
        <v>336</v>
      </c>
      <c r="U32" s="55">
        <f>T32</f>
        <v>336</v>
      </c>
      <c r="V32" s="55">
        <v>242</v>
      </c>
      <c r="W32" s="55">
        <v>135</v>
      </c>
      <c r="X32" s="55">
        <v>0</v>
      </c>
      <c r="Y32" s="49"/>
      <c r="Z32" s="49"/>
      <c r="AA32" s="49"/>
      <c r="AC32" s="48"/>
      <c r="AD32" s="49"/>
      <c r="AE32" s="49"/>
      <c r="AF32" s="49"/>
      <c r="AG32" s="49"/>
      <c r="AH32" s="49"/>
      <c r="AI32" s="49"/>
      <c r="AK32" s="48"/>
      <c r="AL32" s="49"/>
      <c r="AM32" s="49"/>
      <c r="AN32" s="49"/>
      <c r="AO32" s="49"/>
      <c r="AP32" s="49"/>
      <c r="AQ32" s="49"/>
      <c r="AS32" s="48"/>
      <c r="AT32" s="49"/>
      <c r="AU32" s="49"/>
      <c r="AV32" s="49"/>
      <c r="AW32" s="49"/>
      <c r="AX32" s="49"/>
      <c r="AY32" s="49"/>
      <c r="BA32" s="48"/>
      <c r="BB32" s="49"/>
      <c r="BC32" s="49"/>
      <c r="BD32" s="49"/>
      <c r="BE32" s="49"/>
      <c r="BF32" s="49"/>
      <c r="BG32" s="49"/>
      <c r="BI32" s="48"/>
      <c r="BJ32" s="49"/>
      <c r="BK32" s="49"/>
      <c r="BL32" s="49"/>
      <c r="BM32" s="49"/>
      <c r="BN32" s="49"/>
      <c r="BO32" s="49"/>
      <c r="BQ32" s="48"/>
      <c r="BR32" s="49"/>
      <c r="BS32" s="49"/>
      <c r="BT32" s="49"/>
      <c r="BU32" s="49"/>
      <c r="BV32" s="49"/>
      <c r="BW32" s="49"/>
      <c r="BY32" s="48"/>
      <c r="BZ32" s="49"/>
      <c r="CA32" s="49"/>
      <c r="CB32" s="49"/>
      <c r="CC32" s="49"/>
      <c r="CD32" s="49"/>
      <c r="CE32" s="49"/>
      <c r="CG32" s="48"/>
      <c r="CH32" s="49"/>
      <c r="CI32" s="49"/>
      <c r="CJ32" s="49"/>
      <c r="CK32" s="49"/>
      <c r="CL32" s="49"/>
      <c r="CM32" s="49"/>
      <c r="CO32" s="48"/>
      <c r="CP32" s="49"/>
      <c r="CQ32" s="49"/>
      <c r="CR32" s="49"/>
      <c r="CS32" s="49"/>
      <c r="CT32" s="49"/>
      <c r="CU32" s="49"/>
      <c r="CW32" s="48"/>
      <c r="CX32" s="49"/>
      <c r="CY32" s="49"/>
      <c r="CZ32" s="49"/>
      <c r="DA32" s="49"/>
      <c r="DB32" s="49"/>
      <c r="DC32" s="49"/>
      <c r="DE32" s="48"/>
      <c r="DF32" s="49"/>
      <c r="DG32" s="49"/>
      <c r="DH32" s="49"/>
      <c r="DI32" s="49"/>
      <c r="DJ32" s="49"/>
      <c r="DK32" s="49"/>
      <c r="DM32" s="48"/>
      <c r="DN32" s="49"/>
      <c r="DO32" s="49"/>
      <c r="DP32" s="49"/>
      <c r="DQ32" s="49"/>
      <c r="DR32" s="49"/>
      <c r="DS32" s="49"/>
      <c r="DU32" s="48"/>
      <c r="DV32" s="49"/>
      <c r="DW32" s="49"/>
      <c r="DX32" s="49"/>
      <c r="DY32" s="49"/>
      <c r="DZ32" s="49"/>
      <c r="EA32" s="49"/>
      <c r="EC32" s="48"/>
      <c r="ED32" s="49"/>
      <c r="EE32" s="49"/>
      <c r="EF32" s="49"/>
      <c r="EG32" s="49"/>
      <c r="EH32" s="49"/>
      <c r="EI32" s="49"/>
      <c r="EK32" s="48"/>
      <c r="EL32" s="49"/>
      <c r="EM32" s="49"/>
      <c r="EN32" s="49"/>
      <c r="EO32" s="49"/>
      <c r="EP32" s="49"/>
      <c r="EQ32" s="49"/>
      <c r="ES32" s="48"/>
      <c r="ET32" s="49"/>
      <c r="EU32" s="49"/>
      <c r="EV32" s="49"/>
      <c r="EW32" s="49"/>
      <c r="EX32" s="49"/>
      <c r="EY32" s="49"/>
      <c r="FA32" s="48"/>
      <c r="FB32" s="49"/>
      <c r="FC32" s="49"/>
      <c r="FD32" s="49"/>
      <c r="FE32" s="49"/>
      <c r="FF32" s="49"/>
      <c r="FG32" s="49"/>
      <c r="FI32" s="48"/>
      <c r="FJ32" s="49"/>
      <c r="FK32" s="49"/>
      <c r="FL32" s="49"/>
      <c r="FM32" s="49"/>
      <c r="FN32" s="49"/>
      <c r="FO32" s="49"/>
      <c r="FQ32" s="48"/>
      <c r="FR32" s="49"/>
      <c r="FS32" s="49"/>
      <c r="FT32" s="49"/>
      <c r="FU32" s="49"/>
      <c r="FV32" s="49"/>
      <c r="FW32" s="49"/>
      <c r="FY32" s="48"/>
      <c r="FZ32" s="49"/>
      <c r="GA32" s="49"/>
      <c r="GB32" s="49"/>
      <c r="GC32" s="49"/>
      <c r="GD32" s="49"/>
      <c r="GE32" s="49"/>
      <c r="GG32" s="48"/>
      <c r="GH32" s="49"/>
      <c r="GI32" s="49"/>
      <c r="GJ32" s="49"/>
      <c r="GK32" s="49"/>
      <c r="GL32" s="49"/>
      <c r="GM32" s="49"/>
      <c r="GO32" s="48"/>
      <c r="GP32" s="49"/>
      <c r="GQ32" s="49"/>
      <c r="GR32" s="49"/>
      <c r="GS32" s="49"/>
      <c r="GT32" s="49"/>
      <c r="GU32" s="49"/>
      <c r="GW32" s="48"/>
      <c r="GX32" s="49"/>
      <c r="GY32" s="49"/>
      <c r="GZ32" s="49"/>
      <c r="HA32" s="49"/>
      <c r="HB32" s="49"/>
      <c r="HC32" s="49"/>
      <c r="HE32" s="48"/>
      <c r="HF32" s="49"/>
      <c r="HG32" s="49"/>
      <c r="HH32" s="49"/>
      <c r="HI32" s="49"/>
      <c r="HJ32" s="49"/>
      <c r="HK32" s="49"/>
      <c r="HM32" s="48"/>
      <c r="HN32" s="49"/>
      <c r="HO32" s="49"/>
      <c r="HP32" s="49"/>
      <c r="HQ32" s="49"/>
      <c r="HR32" s="49"/>
      <c r="HS32" s="49"/>
      <c r="HU32" s="48"/>
      <c r="HV32" s="49"/>
      <c r="HW32" s="49"/>
      <c r="HX32" s="49"/>
      <c r="HY32" s="49"/>
      <c r="HZ32" s="49"/>
      <c r="IA32" s="49"/>
      <c r="IC32" s="48"/>
      <c r="ID32" s="49"/>
      <c r="IE32" s="49"/>
      <c r="IF32" s="49"/>
      <c r="IG32" s="49"/>
      <c r="IH32" s="49"/>
      <c r="II32" s="49"/>
      <c r="IK32" s="48"/>
      <c r="IL32" s="49"/>
      <c r="IM32" s="49"/>
      <c r="IN32" s="49"/>
      <c r="IO32" s="49"/>
    </row>
    <row r="33" spans="1:249" ht="18" customHeight="1">
      <c r="A33" s="171" t="s">
        <v>87</v>
      </c>
      <c r="B33" s="50" t="s">
        <v>85</v>
      </c>
      <c r="C33" s="51">
        <f>CD!C94</f>
        <v>48</v>
      </c>
      <c r="D33" s="52">
        <f>CD!D94</f>
        <v>0.26</v>
      </c>
      <c r="E33" s="52">
        <f>CD!E94</f>
        <v>0</v>
      </c>
      <c r="F33" s="51">
        <f>CD!F94</f>
        <v>208</v>
      </c>
      <c r="G33" s="52">
        <f>H33*12</f>
        <v>6.5040000000000001E-2</v>
      </c>
      <c r="H33" s="53">
        <f>CD!H94</f>
        <v>5.4200000000000003E-3</v>
      </c>
      <c r="I33" s="52">
        <f>CD!I94</f>
        <v>5.0000000000000001E-3</v>
      </c>
      <c r="J33" s="52">
        <f>I33</f>
        <v>5.0000000000000001E-3</v>
      </c>
      <c r="K33" s="54">
        <f>CD!K94</f>
        <v>0.12734999999999999</v>
      </c>
      <c r="L33" s="54">
        <f>CD!L94</f>
        <v>0.15179999999999999</v>
      </c>
      <c r="M33" s="54">
        <f>CD!M94</f>
        <v>0</v>
      </c>
      <c r="N33" s="53">
        <f>CD!N94</f>
        <v>0.25</v>
      </c>
      <c r="O33" s="53">
        <f>CD!O94</f>
        <v>0.25</v>
      </c>
      <c r="P33" s="53">
        <f>CD!P94</f>
        <v>0.25</v>
      </c>
      <c r="Q33" s="53">
        <f>CD!Q94</f>
        <v>0.25</v>
      </c>
      <c r="R33" s="53">
        <f>CD!R94</f>
        <v>0</v>
      </c>
      <c r="S33" s="53">
        <f t="shared" ref="S33:S40" si="9">SUM(N33:R33)</f>
        <v>1</v>
      </c>
      <c r="T33" s="57">
        <v>208</v>
      </c>
      <c r="U33" s="55">
        <f>T33</f>
        <v>208</v>
      </c>
      <c r="V33" s="55">
        <f>U33</f>
        <v>208</v>
      </c>
      <c r="W33" s="55">
        <f>V33</f>
        <v>208</v>
      </c>
      <c r="X33" s="55">
        <v>0</v>
      </c>
    </row>
    <row r="34" spans="1:249" ht="18.600000000000001" customHeight="1">
      <c r="A34" s="172"/>
      <c r="B34" s="50" t="s">
        <v>280</v>
      </c>
      <c r="C34" s="51">
        <f>CD!C95</f>
        <v>48</v>
      </c>
      <c r="D34" s="52">
        <f>CD!D95</f>
        <v>0.28000000000000003</v>
      </c>
      <c r="E34" s="52">
        <f>CD!E95</f>
        <v>0</v>
      </c>
      <c r="F34" s="51">
        <f>CD!F95</f>
        <v>208</v>
      </c>
      <c r="G34" s="52">
        <f>H34*12</f>
        <v>6.9959999999999994E-2</v>
      </c>
      <c r="H34" s="53">
        <f>CD!H95</f>
        <v>5.8300000000000001E-3</v>
      </c>
      <c r="I34" s="52">
        <f>CD!I95</f>
        <v>0.02</v>
      </c>
      <c r="J34" s="52">
        <f>I34</f>
        <v>0.02</v>
      </c>
      <c r="K34" s="54">
        <f>CD!K95</f>
        <v>0.13714999999999999</v>
      </c>
      <c r="L34" s="54">
        <f>CD!L95</f>
        <v>0.15290000000000001</v>
      </c>
      <c r="M34" s="54">
        <f>CD!M95</f>
        <v>0</v>
      </c>
      <c r="N34" s="53">
        <f>CD!N95</f>
        <v>0.25</v>
      </c>
      <c r="O34" s="53">
        <f>CD!O95</f>
        <v>0.25</v>
      </c>
      <c r="P34" s="53">
        <f>CD!P95</f>
        <v>0.25</v>
      </c>
      <c r="Q34" s="53">
        <f>CD!Q95</f>
        <v>0.25</v>
      </c>
      <c r="R34" s="53">
        <f>CD!R95</f>
        <v>0</v>
      </c>
      <c r="S34" s="53">
        <f t="shared" si="9"/>
        <v>1</v>
      </c>
      <c r="T34" s="57">
        <v>208</v>
      </c>
      <c r="U34" s="55">
        <f>T34</f>
        <v>208</v>
      </c>
      <c r="V34" s="55">
        <f>U34</f>
        <v>208</v>
      </c>
      <c r="W34" s="55">
        <f>V34</f>
        <v>208</v>
      </c>
      <c r="X34" s="55">
        <v>0</v>
      </c>
    </row>
    <row r="35" spans="1:249" ht="19.5" customHeight="1">
      <c r="A35" s="171" t="s">
        <v>274</v>
      </c>
      <c r="B35" s="50" t="s">
        <v>281</v>
      </c>
      <c r="C35" s="51">
        <f>CD!C96</f>
        <v>48</v>
      </c>
      <c r="D35" s="52">
        <f>CD!D96</f>
        <v>0.24</v>
      </c>
      <c r="E35" s="52">
        <f>CD!E96</f>
        <v>0</v>
      </c>
      <c r="F35" s="53" t="str">
        <f>CD!F96</f>
        <v>275/225/208/125</v>
      </c>
      <c r="G35" s="52">
        <f>H35*12</f>
        <v>0.06</v>
      </c>
      <c r="H35" s="53">
        <f>CD!H96</f>
        <v>5.0000000000000001E-3</v>
      </c>
      <c r="I35" s="52">
        <f>CD!I96</f>
        <v>1.4999999999999999E-2</v>
      </c>
      <c r="J35" s="52">
        <f>I35</f>
        <v>1.4999999999999999E-2</v>
      </c>
      <c r="K35" s="54">
        <f>CD!K96</f>
        <v>0.13619999999999999</v>
      </c>
      <c r="L35" s="54">
        <f>CD!L96</f>
        <v>0.151</v>
      </c>
      <c r="M35" s="54">
        <f>CD!M96</f>
        <v>0</v>
      </c>
      <c r="N35" s="53">
        <f>CD!N96</f>
        <v>0.33</v>
      </c>
      <c r="O35" s="53">
        <f>CD!O96</f>
        <v>0.27</v>
      </c>
      <c r="P35" s="53">
        <f>CD!P96</f>
        <v>0.25</v>
      </c>
      <c r="Q35" s="53">
        <f>CD!Q96</f>
        <v>0.14999999999999991</v>
      </c>
      <c r="R35" s="53">
        <f>CD!R96</f>
        <v>0</v>
      </c>
      <c r="S35" s="53">
        <f t="shared" si="9"/>
        <v>1</v>
      </c>
      <c r="T35" s="57">
        <v>275</v>
      </c>
      <c r="U35" s="55">
        <v>225</v>
      </c>
      <c r="V35" s="55">
        <v>208</v>
      </c>
      <c r="W35" s="55">
        <v>125</v>
      </c>
      <c r="X35" s="55">
        <v>0</v>
      </c>
    </row>
    <row r="36" spans="1:249" ht="19.5" customHeight="1">
      <c r="A36" s="172"/>
      <c r="B36" s="50" t="s">
        <v>86</v>
      </c>
      <c r="C36" s="51">
        <f>CD!C97</f>
        <v>48</v>
      </c>
      <c r="D36" s="52">
        <f>CD!D97</f>
        <v>0.26</v>
      </c>
      <c r="E36" s="52">
        <f>CD!E97</f>
        <v>0</v>
      </c>
      <c r="F36" s="53" t="str">
        <f>CD!F97</f>
        <v>275/225/208/125</v>
      </c>
      <c r="G36" s="52">
        <f>H36*12</f>
        <v>6.5040000000000001E-2</v>
      </c>
      <c r="H36" s="53">
        <f>CD!H97</f>
        <v>5.4200000000000003E-3</v>
      </c>
      <c r="I36" s="52">
        <f>CD!I97</f>
        <v>0.03</v>
      </c>
      <c r="J36" s="52">
        <f>I36</f>
        <v>0.03</v>
      </c>
      <c r="K36" s="54">
        <f>CD!K97</f>
        <v>0.14760999999999999</v>
      </c>
      <c r="L36" s="54">
        <f>CD!L97</f>
        <v>0.15229999999999999</v>
      </c>
      <c r="M36" s="54">
        <f>CD!M97</f>
        <v>0</v>
      </c>
      <c r="N36" s="53">
        <f>CD!N97</f>
        <v>0.33</v>
      </c>
      <c r="O36" s="53">
        <f>CD!O97</f>
        <v>0.27</v>
      </c>
      <c r="P36" s="53">
        <f>CD!P97</f>
        <v>0.25</v>
      </c>
      <c r="Q36" s="53">
        <f>CD!Q97</f>
        <v>0.14999999999999991</v>
      </c>
      <c r="R36" s="53">
        <f>CD!R97</f>
        <v>0</v>
      </c>
      <c r="S36" s="53">
        <f t="shared" si="9"/>
        <v>1</v>
      </c>
      <c r="T36" s="57">
        <v>275</v>
      </c>
      <c r="U36" s="55">
        <v>225</v>
      </c>
      <c r="V36" s="55">
        <v>208</v>
      </c>
      <c r="W36" s="55">
        <v>125</v>
      </c>
      <c r="X36" s="55">
        <v>0</v>
      </c>
    </row>
    <row r="37" spans="1:249" ht="17.45" customHeight="1">
      <c r="A37" s="171" t="s">
        <v>282</v>
      </c>
      <c r="B37" s="50" t="s">
        <v>283</v>
      </c>
      <c r="C37" s="51">
        <f>'E2'!C97</f>
        <v>48</v>
      </c>
      <c r="D37" s="52">
        <f>'E2'!D97</f>
        <v>0</v>
      </c>
      <c r="E37" s="52">
        <f>'E2'!E97</f>
        <v>0.15</v>
      </c>
      <c r="F37" s="52" t="str">
        <f>'E2'!F97</f>
        <v>290/290/251/223</v>
      </c>
      <c r="G37" s="52">
        <f>'E2'!G97</f>
        <v>6.6000000000000003E-2</v>
      </c>
      <c r="H37" s="53">
        <f>'E2'!H97</f>
        <v>5.4999999999999997E-3</v>
      </c>
      <c r="I37" s="52">
        <f>'E2'!I97</f>
        <v>1.4999999999999999E-2</v>
      </c>
      <c r="J37" s="52">
        <f>'E2'!J97</f>
        <v>1.4999999999999999E-2</v>
      </c>
      <c r="K37" s="54">
        <f>'E2'!K97</f>
        <v>0.12770000000000001</v>
      </c>
      <c r="L37" s="54">
        <f>'E2'!L97</f>
        <v>0.15859999999999999</v>
      </c>
      <c r="M37" s="54">
        <f>'E2'!M97</f>
        <v>0</v>
      </c>
      <c r="N37" s="52">
        <f>'E2'!N97</f>
        <v>0.25</v>
      </c>
      <c r="O37" s="52">
        <f>'E2'!O97</f>
        <v>0.25</v>
      </c>
      <c r="P37" s="52">
        <f>'E2'!P97</f>
        <v>0.25</v>
      </c>
      <c r="Q37" s="52">
        <f>'E2'!Q97</f>
        <v>0.25</v>
      </c>
      <c r="R37" s="52">
        <f>'E2'!R97</f>
        <v>0</v>
      </c>
      <c r="S37" s="53">
        <f t="shared" si="9"/>
        <v>1</v>
      </c>
      <c r="T37" s="57">
        <v>290</v>
      </c>
      <c r="U37" s="55">
        <f t="shared" ref="U37:U76" si="10">T37</f>
        <v>290</v>
      </c>
      <c r="V37" s="55">
        <v>251</v>
      </c>
      <c r="W37" s="55">
        <v>223</v>
      </c>
      <c r="X37" s="55">
        <v>0</v>
      </c>
      <c r="Y37" s="49"/>
      <c r="Z37" s="49"/>
      <c r="AA37" s="49"/>
      <c r="AC37" s="48"/>
      <c r="AD37" s="49"/>
      <c r="AE37" s="49"/>
      <c r="AF37" s="49"/>
      <c r="AG37" s="49"/>
      <c r="AH37" s="49"/>
      <c r="AI37" s="49"/>
      <c r="AK37" s="48"/>
      <c r="AL37" s="49"/>
      <c r="AM37" s="49"/>
      <c r="AN37" s="49"/>
      <c r="AO37" s="49"/>
      <c r="AP37" s="49"/>
      <c r="AQ37" s="49"/>
      <c r="AS37" s="48"/>
      <c r="AT37" s="49"/>
      <c r="AU37" s="49"/>
      <c r="AV37" s="49"/>
      <c r="AW37" s="49"/>
      <c r="AX37" s="49"/>
      <c r="AY37" s="49"/>
      <c r="BA37" s="48"/>
      <c r="BB37" s="49"/>
      <c r="BC37" s="49"/>
      <c r="BD37" s="49"/>
      <c r="BE37" s="49"/>
      <c r="BF37" s="49"/>
      <c r="BG37" s="49"/>
      <c r="BI37" s="48"/>
      <c r="BJ37" s="49"/>
      <c r="BK37" s="49"/>
      <c r="BL37" s="49"/>
      <c r="BM37" s="49"/>
      <c r="BN37" s="49"/>
      <c r="BO37" s="49"/>
      <c r="BQ37" s="48"/>
      <c r="BR37" s="49"/>
      <c r="BS37" s="49"/>
      <c r="BT37" s="49"/>
      <c r="BU37" s="49"/>
      <c r="BV37" s="49"/>
      <c r="BW37" s="49"/>
      <c r="BY37" s="48"/>
      <c r="BZ37" s="49"/>
      <c r="CA37" s="49"/>
      <c r="CB37" s="49"/>
      <c r="CC37" s="49"/>
      <c r="CD37" s="49"/>
      <c r="CE37" s="49"/>
      <c r="CG37" s="48"/>
      <c r="CH37" s="49"/>
      <c r="CI37" s="49"/>
      <c r="CJ37" s="49"/>
      <c r="CK37" s="49"/>
      <c r="CL37" s="49"/>
      <c r="CM37" s="49"/>
      <c r="CO37" s="48"/>
      <c r="CP37" s="49"/>
      <c r="CQ37" s="49"/>
      <c r="CR37" s="49"/>
      <c r="CS37" s="49"/>
      <c r="CT37" s="49"/>
      <c r="CU37" s="49"/>
      <c r="CW37" s="48"/>
      <c r="CX37" s="49"/>
      <c r="CY37" s="49"/>
      <c r="CZ37" s="49"/>
      <c r="DA37" s="49"/>
      <c r="DB37" s="49"/>
      <c r="DC37" s="49"/>
      <c r="DE37" s="48"/>
      <c r="DF37" s="49"/>
      <c r="DG37" s="49"/>
      <c r="DH37" s="49"/>
      <c r="DI37" s="49"/>
      <c r="DJ37" s="49"/>
      <c r="DK37" s="49"/>
      <c r="DM37" s="48"/>
      <c r="DN37" s="49"/>
      <c r="DO37" s="49"/>
      <c r="DP37" s="49"/>
      <c r="DQ37" s="49"/>
      <c r="DR37" s="49"/>
      <c r="DS37" s="49"/>
      <c r="DU37" s="48"/>
      <c r="DV37" s="49"/>
      <c r="DW37" s="49"/>
      <c r="DX37" s="49"/>
      <c r="DY37" s="49"/>
      <c r="DZ37" s="49"/>
      <c r="EA37" s="49"/>
      <c r="EC37" s="48"/>
      <c r="ED37" s="49"/>
      <c r="EE37" s="49"/>
      <c r="EF37" s="49"/>
      <c r="EG37" s="49"/>
      <c r="EH37" s="49"/>
      <c r="EI37" s="49"/>
      <c r="EK37" s="48"/>
      <c r="EL37" s="49"/>
      <c r="EM37" s="49"/>
      <c r="EN37" s="49"/>
      <c r="EO37" s="49"/>
      <c r="EP37" s="49"/>
      <c r="EQ37" s="49"/>
      <c r="ES37" s="48"/>
      <c r="ET37" s="49"/>
      <c r="EU37" s="49"/>
      <c r="EV37" s="49"/>
      <c r="EW37" s="49"/>
      <c r="EX37" s="49"/>
      <c r="EY37" s="49"/>
      <c r="FA37" s="48"/>
      <c r="FB37" s="49"/>
      <c r="FC37" s="49"/>
      <c r="FD37" s="49"/>
      <c r="FE37" s="49"/>
      <c r="FF37" s="49"/>
      <c r="FG37" s="49"/>
      <c r="FI37" s="48"/>
      <c r="FJ37" s="49"/>
      <c r="FK37" s="49"/>
      <c r="FL37" s="49"/>
      <c r="FM37" s="49"/>
      <c r="FN37" s="49"/>
      <c r="FO37" s="49"/>
      <c r="FQ37" s="48"/>
      <c r="FR37" s="49"/>
      <c r="FS37" s="49"/>
      <c r="FT37" s="49"/>
      <c r="FU37" s="49"/>
      <c r="FV37" s="49"/>
      <c r="FW37" s="49"/>
      <c r="FY37" s="48"/>
      <c r="FZ37" s="49"/>
      <c r="GA37" s="49"/>
      <c r="GB37" s="49"/>
      <c r="GC37" s="49"/>
      <c r="GD37" s="49"/>
      <c r="GE37" s="49"/>
      <c r="GG37" s="48"/>
      <c r="GH37" s="49"/>
      <c r="GI37" s="49"/>
      <c r="GJ37" s="49"/>
      <c r="GK37" s="49"/>
      <c r="GL37" s="49"/>
      <c r="GM37" s="49"/>
      <c r="GO37" s="48"/>
      <c r="GP37" s="49"/>
      <c r="GQ37" s="49"/>
      <c r="GR37" s="49"/>
      <c r="GS37" s="49"/>
      <c r="GT37" s="49"/>
      <c r="GU37" s="49"/>
      <c r="GW37" s="48"/>
      <c r="GX37" s="49"/>
      <c r="GY37" s="49"/>
      <c r="GZ37" s="49"/>
      <c r="HA37" s="49"/>
      <c r="HB37" s="49"/>
      <c r="HC37" s="49"/>
      <c r="HE37" s="48"/>
      <c r="HF37" s="49"/>
      <c r="HG37" s="49"/>
      <c r="HH37" s="49"/>
      <c r="HI37" s="49"/>
      <c r="HJ37" s="49"/>
      <c r="HK37" s="49"/>
      <c r="HM37" s="48"/>
      <c r="HN37" s="49"/>
      <c r="HO37" s="49"/>
      <c r="HP37" s="49"/>
      <c r="HQ37" s="49"/>
      <c r="HR37" s="49"/>
      <c r="HS37" s="49"/>
      <c r="HU37" s="48"/>
      <c r="HV37" s="49"/>
      <c r="HW37" s="49"/>
      <c r="HX37" s="49"/>
      <c r="HY37" s="49"/>
      <c r="HZ37" s="49"/>
      <c r="IA37" s="49"/>
      <c r="IC37" s="48"/>
      <c r="ID37" s="49"/>
      <c r="IE37" s="49"/>
      <c r="IF37" s="49"/>
      <c r="IG37" s="49"/>
      <c r="IH37" s="49"/>
      <c r="II37" s="49"/>
      <c r="IK37" s="48"/>
      <c r="IL37" s="49"/>
      <c r="IM37" s="49"/>
      <c r="IN37" s="49"/>
      <c r="IO37" s="49"/>
    </row>
    <row r="38" spans="1:249" ht="17.45" customHeight="1">
      <c r="A38" s="171"/>
      <c r="B38" s="50" t="s">
        <v>82</v>
      </c>
      <c r="C38" s="51">
        <f>'E2'!C98</f>
        <v>48</v>
      </c>
      <c r="D38" s="52">
        <f>'E2'!D98</f>
        <v>0</v>
      </c>
      <c r="E38" s="52">
        <f>'E2'!E98</f>
        <v>0.15</v>
      </c>
      <c r="F38" s="52" t="str">
        <f>'E2'!F98</f>
        <v>297/297/253/225</v>
      </c>
      <c r="G38" s="52">
        <f>'E2'!G98</f>
        <v>7.0800000000000002E-2</v>
      </c>
      <c r="H38" s="53">
        <f>'E2'!H98</f>
        <v>5.8999999999999999E-3</v>
      </c>
      <c r="I38" s="52">
        <f>'E2'!I98</f>
        <v>2.5000000000000001E-2</v>
      </c>
      <c r="J38" s="52">
        <f>'E2'!J98</f>
        <v>2.5000000000000001E-2</v>
      </c>
      <c r="K38" s="54">
        <f>'E2'!K98</f>
        <v>0.1368</v>
      </c>
      <c r="L38" s="54">
        <f>'E2'!L98</f>
        <v>0.16070000000000001</v>
      </c>
      <c r="M38" s="54">
        <f>'E2'!M98</f>
        <v>0</v>
      </c>
      <c r="N38" s="52">
        <f>'E2'!N98</f>
        <v>0.25</v>
      </c>
      <c r="O38" s="52">
        <f>'E2'!O98</f>
        <v>0.25</v>
      </c>
      <c r="P38" s="52">
        <f>'E2'!P98</f>
        <v>0.25</v>
      </c>
      <c r="Q38" s="52">
        <f>'E2'!Q98</f>
        <v>0.25</v>
      </c>
      <c r="R38" s="52">
        <f>'E2'!R98</f>
        <v>0</v>
      </c>
      <c r="S38" s="53">
        <f t="shared" si="9"/>
        <v>1</v>
      </c>
      <c r="T38" s="57">
        <v>297</v>
      </c>
      <c r="U38" s="55">
        <f t="shared" si="10"/>
        <v>297</v>
      </c>
      <c r="V38" s="55">
        <v>253</v>
      </c>
      <c r="W38" s="55">
        <v>225</v>
      </c>
      <c r="X38" s="55">
        <v>0</v>
      </c>
      <c r="Y38" s="49"/>
      <c r="Z38" s="49"/>
      <c r="AA38" s="49"/>
      <c r="AC38" s="48"/>
      <c r="AD38" s="49"/>
      <c r="AE38" s="49"/>
      <c r="AF38" s="49"/>
      <c r="AG38" s="49"/>
      <c r="AH38" s="49"/>
      <c r="AI38" s="49"/>
      <c r="AK38" s="48"/>
      <c r="AL38" s="49"/>
      <c r="AM38" s="49"/>
      <c r="AN38" s="49"/>
      <c r="AO38" s="49"/>
      <c r="AP38" s="49"/>
      <c r="AQ38" s="49"/>
      <c r="AS38" s="48"/>
      <c r="AT38" s="49"/>
      <c r="AU38" s="49"/>
      <c r="AV38" s="49"/>
      <c r="AW38" s="49"/>
      <c r="AX38" s="49"/>
      <c r="AY38" s="49"/>
      <c r="BA38" s="48"/>
      <c r="BB38" s="49"/>
      <c r="BC38" s="49"/>
      <c r="BD38" s="49"/>
      <c r="BE38" s="49"/>
      <c r="BF38" s="49"/>
      <c r="BG38" s="49"/>
      <c r="BI38" s="48"/>
      <c r="BJ38" s="49"/>
      <c r="BK38" s="49"/>
      <c r="BL38" s="49"/>
      <c r="BM38" s="49"/>
      <c r="BN38" s="49"/>
      <c r="BO38" s="49"/>
      <c r="BQ38" s="48"/>
      <c r="BR38" s="49"/>
      <c r="BS38" s="49"/>
      <c r="BT38" s="49"/>
      <c r="BU38" s="49"/>
      <c r="BV38" s="49"/>
      <c r="BW38" s="49"/>
      <c r="BY38" s="48"/>
      <c r="BZ38" s="49"/>
      <c r="CA38" s="49"/>
      <c r="CB38" s="49"/>
      <c r="CC38" s="49"/>
      <c r="CD38" s="49"/>
      <c r="CE38" s="49"/>
      <c r="CG38" s="48"/>
      <c r="CH38" s="49"/>
      <c r="CI38" s="49"/>
      <c r="CJ38" s="49"/>
      <c r="CK38" s="49"/>
      <c r="CL38" s="49"/>
      <c r="CM38" s="49"/>
      <c r="CO38" s="48"/>
      <c r="CP38" s="49"/>
      <c r="CQ38" s="49"/>
      <c r="CR38" s="49"/>
      <c r="CS38" s="49"/>
      <c r="CT38" s="49"/>
      <c r="CU38" s="49"/>
      <c r="CW38" s="48"/>
      <c r="CX38" s="49"/>
      <c r="CY38" s="49"/>
      <c r="CZ38" s="49"/>
      <c r="DA38" s="49"/>
      <c r="DB38" s="49"/>
      <c r="DC38" s="49"/>
      <c r="DE38" s="48"/>
      <c r="DF38" s="49"/>
      <c r="DG38" s="49"/>
      <c r="DH38" s="49"/>
      <c r="DI38" s="49"/>
      <c r="DJ38" s="49"/>
      <c r="DK38" s="49"/>
      <c r="DM38" s="48"/>
      <c r="DN38" s="49"/>
      <c r="DO38" s="49"/>
      <c r="DP38" s="49"/>
      <c r="DQ38" s="49"/>
      <c r="DR38" s="49"/>
      <c r="DS38" s="49"/>
      <c r="DU38" s="48"/>
      <c r="DV38" s="49"/>
      <c r="DW38" s="49"/>
      <c r="DX38" s="49"/>
      <c r="DY38" s="49"/>
      <c r="DZ38" s="49"/>
      <c r="EA38" s="49"/>
      <c r="EC38" s="48"/>
      <c r="ED38" s="49"/>
      <c r="EE38" s="49"/>
      <c r="EF38" s="49"/>
      <c r="EG38" s="49"/>
      <c r="EH38" s="49"/>
      <c r="EI38" s="49"/>
      <c r="EK38" s="48"/>
      <c r="EL38" s="49"/>
      <c r="EM38" s="49"/>
      <c r="EN38" s="49"/>
      <c r="EO38" s="49"/>
      <c r="EP38" s="49"/>
      <c r="EQ38" s="49"/>
      <c r="ES38" s="48"/>
      <c r="ET38" s="49"/>
      <c r="EU38" s="49"/>
      <c r="EV38" s="49"/>
      <c r="EW38" s="49"/>
      <c r="EX38" s="49"/>
      <c r="EY38" s="49"/>
      <c r="FA38" s="48"/>
      <c r="FB38" s="49"/>
      <c r="FC38" s="49"/>
      <c r="FD38" s="49"/>
      <c r="FE38" s="49"/>
      <c r="FF38" s="49"/>
      <c r="FG38" s="49"/>
      <c r="FI38" s="48"/>
      <c r="FJ38" s="49"/>
      <c r="FK38" s="49"/>
      <c r="FL38" s="49"/>
      <c r="FM38" s="49"/>
      <c r="FN38" s="49"/>
      <c r="FO38" s="49"/>
      <c r="FQ38" s="48"/>
      <c r="FR38" s="49"/>
      <c r="FS38" s="49"/>
      <c r="FT38" s="49"/>
      <c r="FU38" s="49"/>
      <c r="FV38" s="49"/>
      <c r="FW38" s="49"/>
      <c r="FY38" s="48"/>
      <c r="FZ38" s="49"/>
      <c r="GA38" s="49"/>
      <c r="GB38" s="49"/>
      <c r="GC38" s="49"/>
      <c r="GD38" s="49"/>
      <c r="GE38" s="49"/>
      <c r="GG38" s="48"/>
      <c r="GH38" s="49"/>
      <c r="GI38" s="49"/>
      <c r="GJ38" s="49"/>
      <c r="GK38" s="49"/>
      <c r="GL38" s="49"/>
      <c r="GM38" s="49"/>
      <c r="GO38" s="48"/>
      <c r="GP38" s="49"/>
      <c r="GQ38" s="49"/>
      <c r="GR38" s="49"/>
      <c r="GS38" s="49"/>
      <c r="GT38" s="49"/>
      <c r="GU38" s="49"/>
      <c r="GW38" s="48"/>
      <c r="GX38" s="49"/>
      <c r="GY38" s="49"/>
      <c r="GZ38" s="49"/>
      <c r="HA38" s="49"/>
      <c r="HB38" s="49"/>
      <c r="HC38" s="49"/>
      <c r="HE38" s="48"/>
      <c r="HF38" s="49"/>
      <c r="HG38" s="49"/>
      <c r="HH38" s="49"/>
      <c r="HI38" s="49"/>
      <c r="HJ38" s="49"/>
      <c r="HK38" s="49"/>
      <c r="HM38" s="48"/>
      <c r="HN38" s="49"/>
      <c r="HO38" s="49"/>
      <c r="HP38" s="49"/>
      <c r="HQ38" s="49"/>
      <c r="HR38" s="49"/>
      <c r="HS38" s="49"/>
      <c r="HU38" s="48"/>
      <c r="HV38" s="49"/>
      <c r="HW38" s="49"/>
      <c r="HX38" s="49"/>
      <c r="HY38" s="49"/>
      <c r="HZ38" s="49"/>
      <c r="IA38" s="49"/>
      <c r="IC38" s="48"/>
      <c r="ID38" s="49"/>
      <c r="IE38" s="49"/>
      <c r="IF38" s="49"/>
      <c r="IG38" s="49"/>
      <c r="IH38" s="49"/>
      <c r="II38" s="49"/>
      <c r="IK38" s="48"/>
      <c r="IL38" s="49"/>
      <c r="IM38" s="49"/>
      <c r="IN38" s="49"/>
      <c r="IO38" s="49"/>
    </row>
    <row r="39" spans="1:249" ht="17.45" customHeight="1">
      <c r="A39" s="171"/>
      <c r="B39" s="50" t="s">
        <v>120</v>
      </c>
      <c r="C39" s="51">
        <f>'E1'!C82</f>
        <v>48</v>
      </c>
      <c r="D39" s="52">
        <f>'E1'!D82</f>
        <v>0</v>
      </c>
      <c r="E39" s="52">
        <f>'E1'!E82</f>
        <v>0.15</v>
      </c>
      <c r="F39" s="51">
        <f>'E1'!F82</f>
        <v>264</v>
      </c>
      <c r="G39" s="52">
        <f>'E1'!G82</f>
        <v>6.6000000000000003E-2</v>
      </c>
      <c r="H39" s="53">
        <f>'E1'!H82</f>
        <v>5.4999999999999997E-3</v>
      </c>
      <c r="I39" s="52">
        <f>'E1'!I82</f>
        <v>5.0000000000000001E-3</v>
      </c>
      <c r="J39" s="52">
        <f>'E1'!J82</f>
        <v>5.0000000000000001E-3</v>
      </c>
      <c r="K39" s="54">
        <f>'E1'!K82</f>
        <v>0.12</v>
      </c>
      <c r="L39" s="54">
        <f>'E1'!L82</f>
        <v>0.15540000000000001</v>
      </c>
      <c r="M39" s="54">
        <f>'E1'!M82</f>
        <v>0</v>
      </c>
      <c r="N39" s="54">
        <f>'E1'!N82</f>
        <v>0</v>
      </c>
      <c r="O39" s="54">
        <f>'E1'!O82</f>
        <v>0</v>
      </c>
      <c r="P39" s="54">
        <f>'E1'!P82</f>
        <v>0</v>
      </c>
      <c r="Q39" s="54">
        <f>'E1'!Q82</f>
        <v>0</v>
      </c>
      <c r="R39" s="54">
        <f>'E1'!R82</f>
        <v>0</v>
      </c>
      <c r="S39" s="53">
        <f t="shared" si="9"/>
        <v>0</v>
      </c>
      <c r="T39" s="57">
        <v>264</v>
      </c>
      <c r="U39" s="55">
        <f t="shared" si="10"/>
        <v>264</v>
      </c>
      <c r="V39" s="55">
        <f>U39</f>
        <v>264</v>
      </c>
      <c r="W39" s="55">
        <f>V39</f>
        <v>264</v>
      </c>
      <c r="X39" s="55">
        <v>0</v>
      </c>
      <c r="Y39" s="49"/>
      <c r="Z39" s="49"/>
      <c r="AA39" s="49"/>
      <c r="AC39" s="48"/>
      <c r="AD39" s="49"/>
      <c r="AE39" s="49"/>
      <c r="AF39" s="49"/>
      <c r="AG39" s="49"/>
      <c r="AH39" s="49"/>
      <c r="AI39" s="49"/>
      <c r="AK39" s="48"/>
      <c r="AL39" s="49"/>
      <c r="AM39" s="49"/>
      <c r="AN39" s="49"/>
      <c r="AO39" s="49"/>
      <c r="AP39" s="49"/>
      <c r="AQ39" s="49"/>
      <c r="AS39" s="48"/>
      <c r="AT39" s="49"/>
      <c r="AU39" s="49"/>
      <c r="AV39" s="49"/>
      <c r="AW39" s="49"/>
      <c r="AX39" s="49"/>
      <c r="AY39" s="49"/>
      <c r="BA39" s="48"/>
      <c r="BB39" s="49"/>
      <c r="BC39" s="49"/>
      <c r="BD39" s="49"/>
      <c r="BE39" s="49"/>
      <c r="BF39" s="49"/>
      <c r="BG39" s="49"/>
      <c r="BI39" s="48"/>
      <c r="BJ39" s="49"/>
      <c r="BK39" s="49"/>
      <c r="BL39" s="49"/>
      <c r="BM39" s="49"/>
      <c r="BN39" s="49"/>
      <c r="BO39" s="49"/>
      <c r="BQ39" s="48"/>
      <c r="BR39" s="49"/>
      <c r="BS39" s="49"/>
      <c r="BT39" s="49"/>
      <c r="BU39" s="49"/>
      <c r="BV39" s="49"/>
      <c r="BW39" s="49"/>
      <c r="BY39" s="48"/>
      <c r="BZ39" s="49"/>
      <c r="CA39" s="49"/>
      <c r="CB39" s="49"/>
      <c r="CC39" s="49"/>
      <c r="CD39" s="49"/>
      <c r="CE39" s="49"/>
      <c r="CG39" s="48"/>
      <c r="CH39" s="49"/>
      <c r="CI39" s="49"/>
      <c r="CJ39" s="49"/>
      <c r="CK39" s="49"/>
      <c r="CL39" s="49"/>
      <c r="CM39" s="49"/>
      <c r="CO39" s="48"/>
      <c r="CP39" s="49"/>
      <c r="CQ39" s="49"/>
      <c r="CR39" s="49"/>
      <c r="CS39" s="49"/>
      <c r="CT39" s="49"/>
      <c r="CU39" s="49"/>
      <c r="CW39" s="48"/>
      <c r="CX39" s="49"/>
      <c r="CY39" s="49"/>
      <c r="CZ39" s="49"/>
      <c r="DA39" s="49"/>
      <c r="DB39" s="49"/>
      <c r="DC39" s="49"/>
      <c r="DE39" s="48"/>
      <c r="DF39" s="49"/>
      <c r="DG39" s="49"/>
      <c r="DH39" s="49"/>
      <c r="DI39" s="49"/>
      <c r="DJ39" s="49"/>
      <c r="DK39" s="49"/>
      <c r="DM39" s="48"/>
      <c r="DN39" s="49"/>
      <c r="DO39" s="49"/>
      <c r="DP39" s="49"/>
      <c r="DQ39" s="49"/>
      <c r="DR39" s="49"/>
      <c r="DS39" s="49"/>
      <c r="DU39" s="48"/>
      <c r="DV39" s="49"/>
      <c r="DW39" s="49"/>
      <c r="DX39" s="49"/>
      <c r="DY39" s="49"/>
      <c r="DZ39" s="49"/>
      <c r="EA39" s="49"/>
      <c r="EC39" s="48"/>
      <c r="ED39" s="49"/>
      <c r="EE39" s="49"/>
      <c r="EF39" s="49"/>
      <c r="EG39" s="49"/>
      <c r="EH39" s="49"/>
      <c r="EI39" s="49"/>
      <c r="EK39" s="48"/>
      <c r="EL39" s="49"/>
      <c r="EM39" s="49"/>
      <c r="EN39" s="49"/>
      <c r="EO39" s="49"/>
      <c r="EP39" s="49"/>
      <c r="EQ39" s="49"/>
      <c r="ES39" s="48"/>
      <c r="ET39" s="49"/>
      <c r="EU39" s="49"/>
      <c r="EV39" s="49"/>
      <c r="EW39" s="49"/>
      <c r="EX39" s="49"/>
      <c r="EY39" s="49"/>
      <c r="FA39" s="48"/>
      <c r="FB39" s="49"/>
      <c r="FC39" s="49"/>
      <c r="FD39" s="49"/>
      <c r="FE39" s="49"/>
      <c r="FF39" s="49"/>
      <c r="FG39" s="49"/>
      <c r="FI39" s="48"/>
      <c r="FJ39" s="49"/>
      <c r="FK39" s="49"/>
      <c r="FL39" s="49"/>
      <c r="FM39" s="49"/>
      <c r="FN39" s="49"/>
      <c r="FO39" s="49"/>
      <c r="FQ39" s="48"/>
      <c r="FR39" s="49"/>
      <c r="FS39" s="49"/>
      <c r="FT39" s="49"/>
      <c r="FU39" s="49"/>
      <c r="FV39" s="49"/>
      <c r="FW39" s="49"/>
      <c r="FY39" s="48"/>
      <c r="FZ39" s="49"/>
      <c r="GA39" s="49"/>
      <c r="GB39" s="49"/>
      <c r="GC39" s="49"/>
      <c r="GD39" s="49"/>
      <c r="GE39" s="49"/>
      <c r="GG39" s="48"/>
      <c r="GH39" s="49"/>
      <c r="GI39" s="49"/>
      <c r="GJ39" s="49"/>
      <c r="GK39" s="49"/>
      <c r="GL39" s="49"/>
      <c r="GM39" s="49"/>
      <c r="GO39" s="48"/>
      <c r="GP39" s="49"/>
      <c r="GQ39" s="49"/>
      <c r="GR39" s="49"/>
      <c r="GS39" s="49"/>
      <c r="GT39" s="49"/>
      <c r="GU39" s="49"/>
      <c r="GW39" s="48"/>
      <c r="GX39" s="49"/>
      <c r="GY39" s="49"/>
      <c r="GZ39" s="49"/>
      <c r="HA39" s="49"/>
      <c r="HB39" s="49"/>
      <c r="HC39" s="49"/>
      <c r="HE39" s="48"/>
      <c r="HF39" s="49"/>
      <c r="HG39" s="49"/>
      <c r="HH39" s="49"/>
      <c r="HI39" s="49"/>
      <c r="HJ39" s="49"/>
      <c r="HK39" s="49"/>
      <c r="HM39" s="48"/>
      <c r="HN39" s="49"/>
      <c r="HO39" s="49"/>
      <c r="HP39" s="49"/>
      <c r="HQ39" s="49"/>
      <c r="HR39" s="49"/>
      <c r="HS39" s="49"/>
      <c r="HU39" s="48"/>
      <c r="HV39" s="49"/>
      <c r="HW39" s="49"/>
      <c r="HX39" s="49"/>
      <c r="HY39" s="49"/>
      <c r="HZ39" s="49"/>
      <c r="IA39" s="49"/>
      <c r="IC39" s="48"/>
      <c r="ID39" s="49"/>
      <c r="IE39" s="49"/>
      <c r="IF39" s="49"/>
      <c r="IG39" s="49"/>
      <c r="IH39" s="49"/>
      <c r="II39" s="49"/>
      <c r="IK39" s="48"/>
      <c r="IL39" s="49"/>
      <c r="IM39" s="49"/>
      <c r="IN39" s="49"/>
      <c r="IO39" s="49"/>
    </row>
    <row r="40" spans="1:249" ht="17.45" customHeight="1">
      <c r="A40" s="171"/>
      <c r="B40" s="50" t="s">
        <v>83</v>
      </c>
      <c r="C40" s="51">
        <f>'E1'!C83</f>
        <v>48</v>
      </c>
      <c r="D40" s="52">
        <f>'E1'!D83</f>
        <v>0</v>
      </c>
      <c r="E40" s="52">
        <f>'E1'!E83</f>
        <v>0.15</v>
      </c>
      <c r="F40" s="51">
        <f>'E1'!F83</f>
        <v>268</v>
      </c>
      <c r="G40" s="52">
        <f>'E1'!G83</f>
        <v>7.0800000000000002E-2</v>
      </c>
      <c r="H40" s="53">
        <f>'E1'!H83</f>
        <v>5.8999999999999999E-3</v>
      </c>
      <c r="I40" s="52">
        <f>'E1'!I83</f>
        <v>1.4999999999999999E-2</v>
      </c>
      <c r="J40" s="52">
        <f>'E1'!J83</f>
        <v>1.4999999999999999E-2</v>
      </c>
      <c r="K40" s="54">
        <f>'E1'!K83</f>
        <v>0.12820000000000001</v>
      </c>
      <c r="L40" s="54">
        <f>'E1'!L83</f>
        <v>0.15690000000000001</v>
      </c>
      <c r="M40" s="54">
        <f>'E1'!M83</f>
        <v>0</v>
      </c>
      <c r="N40" s="54">
        <f>'E1'!N83</f>
        <v>0</v>
      </c>
      <c r="O40" s="54">
        <f>'E1'!O83</f>
        <v>0</v>
      </c>
      <c r="P40" s="54">
        <f>'E1'!P83</f>
        <v>0</v>
      </c>
      <c r="Q40" s="54">
        <f>'E1'!Q83</f>
        <v>0</v>
      </c>
      <c r="R40" s="54">
        <f>'E1'!R83</f>
        <v>0</v>
      </c>
      <c r="S40" s="53">
        <f t="shared" si="9"/>
        <v>0</v>
      </c>
      <c r="T40" s="57">
        <v>268</v>
      </c>
      <c r="U40" s="55">
        <f t="shared" si="10"/>
        <v>268</v>
      </c>
      <c r="V40" s="55">
        <f>U40</f>
        <v>268</v>
      </c>
      <c r="W40" s="55">
        <f>V40</f>
        <v>268</v>
      </c>
      <c r="X40" s="55">
        <v>0</v>
      </c>
      <c r="Y40" s="49"/>
      <c r="Z40" s="49"/>
      <c r="AA40" s="49"/>
      <c r="AC40" s="48"/>
      <c r="AD40" s="49"/>
      <c r="AE40" s="49"/>
      <c r="AF40" s="49"/>
      <c r="AG40" s="49"/>
      <c r="AH40" s="49"/>
      <c r="AI40" s="49"/>
      <c r="AK40" s="48"/>
      <c r="AL40" s="49"/>
      <c r="AM40" s="49"/>
      <c r="AN40" s="49"/>
      <c r="AO40" s="49"/>
      <c r="AP40" s="49"/>
      <c r="AQ40" s="49"/>
      <c r="AS40" s="48"/>
      <c r="AT40" s="49"/>
      <c r="AU40" s="49"/>
      <c r="AV40" s="49"/>
      <c r="AW40" s="49"/>
      <c r="AX40" s="49"/>
      <c r="AY40" s="49"/>
      <c r="BA40" s="48"/>
      <c r="BB40" s="49"/>
      <c r="BC40" s="49"/>
      <c r="BD40" s="49"/>
      <c r="BE40" s="49"/>
      <c r="BF40" s="49"/>
      <c r="BG40" s="49"/>
      <c r="BI40" s="48"/>
      <c r="BJ40" s="49"/>
      <c r="BK40" s="49"/>
      <c r="BL40" s="49"/>
      <c r="BM40" s="49"/>
      <c r="BN40" s="49"/>
      <c r="BO40" s="49"/>
      <c r="BQ40" s="48"/>
      <c r="BR40" s="49"/>
      <c r="BS40" s="49"/>
      <c r="BT40" s="49"/>
      <c r="BU40" s="49"/>
      <c r="BV40" s="49"/>
      <c r="BW40" s="49"/>
      <c r="BY40" s="48"/>
      <c r="BZ40" s="49"/>
      <c r="CA40" s="49"/>
      <c r="CB40" s="49"/>
      <c r="CC40" s="49"/>
      <c r="CD40" s="49"/>
      <c r="CE40" s="49"/>
      <c r="CG40" s="48"/>
      <c r="CH40" s="49"/>
      <c r="CI40" s="49"/>
      <c r="CJ40" s="49"/>
      <c r="CK40" s="49"/>
      <c r="CL40" s="49"/>
      <c r="CM40" s="49"/>
      <c r="CO40" s="48"/>
      <c r="CP40" s="49"/>
      <c r="CQ40" s="49"/>
      <c r="CR40" s="49"/>
      <c r="CS40" s="49"/>
      <c r="CT40" s="49"/>
      <c r="CU40" s="49"/>
      <c r="CW40" s="48"/>
      <c r="CX40" s="49"/>
      <c r="CY40" s="49"/>
      <c r="CZ40" s="49"/>
      <c r="DA40" s="49"/>
      <c r="DB40" s="49"/>
      <c r="DC40" s="49"/>
      <c r="DE40" s="48"/>
      <c r="DF40" s="49"/>
      <c r="DG40" s="49"/>
      <c r="DH40" s="49"/>
      <c r="DI40" s="49"/>
      <c r="DJ40" s="49"/>
      <c r="DK40" s="49"/>
      <c r="DM40" s="48"/>
      <c r="DN40" s="49"/>
      <c r="DO40" s="49"/>
      <c r="DP40" s="49"/>
      <c r="DQ40" s="49"/>
      <c r="DR40" s="49"/>
      <c r="DS40" s="49"/>
      <c r="DU40" s="48"/>
      <c r="DV40" s="49"/>
      <c r="DW40" s="49"/>
      <c r="DX40" s="49"/>
      <c r="DY40" s="49"/>
      <c r="DZ40" s="49"/>
      <c r="EA40" s="49"/>
      <c r="EC40" s="48"/>
      <c r="ED40" s="49"/>
      <c r="EE40" s="49"/>
      <c r="EF40" s="49"/>
      <c r="EG40" s="49"/>
      <c r="EH40" s="49"/>
      <c r="EI40" s="49"/>
      <c r="EK40" s="48"/>
      <c r="EL40" s="49"/>
      <c r="EM40" s="49"/>
      <c r="EN40" s="49"/>
      <c r="EO40" s="49"/>
      <c r="EP40" s="49"/>
      <c r="EQ40" s="49"/>
      <c r="ES40" s="48"/>
      <c r="ET40" s="49"/>
      <c r="EU40" s="49"/>
      <c r="EV40" s="49"/>
      <c r="EW40" s="49"/>
      <c r="EX40" s="49"/>
      <c r="EY40" s="49"/>
      <c r="FA40" s="48"/>
      <c r="FB40" s="49"/>
      <c r="FC40" s="49"/>
      <c r="FD40" s="49"/>
      <c r="FE40" s="49"/>
      <c r="FF40" s="49"/>
      <c r="FG40" s="49"/>
      <c r="FI40" s="48"/>
      <c r="FJ40" s="49"/>
      <c r="FK40" s="49"/>
      <c r="FL40" s="49"/>
      <c r="FM40" s="49"/>
      <c r="FN40" s="49"/>
      <c r="FO40" s="49"/>
      <c r="FQ40" s="48"/>
      <c r="FR40" s="49"/>
      <c r="FS40" s="49"/>
      <c r="FT40" s="49"/>
      <c r="FU40" s="49"/>
      <c r="FV40" s="49"/>
      <c r="FW40" s="49"/>
      <c r="FY40" s="48"/>
      <c r="FZ40" s="49"/>
      <c r="GA40" s="49"/>
      <c r="GB40" s="49"/>
      <c r="GC40" s="49"/>
      <c r="GD40" s="49"/>
      <c r="GE40" s="49"/>
      <c r="GG40" s="48"/>
      <c r="GH40" s="49"/>
      <c r="GI40" s="49"/>
      <c r="GJ40" s="49"/>
      <c r="GK40" s="49"/>
      <c r="GL40" s="49"/>
      <c r="GM40" s="49"/>
      <c r="GO40" s="48"/>
      <c r="GP40" s="49"/>
      <c r="GQ40" s="49"/>
      <c r="GR40" s="49"/>
      <c r="GS40" s="49"/>
      <c r="GT40" s="49"/>
      <c r="GU40" s="49"/>
      <c r="GW40" s="48"/>
      <c r="GX40" s="49"/>
      <c r="GY40" s="49"/>
      <c r="GZ40" s="49"/>
      <c r="HA40" s="49"/>
      <c r="HB40" s="49"/>
      <c r="HC40" s="49"/>
      <c r="HE40" s="48"/>
      <c r="HF40" s="49"/>
      <c r="HG40" s="49"/>
      <c r="HH40" s="49"/>
      <c r="HI40" s="49"/>
      <c r="HJ40" s="49"/>
      <c r="HK40" s="49"/>
      <c r="HM40" s="48"/>
      <c r="HN40" s="49"/>
      <c r="HO40" s="49"/>
      <c r="HP40" s="49"/>
      <c r="HQ40" s="49"/>
      <c r="HR40" s="49"/>
      <c r="HS40" s="49"/>
      <c r="HU40" s="48"/>
      <c r="HV40" s="49"/>
      <c r="HW40" s="49"/>
      <c r="HX40" s="49"/>
      <c r="HY40" s="49"/>
      <c r="HZ40" s="49"/>
      <c r="IA40" s="49"/>
      <c r="IC40" s="48"/>
      <c r="ID40" s="49"/>
      <c r="IE40" s="49"/>
      <c r="IF40" s="49"/>
      <c r="IG40" s="49"/>
      <c r="IH40" s="49"/>
      <c r="II40" s="49"/>
      <c r="IK40" s="48"/>
      <c r="IL40" s="49"/>
      <c r="IM40" s="49"/>
      <c r="IN40" s="49"/>
      <c r="IO40" s="49"/>
    </row>
    <row r="41" spans="1:249" ht="24" customHeight="1">
      <c r="A41" s="171"/>
      <c r="B41" s="50" t="s">
        <v>284</v>
      </c>
      <c r="C41" s="51">
        <f>'E2'!C99</f>
        <v>48</v>
      </c>
      <c r="D41" s="52">
        <f>'E2'!D99</f>
        <v>0</v>
      </c>
      <c r="E41" s="52">
        <f>'E2'!E99</f>
        <v>0.2</v>
      </c>
      <c r="F41" s="51" t="str">
        <f>'E2'!F99</f>
        <v>282/282/245/222</v>
      </c>
      <c r="G41" s="52">
        <f>'E2'!G99</f>
        <v>5.8799999999999998E-2</v>
      </c>
      <c r="H41" s="53">
        <f>'E2'!H99</f>
        <v>4.8999999999999998E-3</v>
      </c>
      <c r="I41" s="52">
        <f>'E2'!I99</f>
        <v>0.02</v>
      </c>
      <c r="J41" s="52">
        <f>'E2'!J99</f>
        <v>0.02</v>
      </c>
      <c r="K41" s="54">
        <f>'E2'!K99</f>
        <v>0.114</v>
      </c>
      <c r="L41" s="54">
        <f>'E2'!L99</f>
        <v>0.1542</v>
      </c>
      <c r="M41" s="59">
        <f>'E2'!M99</f>
        <v>0</v>
      </c>
      <c r="N41" s="58">
        <f>'E2'!N99</f>
        <v>0.25</v>
      </c>
      <c r="O41" s="58">
        <f>'E2'!O99</f>
        <v>0.25</v>
      </c>
      <c r="P41" s="58">
        <f>'E2'!P99</f>
        <v>0.25</v>
      </c>
      <c r="Q41" s="58">
        <f>'E2'!Q99</f>
        <v>0.25</v>
      </c>
      <c r="R41" s="58">
        <f>'E2'!R99</f>
        <v>0</v>
      </c>
      <c r="S41" s="53">
        <f t="shared" si="7"/>
        <v>1</v>
      </c>
      <c r="T41" s="57">
        <v>282</v>
      </c>
      <c r="U41" s="55">
        <f t="shared" si="10"/>
        <v>282</v>
      </c>
      <c r="V41" s="55">
        <v>245</v>
      </c>
      <c r="W41" s="55">
        <v>222</v>
      </c>
      <c r="X41" s="55">
        <v>0</v>
      </c>
      <c r="Y41" s="49"/>
      <c r="Z41" s="49"/>
      <c r="AA41" s="49"/>
      <c r="AC41" s="48"/>
      <c r="AD41" s="49"/>
      <c r="AE41" s="49"/>
      <c r="AF41" s="49"/>
      <c r="AG41" s="49"/>
      <c r="AH41" s="49"/>
      <c r="AI41" s="49"/>
      <c r="AK41" s="48"/>
      <c r="AL41" s="49"/>
      <c r="AM41" s="49"/>
      <c r="AN41" s="49"/>
      <c r="AO41" s="49"/>
      <c r="AP41" s="49"/>
      <c r="AQ41" s="49"/>
      <c r="AS41" s="48"/>
      <c r="AT41" s="49"/>
      <c r="AU41" s="49"/>
      <c r="AV41" s="49"/>
      <c r="AW41" s="49"/>
      <c r="AX41" s="49"/>
      <c r="AY41" s="49"/>
      <c r="BA41" s="48"/>
      <c r="BB41" s="49"/>
      <c r="BC41" s="49"/>
      <c r="BD41" s="49"/>
      <c r="BE41" s="49"/>
      <c r="BF41" s="49"/>
      <c r="BG41" s="49"/>
      <c r="BI41" s="48"/>
      <c r="BJ41" s="49"/>
      <c r="BK41" s="49"/>
      <c r="BL41" s="49"/>
      <c r="BM41" s="49"/>
      <c r="BN41" s="49"/>
      <c r="BO41" s="49"/>
      <c r="BQ41" s="48"/>
      <c r="BR41" s="49"/>
      <c r="BS41" s="49"/>
      <c r="BT41" s="49"/>
      <c r="BU41" s="49"/>
      <c r="BV41" s="49"/>
      <c r="BW41" s="49"/>
      <c r="BY41" s="48"/>
      <c r="BZ41" s="49"/>
      <c r="CA41" s="49"/>
      <c r="CB41" s="49"/>
      <c r="CC41" s="49"/>
      <c r="CD41" s="49"/>
      <c r="CE41" s="49"/>
      <c r="CG41" s="48"/>
      <c r="CH41" s="49"/>
      <c r="CI41" s="49"/>
      <c r="CJ41" s="49"/>
      <c r="CK41" s="49"/>
      <c r="CL41" s="49"/>
      <c r="CM41" s="49"/>
      <c r="CO41" s="48"/>
      <c r="CP41" s="49"/>
      <c r="CQ41" s="49"/>
      <c r="CR41" s="49"/>
      <c r="CS41" s="49"/>
      <c r="CT41" s="49"/>
      <c r="CU41" s="49"/>
      <c r="CW41" s="48"/>
      <c r="CX41" s="49"/>
      <c r="CY41" s="49"/>
      <c r="CZ41" s="49"/>
      <c r="DA41" s="49"/>
      <c r="DB41" s="49"/>
      <c r="DC41" s="49"/>
      <c r="DE41" s="48"/>
      <c r="DF41" s="49"/>
      <c r="DG41" s="49"/>
      <c r="DH41" s="49"/>
      <c r="DI41" s="49"/>
      <c r="DJ41" s="49"/>
      <c r="DK41" s="49"/>
      <c r="DM41" s="48"/>
      <c r="DN41" s="49"/>
      <c r="DO41" s="49"/>
      <c r="DP41" s="49"/>
      <c r="DQ41" s="49"/>
      <c r="DR41" s="49"/>
      <c r="DS41" s="49"/>
      <c r="DU41" s="48"/>
      <c r="DV41" s="49"/>
      <c r="DW41" s="49"/>
      <c r="DX41" s="49"/>
      <c r="DY41" s="49"/>
      <c r="DZ41" s="49"/>
      <c r="EA41" s="49"/>
      <c r="EC41" s="48"/>
      <c r="ED41" s="49"/>
      <c r="EE41" s="49"/>
      <c r="EF41" s="49"/>
      <c r="EG41" s="49"/>
      <c r="EH41" s="49"/>
      <c r="EI41" s="49"/>
      <c r="EK41" s="48"/>
      <c r="EL41" s="49"/>
      <c r="EM41" s="49"/>
      <c r="EN41" s="49"/>
      <c r="EO41" s="49"/>
      <c r="EP41" s="49"/>
      <c r="EQ41" s="49"/>
      <c r="ES41" s="48"/>
      <c r="ET41" s="49"/>
      <c r="EU41" s="49"/>
      <c r="EV41" s="49"/>
      <c r="EW41" s="49"/>
      <c r="EX41" s="49"/>
      <c r="EY41" s="49"/>
      <c r="FA41" s="48"/>
      <c r="FB41" s="49"/>
      <c r="FC41" s="49"/>
      <c r="FD41" s="49"/>
      <c r="FE41" s="49"/>
      <c r="FF41" s="49"/>
      <c r="FG41" s="49"/>
      <c r="FI41" s="48"/>
      <c r="FJ41" s="49"/>
      <c r="FK41" s="49"/>
      <c r="FL41" s="49"/>
      <c r="FM41" s="49"/>
      <c r="FN41" s="49"/>
      <c r="FO41" s="49"/>
      <c r="FQ41" s="48"/>
      <c r="FR41" s="49"/>
      <c r="FS41" s="49"/>
      <c r="FT41" s="49"/>
      <c r="FU41" s="49"/>
      <c r="FV41" s="49"/>
      <c r="FW41" s="49"/>
      <c r="FY41" s="48"/>
      <c r="FZ41" s="49"/>
      <c r="GA41" s="49"/>
      <c r="GB41" s="49"/>
      <c r="GC41" s="49"/>
      <c r="GD41" s="49"/>
      <c r="GE41" s="49"/>
      <c r="GG41" s="48"/>
      <c r="GH41" s="49"/>
      <c r="GI41" s="49"/>
      <c r="GJ41" s="49"/>
      <c r="GK41" s="49"/>
      <c r="GL41" s="49"/>
      <c r="GM41" s="49"/>
      <c r="GO41" s="48"/>
      <c r="GP41" s="49"/>
      <c r="GQ41" s="49"/>
      <c r="GR41" s="49"/>
      <c r="GS41" s="49"/>
      <c r="GT41" s="49"/>
      <c r="GU41" s="49"/>
      <c r="GW41" s="48"/>
      <c r="GX41" s="49"/>
      <c r="GY41" s="49"/>
      <c r="GZ41" s="49"/>
      <c r="HA41" s="49"/>
      <c r="HB41" s="49"/>
      <c r="HC41" s="49"/>
      <c r="HE41" s="48"/>
      <c r="HF41" s="49"/>
      <c r="HG41" s="49"/>
      <c r="HH41" s="49"/>
      <c r="HI41" s="49"/>
      <c r="HJ41" s="49"/>
      <c r="HK41" s="49"/>
      <c r="HM41" s="48"/>
      <c r="HN41" s="49"/>
      <c r="HO41" s="49"/>
      <c r="HP41" s="49"/>
      <c r="HQ41" s="49"/>
      <c r="HR41" s="49"/>
      <c r="HS41" s="49"/>
      <c r="HU41" s="48"/>
      <c r="HV41" s="49"/>
      <c r="HW41" s="49"/>
      <c r="HX41" s="49"/>
      <c r="HY41" s="49"/>
      <c r="HZ41" s="49"/>
      <c r="IA41" s="49"/>
      <c r="IC41" s="48"/>
      <c r="ID41" s="49"/>
      <c r="IE41" s="49"/>
      <c r="IF41" s="49"/>
      <c r="IG41" s="49"/>
      <c r="IH41" s="49"/>
      <c r="II41" s="49"/>
      <c r="IK41" s="48"/>
      <c r="IL41" s="49"/>
      <c r="IM41" s="49"/>
      <c r="IN41" s="49"/>
      <c r="IO41" s="49"/>
    </row>
    <row r="42" spans="1:249" ht="17.45" customHeight="1">
      <c r="A42" s="171"/>
      <c r="B42" s="50" t="s">
        <v>67</v>
      </c>
      <c r="C42" s="51">
        <f>'E2'!C100</f>
        <v>48</v>
      </c>
      <c r="D42" s="52">
        <f>'E2'!D100</f>
        <v>0</v>
      </c>
      <c r="E42" s="52">
        <f>'E2'!E100</f>
        <v>0.2</v>
      </c>
      <c r="F42" s="51" t="str">
        <f>'E2'!F100</f>
        <v>292/292/251/223</v>
      </c>
      <c r="G42" s="52">
        <f>'E2'!G100</f>
        <v>6.6000000000000003E-2</v>
      </c>
      <c r="H42" s="53">
        <f>'E2'!H100</f>
        <v>5.4999999999999997E-3</v>
      </c>
      <c r="I42" s="52">
        <f>'E2'!I100</f>
        <v>3.5000000000000003E-2</v>
      </c>
      <c r="J42" s="52">
        <f>'E2'!J100</f>
        <v>3.5000000000000003E-2</v>
      </c>
      <c r="K42" s="54">
        <f>'E2'!K100</f>
        <v>0.12770000000000001</v>
      </c>
      <c r="L42" s="54">
        <f>'E2'!L100</f>
        <v>0.1578</v>
      </c>
      <c r="M42" s="59">
        <f>'E2'!M100</f>
        <v>0</v>
      </c>
      <c r="N42" s="58">
        <f>'E2'!N100</f>
        <v>0.25</v>
      </c>
      <c r="O42" s="58">
        <f>'E2'!O100</f>
        <v>0.25</v>
      </c>
      <c r="P42" s="58">
        <f>'E2'!P100</f>
        <v>0.25</v>
      </c>
      <c r="Q42" s="58">
        <f>'E2'!Q100</f>
        <v>0.25</v>
      </c>
      <c r="R42" s="58">
        <f>'E2'!R100</f>
        <v>0</v>
      </c>
      <c r="S42" s="53">
        <f t="shared" si="7"/>
        <v>1</v>
      </c>
      <c r="T42" s="57">
        <v>292</v>
      </c>
      <c r="U42" s="55">
        <f t="shared" si="10"/>
        <v>292</v>
      </c>
      <c r="V42" s="55">
        <v>251</v>
      </c>
      <c r="W42" s="55">
        <v>223</v>
      </c>
      <c r="X42" s="55">
        <v>0</v>
      </c>
      <c r="Y42" s="49"/>
      <c r="Z42" s="49"/>
      <c r="AA42" s="49"/>
      <c r="AC42" s="48"/>
      <c r="AD42" s="49"/>
      <c r="AE42" s="49"/>
      <c r="AF42" s="49"/>
      <c r="AG42" s="49"/>
      <c r="AH42" s="49"/>
      <c r="AI42" s="49"/>
      <c r="AK42" s="48"/>
      <c r="AL42" s="49"/>
      <c r="AM42" s="49"/>
      <c r="AN42" s="49"/>
      <c r="AO42" s="49"/>
      <c r="AP42" s="49"/>
      <c r="AQ42" s="49"/>
      <c r="AS42" s="48"/>
      <c r="AT42" s="49"/>
      <c r="AU42" s="49"/>
      <c r="AV42" s="49"/>
      <c r="AW42" s="49"/>
      <c r="AX42" s="49"/>
      <c r="AY42" s="49"/>
      <c r="BA42" s="48"/>
      <c r="BB42" s="49"/>
      <c r="BC42" s="49"/>
      <c r="BD42" s="49"/>
      <c r="BE42" s="49"/>
      <c r="BF42" s="49"/>
      <c r="BG42" s="49"/>
      <c r="BI42" s="48"/>
      <c r="BJ42" s="49"/>
      <c r="BK42" s="49"/>
      <c r="BL42" s="49"/>
      <c r="BM42" s="49"/>
      <c r="BN42" s="49"/>
      <c r="BO42" s="49"/>
      <c r="BQ42" s="48"/>
      <c r="BR42" s="49"/>
      <c r="BS42" s="49"/>
      <c r="BT42" s="49"/>
      <c r="BU42" s="49"/>
      <c r="BV42" s="49"/>
      <c r="BW42" s="49"/>
      <c r="BY42" s="48"/>
      <c r="BZ42" s="49"/>
      <c r="CA42" s="49"/>
      <c r="CB42" s="49"/>
      <c r="CC42" s="49"/>
      <c r="CD42" s="49"/>
      <c r="CE42" s="49"/>
      <c r="CG42" s="48"/>
      <c r="CH42" s="49"/>
      <c r="CI42" s="49"/>
      <c r="CJ42" s="49"/>
      <c r="CK42" s="49"/>
      <c r="CL42" s="49"/>
      <c r="CM42" s="49"/>
      <c r="CO42" s="48"/>
      <c r="CP42" s="49"/>
      <c r="CQ42" s="49"/>
      <c r="CR42" s="49"/>
      <c r="CS42" s="49"/>
      <c r="CT42" s="49"/>
      <c r="CU42" s="49"/>
      <c r="CW42" s="48"/>
      <c r="CX42" s="49"/>
      <c r="CY42" s="49"/>
      <c r="CZ42" s="49"/>
      <c r="DA42" s="49"/>
      <c r="DB42" s="49"/>
      <c r="DC42" s="49"/>
      <c r="DE42" s="48"/>
      <c r="DF42" s="49"/>
      <c r="DG42" s="49"/>
      <c r="DH42" s="49"/>
      <c r="DI42" s="49"/>
      <c r="DJ42" s="49"/>
      <c r="DK42" s="49"/>
      <c r="DM42" s="48"/>
      <c r="DN42" s="49"/>
      <c r="DO42" s="49"/>
      <c r="DP42" s="49"/>
      <c r="DQ42" s="49"/>
      <c r="DR42" s="49"/>
      <c r="DS42" s="49"/>
      <c r="DU42" s="48"/>
      <c r="DV42" s="49"/>
      <c r="DW42" s="49"/>
      <c r="DX42" s="49"/>
      <c r="DY42" s="49"/>
      <c r="DZ42" s="49"/>
      <c r="EA42" s="49"/>
      <c r="EC42" s="48"/>
      <c r="ED42" s="49"/>
      <c r="EE42" s="49"/>
      <c r="EF42" s="49"/>
      <c r="EG42" s="49"/>
      <c r="EH42" s="49"/>
      <c r="EI42" s="49"/>
      <c r="EK42" s="48"/>
      <c r="EL42" s="49"/>
      <c r="EM42" s="49"/>
      <c r="EN42" s="49"/>
      <c r="EO42" s="49"/>
      <c r="EP42" s="49"/>
      <c r="EQ42" s="49"/>
      <c r="ES42" s="48"/>
      <c r="ET42" s="49"/>
      <c r="EU42" s="49"/>
      <c r="EV42" s="49"/>
      <c r="EW42" s="49"/>
      <c r="EX42" s="49"/>
      <c r="EY42" s="49"/>
      <c r="FA42" s="48"/>
      <c r="FB42" s="49"/>
      <c r="FC42" s="49"/>
      <c r="FD42" s="49"/>
      <c r="FE42" s="49"/>
      <c r="FF42" s="49"/>
      <c r="FG42" s="49"/>
      <c r="FI42" s="48"/>
      <c r="FJ42" s="49"/>
      <c r="FK42" s="49"/>
      <c r="FL42" s="49"/>
      <c r="FM42" s="49"/>
      <c r="FN42" s="49"/>
      <c r="FO42" s="49"/>
      <c r="FQ42" s="48"/>
      <c r="FR42" s="49"/>
      <c r="FS42" s="49"/>
      <c r="FT42" s="49"/>
      <c r="FU42" s="49"/>
      <c r="FV42" s="49"/>
      <c r="FW42" s="49"/>
      <c r="FY42" s="48"/>
      <c r="FZ42" s="49"/>
      <c r="GA42" s="49"/>
      <c r="GB42" s="49"/>
      <c r="GC42" s="49"/>
      <c r="GD42" s="49"/>
      <c r="GE42" s="49"/>
      <c r="GG42" s="48"/>
      <c r="GH42" s="49"/>
      <c r="GI42" s="49"/>
      <c r="GJ42" s="49"/>
      <c r="GK42" s="49"/>
      <c r="GL42" s="49"/>
      <c r="GM42" s="49"/>
      <c r="GO42" s="48"/>
      <c r="GP42" s="49"/>
      <c r="GQ42" s="49"/>
      <c r="GR42" s="49"/>
      <c r="GS42" s="49"/>
      <c r="GT42" s="49"/>
      <c r="GU42" s="49"/>
      <c r="GW42" s="48"/>
      <c r="GX42" s="49"/>
      <c r="GY42" s="49"/>
      <c r="GZ42" s="49"/>
      <c r="HA42" s="49"/>
      <c r="HB42" s="49"/>
      <c r="HC42" s="49"/>
      <c r="HE42" s="48"/>
      <c r="HF42" s="49"/>
      <c r="HG42" s="49"/>
      <c r="HH42" s="49"/>
      <c r="HI42" s="49"/>
      <c r="HJ42" s="49"/>
      <c r="HK42" s="49"/>
      <c r="HM42" s="48"/>
      <c r="HN42" s="49"/>
      <c r="HO42" s="49"/>
      <c r="HP42" s="49"/>
      <c r="HQ42" s="49"/>
      <c r="HR42" s="49"/>
      <c r="HS42" s="49"/>
      <c r="HU42" s="48"/>
      <c r="HV42" s="49"/>
      <c r="HW42" s="49"/>
      <c r="HX42" s="49"/>
      <c r="HY42" s="49"/>
      <c r="HZ42" s="49"/>
      <c r="IA42" s="49"/>
      <c r="IC42" s="48"/>
      <c r="ID42" s="49"/>
      <c r="IE42" s="49"/>
      <c r="IF42" s="49"/>
      <c r="IG42" s="49"/>
      <c r="IH42" s="49"/>
      <c r="II42" s="49"/>
      <c r="IK42" s="48"/>
      <c r="IL42" s="49"/>
      <c r="IM42" s="49"/>
      <c r="IN42" s="49"/>
      <c r="IO42" s="49"/>
    </row>
    <row r="43" spans="1:249" ht="17.45" customHeight="1">
      <c r="A43" s="171"/>
      <c r="B43" s="50" t="s">
        <v>68</v>
      </c>
      <c r="C43" s="51">
        <f>'E2'!C101</f>
        <v>48</v>
      </c>
      <c r="D43" s="52">
        <f>'E2'!D101</f>
        <v>0</v>
      </c>
      <c r="E43" s="52">
        <f>'E2'!E101</f>
        <v>0.2</v>
      </c>
      <c r="F43" s="51" t="str">
        <f>'E2'!F101</f>
        <v>296/296/253/224</v>
      </c>
      <c r="G43" s="52">
        <f>'E2'!G101</f>
        <v>7.0800000000000002E-2</v>
      </c>
      <c r="H43" s="53">
        <f>'E2'!H101</f>
        <v>5.8999999999999999E-3</v>
      </c>
      <c r="I43" s="52">
        <f>'E2'!I101</f>
        <v>0.04</v>
      </c>
      <c r="J43" s="52">
        <f>'E2'!J101</f>
        <v>0.04</v>
      </c>
      <c r="K43" s="54">
        <f>'E2'!K101</f>
        <v>0.13689999999999999</v>
      </c>
      <c r="L43" s="54">
        <f>'E2'!L101</f>
        <v>0.1651</v>
      </c>
      <c r="M43" s="54">
        <f>'E2'!M101</f>
        <v>0</v>
      </c>
      <c r="N43" s="58">
        <f>'E2'!N101</f>
        <v>0.25</v>
      </c>
      <c r="O43" s="58">
        <f>'E2'!O101</f>
        <v>0.25</v>
      </c>
      <c r="P43" s="58">
        <f>'E2'!P101</f>
        <v>0.25</v>
      </c>
      <c r="Q43" s="58">
        <f>'E2'!Q101</f>
        <v>0.25</v>
      </c>
      <c r="R43" s="58">
        <f>'E2'!R101</f>
        <v>0</v>
      </c>
      <c r="S43" s="53">
        <f t="shared" si="7"/>
        <v>1</v>
      </c>
      <c r="T43" s="57">
        <v>296</v>
      </c>
      <c r="U43" s="55">
        <f t="shared" si="10"/>
        <v>296</v>
      </c>
      <c r="V43" s="55">
        <v>253</v>
      </c>
      <c r="W43" s="55">
        <v>224</v>
      </c>
      <c r="X43" s="55">
        <v>0</v>
      </c>
      <c r="Y43" s="49"/>
      <c r="Z43" s="49"/>
      <c r="AA43" s="49"/>
      <c r="AC43" s="48"/>
      <c r="AD43" s="49"/>
      <c r="AE43" s="49"/>
      <c r="AF43" s="49"/>
      <c r="AG43" s="49"/>
      <c r="AH43" s="49"/>
      <c r="AI43" s="49"/>
      <c r="AK43" s="48"/>
      <c r="AL43" s="49"/>
      <c r="AM43" s="49"/>
      <c r="AN43" s="49"/>
      <c r="AO43" s="49"/>
      <c r="AP43" s="49"/>
      <c r="AQ43" s="49"/>
      <c r="AS43" s="48"/>
      <c r="AT43" s="49"/>
      <c r="AU43" s="49"/>
      <c r="AV43" s="49"/>
      <c r="AW43" s="49"/>
      <c r="AX43" s="49"/>
      <c r="AY43" s="49"/>
      <c r="BA43" s="48"/>
      <c r="BB43" s="49"/>
      <c r="BC43" s="49"/>
      <c r="BD43" s="49"/>
      <c r="BE43" s="49"/>
      <c r="BF43" s="49"/>
      <c r="BG43" s="49"/>
      <c r="BI43" s="48"/>
      <c r="BJ43" s="49"/>
      <c r="BK43" s="49"/>
      <c r="BL43" s="49"/>
      <c r="BM43" s="49"/>
      <c r="BN43" s="49"/>
      <c r="BO43" s="49"/>
      <c r="BQ43" s="48"/>
      <c r="BR43" s="49"/>
      <c r="BS43" s="49"/>
      <c r="BT43" s="49"/>
      <c r="BU43" s="49"/>
      <c r="BV43" s="49"/>
      <c r="BW43" s="49"/>
      <c r="BY43" s="48"/>
      <c r="BZ43" s="49"/>
      <c r="CA43" s="49"/>
      <c r="CB43" s="49"/>
      <c r="CC43" s="49"/>
      <c r="CD43" s="49"/>
      <c r="CE43" s="49"/>
      <c r="CG43" s="48"/>
      <c r="CH43" s="49"/>
      <c r="CI43" s="49"/>
      <c r="CJ43" s="49"/>
      <c r="CK43" s="49"/>
      <c r="CL43" s="49"/>
      <c r="CM43" s="49"/>
      <c r="CO43" s="48"/>
      <c r="CP43" s="49"/>
      <c r="CQ43" s="49"/>
      <c r="CR43" s="49"/>
      <c r="CS43" s="49"/>
      <c r="CT43" s="49"/>
      <c r="CU43" s="49"/>
      <c r="CW43" s="48"/>
      <c r="CX43" s="49"/>
      <c r="CY43" s="49"/>
      <c r="CZ43" s="49"/>
      <c r="DA43" s="49"/>
      <c r="DB43" s="49"/>
      <c r="DC43" s="49"/>
      <c r="DE43" s="48"/>
      <c r="DF43" s="49"/>
      <c r="DG43" s="49"/>
      <c r="DH43" s="49"/>
      <c r="DI43" s="49"/>
      <c r="DJ43" s="49"/>
      <c r="DK43" s="49"/>
      <c r="DM43" s="48"/>
      <c r="DN43" s="49"/>
      <c r="DO43" s="49"/>
      <c r="DP43" s="49"/>
      <c r="DQ43" s="49"/>
      <c r="DR43" s="49"/>
      <c r="DS43" s="49"/>
      <c r="DU43" s="48"/>
      <c r="DV43" s="49"/>
      <c r="DW43" s="49"/>
      <c r="DX43" s="49"/>
      <c r="DY43" s="49"/>
      <c r="DZ43" s="49"/>
      <c r="EA43" s="49"/>
      <c r="EC43" s="48"/>
      <c r="ED43" s="49"/>
      <c r="EE43" s="49"/>
      <c r="EF43" s="49"/>
      <c r="EG43" s="49"/>
      <c r="EH43" s="49"/>
      <c r="EI43" s="49"/>
      <c r="EK43" s="48"/>
      <c r="EL43" s="49"/>
      <c r="EM43" s="49"/>
      <c r="EN43" s="49"/>
      <c r="EO43" s="49"/>
      <c r="EP43" s="49"/>
      <c r="EQ43" s="49"/>
      <c r="ES43" s="48"/>
      <c r="ET43" s="49"/>
      <c r="EU43" s="49"/>
      <c r="EV43" s="49"/>
      <c r="EW43" s="49"/>
      <c r="EX43" s="49"/>
      <c r="EY43" s="49"/>
      <c r="FA43" s="48"/>
      <c r="FB43" s="49"/>
      <c r="FC43" s="49"/>
      <c r="FD43" s="49"/>
      <c r="FE43" s="49"/>
      <c r="FF43" s="49"/>
      <c r="FG43" s="49"/>
      <c r="FI43" s="48"/>
      <c r="FJ43" s="49"/>
      <c r="FK43" s="49"/>
      <c r="FL43" s="49"/>
      <c r="FM43" s="49"/>
      <c r="FN43" s="49"/>
      <c r="FO43" s="49"/>
      <c r="FQ43" s="48"/>
      <c r="FR43" s="49"/>
      <c r="FS43" s="49"/>
      <c r="FT43" s="49"/>
      <c r="FU43" s="49"/>
      <c r="FV43" s="49"/>
      <c r="FW43" s="49"/>
      <c r="FY43" s="48"/>
      <c r="FZ43" s="49"/>
      <c r="GA43" s="49"/>
      <c r="GB43" s="49"/>
      <c r="GC43" s="49"/>
      <c r="GD43" s="49"/>
      <c r="GE43" s="49"/>
      <c r="GG43" s="48"/>
      <c r="GH43" s="49"/>
      <c r="GI43" s="49"/>
      <c r="GJ43" s="49"/>
      <c r="GK43" s="49"/>
      <c r="GL43" s="49"/>
      <c r="GM43" s="49"/>
      <c r="GO43" s="48"/>
      <c r="GP43" s="49"/>
      <c r="GQ43" s="49"/>
      <c r="GR43" s="49"/>
      <c r="GS43" s="49"/>
      <c r="GT43" s="49"/>
      <c r="GU43" s="49"/>
      <c r="GW43" s="48"/>
      <c r="GX43" s="49"/>
      <c r="GY43" s="49"/>
      <c r="GZ43" s="49"/>
      <c r="HA43" s="49"/>
      <c r="HB43" s="49"/>
      <c r="HC43" s="49"/>
      <c r="HE43" s="48"/>
      <c r="HF43" s="49"/>
      <c r="HG43" s="49"/>
      <c r="HH43" s="49"/>
      <c r="HI43" s="49"/>
      <c r="HJ43" s="49"/>
      <c r="HK43" s="49"/>
      <c r="HM43" s="48"/>
      <c r="HN43" s="49"/>
      <c r="HO43" s="49"/>
      <c r="HP43" s="49"/>
      <c r="HQ43" s="49"/>
      <c r="HR43" s="49"/>
      <c r="HS43" s="49"/>
      <c r="HU43" s="48"/>
      <c r="HV43" s="49"/>
      <c r="HW43" s="49"/>
      <c r="HX43" s="49"/>
      <c r="HY43" s="49"/>
      <c r="HZ43" s="49"/>
      <c r="IA43" s="49"/>
      <c r="IC43" s="48"/>
      <c r="ID43" s="49"/>
      <c r="IE43" s="49"/>
      <c r="IF43" s="49"/>
      <c r="IG43" s="49"/>
      <c r="IH43" s="49"/>
      <c r="II43" s="49"/>
      <c r="IK43" s="48"/>
      <c r="IL43" s="49"/>
      <c r="IM43" s="49"/>
      <c r="IN43" s="49"/>
      <c r="IO43" s="49"/>
    </row>
    <row r="44" spans="1:249" ht="17.45" customHeight="1">
      <c r="A44" s="171"/>
      <c r="B44" s="50" t="s">
        <v>84</v>
      </c>
      <c r="C44" s="51">
        <f>'E1'!C84</f>
        <v>48</v>
      </c>
      <c r="D44" s="52">
        <f>'E1'!D84</f>
        <v>0</v>
      </c>
      <c r="E44" s="52">
        <f>'E1'!E84</f>
        <v>0.2</v>
      </c>
      <c r="F44" s="51">
        <f>'E1'!F84</f>
        <v>264</v>
      </c>
      <c r="G44" s="52">
        <f>'E1'!G84</f>
        <v>6.6000000000000003E-2</v>
      </c>
      <c r="H44" s="53">
        <f>'E1'!H84</f>
        <v>5.4999999999999997E-3</v>
      </c>
      <c r="I44" s="52">
        <f>'E1'!I84</f>
        <v>0.02</v>
      </c>
      <c r="J44" s="52">
        <f>'E1'!J84</f>
        <v>0.02</v>
      </c>
      <c r="K44" s="54">
        <f>'E1'!K84</f>
        <v>0.12</v>
      </c>
      <c r="L44" s="54">
        <f>'E1'!L84</f>
        <v>0.15920000000000001</v>
      </c>
      <c r="M44" s="54">
        <f>'E1'!M84</f>
        <v>0</v>
      </c>
      <c r="N44" s="54">
        <f>'E1'!N84</f>
        <v>0</v>
      </c>
      <c r="O44" s="54">
        <f>'E1'!O84</f>
        <v>0</v>
      </c>
      <c r="P44" s="54">
        <f>'E1'!P84</f>
        <v>0</v>
      </c>
      <c r="Q44" s="54">
        <f>'E1'!Q84</f>
        <v>0</v>
      </c>
      <c r="R44" s="54">
        <f>'E1'!R84</f>
        <v>0</v>
      </c>
      <c r="S44" s="53">
        <f t="shared" si="7"/>
        <v>0</v>
      </c>
      <c r="T44" s="57">
        <v>264</v>
      </c>
      <c r="U44" s="55">
        <f t="shared" si="10"/>
        <v>264</v>
      </c>
      <c r="V44" s="55">
        <f t="shared" ref="V44:W50" si="11">U44</f>
        <v>264</v>
      </c>
      <c r="W44" s="55">
        <f t="shared" si="11"/>
        <v>264</v>
      </c>
      <c r="X44" s="55">
        <v>0</v>
      </c>
      <c r="Y44" s="49"/>
      <c r="Z44" s="49"/>
      <c r="AA44" s="49"/>
      <c r="AC44" s="48"/>
      <c r="AD44" s="49"/>
      <c r="AE44" s="49"/>
      <c r="AF44" s="49"/>
      <c r="AG44" s="49"/>
      <c r="AH44" s="49"/>
      <c r="AI44" s="49"/>
      <c r="AK44" s="48"/>
      <c r="AL44" s="49"/>
      <c r="AM44" s="49"/>
      <c r="AN44" s="49"/>
      <c r="AO44" s="49"/>
      <c r="AP44" s="49"/>
      <c r="AQ44" s="49"/>
      <c r="AS44" s="48"/>
      <c r="AT44" s="49"/>
      <c r="AU44" s="49"/>
      <c r="AV44" s="49"/>
      <c r="AW44" s="49"/>
      <c r="AX44" s="49"/>
      <c r="AY44" s="49"/>
      <c r="BA44" s="48"/>
      <c r="BB44" s="49"/>
      <c r="BC44" s="49"/>
      <c r="BD44" s="49"/>
      <c r="BE44" s="49"/>
      <c r="BF44" s="49"/>
      <c r="BG44" s="49"/>
      <c r="BI44" s="48"/>
      <c r="BJ44" s="49"/>
      <c r="BK44" s="49"/>
      <c r="BL44" s="49"/>
      <c r="BM44" s="49"/>
      <c r="BN44" s="49"/>
      <c r="BO44" s="49"/>
      <c r="BQ44" s="48"/>
      <c r="BR44" s="49"/>
      <c r="BS44" s="49"/>
      <c r="BT44" s="49"/>
      <c r="BU44" s="49"/>
      <c r="BV44" s="49"/>
      <c r="BW44" s="49"/>
      <c r="BY44" s="48"/>
      <c r="BZ44" s="49"/>
      <c r="CA44" s="49"/>
      <c r="CB44" s="49"/>
      <c r="CC44" s="49"/>
      <c r="CD44" s="49"/>
      <c r="CE44" s="49"/>
      <c r="CG44" s="48"/>
      <c r="CH44" s="49"/>
      <c r="CI44" s="49"/>
      <c r="CJ44" s="49"/>
      <c r="CK44" s="49"/>
      <c r="CL44" s="49"/>
      <c r="CM44" s="49"/>
      <c r="CO44" s="48"/>
      <c r="CP44" s="49"/>
      <c r="CQ44" s="49"/>
      <c r="CR44" s="49"/>
      <c r="CS44" s="49"/>
      <c r="CT44" s="49"/>
      <c r="CU44" s="49"/>
      <c r="CW44" s="48"/>
      <c r="CX44" s="49"/>
      <c r="CY44" s="49"/>
      <c r="CZ44" s="49"/>
      <c r="DA44" s="49"/>
      <c r="DB44" s="49"/>
      <c r="DC44" s="49"/>
      <c r="DE44" s="48"/>
      <c r="DF44" s="49"/>
      <c r="DG44" s="49"/>
      <c r="DH44" s="49"/>
      <c r="DI44" s="49"/>
      <c r="DJ44" s="49"/>
      <c r="DK44" s="49"/>
      <c r="DM44" s="48"/>
      <c r="DN44" s="49"/>
      <c r="DO44" s="49"/>
      <c r="DP44" s="49"/>
      <c r="DQ44" s="49"/>
      <c r="DR44" s="49"/>
      <c r="DS44" s="49"/>
      <c r="DU44" s="48"/>
      <c r="DV44" s="49"/>
      <c r="DW44" s="49"/>
      <c r="DX44" s="49"/>
      <c r="DY44" s="49"/>
      <c r="DZ44" s="49"/>
      <c r="EA44" s="49"/>
      <c r="EC44" s="48"/>
      <c r="ED44" s="49"/>
      <c r="EE44" s="49"/>
      <c r="EF44" s="49"/>
      <c r="EG44" s="49"/>
      <c r="EH44" s="49"/>
      <c r="EI44" s="49"/>
      <c r="EK44" s="48"/>
      <c r="EL44" s="49"/>
      <c r="EM44" s="49"/>
      <c r="EN44" s="49"/>
      <c r="EO44" s="49"/>
      <c r="EP44" s="49"/>
      <c r="EQ44" s="49"/>
      <c r="ES44" s="48"/>
      <c r="ET44" s="49"/>
      <c r="EU44" s="49"/>
      <c r="EV44" s="49"/>
      <c r="EW44" s="49"/>
      <c r="EX44" s="49"/>
      <c r="EY44" s="49"/>
      <c r="FA44" s="48"/>
      <c r="FB44" s="49"/>
      <c r="FC44" s="49"/>
      <c r="FD44" s="49"/>
      <c r="FE44" s="49"/>
      <c r="FF44" s="49"/>
      <c r="FG44" s="49"/>
      <c r="FI44" s="48"/>
      <c r="FJ44" s="49"/>
      <c r="FK44" s="49"/>
      <c r="FL44" s="49"/>
      <c r="FM44" s="49"/>
      <c r="FN44" s="49"/>
      <c r="FO44" s="49"/>
      <c r="FQ44" s="48"/>
      <c r="FR44" s="49"/>
      <c r="FS44" s="49"/>
      <c r="FT44" s="49"/>
      <c r="FU44" s="49"/>
      <c r="FV44" s="49"/>
      <c r="FW44" s="49"/>
      <c r="FY44" s="48"/>
      <c r="FZ44" s="49"/>
      <c r="GA44" s="49"/>
      <c r="GB44" s="49"/>
      <c r="GC44" s="49"/>
      <c r="GD44" s="49"/>
      <c r="GE44" s="49"/>
      <c r="GG44" s="48"/>
      <c r="GH44" s="49"/>
      <c r="GI44" s="49"/>
      <c r="GJ44" s="49"/>
      <c r="GK44" s="49"/>
      <c r="GL44" s="49"/>
      <c r="GM44" s="49"/>
      <c r="GO44" s="48"/>
      <c r="GP44" s="49"/>
      <c r="GQ44" s="49"/>
      <c r="GR44" s="49"/>
      <c r="GS44" s="49"/>
      <c r="GT44" s="49"/>
      <c r="GU44" s="49"/>
      <c r="GW44" s="48"/>
      <c r="GX44" s="49"/>
      <c r="GY44" s="49"/>
      <c r="GZ44" s="49"/>
      <c r="HA44" s="49"/>
      <c r="HB44" s="49"/>
      <c r="HC44" s="49"/>
      <c r="HE44" s="48"/>
      <c r="HF44" s="49"/>
      <c r="HG44" s="49"/>
      <c r="HH44" s="49"/>
      <c r="HI44" s="49"/>
      <c r="HJ44" s="49"/>
      <c r="HK44" s="49"/>
      <c r="HM44" s="48"/>
      <c r="HN44" s="49"/>
      <c r="HO44" s="49"/>
      <c r="HP44" s="49"/>
      <c r="HQ44" s="49"/>
      <c r="HR44" s="49"/>
      <c r="HS44" s="49"/>
      <c r="HU44" s="48"/>
      <c r="HV44" s="49"/>
      <c r="HW44" s="49"/>
      <c r="HX44" s="49"/>
      <c r="HY44" s="49"/>
      <c r="HZ44" s="49"/>
      <c r="IA44" s="49"/>
      <c r="IC44" s="48"/>
      <c r="ID44" s="49"/>
      <c r="IE44" s="49"/>
      <c r="IF44" s="49"/>
      <c r="IG44" s="49"/>
      <c r="IH44" s="49"/>
      <c r="II44" s="49"/>
      <c r="IK44" s="48"/>
      <c r="IL44" s="49"/>
      <c r="IM44" s="49"/>
      <c r="IN44" s="49"/>
      <c r="IO44" s="49"/>
    </row>
    <row r="45" spans="1:249" ht="17.45" customHeight="1">
      <c r="A45" s="171"/>
      <c r="B45" s="50" t="s">
        <v>285</v>
      </c>
      <c r="C45" s="51">
        <f>'E1'!C85</f>
        <v>48</v>
      </c>
      <c r="D45" s="52">
        <f>'E1'!D85</f>
        <v>0</v>
      </c>
      <c r="E45" s="52">
        <f>'E1'!E85</f>
        <v>0.2</v>
      </c>
      <c r="F45" s="51">
        <f>'E1'!F85</f>
        <v>268</v>
      </c>
      <c r="G45" s="52">
        <f>'E1'!G85</f>
        <v>7.0800000000000002E-2</v>
      </c>
      <c r="H45" s="53">
        <f>'E1'!H85</f>
        <v>5.8999999999999999E-3</v>
      </c>
      <c r="I45" s="52">
        <f>'E1'!I85</f>
        <v>3.5000000000000003E-2</v>
      </c>
      <c r="J45" s="52">
        <f>'E1'!J85</f>
        <v>3.5000000000000003E-2</v>
      </c>
      <c r="K45" s="54">
        <f>'E1'!K85</f>
        <v>0.12820000000000001</v>
      </c>
      <c r="L45" s="54">
        <f>'E1'!L85</f>
        <v>0.15579999999999999</v>
      </c>
      <c r="M45" s="54">
        <f>'E1'!M85</f>
        <v>0</v>
      </c>
      <c r="N45" s="54">
        <f>'E1'!N85</f>
        <v>0</v>
      </c>
      <c r="O45" s="54">
        <f>'E1'!O85</f>
        <v>0</v>
      </c>
      <c r="P45" s="54">
        <f>'E1'!P85</f>
        <v>0</v>
      </c>
      <c r="Q45" s="54">
        <f>'E1'!Q85</f>
        <v>0</v>
      </c>
      <c r="R45" s="54">
        <f>'E1'!R85</f>
        <v>0</v>
      </c>
      <c r="S45" s="53">
        <f t="shared" si="7"/>
        <v>0</v>
      </c>
      <c r="T45" s="57">
        <v>268</v>
      </c>
      <c r="U45" s="55">
        <f t="shared" si="10"/>
        <v>268</v>
      </c>
      <c r="V45" s="55">
        <f t="shared" si="11"/>
        <v>268</v>
      </c>
      <c r="W45" s="55">
        <f t="shared" si="11"/>
        <v>268</v>
      </c>
      <c r="X45" s="55">
        <v>0</v>
      </c>
      <c r="Y45" s="49"/>
      <c r="Z45" s="49"/>
      <c r="AA45" s="49"/>
      <c r="AC45" s="48"/>
      <c r="AD45" s="49"/>
      <c r="AE45" s="49"/>
      <c r="AF45" s="49"/>
      <c r="AG45" s="49"/>
      <c r="AH45" s="49"/>
      <c r="AI45" s="49"/>
      <c r="AK45" s="48"/>
      <c r="AL45" s="49"/>
      <c r="AM45" s="49"/>
      <c r="AN45" s="49"/>
      <c r="AO45" s="49"/>
      <c r="AP45" s="49"/>
      <c r="AQ45" s="49"/>
      <c r="AS45" s="48"/>
      <c r="AT45" s="49"/>
      <c r="AU45" s="49"/>
      <c r="AV45" s="49"/>
      <c r="AW45" s="49"/>
      <c r="AX45" s="49"/>
      <c r="AY45" s="49"/>
      <c r="BA45" s="48"/>
      <c r="BB45" s="49"/>
      <c r="BC45" s="49"/>
      <c r="BD45" s="49"/>
      <c r="BE45" s="49"/>
      <c r="BF45" s="49"/>
      <c r="BG45" s="49"/>
      <c r="BI45" s="48"/>
      <c r="BJ45" s="49"/>
      <c r="BK45" s="49"/>
      <c r="BL45" s="49"/>
      <c r="BM45" s="49"/>
      <c r="BN45" s="49"/>
      <c r="BO45" s="49"/>
      <c r="BQ45" s="48"/>
      <c r="BR45" s="49"/>
      <c r="BS45" s="49"/>
      <c r="BT45" s="49"/>
      <c r="BU45" s="49"/>
      <c r="BV45" s="49"/>
      <c r="BW45" s="49"/>
      <c r="BY45" s="48"/>
      <c r="BZ45" s="49"/>
      <c r="CA45" s="49"/>
      <c r="CB45" s="49"/>
      <c r="CC45" s="49"/>
      <c r="CD45" s="49"/>
      <c r="CE45" s="49"/>
      <c r="CG45" s="48"/>
      <c r="CH45" s="49"/>
      <c r="CI45" s="49"/>
      <c r="CJ45" s="49"/>
      <c r="CK45" s="49"/>
      <c r="CL45" s="49"/>
      <c r="CM45" s="49"/>
      <c r="CO45" s="48"/>
      <c r="CP45" s="49"/>
      <c r="CQ45" s="49"/>
      <c r="CR45" s="49"/>
      <c r="CS45" s="49"/>
      <c r="CT45" s="49"/>
      <c r="CU45" s="49"/>
      <c r="CW45" s="48"/>
      <c r="CX45" s="49"/>
      <c r="CY45" s="49"/>
      <c r="CZ45" s="49"/>
      <c r="DA45" s="49"/>
      <c r="DB45" s="49"/>
      <c r="DC45" s="49"/>
      <c r="DE45" s="48"/>
      <c r="DF45" s="49"/>
      <c r="DG45" s="49"/>
      <c r="DH45" s="49"/>
      <c r="DI45" s="49"/>
      <c r="DJ45" s="49"/>
      <c r="DK45" s="49"/>
      <c r="DM45" s="48"/>
      <c r="DN45" s="49"/>
      <c r="DO45" s="49"/>
      <c r="DP45" s="49"/>
      <c r="DQ45" s="49"/>
      <c r="DR45" s="49"/>
      <c r="DS45" s="49"/>
      <c r="DU45" s="48"/>
      <c r="DV45" s="49"/>
      <c r="DW45" s="49"/>
      <c r="DX45" s="49"/>
      <c r="DY45" s="49"/>
      <c r="DZ45" s="49"/>
      <c r="EA45" s="49"/>
      <c r="EC45" s="48"/>
      <c r="ED45" s="49"/>
      <c r="EE45" s="49"/>
      <c r="EF45" s="49"/>
      <c r="EG45" s="49"/>
      <c r="EH45" s="49"/>
      <c r="EI45" s="49"/>
      <c r="EK45" s="48"/>
      <c r="EL45" s="49"/>
      <c r="EM45" s="49"/>
      <c r="EN45" s="49"/>
      <c r="EO45" s="49"/>
      <c r="EP45" s="49"/>
      <c r="EQ45" s="49"/>
      <c r="ES45" s="48"/>
      <c r="ET45" s="49"/>
      <c r="EU45" s="49"/>
      <c r="EV45" s="49"/>
      <c r="EW45" s="49"/>
      <c r="EX45" s="49"/>
      <c r="EY45" s="49"/>
      <c r="FA45" s="48"/>
      <c r="FB45" s="49"/>
      <c r="FC45" s="49"/>
      <c r="FD45" s="49"/>
      <c r="FE45" s="49"/>
      <c r="FF45" s="49"/>
      <c r="FG45" s="49"/>
      <c r="FI45" s="48"/>
      <c r="FJ45" s="49"/>
      <c r="FK45" s="49"/>
      <c r="FL45" s="49"/>
      <c r="FM45" s="49"/>
      <c r="FN45" s="49"/>
      <c r="FO45" s="49"/>
      <c r="FQ45" s="48"/>
      <c r="FR45" s="49"/>
      <c r="FS45" s="49"/>
      <c r="FT45" s="49"/>
      <c r="FU45" s="49"/>
      <c r="FV45" s="49"/>
      <c r="FW45" s="49"/>
      <c r="FY45" s="48"/>
      <c r="FZ45" s="49"/>
      <c r="GA45" s="49"/>
      <c r="GB45" s="49"/>
      <c r="GC45" s="49"/>
      <c r="GD45" s="49"/>
      <c r="GE45" s="49"/>
      <c r="GG45" s="48"/>
      <c r="GH45" s="49"/>
      <c r="GI45" s="49"/>
      <c r="GJ45" s="49"/>
      <c r="GK45" s="49"/>
      <c r="GL45" s="49"/>
      <c r="GM45" s="49"/>
      <c r="GO45" s="48"/>
      <c r="GP45" s="49"/>
      <c r="GQ45" s="49"/>
      <c r="GR45" s="49"/>
      <c r="GS45" s="49"/>
      <c r="GT45" s="49"/>
      <c r="GU45" s="49"/>
      <c r="GW45" s="48"/>
      <c r="GX45" s="49"/>
      <c r="GY45" s="49"/>
      <c r="GZ45" s="49"/>
      <c r="HA45" s="49"/>
      <c r="HB45" s="49"/>
      <c r="HC45" s="49"/>
      <c r="HE45" s="48"/>
      <c r="HF45" s="49"/>
      <c r="HG45" s="49"/>
      <c r="HH45" s="49"/>
      <c r="HI45" s="49"/>
      <c r="HJ45" s="49"/>
      <c r="HK45" s="49"/>
      <c r="HM45" s="48"/>
      <c r="HN45" s="49"/>
      <c r="HO45" s="49"/>
      <c r="HP45" s="49"/>
      <c r="HQ45" s="49"/>
      <c r="HR45" s="49"/>
      <c r="HS45" s="49"/>
      <c r="HU45" s="48"/>
      <c r="HV45" s="49"/>
      <c r="HW45" s="49"/>
      <c r="HX45" s="49"/>
      <c r="HY45" s="49"/>
      <c r="HZ45" s="49"/>
      <c r="IA45" s="49"/>
      <c r="IC45" s="48"/>
      <c r="ID45" s="49"/>
      <c r="IE45" s="49"/>
      <c r="IF45" s="49"/>
      <c r="IG45" s="49"/>
      <c r="IH45" s="49"/>
      <c r="II45" s="49"/>
      <c r="IK45" s="48"/>
      <c r="IL45" s="49"/>
      <c r="IM45" s="49"/>
      <c r="IN45" s="49"/>
      <c r="IO45" s="49"/>
    </row>
    <row r="46" spans="1:249" ht="17.45" customHeight="1">
      <c r="A46" s="171"/>
      <c r="B46" s="50" t="s">
        <v>286</v>
      </c>
      <c r="C46" s="51">
        <f>'E1'!C86</f>
        <v>48</v>
      </c>
      <c r="D46" s="52">
        <f>'E1'!D86</f>
        <v>0</v>
      </c>
      <c r="E46" s="52">
        <f>'E1'!E86</f>
        <v>0.25</v>
      </c>
      <c r="F46" s="51">
        <f>'E1'!F86</f>
        <v>264</v>
      </c>
      <c r="G46" s="52">
        <f>'E1'!G86</f>
        <v>6.6000000000000003E-2</v>
      </c>
      <c r="H46" s="53">
        <f>'E1'!H86</f>
        <v>5.4999999999999997E-3</v>
      </c>
      <c r="I46" s="52">
        <f>'E1'!I86</f>
        <v>0.04</v>
      </c>
      <c r="J46" s="52">
        <f>'E1'!J86</f>
        <v>0.04</v>
      </c>
      <c r="K46" s="54">
        <f>'E1'!K86</f>
        <v>0.12</v>
      </c>
      <c r="L46" s="54">
        <f>'E1'!L86</f>
        <v>0.1585</v>
      </c>
      <c r="M46" s="54">
        <f>'E1'!M86</f>
        <v>0</v>
      </c>
      <c r="N46" s="54">
        <f>'E1'!N86</f>
        <v>0</v>
      </c>
      <c r="O46" s="54">
        <f>'E1'!O86</f>
        <v>0</v>
      </c>
      <c r="P46" s="54">
        <f>'E1'!P86</f>
        <v>0</v>
      </c>
      <c r="Q46" s="54">
        <f>'E1'!Q86</f>
        <v>0</v>
      </c>
      <c r="R46" s="54">
        <f>'E1'!R86</f>
        <v>0</v>
      </c>
      <c r="S46" s="53">
        <f t="shared" si="7"/>
        <v>0</v>
      </c>
      <c r="T46" s="57">
        <v>264</v>
      </c>
      <c r="U46" s="55">
        <f t="shared" si="10"/>
        <v>264</v>
      </c>
      <c r="V46" s="55">
        <f t="shared" si="11"/>
        <v>264</v>
      </c>
      <c r="W46" s="55">
        <f t="shared" si="11"/>
        <v>264</v>
      </c>
      <c r="X46" s="55">
        <v>0</v>
      </c>
      <c r="Y46" s="49"/>
      <c r="Z46" s="49"/>
      <c r="AA46" s="49"/>
      <c r="AC46" s="48"/>
      <c r="AD46" s="49"/>
      <c r="AE46" s="49"/>
      <c r="AF46" s="49"/>
      <c r="AG46" s="49"/>
      <c r="AH46" s="49"/>
      <c r="AI46" s="49"/>
      <c r="AK46" s="48"/>
      <c r="AL46" s="49"/>
      <c r="AM46" s="49"/>
      <c r="AN46" s="49"/>
      <c r="AO46" s="49"/>
      <c r="AP46" s="49"/>
      <c r="AQ46" s="49"/>
      <c r="AS46" s="48"/>
      <c r="AT46" s="49"/>
      <c r="AU46" s="49"/>
      <c r="AV46" s="49"/>
      <c r="AW46" s="49"/>
      <c r="AX46" s="49"/>
      <c r="AY46" s="49"/>
      <c r="BA46" s="48"/>
      <c r="BB46" s="49"/>
      <c r="BC46" s="49"/>
      <c r="BD46" s="49"/>
      <c r="BE46" s="49"/>
      <c r="BF46" s="49"/>
      <c r="BG46" s="49"/>
      <c r="BI46" s="48"/>
      <c r="BJ46" s="49"/>
      <c r="BK46" s="49"/>
      <c r="BL46" s="49"/>
      <c r="BM46" s="49"/>
      <c r="BN46" s="49"/>
      <c r="BO46" s="49"/>
      <c r="BQ46" s="48"/>
      <c r="BR46" s="49"/>
      <c r="BS46" s="49"/>
      <c r="BT46" s="49"/>
      <c r="BU46" s="49"/>
      <c r="BV46" s="49"/>
      <c r="BW46" s="49"/>
      <c r="BY46" s="48"/>
      <c r="BZ46" s="49"/>
      <c r="CA46" s="49"/>
      <c r="CB46" s="49"/>
      <c r="CC46" s="49"/>
      <c r="CD46" s="49"/>
      <c r="CE46" s="49"/>
      <c r="CG46" s="48"/>
      <c r="CH46" s="49"/>
      <c r="CI46" s="49"/>
      <c r="CJ46" s="49"/>
      <c r="CK46" s="49"/>
      <c r="CL46" s="49"/>
      <c r="CM46" s="49"/>
      <c r="CO46" s="48"/>
      <c r="CP46" s="49"/>
      <c r="CQ46" s="49"/>
      <c r="CR46" s="49"/>
      <c r="CS46" s="49"/>
      <c r="CT46" s="49"/>
      <c r="CU46" s="49"/>
      <c r="CW46" s="48"/>
      <c r="CX46" s="49"/>
      <c r="CY46" s="49"/>
      <c r="CZ46" s="49"/>
      <c r="DA46" s="49"/>
      <c r="DB46" s="49"/>
      <c r="DC46" s="49"/>
      <c r="DE46" s="48"/>
      <c r="DF46" s="49"/>
      <c r="DG46" s="49"/>
      <c r="DH46" s="49"/>
      <c r="DI46" s="49"/>
      <c r="DJ46" s="49"/>
      <c r="DK46" s="49"/>
      <c r="DM46" s="48"/>
      <c r="DN46" s="49"/>
      <c r="DO46" s="49"/>
      <c r="DP46" s="49"/>
      <c r="DQ46" s="49"/>
      <c r="DR46" s="49"/>
      <c r="DS46" s="49"/>
      <c r="DU46" s="48"/>
      <c r="DV46" s="49"/>
      <c r="DW46" s="49"/>
      <c r="DX46" s="49"/>
      <c r="DY46" s="49"/>
      <c r="DZ46" s="49"/>
      <c r="EA46" s="49"/>
      <c r="EC46" s="48"/>
      <c r="ED46" s="49"/>
      <c r="EE46" s="49"/>
      <c r="EF46" s="49"/>
      <c r="EG46" s="49"/>
      <c r="EH46" s="49"/>
      <c r="EI46" s="49"/>
      <c r="EK46" s="48"/>
      <c r="EL46" s="49"/>
      <c r="EM46" s="49"/>
      <c r="EN46" s="49"/>
      <c r="EO46" s="49"/>
      <c r="EP46" s="49"/>
      <c r="EQ46" s="49"/>
      <c r="ES46" s="48"/>
      <c r="ET46" s="49"/>
      <c r="EU46" s="49"/>
      <c r="EV46" s="49"/>
      <c r="EW46" s="49"/>
      <c r="EX46" s="49"/>
      <c r="EY46" s="49"/>
      <c r="FA46" s="48"/>
      <c r="FB46" s="49"/>
      <c r="FC46" s="49"/>
      <c r="FD46" s="49"/>
      <c r="FE46" s="49"/>
      <c r="FF46" s="49"/>
      <c r="FG46" s="49"/>
      <c r="FI46" s="48"/>
      <c r="FJ46" s="49"/>
      <c r="FK46" s="49"/>
      <c r="FL46" s="49"/>
      <c r="FM46" s="49"/>
      <c r="FN46" s="49"/>
      <c r="FO46" s="49"/>
      <c r="FQ46" s="48"/>
      <c r="FR46" s="49"/>
      <c r="FS46" s="49"/>
      <c r="FT46" s="49"/>
      <c r="FU46" s="49"/>
      <c r="FV46" s="49"/>
      <c r="FW46" s="49"/>
      <c r="FY46" s="48"/>
      <c r="FZ46" s="49"/>
      <c r="GA46" s="49"/>
      <c r="GB46" s="49"/>
      <c r="GC46" s="49"/>
      <c r="GD46" s="49"/>
      <c r="GE46" s="49"/>
      <c r="GG46" s="48"/>
      <c r="GH46" s="49"/>
      <c r="GI46" s="49"/>
      <c r="GJ46" s="49"/>
      <c r="GK46" s="49"/>
      <c r="GL46" s="49"/>
      <c r="GM46" s="49"/>
      <c r="GO46" s="48"/>
      <c r="GP46" s="49"/>
      <c r="GQ46" s="49"/>
      <c r="GR46" s="49"/>
      <c r="GS46" s="49"/>
      <c r="GT46" s="49"/>
      <c r="GU46" s="49"/>
      <c r="GW46" s="48"/>
      <c r="GX46" s="49"/>
      <c r="GY46" s="49"/>
      <c r="GZ46" s="49"/>
      <c r="HA46" s="49"/>
      <c r="HB46" s="49"/>
      <c r="HC46" s="49"/>
      <c r="HE46" s="48"/>
      <c r="HF46" s="49"/>
      <c r="HG46" s="49"/>
      <c r="HH46" s="49"/>
      <c r="HI46" s="49"/>
      <c r="HJ46" s="49"/>
      <c r="HK46" s="49"/>
      <c r="HM46" s="48"/>
      <c r="HN46" s="49"/>
      <c r="HO46" s="49"/>
      <c r="HP46" s="49"/>
      <c r="HQ46" s="49"/>
      <c r="HR46" s="49"/>
      <c r="HS46" s="49"/>
      <c r="HU46" s="48"/>
      <c r="HV46" s="49"/>
      <c r="HW46" s="49"/>
      <c r="HX46" s="49"/>
      <c r="HY46" s="49"/>
      <c r="HZ46" s="49"/>
      <c r="IA46" s="49"/>
      <c r="IC46" s="48"/>
      <c r="ID46" s="49"/>
      <c r="IE46" s="49"/>
      <c r="IF46" s="49"/>
      <c r="IG46" s="49"/>
      <c r="IH46" s="49"/>
      <c r="II46" s="49"/>
      <c r="IK46" s="48"/>
      <c r="IL46" s="49"/>
      <c r="IM46" s="49"/>
      <c r="IN46" s="49"/>
      <c r="IO46" s="49"/>
    </row>
    <row r="47" spans="1:249" ht="17.45" customHeight="1">
      <c r="A47" s="171"/>
      <c r="B47" s="50" t="s">
        <v>287</v>
      </c>
      <c r="C47" s="51">
        <f>'E1'!C87</f>
        <v>48</v>
      </c>
      <c r="D47" s="52">
        <f>'E1'!D87</f>
        <v>0</v>
      </c>
      <c r="E47" s="52">
        <f>'E1'!E87</f>
        <v>0.25</v>
      </c>
      <c r="F47" s="51">
        <f>'E1'!F87</f>
        <v>268</v>
      </c>
      <c r="G47" s="52">
        <f>'E1'!G87</f>
        <v>7.0800000000000002E-2</v>
      </c>
      <c r="H47" s="53">
        <f>'E1'!H87</f>
        <v>5.8999999999999999E-3</v>
      </c>
      <c r="I47" s="52">
        <f>'E1'!I87</f>
        <v>0.05</v>
      </c>
      <c r="J47" s="52">
        <f>'E1'!J87</f>
        <v>0.05</v>
      </c>
      <c r="K47" s="54">
        <f>'E1'!K87</f>
        <v>0.12820000000000001</v>
      </c>
      <c r="L47" s="54">
        <f>'E1'!L87</f>
        <v>0.15970000000000001</v>
      </c>
      <c r="M47" s="54">
        <f>'E1'!M87</f>
        <v>0</v>
      </c>
      <c r="N47" s="54">
        <f>'E1'!N87</f>
        <v>0</v>
      </c>
      <c r="O47" s="54">
        <f>'E1'!O87</f>
        <v>0</v>
      </c>
      <c r="P47" s="54">
        <f>'E1'!P87</f>
        <v>0</v>
      </c>
      <c r="Q47" s="54">
        <f>'E1'!Q87</f>
        <v>0</v>
      </c>
      <c r="R47" s="54">
        <f>'E1'!R87</f>
        <v>0</v>
      </c>
      <c r="S47" s="53">
        <f t="shared" si="7"/>
        <v>0</v>
      </c>
      <c r="T47" s="57">
        <v>268</v>
      </c>
      <c r="U47" s="55">
        <f t="shared" si="10"/>
        <v>268</v>
      </c>
      <c r="V47" s="55">
        <f t="shared" si="11"/>
        <v>268</v>
      </c>
      <c r="W47" s="55">
        <f t="shared" si="11"/>
        <v>268</v>
      </c>
      <c r="X47" s="55">
        <v>0</v>
      </c>
      <c r="Y47" s="49"/>
      <c r="Z47" s="49"/>
      <c r="AA47" s="49"/>
      <c r="AC47" s="48"/>
      <c r="AD47" s="49"/>
      <c r="AE47" s="49"/>
      <c r="AF47" s="49"/>
      <c r="AG47" s="49"/>
      <c r="AH47" s="49"/>
      <c r="AI47" s="49"/>
      <c r="AK47" s="48"/>
      <c r="AL47" s="49"/>
      <c r="AM47" s="49"/>
      <c r="AN47" s="49"/>
      <c r="AO47" s="49"/>
      <c r="AP47" s="49"/>
      <c r="AQ47" s="49"/>
      <c r="AS47" s="48"/>
      <c r="AT47" s="49"/>
      <c r="AU47" s="49"/>
      <c r="AV47" s="49"/>
      <c r="AW47" s="49"/>
      <c r="AX47" s="49"/>
      <c r="AY47" s="49"/>
      <c r="BA47" s="48"/>
      <c r="BB47" s="49"/>
      <c r="BC47" s="49"/>
      <c r="BD47" s="49"/>
      <c r="BE47" s="49"/>
      <c r="BF47" s="49"/>
      <c r="BG47" s="49"/>
      <c r="BI47" s="48"/>
      <c r="BJ47" s="49"/>
      <c r="BK47" s="49"/>
      <c r="BL47" s="49"/>
      <c r="BM47" s="49"/>
      <c r="BN47" s="49"/>
      <c r="BO47" s="49"/>
      <c r="BQ47" s="48"/>
      <c r="BR47" s="49"/>
      <c r="BS47" s="49"/>
      <c r="BT47" s="49"/>
      <c r="BU47" s="49"/>
      <c r="BV47" s="49"/>
      <c r="BW47" s="49"/>
      <c r="BY47" s="48"/>
      <c r="BZ47" s="49"/>
      <c r="CA47" s="49"/>
      <c r="CB47" s="49"/>
      <c r="CC47" s="49"/>
      <c r="CD47" s="49"/>
      <c r="CE47" s="49"/>
      <c r="CG47" s="48"/>
      <c r="CH47" s="49"/>
      <c r="CI47" s="49"/>
      <c r="CJ47" s="49"/>
      <c r="CK47" s="49"/>
      <c r="CL47" s="49"/>
      <c r="CM47" s="49"/>
      <c r="CO47" s="48"/>
      <c r="CP47" s="49"/>
      <c r="CQ47" s="49"/>
      <c r="CR47" s="49"/>
      <c r="CS47" s="49"/>
      <c r="CT47" s="49"/>
      <c r="CU47" s="49"/>
      <c r="CW47" s="48"/>
      <c r="CX47" s="49"/>
      <c r="CY47" s="49"/>
      <c r="CZ47" s="49"/>
      <c r="DA47" s="49"/>
      <c r="DB47" s="49"/>
      <c r="DC47" s="49"/>
      <c r="DE47" s="48"/>
      <c r="DF47" s="49"/>
      <c r="DG47" s="49"/>
      <c r="DH47" s="49"/>
      <c r="DI47" s="49"/>
      <c r="DJ47" s="49"/>
      <c r="DK47" s="49"/>
      <c r="DM47" s="48"/>
      <c r="DN47" s="49"/>
      <c r="DO47" s="49"/>
      <c r="DP47" s="49"/>
      <c r="DQ47" s="49"/>
      <c r="DR47" s="49"/>
      <c r="DS47" s="49"/>
      <c r="DU47" s="48"/>
      <c r="DV47" s="49"/>
      <c r="DW47" s="49"/>
      <c r="DX47" s="49"/>
      <c r="DY47" s="49"/>
      <c r="DZ47" s="49"/>
      <c r="EA47" s="49"/>
      <c r="EC47" s="48"/>
      <c r="ED47" s="49"/>
      <c r="EE47" s="49"/>
      <c r="EF47" s="49"/>
      <c r="EG47" s="49"/>
      <c r="EH47" s="49"/>
      <c r="EI47" s="49"/>
      <c r="EK47" s="48"/>
      <c r="EL47" s="49"/>
      <c r="EM47" s="49"/>
      <c r="EN47" s="49"/>
      <c r="EO47" s="49"/>
      <c r="EP47" s="49"/>
      <c r="EQ47" s="49"/>
      <c r="ES47" s="48"/>
      <c r="ET47" s="49"/>
      <c r="EU47" s="49"/>
      <c r="EV47" s="49"/>
      <c r="EW47" s="49"/>
      <c r="EX47" s="49"/>
      <c r="EY47" s="49"/>
      <c r="FA47" s="48"/>
      <c r="FB47" s="49"/>
      <c r="FC47" s="49"/>
      <c r="FD47" s="49"/>
      <c r="FE47" s="49"/>
      <c r="FF47" s="49"/>
      <c r="FG47" s="49"/>
      <c r="FI47" s="48"/>
      <c r="FJ47" s="49"/>
      <c r="FK47" s="49"/>
      <c r="FL47" s="49"/>
      <c r="FM47" s="49"/>
      <c r="FN47" s="49"/>
      <c r="FO47" s="49"/>
      <c r="FQ47" s="48"/>
      <c r="FR47" s="49"/>
      <c r="FS47" s="49"/>
      <c r="FT47" s="49"/>
      <c r="FU47" s="49"/>
      <c r="FV47" s="49"/>
      <c r="FW47" s="49"/>
      <c r="FY47" s="48"/>
      <c r="FZ47" s="49"/>
      <c r="GA47" s="49"/>
      <c r="GB47" s="49"/>
      <c r="GC47" s="49"/>
      <c r="GD47" s="49"/>
      <c r="GE47" s="49"/>
      <c r="GG47" s="48"/>
      <c r="GH47" s="49"/>
      <c r="GI47" s="49"/>
      <c r="GJ47" s="49"/>
      <c r="GK47" s="49"/>
      <c r="GL47" s="49"/>
      <c r="GM47" s="49"/>
      <c r="GO47" s="48"/>
      <c r="GP47" s="49"/>
      <c r="GQ47" s="49"/>
      <c r="GR47" s="49"/>
      <c r="GS47" s="49"/>
      <c r="GT47" s="49"/>
      <c r="GU47" s="49"/>
      <c r="GW47" s="48"/>
      <c r="GX47" s="49"/>
      <c r="GY47" s="49"/>
      <c r="GZ47" s="49"/>
      <c r="HA47" s="49"/>
      <c r="HB47" s="49"/>
      <c r="HC47" s="49"/>
      <c r="HE47" s="48"/>
      <c r="HF47" s="49"/>
      <c r="HG47" s="49"/>
      <c r="HH47" s="49"/>
      <c r="HI47" s="49"/>
      <c r="HJ47" s="49"/>
      <c r="HK47" s="49"/>
      <c r="HM47" s="48"/>
      <c r="HN47" s="49"/>
      <c r="HO47" s="49"/>
      <c r="HP47" s="49"/>
      <c r="HQ47" s="49"/>
      <c r="HR47" s="49"/>
      <c r="HS47" s="49"/>
      <c r="HU47" s="48"/>
      <c r="HV47" s="49"/>
      <c r="HW47" s="49"/>
      <c r="HX47" s="49"/>
      <c r="HY47" s="49"/>
      <c r="HZ47" s="49"/>
      <c r="IA47" s="49"/>
      <c r="IC47" s="48"/>
      <c r="ID47" s="49"/>
      <c r="IE47" s="49"/>
      <c r="IF47" s="49"/>
      <c r="IG47" s="49"/>
      <c r="IH47" s="49"/>
      <c r="II47" s="49"/>
      <c r="IK47" s="48"/>
      <c r="IL47" s="49"/>
      <c r="IM47" s="49"/>
      <c r="IN47" s="49"/>
      <c r="IO47" s="49"/>
    </row>
    <row r="48" spans="1:249" ht="17.45" customHeight="1">
      <c r="A48" s="171" t="s">
        <v>88</v>
      </c>
      <c r="B48" s="50" t="s">
        <v>81</v>
      </c>
      <c r="C48" s="51">
        <f>'B1'!C90</f>
        <v>60</v>
      </c>
      <c r="D48" s="52">
        <f>'B1'!D90</f>
        <v>0</v>
      </c>
      <c r="E48" s="52">
        <f>'B1'!E90</f>
        <v>0.15</v>
      </c>
      <c r="F48" s="51">
        <f>'B1'!F90</f>
        <v>216</v>
      </c>
      <c r="G48" s="52">
        <f t="shared" ref="G48:G55" si="12">H48*12</f>
        <v>5.8799999999999998E-2</v>
      </c>
      <c r="H48" s="53">
        <f>'B1'!H90</f>
        <v>4.8999999999999998E-3</v>
      </c>
      <c r="I48" s="52">
        <f>'B1'!I90</f>
        <v>2E-3</v>
      </c>
      <c r="J48" s="52">
        <f t="shared" ref="J48:J55" si="13">I48</f>
        <v>2E-3</v>
      </c>
      <c r="K48" s="54">
        <f>'B1'!K90</f>
        <v>0.1065</v>
      </c>
      <c r="L48" s="54">
        <f>'B1'!L90</f>
        <v>0.14069999999999999</v>
      </c>
      <c r="M48" s="54">
        <f>'B1'!M90</f>
        <v>0</v>
      </c>
      <c r="N48" s="54">
        <f>'B1'!N90</f>
        <v>0</v>
      </c>
      <c r="O48" s="54">
        <f>'B1'!O90</f>
        <v>0</v>
      </c>
      <c r="P48" s="54">
        <f>'B1'!P90</f>
        <v>0</v>
      </c>
      <c r="Q48" s="54">
        <f>'B1'!Q90</f>
        <v>0</v>
      </c>
      <c r="R48" s="54">
        <f>'B1'!R90</f>
        <v>0</v>
      </c>
      <c r="S48" s="53">
        <f t="shared" si="7"/>
        <v>0</v>
      </c>
      <c r="T48" s="57">
        <v>216</v>
      </c>
      <c r="U48" s="55">
        <f t="shared" si="10"/>
        <v>216</v>
      </c>
      <c r="V48" s="55">
        <f t="shared" si="11"/>
        <v>216</v>
      </c>
      <c r="W48" s="55">
        <f t="shared" si="11"/>
        <v>216</v>
      </c>
      <c r="X48" s="55">
        <f>W48</f>
        <v>216</v>
      </c>
      <c r="Y48" s="49"/>
      <c r="Z48" s="49"/>
      <c r="AA48" s="49"/>
      <c r="AC48" s="48"/>
      <c r="AD48" s="49"/>
      <c r="AE48" s="49"/>
      <c r="AF48" s="49"/>
      <c r="AG48" s="49"/>
      <c r="AH48" s="49"/>
      <c r="AI48" s="49"/>
      <c r="AK48" s="48"/>
      <c r="AL48" s="49"/>
      <c r="AM48" s="49"/>
      <c r="AN48" s="49"/>
      <c r="AO48" s="49"/>
      <c r="AP48" s="49"/>
      <c r="AQ48" s="49"/>
      <c r="AS48" s="48"/>
      <c r="AT48" s="49"/>
      <c r="AU48" s="49"/>
      <c r="AV48" s="49"/>
      <c r="AW48" s="49"/>
      <c r="AX48" s="49"/>
      <c r="AY48" s="49"/>
      <c r="BA48" s="48"/>
      <c r="BB48" s="49"/>
      <c r="BC48" s="49"/>
      <c r="BD48" s="49"/>
      <c r="BE48" s="49"/>
      <c r="BF48" s="49"/>
      <c r="BG48" s="49"/>
      <c r="BI48" s="48"/>
      <c r="BJ48" s="49"/>
      <c r="BK48" s="49"/>
      <c r="BL48" s="49"/>
      <c r="BM48" s="49"/>
      <c r="BN48" s="49"/>
      <c r="BO48" s="49"/>
      <c r="BQ48" s="48"/>
      <c r="BR48" s="49"/>
      <c r="BS48" s="49"/>
      <c r="BT48" s="49"/>
      <c r="BU48" s="49"/>
      <c r="BV48" s="49"/>
      <c r="BW48" s="49"/>
      <c r="BY48" s="48"/>
      <c r="BZ48" s="49"/>
      <c r="CA48" s="49"/>
      <c r="CB48" s="49"/>
      <c r="CC48" s="49"/>
      <c r="CD48" s="49"/>
      <c r="CE48" s="49"/>
      <c r="CG48" s="48"/>
      <c r="CH48" s="49"/>
      <c r="CI48" s="49"/>
      <c r="CJ48" s="49"/>
      <c r="CK48" s="49"/>
      <c r="CL48" s="49"/>
      <c r="CM48" s="49"/>
      <c r="CO48" s="48"/>
      <c r="CP48" s="49"/>
      <c r="CQ48" s="49"/>
      <c r="CR48" s="49"/>
      <c r="CS48" s="49"/>
      <c r="CT48" s="49"/>
      <c r="CU48" s="49"/>
      <c r="CW48" s="48"/>
      <c r="CX48" s="49"/>
      <c r="CY48" s="49"/>
      <c r="CZ48" s="49"/>
      <c r="DA48" s="49"/>
      <c r="DB48" s="49"/>
      <c r="DC48" s="49"/>
      <c r="DE48" s="48"/>
      <c r="DF48" s="49"/>
      <c r="DG48" s="49"/>
      <c r="DH48" s="49"/>
      <c r="DI48" s="49"/>
      <c r="DJ48" s="49"/>
      <c r="DK48" s="49"/>
      <c r="DM48" s="48"/>
      <c r="DN48" s="49"/>
      <c r="DO48" s="49"/>
      <c r="DP48" s="49"/>
      <c r="DQ48" s="49"/>
      <c r="DR48" s="49"/>
      <c r="DS48" s="49"/>
      <c r="DU48" s="48"/>
      <c r="DV48" s="49"/>
      <c r="DW48" s="49"/>
      <c r="DX48" s="49"/>
      <c r="DY48" s="49"/>
      <c r="DZ48" s="49"/>
      <c r="EA48" s="49"/>
      <c r="EC48" s="48"/>
      <c r="ED48" s="49"/>
      <c r="EE48" s="49"/>
      <c r="EF48" s="49"/>
      <c r="EG48" s="49"/>
      <c r="EH48" s="49"/>
      <c r="EI48" s="49"/>
      <c r="EK48" s="48"/>
      <c r="EL48" s="49"/>
      <c r="EM48" s="49"/>
      <c r="EN48" s="49"/>
      <c r="EO48" s="49"/>
      <c r="EP48" s="49"/>
      <c r="EQ48" s="49"/>
      <c r="ES48" s="48"/>
      <c r="ET48" s="49"/>
      <c r="EU48" s="49"/>
      <c r="EV48" s="49"/>
      <c r="EW48" s="49"/>
      <c r="EX48" s="49"/>
      <c r="EY48" s="49"/>
      <c r="FA48" s="48"/>
      <c r="FB48" s="49"/>
      <c r="FC48" s="49"/>
      <c r="FD48" s="49"/>
      <c r="FE48" s="49"/>
      <c r="FF48" s="49"/>
      <c r="FG48" s="49"/>
      <c r="FI48" s="48"/>
      <c r="FJ48" s="49"/>
      <c r="FK48" s="49"/>
      <c r="FL48" s="49"/>
      <c r="FM48" s="49"/>
      <c r="FN48" s="49"/>
      <c r="FO48" s="49"/>
      <c r="FQ48" s="48"/>
      <c r="FR48" s="49"/>
      <c r="FS48" s="49"/>
      <c r="FT48" s="49"/>
      <c r="FU48" s="49"/>
      <c r="FV48" s="49"/>
      <c r="FW48" s="49"/>
      <c r="FY48" s="48"/>
      <c r="FZ48" s="49"/>
      <c r="GA48" s="49"/>
      <c r="GB48" s="49"/>
      <c r="GC48" s="49"/>
      <c r="GD48" s="49"/>
      <c r="GE48" s="49"/>
      <c r="GG48" s="48"/>
      <c r="GH48" s="49"/>
      <c r="GI48" s="49"/>
      <c r="GJ48" s="49"/>
      <c r="GK48" s="49"/>
      <c r="GL48" s="49"/>
      <c r="GM48" s="49"/>
      <c r="GO48" s="48"/>
      <c r="GP48" s="49"/>
      <c r="GQ48" s="49"/>
      <c r="GR48" s="49"/>
      <c r="GS48" s="49"/>
      <c r="GT48" s="49"/>
      <c r="GU48" s="49"/>
      <c r="GW48" s="48"/>
      <c r="GX48" s="49"/>
      <c r="GY48" s="49"/>
      <c r="GZ48" s="49"/>
      <c r="HA48" s="49"/>
      <c r="HB48" s="49"/>
      <c r="HC48" s="49"/>
      <c r="HE48" s="48"/>
      <c r="HF48" s="49"/>
      <c r="HG48" s="49"/>
      <c r="HH48" s="49"/>
      <c r="HI48" s="49"/>
      <c r="HJ48" s="49"/>
      <c r="HK48" s="49"/>
      <c r="HM48" s="48"/>
      <c r="HN48" s="49"/>
      <c r="HO48" s="49"/>
      <c r="HP48" s="49"/>
      <c r="HQ48" s="49"/>
      <c r="HR48" s="49"/>
      <c r="HS48" s="49"/>
      <c r="HU48" s="48"/>
      <c r="HV48" s="49"/>
      <c r="HW48" s="49"/>
      <c r="HX48" s="49"/>
      <c r="HY48" s="49"/>
      <c r="HZ48" s="49"/>
      <c r="IA48" s="49"/>
      <c r="IC48" s="48"/>
      <c r="ID48" s="49"/>
      <c r="IE48" s="49"/>
      <c r="IF48" s="49"/>
      <c r="IG48" s="49"/>
      <c r="IH48" s="49"/>
      <c r="II48" s="49"/>
      <c r="IK48" s="48"/>
      <c r="IL48" s="49"/>
      <c r="IM48" s="49"/>
      <c r="IN48" s="49"/>
      <c r="IO48" s="49"/>
    </row>
    <row r="49" spans="1:249" ht="17.45" customHeight="1">
      <c r="A49" s="171"/>
      <c r="B49" s="50" t="s">
        <v>288</v>
      </c>
      <c r="C49" s="51">
        <f>'B1'!C91</f>
        <v>60</v>
      </c>
      <c r="D49" s="52">
        <f>'B1'!D91</f>
        <v>0</v>
      </c>
      <c r="E49" s="52">
        <f>'B1'!E91</f>
        <v>0.15</v>
      </c>
      <c r="F49" s="51">
        <f>'B1'!F91</f>
        <v>222</v>
      </c>
      <c r="G49" s="52">
        <f t="shared" si="12"/>
        <v>6.6000000000000003E-2</v>
      </c>
      <c r="H49" s="53">
        <f>'B1'!H91</f>
        <v>5.4999999999999997E-3</v>
      </c>
      <c r="I49" s="52">
        <f>'B1'!I91</f>
        <v>0.01</v>
      </c>
      <c r="J49" s="52">
        <f t="shared" si="13"/>
        <v>0.01</v>
      </c>
      <c r="K49" s="54">
        <f>'B1'!K91</f>
        <v>0.11846</v>
      </c>
      <c r="L49" s="54">
        <f>'B1'!L91</f>
        <v>0.15</v>
      </c>
      <c r="M49" s="54">
        <f>'B1'!M91</f>
        <v>0</v>
      </c>
      <c r="N49" s="54">
        <f>'B1'!N91</f>
        <v>0</v>
      </c>
      <c r="O49" s="54">
        <f>'B1'!O91</f>
        <v>0</v>
      </c>
      <c r="P49" s="54">
        <f>'B1'!P91</f>
        <v>0</v>
      </c>
      <c r="Q49" s="54">
        <f>'B1'!Q91</f>
        <v>0</v>
      </c>
      <c r="R49" s="54">
        <f>'B1'!R91</f>
        <v>0</v>
      </c>
      <c r="S49" s="53">
        <f t="shared" si="7"/>
        <v>0</v>
      </c>
      <c r="T49" s="57">
        <v>222</v>
      </c>
      <c r="U49" s="55">
        <f t="shared" si="10"/>
        <v>222</v>
      </c>
      <c r="V49" s="55">
        <f t="shared" si="11"/>
        <v>222</v>
      </c>
      <c r="W49" s="55">
        <f t="shared" si="11"/>
        <v>222</v>
      </c>
      <c r="X49" s="55">
        <f>W49</f>
        <v>222</v>
      </c>
      <c r="Y49" s="49"/>
      <c r="Z49" s="49"/>
      <c r="AA49" s="49"/>
      <c r="AC49" s="48"/>
      <c r="AD49" s="49"/>
      <c r="AE49" s="49"/>
      <c r="AF49" s="49"/>
      <c r="AG49" s="49"/>
      <c r="AH49" s="49"/>
      <c r="AI49" s="49"/>
      <c r="AK49" s="48"/>
      <c r="AL49" s="49"/>
      <c r="AM49" s="49"/>
      <c r="AN49" s="49"/>
      <c r="AO49" s="49"/>
      <c r="AP49" s="49"/>
      <c r="AQ49" s="49"/>
      <c r="AS49" s="48"/>
      <c r="AT49" s="49"/>
      <c r="AU49" s="49"/>
      <c r="AV49" s="49"/>
      <c r="AW49" s="49"/>
      <c r="AX49" s="49"/>
      <c r="AY49" s="49"/>
      <c r="BA49" s="48"/>
      <c r="BB49" s="49"/>
      <c r="BC49" s="49"/>
      <c r="BD49" s="49"/>
      <c r="BE49" s="49"/>
      <c r="BF49" s="49"/>
      <c r="BG49" s="49"/>
      <c r="BI49" s="48"/>
      <c r="BJ49" s="49"/>
      <c r="BK49" s="49"/>
      <c r="BL49" s="49"/>
      <c r="BM49" s="49"/>
      <c r="BN49" s="49"/>
      <c r="BO49" s="49"/>
      <c r="BQ49" s="48"/>
      <c r="BR49" s="49"/>
      <c r="BS49" s="49"/>
      <c r="BT49" s="49"/>
      <c r="BU49" s="49"/>
      <c r="BV49" s="49"/>
      <c r="BW49" s="49"/>
      <c r="BY49" s="48"/>
      <c r="BZ49" s="49"/>
      <c r="CA49" s="49"/>
      <c r="CB49" s="49"/>
      <c r="CC49" s="49"/>
      <c r="CD49" s="49"/>
      <c r="CE49" s="49"/>
      <c r="CG49" s="48"/>
      <c r="CH49" s="49"/>
      <c r="CI49" s="49"/>
      <c r="CJ49" s="49"/>
      <c r="CK49" s="49"/>
      <c r="CL49" s="49"/>
      <c r="CM49" s="49"/>
      <c r="CO49" s="48"/>
      <c r="CP49" s="49"/>
      <c r="CQ49" s="49"/>
      <c r="CR49" s="49"/>
      <c r="CS49" s="49"/>
      <c r="CT49" s="49"/>
      <c r="CU49" s="49"/>
      <c r="CW49" s="48"/>
      <c r="CX49" s="49"/>
      <c r="CY49" s="49"/>
      <c r="CZ49" s="49"/>
      <c r="DA49" s="49"/>
      <c r="DB49" s="49"/>
      <c r="DC49" s="49"/>
      <c r="DE49" s="48"/>
      <c r="DF49" s="49"/>
      <c r="DG49" s="49"/>
      <c r="DH49" s="49"/>
      <c r="DI49" s="49"/>
      <c r="DJ49" s="49"/>
      <c r="DK49" s="49"/>
      <c r="DM49" s="48"/>
      <c r="DN49" s="49"/>
      <c r="DO49" s="49"/>
      <c r="DP49" s="49"/>
      <c r="DQ49" s="49"/>
      <c r="DR49" s="49"/>
      <c r="DS49" s="49"/>
      <c r="DU49" s="48"/>
      <c r="DV49" s="49"/>
      <c r="DW49" s="49"/>
      <c r="DX49" s="49"/>
      <c r="DY49" s="49"/>
      <c r="DZ49" s="49"/>
      <c r="EA49" s="49"/>
      <c r="EC49" s="48"/>
      <c r="ED49" s="49"/>
      <c r="EE49" s="49"/>
      <c r="EF49" s="49"/>
      <c r="EG49" s="49"/>
      <c r="EH49" s="49"/>
      <c r="EI49" s="49"/>
      <c r="EK49" s="48"/>
      <c r="EL49" s="49"/>
      <c r="EM49" s="49"/>
      <c r="EN49" s="49"/>
      <c r="EO49" s="49"/>
      <c r="EP49" s="49"/>
      <c r="EQ49" s="49"/>
      <c r="ES49" s="48"/>
      <c r="ET49" s="49"/>
      <c r="EU49" s="49"/>
      <c r="EV49" s="49"/>
      <c r="EW49" s="49"/>
      <c r="EX49" s="49"/>
      <c r="EY49" s="49"/>
      <c r="FA49" s="48"/>
      <c r="FB49" s="49"/>
      <c r="FC49" s="49"/>
      <c r="FD49" s="49"/>
      <c r="FE49" s="49"/>
      <c r="FF49" s="49"/>
      <c r="FG49" s="49"/>
      <c r="FI49" s="48"/>
      <c r="FJ49" s="49"/>
      <c r="FK49" s="49"/>
      <c r="FL49" s="49"/>
      <c r="FM49" s="49"/>
      <c r="FN49" s="49"/>
      <c r="FO49" s="49"/>
      <c r="FQ49" s="48"/>
      <c r="FR49" s="49"/>
      <c r="FS49" s="49"/>
      <c r="FT49" s="49"/>
      <c r="FU49" s="49"/>
      <c r="FV49" s="49"/>
      <c r="FW49" s="49"/>
      <c r="FY49" s="48"/>
      <c r="FZ49" s="49"/>
      <c r="GA49" s="49"/>
      <c r="GB49" s="49"/>
      <c r="GC49" s="49"/>
      <c r="GD49" s="49"/>
      <c r="GE49" s="49"/>
      <c r="GG49" s="48"/>
      <c r="GH49" s="49"/>
      <c r="GI49" s="49"/>
      <c r="GJ49" s="49"/>
      <c r="GK49" s="49"/>
      <c r="GL49" s="49"/>
      <c r="GM49" s="49"/>
      <c r="GO49" s="48"/>
      <c r="GP49" s="49"/>
      <c r="GQ49" s="49"/>
      <c r="GR49" s="49"/>
      <c r="GS49" s="49"/>
      <c r="GT49" s="49"/>
      <c r="GU49" s="49"/>
      <c r="GW49" s="48"/>
      <c r="GX49" s="49"/>
      <c r="GY49" s="49"/>
      <c r="GZ49" s="49"/>
      <c r="HA49" s="49"/>
      <c r="HB49" s="49"/>
      <c r="HC49" s="49"/>
      <c r="HE49" s="48"/>
      <c r="HF49" s="49"/>
      <c r="HG49" s="49"/>
      <c r="HH49" s="49"/>
      <c r="HI49" s="49"/>
      <c r="HJ49" s="49"/>
      <c r="HK49" s="49"/>
      <c r="HM49" s="48"/>
      <c r="HN49" s="49"/>
      <c r="HO49" s="49"/>
      <c r="HP49" s="49"/>
      <c r="HQ49" s="49"/>
      <c r="HR49" s="49"/>
      <c r="HS49" s="49"/>
      <c r="HU49" s="48"/>
      <c r="HV49" s="49"/>
      <c r="HW49" s="49"/>
      <c r="HX49" s="49"/>
      <c r="HY49" s="49"/>
      <c r="HZ49" s="49"/>
      <c r="IA49" s="49"/>
      <c r="IC49" s="48"/>
      <c r="ID49" s="49"/>
      <c r="IE49" s="49"/>
      <c r="IF49" s="49"/>
      <c r="IG49" s="49"/>
      <c r="IH49" s="49"/>
      <c r="II49" s="49"/>
      <c r="IK49" s="48"/>
      <c r="IL49" s="49"/>
      <c r="IM49" s="49"/>
      <c r="IN49" s="49"/>
      <c r="IO49" s="49"/>
    </row>
    <row r="50" spans="1:249" ht="17.45" customHeight="1">
      <c r="A50" s="171"/>
      <c r="B50" s="50" t="s">
        <v>289</v>
      </c>
      <c r="C50" s="51">
        <f>'B1'!C92</f>
        <v>60</v>
      </c>
      <c r="D50" s="52">
        <f>'B1'!D92</f>
        <v>0</v>
      </c>
      <c r="E50" s="52">
        <f>'B1'!E92</f>
        <v>0.15</v>
      </c>
      <c r="F50" s="51">
        <f>'B1'!F92</f>
        <v>226</v>
      </c>
      <c r="G50" s="52">
        <f t="shared" si="12"/>
        <v>7.0800000000000002E-2</v>
      </c>
      <c r="H50" s="53">
        <f>'B1'!H92</f>
        <v>5.8999999999999999E-3</v>
      </c>
      <c r="I50" s="52">
        <f>'B1'!I92</f>
        <v>0.02</v>
      </c>
      <c r="J50" s="52">
        <f t="shared" si="13"/>
        <v>0.02</v>
      </c>
      <c r="K50" s="54">
        <f>'B1'!K92</f>
        <v>0.1268</v>
      </c>
      <c r="L50" s="54">
        <f>'B1'!L92</f>
        <v>0.153</v>
      </c>
      <c r="M50" s="54">
        <f>'B1'!M92</f>
        <v>0</v>
      </c>
      <c r="N50" s="54">
        <f>'B1'!N92</f>
        <v>0</v>
      </c>
      <c r="O50" s="54">
        <f>'B1'!O92</f>
        <v>0</v>
      </c>
      <c r="P50" s="54">
        <f>'B1'!P92</f>
        <v>0</v>
      </c>
      <c r="Q50" s="54">
        <f>'B1'!Q92</f>
        <v>0</v>
      </c>
      <c r="R50" s="54">
        <f>'B1'!R92</f>
        <v>0</v>
      </c>
      <c r="S50" s="53">
        <f t="shared" si="7"/>
        <v>0</v>
      </c>
      <c r="T50" s="57">
        <v>226</v>
      </c>
      <c r="U50" s="55">
        <f t="shared" si="10"/>
        <v>226</v>
      </c>
      <c r="V50" s="55">
        <f t="shared" si="11"/>
        <v>226</v>
      </c>
      <c r="W50" s="55">
        <f t="shared" si="11"/>
        <v>226</v>
      </c>
      <c r="X50" s="55">
        <f>W50</f>
        <v>226</v>
      </c>
      <c r="Y50" s="49"/>
      <c r="Z50" s="49"/>
      <c r="AA50" s="49"/>
      <c r="AC50" s="48"/>
      <c r="AD50" s="49"/>
      <c r="AE50" s="49"/>
      <c r="AF50" s="49"/>
      <c r="AG50" s="49"/>
      <c r="AH50" s="49"/>
      <c r="AI50" s="49"/>
      <c r="AK50" s="48"/>
      <c r="AL50" s="49"/>
      <c r="AM50" s="49"/>
      <c r="AN50" s="49"/>
      <c r="AO50" s="49"/>
      <c r="AP50" s="49"/>
      <c r="AQ50" s="49"/>
      <c r="AS50" s="48"/>
      <c r="AT50" s="49"/>
      <c r="AU50" s="49"/>
      <c r="AV50" s="49"/>
      <c r="AW50" s="49"/>
      <c r="AX50" s="49"/>
      <c r="AY50" s="49"/>
      <c r="BA50" s="48"/>
      <c r="BB50" s="49"/>
      <c r="BC50" s="49"/>
      <c r="BD50" s="49"/>
      <c r="BE50" s="49"/>
      <c r="BF50" s="49"/>
      <c r="BG50" s="49"/>
      <c r="BI50" s="48"/>
      <c r="BJ50" s="49"/>
      <c r="BK50" s="49"/>
      <c r="BL50" s="49"/>
      <c r="BM50" s="49"/>
      <c r="BN50" s="49"/>
      <c r="BO50" s="49"/>
      <c r="BQ50" s="48"/>
      <c r="BR50" s="49"/>
      <c r="BS50" s="49"/>
      <c r="BT50" s="49"/>
      <c r="BU50" s="49"/>
      <c r="BV50" s="49"/>
      <c r="BW50" s="49"/>
      <c r="BY50" s="48"/>
      <c r="BZ50" s="49"/>
      <c r="CA50" s="49"/>
      <c r="CB50" s="49"/>
      <c r="CC50" s="49"/>
      <c r="CD50" s="49"/>
      <c r="CE50" s="49"/>
      <c r="CG50" s="48"/>
      <c r="CH50" s="49"/>
      <c r="CI50" s="49"/>
      <c r="CJ50" s="49"/>
      <c r="CK50" s="49"/>
      <c r="CL50" s="49"/>
      <c r="CM50" s="49"/>
      <c r="CO50" s="48"/>
      <c r="CP50" s="49"/>
      <c r="CQ50" s="49"/>
      <c r="CR50" s="49"/>
      <c r="CS50" s="49"/>
      <c r="CT50" s="49"/>
      <c r="CU50" s="49"/>
      <c r="CW50" s="48"/>
      <c r="CX50" s="49"/>
      <c r="CY50" s="49"/>
      <c r="CZ50" s="49"/>
      <c r="DA50" s="49"/>
      <c r="DB50" s="49"/>
      <c r="DC50" s="49"/>
      <c r="DE50" s="48"/>
      <c r="DF50" s="49"/>
      <c r="DG50" s="49"/>
      <c r="DH50" s="49"/>
      <c r="DI50" s="49"/>
      <c r="DJ50" s="49"/>
      <c r="DK50" s="49"/>
      <c r="DM50" s="48"/>
      <c r="DN50" s="49"/>
      <c r="DO50" s="49"/>
      <c r="DP50" s="49"/>
      <c r="DQ50" s="49"/>
      <c r="DR50" s="49"/>
      <c r="DS50" s="49"/>
      <c r="DU50" s="48"/>
      <c r="DV50" s="49"/>
      <c r="DW50" s="49"/>
      <c r="DX50" s="49"/>
      <c r="DY50" s="49"/>
      <c r="DZ50" s="49"/>
      <c r="EA50" s="49"/>
      <c r="EC50" s="48"/>
      <c r="ED50" s="49"/>
      <c r="EE50" s="49"/>
      <c r="EF50" s="49"/>
      <c r="EG50" s="49"/>
      <c r="EH50" s="49"/>
      <c r="EI50" s="49"/>
      <c r="EK50" s="48"/>
      <c r="EL50" s="49"/>
      <c r="EM50" s="49"/>
      <c r="EN50" s="49"/>
      <c r="EO50" s="49"/>
      <c r="EP50" s="49"/>
      <c r="EQ50" s="49"/>
      <c r="ES50" s="48"/>
      <c r="ET50" s="49"/>
      <c r="EU50" s="49"/>
      <c r="EV50" s="49"/>
      <c r="EW50" s="49"/>
      <c r="EX50" s="49"/>
      <c r="EY50" s="49"/>
      <c r="FA50" s="48"/>
      <c r="FB50" s="49"/>
      <c r="FC50" s="49"/>
      <c r="FD50" s="49"/>
      <c r="FE50" s="49"/>
      <c r="FF50" s="49"/>
      <c r="FG50" s="49"/>
      <c r="FI50" s="48"/>
      <c r="FJ50" s="49"/>
      <c r="FK50" s="49"/>
      <c r="FL50" s="49"/>
      <c r="FM50" s="49"/>
      <c r="FN50" s="49"/>
      <c r="FO50" s="49"/>
      <c r="FQ50" s="48"/>
      <c r="FR50" s="49"/>
      <c r="FS50" s="49"/>
      <c r="FT50" s="49"/>
      <c r="FU50" s="49"/>
      <c r="FV50" s="49"/>
      <c r="FW50" s="49"/>
      <c r="FY50" s="48"/>
      <c r="FZ50" s="49"/>
      <c r="GA50" s="49"/>
      <c r="GB50" s="49"/>
      <c r="GC50" s="49"/>
      <c r="GD50" s="49"/>
      <c r="GE50" s="49"/>
      <c r="GG50" s="48"/>
      <c r="GH50" s="49"/>
      <c r="GI50" s="49"/>
      <c r="GJ50" s="49"/>
      <c r="GK50" s="49"/>
      <c r="GL50" s="49"/>
      <c r="GM50" s="49"/>
      <c r="GO50" s="48"/>
      <c r="GP50" s="49"/>
      <c r="GQ50" s="49"/>
      <c r="GR50" s="49"/>
      <c r="GS50" s="49"/>
      <c r="GT50" s="49"/>
      <c r="GU50" s="49"/>
      <c r="GW50" s="48"/>
      <c r="GX50" s="49"/>
      <c r="GY50" s="49"/>
      <c r="GZ50" s="49"/>
      <c r="HA50" s="49"/>
      <c r="HB50" s="49"/>
      <c r="HC50" s="49"/>
      <c r="HE50" s="48"/>
      <c r="HF50" s="49"/>
      <c r="HG50" s="49"/>
      <c r="HH50" s="49"/>
      <c r="HI50" s="49"/>
      <c r="HJ50" s="49"/>
      <c r="HK50" s="49"/>
      <c r="HM50" s="48"/>
      <c r="HN50" s="49"/>
      <c r="HO50" s="49"/>
      <c r="HP50" s="49"/>
      <c r="HQ50" s="49"/>
      <c r="HR50" s="49"/>
      <c r="HS50" s="49"/>
      <c r="HU50" s="48"/>
      <c r="HV50" s="49"/>
      <c r="HW50" s="49"/>
      <c r="HX50" s="49"/>
      <c r="HY50" s="49"/>
      <c r="HZ50" s="49"/>
      <c r="IA50" s="49"/>
      <c r="IC50" s="48"/>
      <c r="ID50" s="49"/>
      <c r="IE50" s="49"/>
      <c r="IF50" s="49"/>
      <c r="IG50" s="49"/>
      <c r="IH50" s="49"/>
      <c r="II50" s="49"/>
      <c r="IK50" s="48"/>
      <c r="IL50" s="49"/>
      <c r="IM50" s="49"/>
      <c r="IN50" s="49"/>
      <c r="IO50" s="49"/>
    </row>
    <row r="51" spans="1:249" ht="17.45" customHeight="1">
      <c r="A51" s="171"/>
      <c r="B51" s="50" t="s">
        <v>290</v>
      </c>
      <c r="C51" s="51">
        <f>'B2'!C85</f>
        <v>60</v>
      </c>
      <c r="D51" s="52">
        <f>'B2'!D85</f>
        <v>0</v>
      </c>
      <c r="E51" s="52">
        <f>'B2'!E85</f>
        <v>0.15</v>
      </c>
      <c r="F51" s="51" t="str">
        <f>'B2'!F85</f>
        <v>276/276/209/173/124</v>
      </c>
      <c r="G51" s="52">
        <f>'B2'!G85</f>
        <v>5.3999999999999992E-2</v>
      </c>
      <c r="H51" s="53">
        <f>'B2'!H85</f>
        <v>4.4999999999999997E-3</v>
      </c>
      <c r="I51" s="52">
        <f>'B2'!I85</f>
        <v>0.01</v>
      </c>
      <c r="J51" s="52">
        <f>'B2'!J85</f>
        <v>0.01</v>
      </c>
      <c r="K51" s="54">
        <f>'B2'!K85</f>
        <v>0.11700000000000001</v>
      </c>
      <c r="L51" s="54">
        <f>'B2'!L85</f>
        <v>0.156</v>
      </c>
      <c r="M51" s="51">
        <f>'B2'!M85</f>
        <v>0</v>
      </c>
      <c r="N51" s="58">
        <f>'B2'!N85</f>
        <v>0.24</v>
      </c>
      <c r="O51" s="58">
        <f>'B2'!O85</f>
        <v>0.24</v>
      </c>
      <c r="P51" s="58">
        <f>'B2'!P85</f>
        <v>0.2</v>
      </c>
      <c r="Q51" s="58">
        <f>'B2'!Q85</f>
        <v>0.18</v>
      </c>
      <c r="R51" s="58">
        <f>'B2'!R85</f>
        <v>0.14000000000000001</v>
      </c>
      <c r="S51" s="53">
        <f t="shared" si="7"/>
        <v>0.99999999999999989</v>
      </c>
      <c r="T51" s="57">
        <v>276</v>
      </c>
      <c r="U51" s="55">
        <f t="shared" si="10"/>
        <v>276</v>
      </c>
      <c r="V51" s="55">
        <v>209</v>
      </c>
      <c r="W51" s="55">
        <v>173</v>
      </c>
      <c r="X51" s="55">
        <v>124</v>
      </c>
      <c r="Y51" s="49"/>
      <c r="Z51" s="49"/>
      <c r="AA51" s="49"/>
      <c r="AC51" s="48"/>
      <c r="AD51" s="49"/>
      <c r="AE51" s="49"/>
      <c r="AF51" s="49"/>
      <c r="AG51" s="49"/>
      <c r="AH51" s="49"/>
      <c r="AI51" s="49"/>
      <c r="AK51" s="48"/>
      <c r="AL51" s="49"/>
      <c r="AM51" s="49"/>
      <c r="AN51" s="49"/>
      <c r="AO51" s="49"/>
      <c r="AP51" s="49"/>
      <c r="AQ51" s="49"/>
      <c r="AS51" s="48"/>
      <c r="AT51" s="49"/>
      <c r="AU51" s="49"/>
      <c r="AV51" s="49"/>
      <c r="AW51" s="49"/>
      <c r="AX51" s="49"/>
      <c r="AY51" s="49"/>
      <c r="BA51" s="48"/>
      <c r="BB51" s="49"/>
      <c r="BC51" s="49"/>
      <c r="BD51" s="49"/>
      <c r="BE51" s="49"/>
      <c r="BF51" s="49"/>
      <c r="BG51" s="49"/>
      <c r="BI51" s="48"/>
      <c r="BJ51" s="49"/>
      <c r="BK51" s="49"/>
      <c r="BL51" s="49"/>
      <c r="BM51" s="49"/>
      <c r="BN51" s="49"/>
      <c r="BO51" s="49"/>
      <c r="BQ51" s="48"/>
      <c r="BR51" s="49"/>
      <c r="BS51" s="49"/>
      <c r="BT51" s="49"/>
      <c r="BU51" s="49"/>
      <c r="BV51" s="49"/>
      <c r="BW51" s="49"/>
      <c r="BY51" s="48"/>
      <c r="BZ51" s="49"/>
      <c r="CA51" s="49"/>
      <c r="CB51" s="49"/>
      <c r="CC51" s="49"/>
      <c r="CD51" s="49"/>
      <c r="CE51" s="49"/>
      <c r="CG51" s="48"/>
      <c r="CH51" s="49"/>
      <c r="CI51" s="49"/>
      <c r="CJ51" s="49"/>
      <c r="CK51" s="49"/>
      <c r="CL51" s="49"/>
      <c r="CM51" s="49"/>
      <c r="CO51" s="48"/>
      <c r="CP51" s="49"/>
      <c r="CQ51" s="49"/>
      <c r="CR51" s="49"/>
      <c r="CS51" s="49"/>
      <c r="CT51" s="49"/>
      <c r="CU51" s="49"/>
      <c r="CW51" s="48"/>
      <c r="CX51" s="49"/>
      <c r="CY51" s="49"/>
      <c r="CZ51" s="49"/>
      <c r="DA51" s="49"/>
      <c r="DB51" s="49"/>
      <c r="DC51" s="49"/>
      <c r="DE51" s="48"/>
      <c r="DF51" s="49"/>
      <c r="DG51" s="49"/>
      <c r="DH51" s="49"/>
      <c r="DI51" s="49"/>
      <c r="DJ51" s="49"/>
      <c r="DK51" s="49"/>
      <c r="DM51" s="48"/>
      <c r="DN51" s="49"/>
      <c r="DO51" s="49"/>
      <c r="DP51" s="49"/>
      <c r="DQ51" s="49"/>
      <c r="DR51" s="49"/>
      <c r="DS51" s="49"/>
      <c r="DU51" s="48"/>
      <c r="DV51" s="49"/>
      <c r="DW51" s="49"/>
      <c r="DX51" s="49"/>
      <c r="DY51" s="49"/>
      <c r="DZ51" s="49"/>
      <c r="EA51" s="49"/>
      <c r="EC51" s="48"/>
      <c r="ED51" s="49"/>
      <c r="EE51" s="49"/>
      <c r="EF51" s="49"/>
      <c r="EG51" s="49"/>
      <c r="EH51" s="49"/>
      <c r="EI51" s="49"/>
      <c r="EK51" s="48"/>
      <c r="EL51" s="49"/>
      <c r="EM51" s="49"/>
      <c r="EN51" s="49"/>
      <c r="EO51" s="49"/>
      <c r="EP51" s="49"/>
      <c r="EQ51" s="49"/>
      <c r="ES51" s="48"/>
      <c r="ET51" s="49"/>
      <c r="EU51" s="49"/>
      <c r="EV51" s="49"/>
      <c r="EW51" s="49"/>
      <c r="EX51" s="49"/>
      <c r="EY51" s="49"/>
      <c r="FA51" s="48"/>
      <c r="FB51" s="49"/>
      <c r="FC51" s="49"/>
      <c r="FD51" s="49"/>
      <c r="FE51" s="49"/>
      <c r="FF51" s="49"/>
      <c r="FG51" s="49"/>
      <c r="FI51" s="48"/>
      <c r="FJ51" s="49"/>
      <c r="FK51" s="49"/>
      <c r="FL51" s="49"/>
      <c r="FM51" s="49"/>
      <c r="FN51" s="49"/>
      <c r="FO51" s="49"/>
      <c r="FQ51" s="48"/>
      <c r="FR51" s="49"/>
      <c r="FS51" s="49"/>
      <c r="FT51" s="49"/>
      <c r="FU51" s="49"/>
      <c r="FV51" s="49"/>
      <c r="FW51" s="49"/>
      <c r="FY51" s="48"/>
      <c r="FZ51" s="49"/>
      <c r="GA51" s="49"/>
      <c r="GB51" s="49"/>
      <c r="GC51" s="49"/>
      <c r="GD51" s="49"/>
      <c r="GE51" s="49"/>
      <c r="GG51" s="48"/>
      <c r="GH51" s="49"/>
      <c r="GI51" s="49"/>
      <c r="GJ51" s="49"/>
      <c r="GK51" s="49"/>
      <c r="GL51" s="49"/>
      <c r="GM51" s="49"/>
      <c r="GO51" s="48"/>
      <c r="GP51" s="49"/>
      <c r="GQ51" s="49"/>
      <c r="GR51" s="49"/>
      <c r="GS51" s="49"/>
      <c r="GT51" s="49"/>
      <c r="GU51" s="49"/>
      <c r="GW51" s="48"/>
      <c r="GX51" s="49"/>
      <c r="GY51" s="49"/>
      <c r="GZ51" s="49"/>
      <c r="HA51" s="49"/>
      <c r="HB51" s="49"/>
      <c r="HC51" s="49"/>
      <c r="HE51" s="48"/>
      <c r="HF51" s="49"/>
      <c r="HG51" s="49"/>
      <c r="HH51" s="49"/>
      <c r="HI51" s="49"/>
      <c r="HJ51" s="49"/>
      <c r="HK51" s="49"/>
      <c r="HM51" s="48"/>
      <c r="HN51" s="49"/>
      <c r="HO51" s="49"/>
      <c r="HP51" s="49"/>
      <c r="HQ51" s="49"/>
      <c r="HR51" s="49"/>
      <c r="HS51" s="49"/>
      <c r="HU51" s="48"/>
      <c r="HV51" s="49"/>
      <c r="HW51" s="49"/>
      <c r="HX51" s="49"/>
      <c r="HY51" s="49"/>
      <c r="HZ51" s="49"/>
      <c r="IA51" s="49"/>
      <c r="IC51" s="48"/>
      <c r="ID51" s="49"/>
      <c r="IE51" s="49"/>
      <c r="IF51" s="49"/>
      <c r="IG51" s="49"/>
      <c r="IH51" s="49"/>
      <c r="II51" s="49"/>
      <c r="IK51" s="48"/>
      <c r="IL51" s="49"/>
      <c r="IM51" s="49"/>
      <c r="IN51" s="49"/>
      <c r="IO51" s="49"/>
    </row>
    <row r="52" spans="1:249" ht="17.45" customHeight="1">
      <c r="A52" s="171"/>
      <c r="B52" s="50" t="s">
        <v>90</v>
      </c>
      <c r="C52" s="51">
        <f>'B2'!C86</f>
        <v>60</v>
      </c>
      <c r="D52" s="52">
        <f>'B2'!D86</f>
        <v>0</v>
      </c>
      <c r="E52" s="52">
        <f>'B2'!E86</f>
        <v>0.15</v>
      </c>
      <c r="F52" s="51" t="str">
        <f>'B2'!F86</f>
        <v>283/283/212/175/125</v>
      </c>
      <c r="G52" s="52">
        <f>'B2'!G86</f>
        <v>5.8799999999999998E-2</v>
      </c>
      <c r="H52" s="53">
        <f>'B2'!H86</f>
        <v>4.8999999999999998E-3</v>
      </c>
      <c r="I52" s="52">
        <f>'B2'!I86</f>
        <v>2.1999999999999999E-2</v>
      </c>
      <c r="J52" s="52">
        <f>'B2'!J86</f>
        <v>2.1999999999999999E-2</v>
      </c>
      <c r="K52" s="54">
        <f>'B2'!K86</f>
        <v>0.1275</v>
      </c>
      <c r="L52" s="54">
        <f>'B2'!L86</f>
        <v>0.1593</v>
      </c>
      <c r="M52" s="51">
        <f>'B2'!M86</f>
        <v>0</v>
      </c>
      <c r="N52" s="58">
        <f>'B2'!N86</f>
        <v>0.24</v>
      </c>
      <c r="O52" s="58">
        <f>'B2'!O86</f>
        <v>0.24</v>
      </c>
      <c r="P52" s="58">
        <f>'B2'!P86</f>
        <v>0.2</v>
      </c>
      <c r="Q52" s="58">
        <f>'B2'!Q86</f>
        <v>0.18</v>
      </c>
      <c r="R52" s="58">
        <f>'B2'!R86</f>
        <v>0.14000000000000001</v>
      </c>
      <c r="S52" s="53">
        <f t="shared" si="7"/>
        <v>0.99999999999999989</v>
      </c>
      <c r="T52" s="57">
        <v>283</v>
      </c>
      <c r="U52" s="55">
        <f t="shared" si="10"/>
        <v>283</v>
      </c>
      <c r="V52" s="55">
        <v>212</v>
      </c>
      <c r="W52" s="55">
        <v>175</v>
      </c>
      <c r="X52" s="55">
        <v>125</v>
      </c>
      <c r="Y52" s="49"/>
      <c r="Z52" s="49"/>
      <c r="AA52" s="49"/>
      <c r="AC52" s="48"/>
      <c r="AD52" s="49"/>
      <c r="AE52" s="49"/>
      <c r="AF52" s="49"/>
      <c r="AG52" s="49"/>
      <c r="AH52" s="49"/>
      <c r="AI52" s="49"/>
      <c r="AK52" s="48"/>
      <c r="AL52" s="49"/>
      <c r="AM52" s="49"/>
      <c r="AN52" s="49"/>
      <c r="AO52" s="49"/>
      <c r="AP52" s="49"/>
      <c r="AQ52" s="49"/>
      <c r="AS52" s="48"/>
      <c r="AT52" s="49"/>
      <c r="AU52" s="49"/>
      <c r="AV52" s="49"/>
      <c r="AW52" s="49"/>
      <c r="AX52" s="49"/>
      <c r="AY52" s="49"/>
      <c r="BA52" s="48"/>
      <c r="BB52" s="49"/>
      <c r="BC52" s="49"/>
      <c r="BD52" s="49"/>
      <c r="BE52" s="49"/>
      <c r="BF52" s="49"/>
      <c r="BG52" s="49"/>
      <c r="BI52" s="48"/>
      <c r="BJ52" s="49"/>
      <c r="BK52" s="49"/>
      <c r="BL52" s="49"/>
      <c r="BM52" s="49"/>
      <c r="BN52" s="49"/>
      <c r="BO52" s="49"/>
      <c r="BQ52" s="48"/>
      <c r="BR52" s="49"/>
      <c r="BS52" s="49"/>
      <c r="BT52" s="49"/>
      <c r="BU52" s="49"/>
      <c r="BV52" s="49"/>
      <c r="BW52" s="49"/>
      <c r="BY52" s="48"/>
      <c r="BZ52" s="49"/>
      <c r="CA52" s="49"/>
      <c r="CB52" s="49"/>
      <c r="CC52" s="49"/>
      <c r="CD52" s="49"/>
      <c r="CE52" s="49"/>
      <c r="CG52" s="48"/>
      <c r="CH52" s="49"/>
      <c r="CI52" s="49"/>
      <c r="CJ52" s="49"/>
      <c r="CK52" s="49"/>
      <c r="CL52" s="49"/>
      <c r="CM52" s="49"/>
      <c r="CO52" s="48"/>
      <c r="CP52" s="49"/>
      <c r="CQ52" s="49"/>
      <c r="CR52" s="49"/>
      <c r="CS52" s="49"/>
      <c r="CT52" s="49"/>
      <c r="CU52" s="49"/>
      <c r="CW52" s="48"/>
      <c r="CX52" s="49"/>
      <c r="CY52" s="49"/>
      <c r="CZ52" s="49"/>
      <c r="DA52" s="49"/>
      <c r="DB52" s="49"/>
      <c r="DC52" s="49"/>
      <c r="DE52" s="48"/>
      <c r="DF52" s="49"/>
      <c r="DG52" s="49"/>
      <c r="DH52" s="49"/>
      <c r="DI52" s="49"/>
      <c r="DJ52" s="49"/>
      <c r="DK52" s="49"/>
      <c r="DM52" s="48"/>
      <c r="DN52" s="49"/>
      <c r="DO52" s="49"/>
      <c r="DP52" s="49"/>
      <c r="DQ52" s="49"/>
      <c r="DR52" s="49"/>
      <c r="DS52" s="49"/>
      <c r="DU52" s="48"/>
      <c r="DV52" s="49"/>
      <c r="DW52" s="49"/>
      <c r="DX52" s="49"/>
      <c r="DY52" s="49"/>
      <c r="DZ52" s="49"/>
      <c r="EA52" s="49"/>
      <c r="EC52" s="48"/>
      <c r="ED52" s="49"/>
      <c r="EE52" s="49"/>
      <c r="EF52" s="49"/>
      <c r="EG52" s="49"/>
      <c r="EH52" s="49"/>
      <c r="EI52" s="49"/>
      <c r="EK52" s="48"/>
      <c r="EL52" s="49"/>
      <c r="EM52" s="49"/>
      <c r="EN52" s="49"/>
      <c r="EO52" s="49"/>
      <c r="EP52" s="49"/>
      <c r="EQ52" s="49"/>
      <c r="ES52" s="48"/>
      <c r="ET52" s="49"/>
      <c r="EU52" s="49"/>
      <c r="EV52" s="49"/>
      <c r="EW52" s="49"/>
      <c r="EX52" s="49"/>
      <c r="EY52" s="49"/>
      <c r="FA52" s="48"/>
      <c r="FB52" s="49"/>
      <c r="FC52" s="49"/>
      <c r="FD52" s="49"/>
      <c r="FE52" s="49"/>
      <c r="FF52" s="49"/>
      <c r="FG52" s="49"/>
      <c r="FI52" s="48"/>
      <c r="FJ52" s="49"/>
      <c r="FK52" s="49"/>
      <c r="FL52" s="49"/>
      <c r="FM52" s="49"/>
      <c r="FN52" s="49"/>
      <c r="FO52" s="49"/>
      <c r="FQ52" s="48"/>
      <c r="FR52" s="49"/>
      <c r="FS52" s="49"/>
      <c r="FT52" s="49"/>
      <c r="FU52" s="49"/>
      <c r="FV52" s="49"/>
      <c r="FW52" s="49"/>
      <c r="FY52" s="48"/>
      <c r="FZ52" s="49"/>
      <c r="GA52" s="49"/>
      <c r="GB52" s="49"/>
      <c r="GC52" s="49"/>
      <c r="GD52" s="49"/>
      <c r="GE52" s="49"/>
      <c r="GG52" s="48"/>
      <c r="GH52" s="49"/>
      <c r="GI52" s="49"/>
      <c r="GJ52" s="49"/>
      <c r="GK52" s="49"/>
      <c r="GL52" s="49"/>
      <c r="GM52" s="49"/>
      <c r="GO52" s="48"/>
      <c r="GP52" s="49"/>
      <c r="GQ52" s="49"/>
      <c r="GR52" s="49"/>
      <c r="GS52" s="49"/>
      <c r="GT52" s="49"/>
      <c r="GU52" s="49"/>
      <c r="GW52" s="48"/>
      <c r="GX52" s="49"/>
      <c r="GY52" s="49"/>
      <c r="GZ52" s="49"/>
      <c r="HA52" s="49"/>
      <c r="HB52" s="49"/>
      <c r="HC52" s="49"/>
      <c r="HE52" s="48"/>
      <c r="HF52" s="49"/>
      <c r="HG52" s="49"/>
      <c r="HH52" s="49"/>
      <c r="HI52" s="49"/>
      <c r="HJ52" s="49"/>
      <c r="HK52" s="49"/>
      <c r="HM52" s="48"/>
      <c r="HN52" s="49"/>
      <c r="HO52" s="49"/>
      <c r="HP52" s="49"/>
      <c r="HQ52" s="49"/>
      <c r="HR52" s="49"/>
      <c r="HS52" s="49"/>
      <c r="HU52" s="48"/>
      <c r="HV52" s="49"/>
      <c r="HW52" s="49"/>
      <c r="HX52" s="49"/>
      <c r="HY52" s="49"/>
      <c r="HZ52" s="49"/>
      <c r="IA52" s="49"/>
      <c r="IC52" s="48"/>
      <c r="ID52" s="49"/>
      <c r="IE52" s="49"/>
      <c r="IF52" s="49"/>
      <c r="IG52" s="49"/>
      <c r="IH52" s="49"/>
      <c r="II52" s="49"/>
      <c r="IK52" s="48"/>
      <c r="IL52" s="49"/>
      <c r="IM52" s="49"/>
      <c r="IN52" s="49"/>
      <c r="IO52" s="49"/>
    </row>
    <row r="53" spans="1:249" ht="17.45" customHeight="1">
      <c r="A53" s="171"/>
      <c r="B53" s="50" t="s">
        <v>291</v>
      </c>
      <c r="C53" s="51">
        <f>'B2'!C87</f>
        <v>60</v>
      </c>
      <c r="D53" s="52">
        <f>'B2'!D87</f>
        <v>0</v>
      </c>
      <c r="E53" s="52">
        <f>'B2'!E87</f>
        <v>0.15</v>
      </c>
      <c r="F53" s="51" t="str">
        <f>'B2'!F87</f>
        <v>293/293/218/179/126</v>
      </c>
      <c r="G53" s="52">
        <f>'B2'!G87</f>
        <v>6.6000000000000003E-2</v>
      </c>
      <c r="H53" s="53">
        <f>'B2'!H87</f>
        <v>5.4999999999999997E-3</v>
      </c>
      <c r="I53" s="52">
        <f>'B2'!I87</f>
        <v>0.03</v>
      </c>
      <c r="J53" s="52">
        <f>'B2'!J87</f>
        <v>0.03</v>
      </c>
      <c r="K53" s="54">
        <f>'B2'!K87</f>
        <v>0.14280000000000001</v>
      </c>
      <c r="L53" s="54">
        <f>'B2'!L87</f>
        <v>0.17180000000000001</v>
      </c>
      <c r="M53" s="51">
        <f>'B2'!M87</f>
        <v>0</v>
      </c>
      <c r="N53" s="58">
        <f>'B2'!N87</f>
        <v>0.24</v>
      </c>
      <c r="O53" s="58">
        <f>'B2'!O87</f>
        <v>0.24</v>
      </c>
      <c r="P53" s="58">
        <f>'B2'!P87</f>
        <v>0.2</v>
      </c>
      <c r="Q53" s="58">
        <f>'B2'!Q87</f>
        <v>0.18</v>
      </c>
      <c r="R53" s="58">
        <f>'B2'!R87</f>
        <v>0.14000000000000001</v>
      </c>
      <c r="S53" s="53">
        <f t="shared" si="7"/>
        <v>0.99999999999999989</v>
      </c>
      <c r="T53" s="57">
        <v>293</v>
      </c>
      <c r="U53" s="55">
        <f t="shared" si="10"/>
        <v>293</v>
      </c>
      <c r="V53" s="55">
        <v>218</v>
      </c>
      <c r="W53" s="55">
        <v>179</v>
      </c>
      <c r="X53" s="55">
        <v>126</v>
      </c>
      <c r="Y53" s="49"/>
      <c r="Z53" s="49"/>
      <c r="AA53" s="49"/>
      <c r="AC53" s="48"/>
      <c r="AD53" s="49"/>
      <c r="AE53" s="49"/>
      <c r="AF53" s="49"/>
      <c r="AG53" s="49"/>
      <c r="AH53" s="49"/>
      <c r="AI53" s="49"/>
      <c r="AK53" s="48"/>
      <c r="AL53" s="49"/>
      <c r="AM53" s="49"/>
      <c r="AN53" s="49"/>
      <c r="AO53" s="49"/>
      <c r="AP53" s="49"/>
      <c r="AQ53" s="49"/>
      <c r="AS53" s="48"/>
      <c r="AT53" s="49"/>
      <c r="AU53" s="49"/>
      <c r="AV53" s="49"/>
      <c r="AW53" s="49"/>
      <c r="AX53" s="49"/>
      <c r="AY53" s="49"/>
      <c r="BA53" s="48"/>
      <c r="BB53" s="49"/>
      <c r="BC53" s="49"/>
      <c r="BD53" s="49"/>
      <c r="BE53" s="49"/>
      <c r="BF53" s="49"/>
      <c r="BG53" s="49"/>
      <c r="BI53" s="48"/>
      <c r="BJ53" s="49"/>
      <c r="BK53" s="49"/>
      <c r="BL53" s="49"/>
      <c r="BM53" s="49"/>
      <c r="BN53" s="49"/>
      <c r="BO53" s="49"/>
      <c r="BQ53" s="48"/>
      <c r="BR53" s="49"/>
      <c r="BS53" s="49"/>
      <c r="BT53" s="49"/>
      <c r="BU53" s="49"/>
      <c r="BV53" s="49"/>
      <c r="BW53" s="49"/>
      <c r="BY53" s="48"/>
      <c r="BZ53" s="49"/>
      <c r="CA53" s="49"/>
      <c r="CB53" s="49"/>
      <c r="CC53" s="49"/>
      <c r="CD53" s="49"/>
      <c r="CE53" s="49"/>
      <c r="CG53" s="48"/>
      <c r="CH53" s="49"/>
      <c r="CI53" s="49"/>
      <c r="CJ53" s="49"/>
      <c r="CK53" s="49"/>
      <c r="CL53" s="49"/>
      <c r="CM53" s="49"/>
      <c r="CO53" s="48"/>
      <c r="CP53" s="49"/>
      <c r="CQ53" s="49"/>
      <c r="CR53" s="49"/>
      <c r="CS53" s="49"/>
      <c r="CT53" s="49"/>
      <c r="CU53" s="49"/>
      <c r="CW53" s="48"/>
      <c r="CX53" s="49"/>
      <c r="CY53" s="49"/>
      <c r="CZ53" s="49"/>
      <c r="DA53" s="49"/>
      <c r="DB53" s="49"/>
      <c r="DC53" s="49"/>
      <c r="DE53" s="48"/>
      <c r="DF53" s="49"/>
      <c r="DG53" s="49"/>
      <c r="DH53" s="49"/>
      <c r="DI53" s="49"/>
      <c r="DJ53" s="49"/>
      <c r="DK53" s="49"/>
      <c r="DM53" s="48"/>
      <c r="DN53" s="49"/>
      <c r="DO53" s="49"/>
      <c r="DP53" s="49"/>
      <c r="DQ53" s="49"/>
      <c r="DR53" s="49"/>
      <c r="DS53" s="49"/>
      <c r="DU53" s="48"/>
      <c r="DV53" s="49"/>
      <c r="DW53" s="49"/>
      <c r="DX53" s="49"/>
      <c r="DY53" s="49"/>
      <c r="DZ53" s="49"/>
      <c r="EA53" s="49"/>
      <c r="EC53" s="48"/>
      <c r="ED53" s="49"/>
      <c r="EE53" s="49"/>
      <c r="EF53" s="49"/>
      <c r="EG53" s="49"/>
      <c r="EH53" s="49"/>
      <c r="EI53" s="49"/>
      <c r="EK53" s="48"/>
      <c r="EL53" s="49"/>
      <c r="EM53" s="49"/>
      <c r="EN53" s="49"/>
      <c r="EO53" s="49"/>
      <c r="EP53" s="49"/>
      <c r="EQ53" s="49"/>
      <c r="ES53" s="48"/>
      <c r="ET53" s="49"/>
      <c r="EU53" s="49"/>
      <c r="EV53" s="49"/>
      <c r="EW53" s="49"/>
      <c r="EX53" s="49"/>
      <c r="EY53" s="49"/>
      <c r="FA53" s="48"/>
      <c r="FB53" s="49"/>
      <c r="FC53" s="49"/>
      <c r="FD53" s="49"/>
      <c r="FE53" s="49"/>
      <c r="FF53" s="49"/>
      <c r="FG53" s="49"/>
      <c r="FI53" s="48"/>
      <c r="FJ53" s="49"/>
      <c r="FK53" s="49"/>
      <c r="FL53" s="49"/>
      <c r="FM53" s="49"/>
      <c r="FN53" s="49"/>
      <c r="FO53" s="49"/>
      <c r="FQ53" s="48"/>
      <c r="FR53" s="49"/>
      <c r="FS53" s="49"/>
      <c r="FT53" s="49"/>
      <c r="FU53" s="49"/>
      <c r="FV53" s="49"/>
      <c r="FW53" s="49"/>
      <c r="FY53" s="48"/>
      <c r="FZ53" s="49"/>
      <c r="GA53" s="49"/>
      <c r="GB53" s="49"/>
      <c r="GC53" s="49"/>
      <c r="GD53" s="49"/>
      <c r="GE53" s="49"/>
      <c r="GG53" s="48"/>
      <c r="GH53" s="49"/>
      <c r="GI53" s="49"/>
      <c r="GJ53" s="49"/>
      <c r="GK53" s="49"/>
      <c r="GL53" s="49"/>
      <c r="GM53" s="49"/>
      <c r="GO53" s="48"/>
      <c r="GP53" s="49"/>
      <c r="GQ53" s="49"/>
      <c r="GR53" s="49"/>
      <c r="GS53" s="49"/>
      <c r="GT53" s="49"/>
      <c r="GU53" s="49"/>
      <c r="GW53" s="48"/>
      <c r="GX53" s="49"/>
      <c r="GY53" s="49"/>
      <c r="GZ53" s="49"/>
      <c r="HA53" s="49"/>
      <c r="HB53" s="49"/>
      <c r="HC53" s="49"/>
      <c r="HE53" s="48"/>
      <c r="HF53" s="49"/>
      <c r="HG53" s="49"/>
      <c r="HH53" s="49"/>
      <c r="HI53" s="49"/>
      <c r="HJ53" s="49"/>
      <c r="HK53" s="49"/>
      <c r="HM53" s="48"/>
      <c r="HN53" s="49"/>
      <c r="HO53" s="49"/>
      <c r="HP53" s="49"/>
      <c r="HQ53" s="49"/>
      <c r="HR53" s="49"/>
      <c r="HS53" s="49"/>
      <c r="HU53" s="48"/>
      <c r="HV53" s="49"/>
      <c r="HW53" s="49"/>
      <c r="HX53" s="49"/>
      <c r="HY53" s="49"/>
      <c r="HZ53" s="49"/>
      <c r="IA53" s="49"/>
      <c r="IC53" s="48"/>
      <c r="ID53" s="49"/>
      <c r="IE53" s="49"/>
      <c r="IF53" s="49"/>
      <c r="IG53" s="49"/>
      <c r="IH53" s="49"/>
      <c r="II53" s="49"/>
      <c r="IK53" s="48"/>
      <c r="IL53" s="49"/>
      <c r="IM53" s="49"/>
      <c r="IN53" s="49"/>
      <c r="IO53" s="49"/>
    </row>
    <row r="54" spans="1:249" ht="17.45" customHeight="1">
      <c r="A54" s="171"/>
      <c r="B54" s="50" t="s">
        <v>292</v>
      </c>
      <c r="C54" s="51">
        <f>'B1'!C93</f>
        <v>60</v>
      </c>
      <c r="D54" s="52">
        <f>'B1'!D93</f>
        <v>0</v>
      </c>
      <c r="E54" s="52">
        <f>'B1'!E93</f>
        <v>0.2</v>
      </c>
      <c r="F54" s="51">
        <f>'B1'!F93</f>
        <v>212</v>
      </c>
      <c r="G54" s="52">
        <f t="shared" si="12"/>
        <v>5.3999999999999992E-2</v>
      </c>
      <c r="H54" s="53">
        <f>'B1'!H93</f>
        <v>4.4999999999999997E-3</v>
      </c>
      <c r="I54" s="52">
        <f>'B1'!I93</f>
        <v>5.0000000000000001E-3</v>
      </c>
      <c r="J54" s="52">
        <f t="shared" si="13"/>
        <v>5.0000000000000001E-3</v>
      </c>
      <c r="K54" s="54">
        <f>'B1'!K93</f>
        <v>9.8400000000000001E-2</v>
      </c>
      <c r="L54" s="54">
        <f>'B1'!L93</f>
        <v>0.14369999999999999</v>
      </c>
      <c r="M54" s="54">
        <f>'B1'!M93</f>
        <v>0</v>
      </c>
      <c r="N54" s="54">
        <f>'B1'!N93</f>
        <v>0</v>
      </c>
      <c r="O54" s="54">
        <f>'B1'!O93</f>
        <v>0</v>
      </c>
      <c r="P54" s="54">
        <f>'B1'!P93</f>
        <v>0</v>
      </c>
      <c r="Q54" s="54">
        <f>'B1'!Q93</f>
        <v>0</v>
      </c>
      <c r="R54" s="54">
        <f>'B1'!R93</f>
        <v>0</v>
      </c>
      <c r="S54" s="53">
        <f t="shared" si="7"/>
        <v>0</v>
      </c>
      <c r="T54" s="57">
        <v>212</v>
      </c>
      <c r="U54" s="55">
        <f t="shared" si="10"/>
        <v>212</v>
      </c>
      <c r="V54" s="55">
        <f t="shared" ref="V54:X55" si="14">U54</f>
        <v>212</v>
      </c>
      <c r="W54" s="55">
        <f t="shared" si="14"/>
        <v>212</v>
      </c>
      <c r="X54" s="55">
        <f t="shared" si="14"/>
        <v>212</v>
      </c>
      <c r="Y54" s="49"/>
      <c r="Z54" s="49"/>
      <c r="AA54" s="49"/>
      <c r="AC54" s="48"/>
      <c r="AD54" s="49"/>
      <c r="AE54" s="49"/>
      <c r="AF54" s="49"/>
      <c r="AG54" s="49"/>
      <c r="AH54" s="49"/>
      <c r="AI54" s="49"/>
      <c r="AK54" s="48"/>
      <c r="AL54" s="49"/>
      <c r="AM54" s="49"/>
      <c r="AN54" s="49"/>
      <c r="AO54" s="49"/>
      <c r="AP54" s="49"/>
      <c r="AQ54" s="49"/>
      <c r="AS54" s="48"/>
      <c r="AT54" s="49"/>
      <c r="AU54" s="49"/>
      <c r="AV54" s="49"/>
      <c r="AW54" s="49"/>
      <c r="AX54" s="49"/>
      <c r="AY54" s="49"/>
      <c r="BA54" s="48"/>
      <c r="BB54" s="49"/>
      <c r="BC54" s="49"/>
      <c r="BD54" s="49"/>
      <c r="BE54" s="49"/>
      <c r="BF54" s="49"/>
      <c r="BG54" s="49"/>
      <c r="BI54" s="48"/>
      <c r="BJ54" s="49"/>
      <c r="BK54" s="49"/>
      <c r="BL54" s="49"/>
      <c r="BM54" s="49"/>
      <c r="BN54" s="49"/>
      <c r="BO54" s="49"/>
      <c r="BQ54" s="48"/>
      <c r="BR54" s="49"/>
      <c r="BS54" s="49"/>
      <c r="BT54" s="49"/>
      <c r="BU54" s="49"/>
      <c r="BV54" s="49"/>
      <c r="BW54" s="49"/>
      <c r="BY54" s="48"/>
      <c r="BZ54" s="49"/>
      <c r="CA54" s="49"/>
      <c r="CB54" s="49"/>
      <c r="CC54" s="49"/>
      <c r="CD54" s="49"/>
      <c r="CE54" s="49"/>
      <c r="CG54" s="48"/>
      <c r="CH54" s="49"/>
      <c r="CI54" s="49"/>
      <c r="CJ54" s="49"/>
      <c r="CK54" s="49"/>
      <c r="CL54" s="49"/>
      <c r="CM54" s="49"/>
      <c r="CO54" s="48"/>
      <c r="CP54" s="49"/>
      <c r="CQ54" s="49"/>
      <c r="CR54" s="49"/>
      <c r="CS54" s="49"/>
      <c r="CT54" s="49"/>
      <c r="CU54" s="49"/>
      <c r="CW54" s="48"/>
      <c r="CX54" s="49"/>
      <c r="CY54" s="49"/>
      <c r="CZ54" s="49"/>
      <c r="DA54" s="49"/>
      <c r="DB54" s="49"/>
      <c r="DC54" s="49"/>
      <c r="DE54" s="48"/>
      <c r="DF54" s="49"/>
      <c r="DG54" s="49"/>
      <c r="DH54" s="49"/>
      <c r="DI54" s="49"/>
      <c r="DJ54" s="49"/>
      <c r="DK54" s="49"/>
      <c r="DM54" s="48"/>
      <c r="DN54" s="49"/>
      <c r="DO54" s="49"/>
      <c r="DP54" s="49"/>
      <c r="DQ54" s="49"/>
      <c r="DR54" s="49"/>
      <c r="DS54" s="49"/>
      <c r="DU54" s="48"/>
      <c r="DV54" s="49"/>
      <c r="DW54" s="49"/>
      <c r="DX54" s="49"/>
      <c r="DY54" s="49"/>
      <c r="DZ54" s="49"/>
      <c r="EA54" s="49"/>
      <c r="EC54" s="48"/>
      <c r="ED54" s="49"/>
      <c r="EE54" s="49"/>
      <c r="EF54" s="49"/>
      <c r="EG54" s="49"/>
      <c r="EH54" s="49"/>
      <c r="EI54" s="49"/>
      <c r="EK54" s="48"/>
      <c r="EL54" s="49"/>
      <c r="EM54" s="49"/>
      <c r="EN54" s="49"/>
      <c r="EO54" s="49"/>
      <c r="EP54" s="49"/>
      <c r="EQ54" s="49"/>
      <c r="ES54" s="48"/>
      <c r="ET54" s="49"/>
      <c r="EU54" s="49"/>
      <c r="EV54" s="49"/>
      <c r="EW54" s="49"/>
      <c r="EX54" s="49"/>
      <c r="EY54" s="49"/>
      <c r="FA54" s="48"/>
      <c r="FB54" s="49"/>
      <c r="FC54" s="49"/>
      <c r="FD54" s="49"/>
      <c r="FE54" s="49"/>
      <c r="FF54" s="49"/>
      <c r="FG54" s="49"/>
      <c r="FI54" s="48"/>
      <c r="FJ54" s="49"/>
      <c r="FK54" s="49"/>
      <c r="FL54" s="49"/>
      <c r="FM54" s="49"/>
      <c r="FN54" s="49"/>
      <c r="FO54" s="49"/>
      <c r="FQ54" s="48"/>
      <c r="FR54" s="49"/>
      <c r="FS54" s="49"/>
      <c r="FT54" s="49"/>
      <c r="FU54" s="49"/>
      <c r="FV54" s="49"/>
      <c r="FW54" s="49"/>
      <c r="FY54" s="48"/>
      <c r="FZ54" s="49"/>
      <c r="GA54" s="49"/>
      <c r="GB54" s="49"/>
      <c r="GC54" s="49"/>
      <c r="GD54" s="49"/>
      <c r="GE54" s="49"/>
      <c r="GG54" s="48"/>
      <c r="GH54" s="49"/>
      <c r="GI54" s="49"/>
      <c r="GJ54" s="49"/>
      <c r="GK54" s="49"/>
      <c r="GL54" s="49"/>
      <c r="GM54" s="49"/>
      <c r="GO54" s="48"/>
      <c r="GP54" s="49"/>
      <c r="GQ54" s="49"/>
      <c r="GR54" s="49"/>
      <c r="GS54" s="49"/>
      <c r="GT54" s="49"/>
      <c r="GU54" s="49"/>
      <c r="GW54" s="48"/>
      <c r="GX54" s="49"/>
      <c r="GY54" s="49"/>
      <c r="GZ54" s="49"/>
      <c r="HA54" s="49"/>
      <c r="HB54" s="49"/>
      <c r="HC54" s="49"/>
      <c r="HE54" s="48"/>
      <c r="HF54" s="49"/>
      <c r="HG54" s="49"/>
      <c r="HH54" s="49"/>
      <c r="HI54" s="49"/>
      <c r="HJ54" s="49"/>
      <c r="HK54" s="49"/>
      <c r="HM54" s="48"/>
      <c r="HN54" s="49"/>
      <c r="HO54" s="49"/>
      <c r="HP54" s="49"/>
      <c r="HQ54" s="49"/>
      <c r="HR54" s="49"/>
      <c r="HS54" s="49"/>
      <c r="HU54" s="48"/>
      <c r="HV54" s="49"/>
      <c r="HW54" s="49"/>
      <c r="HX54" s="49"/>
      <c r="HY54" s="49"/>
      <c r="HZ54" s="49"/>
      <c r="IA54" s="49"/>
      <c r="IC54" s="48"/>
      <c r="ID54" s="49"/>
      <c r="IE54" s="49"/>
      <c r="IF54" s="49"/>
      <c r="IG54" s="49"/>
      <c r="IH54" s="49"/>
      <c r="II54" s="49"/>
      <c r="IK54" s="48"/>
      <c r="IL54" s="49"/>
      <c r="IM54" s="49"/>
      <c r="IN54" s="49"/>
      <c r="IO54" s="49"/>
    </row>
    <row r="55" spans="1:249" ht="17.45" customHeight="1">
      <c r="A55" s="171"/>
      <c r="B55" s="50" t="s">
        <v>293</v>
      </c>
      <c r="C55" s="51">
        <f>'B1'!C94</f>
        <v>60</v>
      </c>
      <c r="D55" s="52">
        <f>'B1'!D94</f>
        <v>0</v>
      </c>
      <c r="E55" s="52">
        <f>'B1'!E94</f>
        <v>0.2</v>
      </c>
      <c r="F55" s="51">
        <f>'B1'!F94</f>
        <v>222</v>
      </c>
      <c r="G55" s="52">
        <f t="shared" si="12"/>
        <v>6.6000000000000003E-2</v>
      </c>
      <c r="H55" s="53">
        <f>'B1'!H94</f>
        <v>5.4999999999999997E-3</v>
      </c>
      <c r="I55" s="52">
        <f>'B1'!I94</f>
        <v>2.5000000000000001E-2</v>
      </c>
      <c r="J55" s="52">
        <f t="shared" si="13"/>
        <v>2.5000000000000001E-2</v>
      </c>
      <c r="K55" s="54">
        <f>'B1'!K94</f>
        <v>0.11846</v>
      </c>
      <c r="L55" s="54">
        <f>'B1'!L94</f>
        <v>0.155</v>
      </c>
      <c r="M55" s="54">
        <f>'B1'!M94</f>
        <v>0</v>
      </c>
      <c r="N55" s="54">
        <f>'B1'!N94</f>
        <v>0</v>
      </c>
      <c r="O55" s="54">
        <f>'B1'!O94</f>
        <v>0</v>
      </c>
      <c r="P55" s="54">
        <f>'B1'!P94</f>
        <v>0</v>
      </c>
      <c r="Q55" s="54">
        <f>'B1'!Q94</f>
        <v>0</v>
      </c>
      <c r="R55" s="54">
        <f>'B1'!R94</f>
        <v>0</v>
      </c>
      <c r="S55" s="53">
        <f t="shared" si="7"/>
        <v>0</v>
      </c>
      <c r="T55" s="57">
        <v>222</v>
      </c>
      <c r="U55" s="55">
        <f t="shared" si="10"/>
        <v>222</v>
      </c>
      <c r="V55" s="55">
        <f t="shared" si="14"/>
        <v>222</v>
      </c>
      <c r="W55" s="55">
        <f t="shared" si="14"/>
        <v>222</v>
      </c>
      <c r="X55" s="55">
        <f t="shared" si="14"/>
        <v>222</v>
      </c>
      <c r="Y55" s="49"/>
      <c r="Z55" s="49"/>
      <c r="AA55" s="49"/>
      <c r="AC55" s="48"/>
      <c r="AD55" s="49"/>
      <c r="AE55" s="49"/>
      <c r="AF55" s="49"/>
      <c r="AG55" s="49"/>
      <c r="AH55" s="49"/>
      <c r="AI55" s="49"/>
      <c r="AK55" s="48"/>
      <c r="AL55" s="49"/>
      <c r="AM55" s="49"/>
      <c r="AN55" s="49"/>
      <c r="AO55" s="49"/>
      <c r="AP55" s="49"/>
      <c r="AQ55" s="49"/>
      <c r="AS55" s="48"/>
      <c r="AT55" s="49"/>
      <c r="AU55" s="49"/>
      <c r="AV55" s="49"/>
      <c r="AW55" s="49"/>
      <c r="AX55" s="49"/>
      <c r="AY55" s="49"/>
      <c r="BA55" s="48"/>
      <c r="BB55" s="49"/>
      <c r="BC55" s="49"/>
      <c r="BD55" s="49"/>
      <c r="BE55" s="49"/>
      <c r="BF55" s="49"/>
      <c r="BG55" s="49"/>
      <c r="BI55" s="48"/>
      <c r="BJ55" s="49"/>
      <c r="BK55" s="49"/>
      <c r="BL55" s="49"/>
      <c r="BM55" s="49"/>
      <c r="BN55" s="49"/>
      <c r="BO55" s="49"/>
      <c r="BQ55" s="48"/>
      <c r="BR55" s="49"/>
      <c r="BS55" s="49"/>
      <c r="BT55" s="49"/>
      <c r="BU55" s="49"/>
      <c r="BV55" s="49"/>
      <c r="BW55" s="49"/>
      <c r="BY55" s="48"/>
      <c r="BZ55" s="49"/>
      <c r="CA55" s="49"/>
      <c r="CB55" s="49"/>
      <c r="CC55" s="49"/>
      <c r="CD55" s="49"/>
      <c r="CE55" s="49"/>
      <c r="CG55" s="48"/>
      <c r="CH55" s="49"/>
      <c r="CI55" s="49"/>
      <c r="CJ55" s="49"/>
      <c r="CK55" s="49"/>
      <c r="CL55" s="49"/>
      <c r="CM55" s="49"/>
      <c r="CO55" s="48"/>
      <c r="CP55" s="49"/>
      <c r="CQ55" s="49"/>
      <c r="CR55" s="49"/>
      <c r="CS55" s="49"/>
      <c r="CT55" s="49"/>
      <c r="CU55" s="49"/>
      <c r="CW55" s="48"/>
      <c r="CX55" s="49"/>
      <c r="CY55" s="49"/>
      <c r="CZ55" s="49"/>
      <c r="DA55" s="49"/>
      <c r="DB55" s="49"/>
      <c r="DC55" s="49"/>
      <c r="DE55" s="48"/>
      <c r="DF55" s="49"/>
      <c r="DG55" s="49"/>
      <c r="DH55" s="49"/>
      <c r="DI55" s="49"/>
      <c r="DJ55" s="49"/>
      <c r="DK55" s="49"/>
      <c r="DM55" s="48"/>
      <c r="DN55" s="49"/>
      <c r="DO55" s="49"/>
      <c r="DP55" s="49"/>
      <c r="DQ55" s="49"/>
      <c r="DR55" s="49"/>
      <c r="DS55" s="49"/>
      <c r="DU55" s="48"/>
      <c r="DV55" s="49"/>
      <c r="DW55" s="49"/>
      <c r="DX55" s="49"/>
      <c r="DY55" s="49"/>
      <c r="DZ55" s="49"/>
      <c r="EA55" s="49"/>
      <c r="EC55" s="48"/>
      <c r="ED55" s="49"/>
      <c r="EE55" s="49"/>
      <c r="EF55" s="49"/>
      <c r="EG55" s="49"/>
      <c r="EH55" s="49"/>
      <c r="EI55" s="49"/>
      <c r="EK55" s="48"/>
      <c r="EL55" s="49"/>
      <c r="EM55" s="49"/>
      <c r="EN55" s="49"/>
      <c r="EO55" s="49"/>
      <c r="EP55" s="49"/>
      <c r="EQ55" s="49"/>
      <c r="ES55" s="48"/>
      <c r="ET55" s="49"/>
      <c r="EU55" s="49"/>
      <c r="EV55" s="49"/>
      <c r="EW55" s="49"/>
      <c r="EX55" s="49"/>
      <c r="EY55" s="49"/>
      <c r="FA55" s="48"/>
      <c r="FB55" s="49"/>
      <c r="FC55" s="49"/>
      <c r="FD55" s="49"/>
      <c r="FE55" s="49"/>
      <c r="FF55" s="49"/>
      <c r="FG55" s="49"/>
      <c r="FI55" s="48"/>
      <c r="FJ55" s="49"/>
      <c r="FK55" s="49"/>
      <c r="FL55" s="49"/>
      <c r="FM55" s="49"/>
      <c r="FN55" s="49"/>
      <c r="FO55" s="49"/>
      <c r="FQ55" s="48"/>
      <c r="FR55" s="49"/>
      <c r="FS55" s="49"/>
      <c r="FT55" s="49"/>
      <c r="FU55" s="49"/>
      <c r="FV55" s="49"/>
      <c r="FW55" s="49"/>
      <c r="FY55" s="48"/>
      <c r="FZ55" s="49"/>
      <c r="GA55" s="49"/>
      <c r="GB55" s="49"/>
      <c r="GC55" s="49"/>
      <c r="GD55" s="49"/>
      <c r="GE55" s="49"/>
      <c r="GG55" s="48"/>
      <c r="GH55" s="49"/>
      <c r="GI55" s="49"/>
      <c r="GJ55" s="49"/>
      <c r="GK55" s="49"/>
      <c r="GL55" s="49"/>
      <c r="GM55" s="49"/>
      <c r="GO55" s="48"/>
      <c r="GP55" s="49"/>
      <c r="GQ55" s="49"/>
      <c r="GR55" s="49"/>
      <c r="GS55" s="49"/>
      <c r="GT55" s="49"/>
      <c r="GU55" s="49"/>
      <c r="GW55" s="48"/>
      <c r="GX55" s="49"/>
      <c r="GY55" s="49"/>
      <c r="GZ55" s="49"/>
      <c r="HA55" s="49"/>
      <c r="HB55" s="49"/>
      <c r="HC55" s="49"/>
      <c r="HE55" s="48"/>
      <c r="HF55" s="49"/>
      <c r="HG55" s="49"/>
      <c r="HH55" s="49"/>
      <c r="HI55" s="49"/>
      <c r="HJ55" s="49"/>
      <c r="HK55" s="49"/>
      <c r="HM55" s="48"/>
      <c r="HN55" s="49"/>
      <c r="HO55" s="49"/>
      <c r="HP55" s="49"/>
      <c r="HQ55" s="49"/>
      <c r="HR55" s="49"/>
      <c r="HS55" s="49"/>
      <c r="HU55" s="48"/>
      <c r="HV55" s="49"/>
      <c r="HW55" s="49"/>
      <c r="HX55" s="49"/>
      <c r="HY55" s="49"/>
      <c r="HZ55" s="49"/>
      <c r="IA55" s="49"/>
      <c r="IC55" s="48"/>
      <c r="ID55" s="49"/>
      <c r="IE55" s="49"/>
      <c r="IF55" s="49"/>
      <c r="IG55" s="49"/>
      <c r="IH55" s="49"/>
      <c r="II55" s="49"/>
      <c r="IK55" s="48"/>
      <c r="IL55" s="49"/>
      <c r="IM55" s="49"/>
      <c r="IN55" s="49"/>
      <c r="IO55" s="49"/>
    </row>
    <row r="56" spans="1:249" ht="17.45" customHeight="1">
      <c r="A56" s="171"/>
      <c r="B56" s="50" t="s">
        <v>91</v>
      </c>
      <c r="C56" s="51">
        <f>'B2'!C88</f>
        <v>60</v>
      </c>
      <c r="D56" s="52">
        <f>'B2'!D88</f>
        <v>0</v>
      </c>
      <c r="E56" s="52">
        <f>'B2'!E88</f>
        <v>0.2</v>
      </c>
      <c r="F56" s="51" t="str">
        <f>'B2'!F88</f>
        <v>266/266/203/170/123</v>
      </c>
      <c r="G56" s="52">
        <f>'B2'!G88</f>
        <v>4.6799999999999994E-2</v>
      </c>
      <c r="H56" s="53">
        <f>'B2'!H88</f>
        <v>3.8999999999999998E-3</v>
      </c>
      <c r="I56" s="52">
        <f>'B2'!I88</f>
        <v>5.0000000000000001E-3</v>
      </c>
      <c r="J56" s="52">
        <f>'B2'!J88</f>
        <v>5.0000000000000001E-3</v>
      </c>
      <c r="K56" s="54">
        <f>'B2'!K88</f>
        <v>0.1018</v>
      </c>
      <c r="L56" s="54">
        <f>'B2'!L88</f>
        <v>0.1605</v>
      </c>
      <c r="M56" s="54">
        <f>'B2'!M88</f>
        <v>0</v>
      </c>
      <c r="N56" s="58">
        <f>'B2'!N88</f>
        <v>0.24</v>
      </c>
      <c r="O56" s="58">
        <f>'B2'!O88</f>
        <v>0.24</v>
      </c>
      <c r="P56" s="58">
        <f>'B2'!P88</f>
        <v>0.2</v>
      </c>
      <c r="Q56" s="58">
        <f>'B2'!Q88</f>
        <v>0.18</v>
      </c>
      <c r="R56" s="58">
        <f>'B2'!R88</f>
        <v>0.14000000000000001</v>
      </c>
      <c r="S56" s="53">
        <f t="shared" si="7"/>
        <v>0.99999999999999989</v>
      </c>
      <c r="T56" s="57">
        <v>266</v>
      </c>
      <c r="U56" s="55">
        <f t="shared" si="10"/>
        <v>266</v>
      </c>
      <c r="V56" s="55">
        <v>203</v>
      </c>
      <c r="W56" s="55">
        <v>170</v>
      </c>
      <c r="X56" s="55">
        <v>123</v>
      </c>
      <c r="Y56" s="49"/>
      <c r="Z56" s="49"/>
      <c r="AA56" s="49"/>
      <c r="AC56" s="48"/>
      <c r="AD56" s="49"/>
      <c r="AE56" s="49"/>
      <c r="AF56" s="49"/>
      <c r="AG56" s="49"/>
      <c r="AH56" s="49"/>
      <c r="AI56" s="49"/>
      <c r="AK56" s="48"/>
      <c r="AL56" s="49"/>
      <c r="AM56" s="49"/>
      <c r="AN56" s="49"/>
      <c r="AO56" s="49"/>
      <c r="AP56" s="49"/>
      <c r="AQ56" s="49"/>
      <c r="AS56" s="48"/>
      <c r="AT56" s="49"/>
      <c r="AU56" s="49"/>
      <c r="AV56" s="49"/>
      <c r="AW56" s="49"/>
      <c r="AX56" s="49"/>
      <c r="AY56" s="49"/>
      <c r="BA56" s="48"/>
      <c r="BB56" s="49"/>
      <c r="BC56" s="49"/>
      <c r="BD56" s="49"/>
      <c r="BE56" s="49"/>
      <c r="BF56" s="49"/>
      <c r="BG56" s="49"/>
      <c r="BI56" s="48"/>
      <c r="BJ56" s="49"/>
      <c r="BK56" s="49"/>
      <c r="BL56" s="49"/>
      <c r="BM56" s="49"/>
      <c r="BN56" s="49"/>
      <c r="BO56" s="49"/>
      <c r="BQ56" s="48"/>
      <c r="BR56" s="49"/>
      <c r="BS56" s="49"/>
      <c r="BT56" s="49"/>
      <c r="BU56" s="49"/>
      <c r="BV56" s="49"/>
      <c r="BW56" s="49"/>
      <c r="BY56" s="48"/>
      <c r="BZ56" s="49"/>
      <c r="CA56" s="49"/>
      <c r="CB56" s="49"/>
      <c r="CC56" s="49"/>
      <c r="CD56" s="49"/>
      <c r="CE56" s="49"/>
      <c r="CG56" s="48"/>
      <c r="CH56" s="49"/>
      <c r="CI56" s="49"/>
      <c r="CJ56" s="49"/>
      <c r="CK56" s="49"/>
      <c r="CL56" s="49"/>
      <c r="CM56" s="49"/>
      <c r="CO56" s="48"/>
      <c r="CP56" s="49"/>
      <c r="CQ56" s="49"/>
      <c r="CR56" s="49"/>
      <c r="CS56" s="49"/>
      <c r="CT56" s="49"/>
      <c r="CU56" s="49"/>
      <c r="CW56" s="48"/>
      <c r="CX56" s="49"/>
      <c r="CY56" s="49"/>
      <c r="CZ56" s="49"/>
      <c r="DA56" s="49"/>
      <c r="DB56" s="49"/>
      <c r="DC56" s="49"/>
      <c r="DE56" s="48"/>
      <c r="DF56" s="49"/>
      <c r="DG56" s="49"/>
      <c r="DH56" s="49"/>
      <c r="DI56" s="49"/>
      <c r="DJ56" s="49"/>
      <c r="DK56" s="49"/>
      <c r="DM56" s="48"/>
      <c r="DN56" s="49"/>
      <c r="DO56" s="49"/>
      <c r="DP56" s="49"/>
      <c r="DQ56" s="49"/>
      <c r="DR56" s="49"/>
      <c r="DS56" s="49"/>
      <c r="DU56" s="48"/>
      <c r="DV56" s="49"/>
      <c r="DW56" s="49"/>
      <c r="DX56" s="49"/>
      <c r="DY56" s="49"/>
      <c r="DZ56" s="49"/>
      <c r="EA56" s="49"/>
      <c r="EC56" s="48"/>
      <c r="ED56" s="49"/>
      <c r="EE56" s="49"/>
      <c r="EF56" s="49"/>
      <c r="EG56" s="49"/>
      <c r="EH56" s="49"/>
      <c r="EI56" s="49"/>
      <c r="EK56" s="48"/>
      <c r="EL56" s="49"/>
      <c r="EM56" s="49"/>
      <c r="EN56" s="49"/>
      <c r="EO56" s="49"/>
      <c r="EP56" s="49"/>
      <c r="EQ56" s="49"/>
      <c r="ES56" s="48"/>
      <c r="ET56" s="49"/>
      <c r="EU56" s="49"/>
      <c r="EV56" s="49"/>
      <c r="EW56" s="49"/>
      <c r="EX56" s="49"/>
      <c r="EY56" s="49"/>
      <c r="FA56" s="48"/>
      <c r="FB56" s="49"/>
      <c r="FC56" s="49"/>
      <c r="FD56" s="49"/>
      <c r="FE56" s="49"/>
      <c r="FF56" s="49"/>
      <c r="FG56" s="49"/>
      <c r="FI56" s="48"/>
      <c r="FJ56" s="49"/>
      <c r="FK56" s="49"/>
      <c r="FL56" s="49"/>
      <c r="FM56" s="49"/>
      <c r="FN56" s="49"/>
      <c r="FO56" s="49"/>
      <c r="FQ56" s="48"/>
      <c r="FR56" s="49"/>
      <c r="FS56" s="49"/>
      <c r="FT56" s="49"/>
      <c r="FU56" s="49"/>
      <c r="FV56" s="49"/>
      <c r="FW56" s="49"/>
      <c r="FY56" s="48"/>
      <c r="FZ56" s="49"/>
      <c r="GA56" s="49"/>
      <c r="GB56" s="49"/>
      <c r="GC56" s="49"/>
      <c r="GD56" s="49"/>
      <c r="GE56" s="49"/>
      <c r="GG56" s="48"/>
      <c r="GH56" s="49"/>
      <c r="GI56" s="49"/>
      <c r="GJ56" s="49"/>
      <c r="GK56" s="49"/>
      <c r="GL56" s="49"/>
      <c r="GM56" s="49"/>
      <c r="GO56" s="48"/>
      <c r="GP56" s="49"/>
      <c r="GQ56" s="49"/>
      <c r="GR56" s="49"/>
      <c r="GS56" s="49"/>
      <c r="GT56" s="49"/>
      <c r="GU56" s="49"/>
      <c r="GW56" s="48"/>
      <c r="GX56" s="49"/>
      <c r="GY56" s="49"/>
      <c r="GZ56" s="49"/>
      <c r="HA56" s="49"/>
      <c r="HB56" s="49"/>
      <c r="HC56" s="49"/>
      <c r="HE56" s="48"/>
      <c r="HF56" s="49"/>
      <c r="HG56" s="49"/>
      <c r="HH56" s="49"/>
      <c r="HI56" s="49"/>
      <c r="HJ56" s="49"/>
      <c r="HK56" s="49"/>
      <c r="HM56" s="48"/>
      <c r="HN56" s="49"/>
      <c r="HO56" s="49"/>
      <c r="HP56" s="49"/>
      <c r="HQ56" s="49"/>
      <c r="HR56" s="49"/>
      <c r="HS56" s="49"/>
      <c r="HU56" s="48"/>
      <c r="HV56" s="49"/>
      <c r="HW56" s="49"/>
      <c r="HX56" s="49"/>
      <c r="HY56" s="49"/>
      <c r="HZ56" s="49"/>
      <c r="IA56" s="49"/>
      <c r="IC56" s="48"/>
      <c r="ID56" s="49"/>
      <c r="IE56" s="49"/>
      <c r="IF56" s="49"/>
      <c r="IG56" s="49"/>
      <c r="IH56" s="49"/>
      <c r="II56" s="49"/>
      <c r="IK56" s="48"/>
      <c r="IL56" s="49"/>
      <c r="IM56" s="49"/>
      <c r="IN56" s="49"/>
      <c r="IO56" s="49"/>
    </row>
    <row r="57" spans="1:249" ht="17.45" customHeight="1">
      <c r="A57" s="171"/>
      <c r="B57" s="50" t="s">
        <v>294</v>
      </c>
      <c r="C57" s="51">
        <f>'B2'!C89</f>
        <v>60</v>
      </c>
      <c r="D57" s="52">
        <f>'B2'!D89</f>
        <v>0</v>
      </c>
      <c r="E57" s="52">
        <f>'B2'!E89</f>
        <v>0.2</v>
      </c>
      <c r="F57" s="51" t="str">
        <f>'B2'!F89</f>
        <v>276/276/209/173/124</v>
      </c>
      <c r="G57" s="52">
        <f>'B2'!G89</f>
        <v>5.3999999999999992E-2</v>
      </c>
      <c r="H57" s="53">
        <f>'B2'!H89</f>
        <v>4.4999999999999997E-3</v>
      </c>
      <c r="I57" s="52">
        <f>'B2'!I89</f>
        <v>2.5000000000000001E-2</v>
      </c>
      <c r="J57" s="52">
        <f>'B2'!J89</f>
        <v>2.5000000000000001E-2</v>
      </c>
      <c r="K57" s="54">
        <f>'B2'!K89</f>
        <v>0.11700000000000001</v>
      </c>
      <c r="L57" s="54">
        <f>'B2'!L89</f>
        <v>0.16339999999999999</v>
      </c>
      <c r="M57" s="54">
        <f>'B2'!M89</f>
        <v>0</v>
      </c>
      <c r="N57" s="58">
        <f>'B2'!N89</f>
        <v>0.24</v>
      </c>
      <c r="O57" s="58">
        <f>'B2'!O89</f>
        <v>0.24</v>
      </c>
      <c r="P57" s="58">
        <f>'B2'!P89</f>
        <v>0.2</v>
      </c>
      <c r="Q57" s="58">
        <f>'B2'!Q89</f>
        <v>0.18</v>
      </c>
      <c r="R57" s="58">
        <f>'B2'!R89</f>
        <v>0.14000000000000001</v>
      </c>
      <c r="S57" s="53">
        <f t="shared" si="7"/>
        <v>0.99999999999999989</v>
      </c>
      <c r="T57" s="57">
        <v>276</v>
      </c>
      <c r="U57" s="55">
        <f t="shared" si="10"/>
        <v>276</v>
      </c>
      <c r="V57" s="55">
        <v>209</v>
      </c>
      <c r="W57" s="55">
        <v>173</v>
      </c>
      <c r="X57" s="55">
        <v>124</v>
      </c>
      <c r="Y57" s="49"/>
      <c r="Z57" s="49"/>
      <c r="AA57" s="49"/>
      <c r="AC57" s="48"/>
      <c r="AD57" s="49"/>
      <c r="AE57" s="49"/>
      <c r="AF57" s="49"/>
      <c r="AG57" s="49"/>
      <c r="AH57" s="49"/>
      <c r="AI57" s="49"/>
      <c r="AK57" s="48"/>
      <c r="AL57" s="49"/>
      <c r="AM57" s="49"/>
      <c r="AN57" s="49"/>
      <c r="AO57" s="49"/>
      <c r="AP57" s="49"/>
      <c r="AQ57" s="49"/>
      <c r="AS57" s="48"/>
      <c r="AT57" s="49"/>
      <c r="AU57" s="49"/>
      <c r="AV57" s="49"/>
      <c r="AW57" s="49"/>
      <c r="AX57" s="49"/>
      <c r="AY57" s="49"/>
      <c r="BA57" s="48"/>
      <c r="BB57" s="49"/>
      <c r="BC57" s="49"/>
      <c r="BD57" s="49"/>
      <c r="BE57" s="49"/>
      <c r="BF57" s="49"/>
      <c r="BG57" s="49"/>
      <c r="BI57" s="48"/>
      <c r="BJ57" s="49"/>
      <c r="BK57" s="49"/>
      <c r="BL57" s="49"/>
      <c r="BM57" s="49"/>
      <c r="BN57" s="49"/>
      <c r="BO57" s="49"/>
      <c r="BQ57" s="48"/>
      <c r="BR57" s="49"/>
      <c r="BS57" s="49"/>
      <c r="BT57" s="49"/>
      <c r="BU57" s="49"/>
      <c r="BV57" s="49"/>
      <c r="BW57" s="49"/>
      <c r="BY57" s="48"/>
      <c r="BZ57" s="49"/>
      <c r="CA57" s="49"/>
      <c r="CB57" s="49"/>
      <c r="CC57" s="49"/>
      <c r="CD57" s="49"/>
      <c r="CE57" s="49"/>
      <c r="CG57" s="48"/>
      <c r="CH57" s="49"/>
      <c r="CI57" s="49"/>
      <c r="CJ57" s="49"/>
      <c r="CK57" s="49"/>
      <c r="CL57" s="49"/>
      <c r="CM57" s="49"/>
      <c r="CO57" s="48"/>
      <c r="CP57" s="49"/>
      <c r="CQ57" s="49"/>
      <c r="CR57" s="49"/>
      <c r="CS57" s="49"/>
      <c r="CT57" s="49"/>
      <c r="CU57" s="49"/>
      <c r="CW57" s="48"/>
      <c r="CX57" s="49"/>
      <c r="CY57" s="49"/>
      <c r="CZ57" s="49"/>
      <c r="DA57" s="49"/>
      <c r="DB57" s="49"/>
      <c r="DC57" s="49"/>
      <c r="DE57" s="48"/>
      <c r="DF57" s="49"/>
      <c r="DG57" s="49"/>
      <c r="DH57" s="49"/>
      <c r="DI57" s="49"/>
      <c r="DJ57" s="49"/>
      <c r="DK57" s="49"/>
      <c r="DM57" s="48"/>
      <c r="DN57" s="49"/>
      <c r="DO57" s="49"/>
      <c r="DP57" s="49"/>
      <c r="DQ57" s="49"/>
      <c r="DR57" s="49"/>
      <c r="DS57" s="49"/>
      <c r="DU57" s="48"/>
      <c r="DV57" s="49"/>
      <c r="DW57" s="49"/>
      <c r="DX57" s="49"/>
      <c r="DY57" s="49"/>
      <c r="DZ57" s="49"/>
      <c r="EA57" s="49"/>
      <c r="EC57" s="48"/>
      <c r="ED57" s="49"/>
      <c r="EE57" s="49"/>
      <c r="EF57" s="49"/>
      <c r="EG57" s="49"/>
      <c r="EH57" s="49"/>
      <c r="EI57" s="49"/>
      <c r="EK57" s="48"/>
      <c r="EL57" s="49"/>
      <c r="EM57" s="49"/>
      <c r="EN57" s="49"/>
      <c r="EO57" s="49"/>
      <c r="EP57" s="49"/>
      <c r="EQ57" s="49"/>
      <c r="ES57" s="48"/>
      <c r="ET57" s="49"/>
      <c r="EU57" s="49"/>
      <c r="EV57" s="49"/>
      <c r="EW57" s="49"/>
      <c r="EX57" s="49"/>
      <c r="EY57" s="49"/>
      <c r="FA57" s="48"/>
      <c r="FB57" s="49"/>
      <c r="FC57" s="49"/>
      <c r="FD57" s="49"/>
      <c r="FE57" s="49"/>
      <c r="FF57" s="49"/>
      <c r="FG57" s="49"/>
      <c r="FI57" s="48"/>
      <c r="FJ57" s="49"/>
      <c r="FK57" s="49"/>
      <c r="FL57" s="49"/>
      <c r="FM57" s="49"/>
      <c r="FN57" s="49"/>
      <c r="FO57" s="49"/>
      <c r="FQ57" s="48"/>
      <c r="FR57" s="49"/>
      <c r="FS57" s="49"/>
      <c r="FT57" s="49"/>
      <c r="FU57" s="49"/>
      <c r="FV57" s="49"/>
      <c r="FW57" s="49"/>
      <c r="FY57" s="48"/>
      <c r="FZ57" s="49"/>
      <c r="GA57" s="49"/>
      <c r="GB57" s="49"/>
      <c r="GC57" s="49"/>
      <c r="GD57" s="49"/>
      <c r="GE57" s="49"/>
      <c r="GG57" s="48"/>
      <c r="GH57" s="49"/>
      <c r="GI57" s="49"/>
      <c r="GJ57" s="49"/>
      <c r="GK57" s="49"/>
      <c r="GL57" s="49"/>
      <c r="GM57" s="49"/>
      <c r="GO57" s="48"/>
      <c r="GP57" s="49"/>
      <c r="GQ57" s="49"/>
      <c r="GR57" s="49"/>
      <c r="GS57" s="49"/>
      <c r="GT57" s="49"/>
      <c r="GU57" s="49"/>
      <c r="GW57" s="48"/>
      <c r="GX57" s="49"/>
      <c r="GY57" s="49"/>
      <c r="GZ57" s="49"/>
      <c r="HA57" s="49"/>
      <c r="HB57" s="49"/>
      <c r="HC57" s="49"/>
      <c r="HE57" s="48"/>
      <c r="HF57" s="49"/>
      <c r="HG57" s="49"/>
      <c r="HH57" s="49"/>
      <c r="HI57" s="49"/>
      <c r="HJ57" s="49"/>
      <c r="HK57" s="49"/>
      <c r="HM57" s="48"/>
      <c r="HN57" s="49"/>
      <c r="HO57" s="49"/>
      <c r="HP57" s="49"/>
      <c r="HQ57" s="49"/>
      <c r="HR57" s="49"/>
      <c r="HS57" s="49"/>
      <c r="HU57" s="48"/>
      <c r="HV57" s="49"/>
      <c r="HW57" s="49"/>
      <c r="HX57" s="49"/>
      <c r="HY57" s="49"/>
      <c r="HZ57" s="49"/>
      <c r="IA57" s="49"/>
      <c r="IC57" s="48"/>
      <c r="ID57" s="49"/>
      <c r="IE57" s="49"/>
      <c r="IF57" s="49"/>
      <c r="IG57" s="49"/>
      <c r="IH57" s="49"/>
      <c r="II57" s="49"/>
      <c r="IK57" s="48"/>
      <c r="IL57" s="49"/>
      <c r="IM57" s="49"/>
      <c r="IN57" s="49"/>
      <c r="IO57" s="49"/>
    </row>
    <row r="58" spans="1:249" ht="17.45" customHeight="1">
      <c r="A58" s="171"/>
      <c r="B58" s="50" t="s">
        <v>92</v>
      </c>
      <c r="C58" s="51">
        <f>'B2'!C90</f>
        <v>60</v>
      </c>
      <c r="D58" s="52">
        <f>'B2'!D90</f>
        <v>0</v>
      </c>
      <c r="E58" s="52">
        <f>'B2'!E90</f>
        <v>0.2</v>
      </c>
      <c r="F58" s="51" t="str">
        <f>'B2'!F90</f>
        <v>283/283/212/175/125</v>
      </c>
      <c r="G58" s="52">
        <f>'B2'!G90</f>
        <v>5.8799999999999998E-2</v>
      </c>
      <c r="H58" s="53">
        <f>'B2'!H90</f>
        <v>4.8999999999999998E-3</v>
      </c>
      <c r="I58" s="52">
        <f>'B2'!I90</f>
        <v>3.6999999999999998E-2</v>
      </c>
      <c r="J58" s="52">
        <f>'B2'!J90</f>
        <v>3.6999999999999998E-2</v>
      </c>
      <c r="K58" s="54">
        <f>'B2'!K90</f>
        <v>0.1275</v>
      </c>
      <c r="L58" s="54">
        <f>'B2'!L90</f>
        <v>0.16669999999999999</v>
      </c>
      <c r="M58" s="54">
        <f>'B2'!M90</f>
        <v>0</v>
      </c>
      <c r="N58" s="58">
        <f>'B2'!N90</f>
        <v>0.24</v>
      </c>
      <c r="O58" s="58">
        <f>'B2'!O90</f>
        <v>0.24</v>
      </c>
      <c r="P58" s="58">
        <f>'B2'!P90</f>
        <v>0.2</v>
      </c>
      <c r="Q58" s="58">
        <f>'B2'!Q90</f>
        <v>0.18</v>
      </c>
      <c r="R58" s="58">
        <f>'B2'!R90</f>
        <v>0.14000000000000001</v>
      </c>
      <c r="S58" s="53">
        <f t="shared" si="7"/>
        <v>0.99999999999999989</v>
      </c>
      <c r="T58" s="57">
        <v>283</v>
      </c>
      <c r="U58" s="55">
        <f t="shared" si="10"/>
        <v>283</v>
      </c>
      <c r="V58" s="55">
        <v>212</v>
      </c>
      <c r="W58" s="55">
        <v>175</v>
      </c>
      <c r="X58" s="55">
        <v>125</v>
      </c>
      <c r="Y58" s="49"/>
      <c r="Z58" s="49"/>
      <c r="AA58" s="49"/>
      <c r="AC58" s="48"/>
      <c r="AD58" s="49"/>
      <c r="AE58" s="49"/>
      <c r="AF58" s="49"/>
      <c r="AG58" s="49"/>
      <c r="AH58" s="49"/>
      <c r="AI58" s="49"/>
      <c r="AK58" s="48"/>
      <c r="AL58" s="49"/>
      <c r="AM58" s="49"/>
      <c r="AN58" s="49"/>
      <c r="AO58" s="49"/>
      <c r="AP58" s="49"/>
      <c r="AQ58" s="49"/>
      <c r="AS58" s="48"/>
      <c r="AT58" s="49"/>
      <c r="AU58" s="49"/>
      <c r="AV58" s="49"/>
      <c r="AW58" s="49"/>
      <c r="AX58" s="49"/>
      <c r="AY58" s="49"/>
      <c r="BA58" s="48"/>
      <c r="BB58" s="49"/>
      <c r="BC58" s="49"/>
      <c r="BD58" s="49"/>
      <c r="BE58" s="49"/>
      <c r="BF58" s="49"/>
      <c r="BG58" s="49"/>
      <c r="BI58" s="48"/>
      <c r="BJ58" s="49"/>
      <c r="BK58" s="49"/>
      <c r="BL58" s="49"/>
      <c r="BM58" s="49"/>
      <c r="BN58" s="49"/>
      <c r="BO58" s="49"/>
      <c r="BQ58" s="48"/>
      <c r="BR58" s="49"/>
      <c r="BS58" s="49"/>
      <c r="BT58" s="49"/>
      <c r="BU58" s="49"/>
      <c r="BV58" s="49"/>
      <c r="BW58" s="49"/>
      <c r="BY58" s="48"/>
      <c r="BZ58" s="49"/>
      <c r="CA58" s="49"/>
      <c r="CB58" s="49"/>
      <c r="CC58" s="49"/>
      <c r="CD58" s="49"/>
      <c r="CE58" s="49"/>
      <c r="CG58" s="48"/>
      <c r="CH58" s="49"/>
      <c r="CI58" s="49"/>
      <c r="CJ58" s="49"/>
      <c r="CK58" s="49"/>
      <c r="CL58" s="49"/>
      <c r="CM58" s="49"/>
      <c r="CO58" s="48"/>
      <c r="CP58" s="49"/>
      <c r="CQ58" s="49"/>
      <c r="CR58" s="49"/>
      <c r="CS58" s="49"/>
      <c r="CT58" s="49"/>
      <c r="CU58" s="49"/>
      <c r="CW58" s="48"/>
      <c r="CX58" s="49"/>
      <c r="CY58" s="49"/>
      <c r="CZ58" s="49"/>
      <c r="DA58" s="49"/>
      <c r="DB58" s="49"/>
      <c r="DC58" s="49"/>
      <c r="DE58" s="48"/>
      <c r="DF58" s="49"/>
      <c r="DG58" s="49"/>
      <c r="DH58" s="49"/>
      <c r="DI58" s="49"/>
      <c r="DJ58" s="49"/>
      <c r="DK58" s="49"/>
      <c r="DM58" s="48"/>
      <c r="DN58" s="49"/>
      <c r="DO58" s="49"/>
      <c r="DP58" s="49"/>
      <c r="DQ58" s="49"/>
      <c r="DR58" s="49"/>
      <c r="DS58" s="49"/>
      <c r="DU58" s="48"/>
      <c r="DV58" s="49"/>
      <c r="DW58" s="49"/>
      <c r="DX58" s="49"/>
      <c r="DY58" s="49"/>
      <c r="DZ58" s="49"/>
      <c r="EA58" s="49"/>
      <c r="EC58" s="48"/>
      <c r="ED58" s="49"/>
      <c r="EE58" s="49"/>
      <c r="EF58" s="49"/>
      <c r="EG58" s="49"/>
      <c r="EH58" s="49"/>
      <c r="EI58" s="49"/>
      <c r="EK58" s="48"/>
      <c r="EL58" s="49"/>
      <c r="EM58" s="49"/>
      <c r="EN58" s="49"/>
      <c r="EO58" s="49"/>
      <c r="EP58" s="49"/>
      <c r="EQ58" s="49"/>
      <c r="ES58" s="48"/>
      <c r="ET58" s="49"/>
      <c r="EU58" s="49"/>
      <c r="EV58" s="49"/>
      <c r="EW58" s="49"/>
      <c r="EX58" s="49"/>
      <c r="EY58" s="49"/>
      <c r="FA58" s="48"/>
      <c r="FB58" s="49"/>
      <c r="FC58" s="49"/>
      <c r="FD58" s="49"/>
      <c r="FE58" s="49"/>
      <c r="FF58" s="49"/>
      <c r="FG58" s="49"/>
      <c r="FI58" s="48"/>
      <c r="FJ58" s="49"/>
      <c r="FK58" s="49"/>
      <c r="FL58" s="49"/>
      <c r="FM58" s="49"/>
      <c r="FN58" s="49"/>
      <c r="FO58" s="49"/>
      <c r="FQ58" s="48"/>
      <c r="FR58" s="49"/>
      <c r="FS58" s="49"/>
      <c r="FT58" s="49"/>
      <c r="FU58" s="49"/>
      <c r="FV58" s="49"/>
      <c r="FW58" s="49"/>
      <c r="FY58" s="48"/>
      <c r="FZ58" s="49"/>
      <c r="GA58" s="49"/>
      <c r="GB58" s="49"/>
      <c r="GC58" s="49"/>
      <c r="GD58" s="49"/>
      <c r="GE58" s="49"/>
      <c r="GG58" s="48"/>
      <c r="GH58" s="49"/>
      <c r="GI58" s="49"/>
      <c r="GJ58" s="49"/>
      <c r="GK58" s="49"/>
      <c r="GL58" s="49"/>
      <c r="GM58" s="49"/>
      <c r="GO58" s="48"/>
      <c r="GP58" s="49"/>
      <c r="GQ58" s="49"/>
      <c r="GR58" s="49"/>
      <c r="GS58" s="49"/>
      <c r="GT58" s="49"/>
      <c r="GU58" s="49"/>
      <c r="GW58" s="48"/>
      <c r="GX58" s="49"/>
      <c r="GY58" s="49"/>
      <c r="GZ58" s="49"/>
      <c r="HA58" s="49"/>
      <c r="HB58" s="49"/>
      <c r="HC58" s="49"/>
      <c r="HE58" s="48"/>
      <c r="HF58" s="49"/>
      <c r="HG58" s="49"/>
      <c r="HH58" s="49"/>
      <c r="HI58" s="49"/>
      <c r="HJ58" s="49"/>
      <c r="HK58" s="49"/>
      <c r="HM58" s="48"/>
      <c r="HN58" s="49"/>
      <c r="HO58" s="49"/>
      <c r="HP58" s="49"/>
      <c r="HQ58" s="49"/>
      <c r="HR58" s="49"/>
      <c r="HS58" s="49"/>
      <c r="HU58" s="48"/>
      <c r="HV58" s="49"/>
      <c r="HW58" s="49"/>
      <c r="HX58" s="49"/>
      <c r="HY58" s="49"/>
      <c r="HZ58" s="49"/>
      <c r="IA58" s="49"/>
      <c r="IC58" s="48"/>
      <c r="ID58" s="49"/>
      <c r="IE58" s="49"/>
      <c r="IF58" s="49"/>
      <c r="IG58" s="49"/>
      <c r="IH58" s="49"/>
      <c r="II58" s="49"/>
      <c r="IK58" s="48"/>
      <c r="IL58" s="49"/>
      <c r="IM58" s="49"/>
      <c r="IN58" s="49"/>
      <c r="IO58" s="49"/>
    </row>
    <row r="59" spans="1:249">
      <c r="A59" s="171" t="s">
        <v>87</v>
      </c>
      <c r="B59" s="50" t="s">
        <v>121</v>
      </c>
      <c r="C59" s="50">
        <f>CD!C98</f>
        <v>60</v>
      </c>
      <c r="D59" s="52">
        <f>CD!D98</f>
        <v>0.33</v>
      </c>
      <c r="E59" s="52">
        <f>CD!E98</f>
        <v>0</v>
      </c>
      <c r="F59" s="50">
        <f>CD!F98</f>
        <v>167</v>
      </c>
      <c r="G59" s="52">
        <f t="shared" ref="G59:G67" si="15">H59*12</f>
        <v>6.6000000000000003E-2</v>
      </c>
      <c r="H59" s="53">
        <f>CD!H98</f>
        <v>5.4999999999999997E-3</v>
      </c>
      <c r="I59" s="52">
        <f>CD!I98</f>
        <v>1.7999999999999999E-2</v>
      </c>
      <c r="J59" s="52">
        <f t="shared" ref="J59:J67" si="16">I59</f>
        <v>1.7999999999999999E-2</v>
      </c>
      <c r="K59" s="54">
        <f>CD!K98</f>
        <v>0.12984999999999999</v>
      </c>
      <c r="L59" s="54">
        <f>CD!L98</f>
        <v>0.1552</v>
      </c>
      <c r="M59" s="54">
        <f>CD!M98</f>
        <v>0</v>
      </c>
      <c r="N59" s="54">
        <f>CD!N98</f>
        <v>0.2</v>
      </c>
      <c r="O59" s="54">
        <f>CD!O98</f>
        <v>0.2</v>
      </c>
      <c r="P59" s="54">
        <f>CD!P98</f>
        <v>0.2</v>
      </c>
      <c r="Q59" s="54">
        <f>CD!Q98</f>
        <v>0.2</v>
      </c>
      <c r="R59" s="54">
        <f>CD!R98</f>
        <v>0.2</v>
      </c>
      <c r="S59" s="53">
        <f t="shared" ref="S59:S83" si="17">SUM(N59:R59)</f>
        <v>1</v>
      </c>
      <c r="T59" s="57">
        <v>167</v>
      </c>
      <c r="U59" s="55">
        <f t="shared" si="10"/>
        <v>167</v>
      </c>
      <c r="V59" s="55">
        <f t="shared" ref="V59:X60" si="18">U59</f>
        <v>167</v>
      </c>
      <c r="W59" s="55">
        <f t="shared" si="18"/>
        <v>167</v>
      </c>
      <c r="X59" s="55">
        <f t="shared" si="18"/>
        <v>167</v>
      </c>
    </row>
    <row r="60" spans="1:249">
      <c r="A60" s="172"/>
      <c r="B60" s="50" t="s">
        <v>122</v>
      </c>
      <c r="C60" s="50">
        <f>CD!C99</f>
        <v>60</v>
      </c>
      <c r="D60" s="52">
        <f>CD!D99</f>
        <v>0.34</v>
      </c>
      <c r="E60" s="52">
        <f>CD!E99</f>
        <v>0</v>
      </c>
      <c r="F60" s="50">
        <f>CD!F99</f>
        <v>167</v>
      </c>
      <c r="G60" s="52">
        <f t="shared" si="15"/>
        <v>6.8039999999999989E-2</v>
      </c>
      <c r="H60" s="53">
        <f>CD!H99</f>
        <v>5.6699999999999997E-3</v>
      </c>
      <c r="I60" s="52">
        <f>CD!I99</f>
        <v>2.5000000000000001E-2</v>
      </c>
      <c r="J60" s="52">
        <f t="shared" si="16"/>
        <v>2.5000000000000001E-2</v>
      </c>
      <c r="K60" s="54">
        <f>CD!K99</f>
        <v>0.13378000000000001</v>
      </c>
      <c r="L60" s="54">
        <f>CD!L99</f>
        <v>0.15590000000000001</v>
      </c>
      <c r="M60" s="54">
        <f>CD!M99</f>
        <v>0</v>
      </c>
      <c r="N60" s="54">
        <f>CD!N99</f>
        <v>0.2</v>
      </c>
      <c r="O60" s="54">
        <f>CD!O99</f>
        <v>0.2</v>
      </c>
      <c r="P60" s="54">
        <f>CD!P99</f>
        <v>0.2</v>
      </c>
      <c r="Q60" s="54">
        <f>CD!Q99</f>
        <v>0.2</v>
      </c>
      <c r="R60" s="54">
        <f>CD!R99</f>
        <v>0.2</v>
      </c>
      <c r="S60" s="53">
        <f t="shared" si="17"/>
        <v>1</v>
      </c>
      <c r="T60" s="57">
        <v>167</v>
      </c>
      <c r="U60" s="55">
        <f t="shared" si="10"/>
        <v>167</v>
      </c>
      <c r="V60" s="55">
        <f t="shared" si="18"/>
        <v>167</v>
      </c>
      <c r="W60" s="55">
        <f t="shared" si="18"/>
        <v>167</v>
      </c>
      <c r="X60" s="55">
        <f t="shared" si="18"/>
        <v>167</v>
      </c>
    </row>
    <row r="61" spans="1:249">
      <c r="A61" s="171" t="s">
        <v>274</v>
      </c>
      <c r="B61" s="50" t="s">
        <v>295</v>
      </c>
      <c r="C61" s="50">
        <f>CD!C100</f>
        <v>60</v>
      </c>
      <c r="D61" s="52">
        <f>CD!D100</f>
        <v>0.3</v>
      </c>
      <c r="E61" s="52">
        <f>CD!E100</f>
        <v>0</v>
      </c>
      <c r="F61" s="50" t="str">
        <f>CD!F100</f>
        <v>200/200/167/142/126</v>
      </c>
      <c r="G61" s="52">
        <f t="shared" si="15"/>
        <v>0.06</v>
      </c>
      <c r="H61" s="53">
        <f>CD!H100</f>
        <v>5.0000000000000001E-3</v>
      </c>
      <c r="I61" s="52">
        <f>CD!I100</f>
        <v>1.4999999999999999E-2</v>
      </c>
      <c r="J61" s="52">
        <f t="shared" si="16"/>
        <v>1.4999999999999999E-2</v>
      </c>
      <c r="K61" s="54">
        <f>CD!K100</f>
        <v>0.13089999999999999</v>
      </c>
      <c r="L61" s="54">
        <f>CD!L100</f>
        <v>0.15529999999999999</v>
      </c>
      <c r="M61" s="54">
        <f>CD!M100</f>
        <v>0</v>
      </c>
      <c r="N61" s="54">
        <f>CD!N100</f>
        <v>0.24</v>
      </c>
      <c r="O61" s="54">
        <f>CD!O100</f>
        <v>0.24</v>
      </c>
      <c r="P61" s="54">
        <f>CD!P100</f>
        <v>0.2</v>
      </c>
      <c r="Q61" s="54">
        <f>CD!Q100</f>
        <v>0.17</v>
      </c>
      <c r="R61" s="54">
        <f>CD!R100</f>
        <v>0.15000000000000002</v>
      </c>
      <c r="S61" s="53">
        <f t="shared" si="17"/>
        <v>1</v>
      </c>
      <c r="T61" s="57">
        <v>200</v>
      </c>
      <c r="U61" s="55">
        <f t="shared" si="10"/>
        <v>200</v>
      </c>
      <c r="V61" s="55">
        <v>167</v>
      </c>
      <c r="W61" s="55">
        <v>142</v>
      </c>
      <c r="X61" s="55">
        <v>126</v>
      </c>
    </row>
    <row r="62" spans="1:249">
      <c r="A62" s="172"/>
      <c r="B62" s="50" t="s">
        <v>89</v>
      </c>
      <c r="C62" s="50">
        <f>CD!C101</f>
        <v>60</v>
      </c>
      <c r="D62" s="52">
        <f>CD!D101</f>
        <v>0.32</v>
      </c>
      <c r="E62" s="52">
        <f>CD!E101</f>
        <v>0</v>
      </c>
      <c r="F62" s="50" t="str">
        <f>CD!F101</f>
        <v>200/200/167/142/126</v>
      </c>
      <c r="G62" s="52">
        <f t="shared" si="15"/>
        <v>6.3959999999999989E-2</v>
      </c>
      <c r="H62" s="53">
        <f>CD!H101</f>
        <v>5.3299999999999997E-3</v>
      </c>
      <c r="I62" s="52">
        <f>CD!I101</f>
        <v>0.03</v>
      </c>
      <c r="J62" s="52">
        <f t="shared" si="16"/>
        <v>0.03</v>
      </c>
      <c r="K62" s="54">
        <f>CD!K101</f>
        <v>0.13963999999999999</v>
      </c>
      <c r="L62" s="54">
        <f>CD!L101</f>
        <v>0.156</v>
      </c>
      <c r="M62" s="54">
        <f>CD!M101</f>
        <v>0</v>
      </c>
      <c r="N62" s="54">
        <f>CD!N101</f>
        <v>0.24</v>
      </c>
      <c r="O62" s="54">
        <f>CD!O101</f>
        <v>0.24</v>
      </c>
      <c r="P62" s="54">
        <f>CD!P101</f>
        <v>0.2</v>
      </c>
      <c r="Q62" s="54">
        <f>CD!Q101</f>
        <v>0.17</v>
      </c>
      <c r="R62" s="54">
        <f>CD!R101</f>
        <v>0.15000000000000002</v>
      </c>
      <c r="S62" s="53">
        <f t="shared" si="17"/>
        <v>1</v>
      </c>
      <c r="T62" s="57">
        <v>200</v>
      </c>
      <c r="U62" s="55">
        <f t="shared" si="10"/>
        <v>200</v>
      </c>
      <c r="V62" s="55">
        <v>167</v>
      </c>
      <c r="W62" s="55">
        <v>142</v>
      </c>
      <c r="X62" s="55">
        <v>126</v>
      </c>
    </row>
    <row r="63" spans="1:249">
      <c r="A63" s="171" t="s">
        <v>282</v>
      </c>
      <c r="B63" s="50" t="str">
        <f>'E2'!B82</f>
        <v>E501</v>
      </c>
      <c r="C63" s="50">
        <f>'E2'!C82</f>
        <v>60</v>
      </c>
      <c r="D63" s="52">
        <f>'E2'!D82</f>
        <v>0</v>
      </c>
      <c r="E63" s="52">
        <f>'E2'!E82</f>
        <v>0.1</v>
      </c>
      <c r="F63" s="50" t="str">
        <f>'E2'!F82</f>
        <v>283/283/213/176/125</v>
      </c>
      <c r="G63" s="52">
        <f>'E2'!G82</f>
        <v>5.8799999999999998E-2</v>
      </c>
      <c r="H63" s="53">
        <f>'E2'!H82</f>
        <v>4.8999999999999998E-3</v>
      </c>
      <c r="I63" s="52">
        <f>'E2'!I82</f>
        <v>0</v>
      </c>
      <c r="J63" s="52">
        <f t="shared" si="16"/>
        <v>0</v>
      </c>
      <c r="K63" s="54">
        <f>'E2'!K82</f>
        <v>0.128</v>
      </c>
      <c r="L63" s="54">
        <f>'E2'!L82</f>
        <v>0.15790000000000001</v>
      </c>
      <c r="M63" s="54">
        <f>'E2'!M82</f>
        <v>0</v>
      </c>
      <c r="N63" s="54">
        <f>'E2'!N82</f>
        <v>0.24</v>
      </c>
      <c r="O63" s="54">
        <f>'E2'!O82</f>
        <v>0.24</v>
      </c>
      <c r="P63" s="54">
        <f>'E2'!P82</f>
        <v>0.2</v>
      </c>
      <c r="Q63" s="54">
        <f>'E2'!Q82</f>
        <v>0.18</v>
      </c>
      <c r="R63" s="54">
        <f>'E2'!R82</f>
        <v>0.14000000000000001</v>
      </c>
      <c r="S63" s="53">
        <f t="shared" si="17"/>
        <v>0.99999999999999989</v>
      </c>
      <c r="T63" s="57">
        <v>283</v>
      </c>
      <c r="U63" s="55">
        <f t="shared" si="10"/>
        <v>283</v>
      </c>
      <c r="V63" s="55">
        <v>213</v>
      </c>
      <c r="W63" s="55">
        <v>176</v>
      </c>
      <c r="X63" s="55">
        <v>125</v>
      </c>
    </row>
    <row r="64" spans="1:249">
      <c r="A64" s="171"/>
      <c r="B64" s="50" t="str">
        <f>'E2'!B83</f>
        <v>E502</v>
      </c>
      <c r="C64" s="50">
        <f>'E2'!C83</f>
        <v>60</v>
      </c>
      <c r="D64" s="52">
        <f>'E2'!D83</f>
        <v>0</v>
      </c>
      <c r="E64" s="52">
        <f>'E2'!E83</f>
        <v>0.1</v>
      </c>
      <c r="F64" s="50" t="str">
        <f>'E2'!F83</f>
        <v>293/293/218/179/126</v>
      </c>
      <c r="G64" s="52">
        <f>'E2'!G83</f>
        <v>6.6000000000000003E-2</v>
      </c>
      <c r="H64" s="53">
        <f>'E2'!H83</f>
        <v>5.4999999999999997E-3</v>
      </c>
      <c r="I64" s="52">
        <f>'E2'!I83</f>
        <v>1.4999999999999999E-2</v>
      </c>
      <c r="J64" s="52">
        <f t="shared" si="16"/>
        <v>1.4999999999999999E-2</v>
      </c>
      <c r="K64" s="54">
        <f>'E2'!K83</f>
        <v>0.14299999999999999</v>
      </c>
      <c r="L64" s="54">
        <f>'E2'!L83</f>
        <v>0.1633</v>
      </c>
      <c r="M64" s="54">
        <f>'E2'!M83</f>
        <v>0</v>
      </c>
      <c r="N64" s="54">
        <f>'E2'!N83</f>
        <v>0.24</v>
      </c>
      <c r="O64" s="54">
        <f>'E2'!O83</f>
        <v>0.24</v>
      </c>
      <c r="P64" s="54">
        <f>'E2'!P83</f>
        <v>0.2</v>
      </c>
      <c r="Q64" s="54">
        <f>'E2'!Q83</f>
        <v>0.18</v>
      </c>
      <c r="R64" s="54">
        <f>'E2'!R83</f>
        <v>0.14000000000000001</v>
      </c>
      <c r="S64" s="53">
        <f t="shared" si="17"/>
        <v>0.99999999999999989</v>
      </c>
      <c r="T64" s="57">
        <v>293</v>
      </c>
      <c r="U64" s="55">
        <f t="shared" si="10"/>
        <v>293</v>
      </c>
      <c r="V64" s="55">
        <v>218</v>
      </c>
      <c r="W64" s="55">
        <v>179</v>
      </c>
      <c r="X64" s="55">
        <v>126</v>
      </c>
    </row>
    <row r="65" spans="1:24">
      <c r="A65" s="171"/>
      <c r="B65" s="50" t="str">
        <f>'E2'!B84</f>
        <v>E503</v>
      </c>
      <c r="C65" s="50">
        <f>'E2'!C84</f>
        <v>60</v>
      </c>
      <c r="D65" s="52">
        <f>'E2'!D84</f>
        <v>0</v>
      </c>
      <c r="E65" s="52">
        <f>'E2'!E84</f>
        <v>0.1</v>
      </c>
      <c r="F65" s="50" t="str">
        <f>'E2'!F84</f>
        <v>300/300/222/181/127</v>
      </c>
      <c r="G65" s="52">
        <f>'E2'!G84</f>
        <v>7.0800000000000002E-2</v>
      </c>
      <c r="H65" s="53">
        <f>'E2'!H84</f>
        <v>5.8999999999999999E-3</v>
      </c>
      <c r="I65" s="52">
        <f>'E2'!I84</f>
        <v>0.02</v>
      </c>
      <c r="J65" s="52">
        <f t="shared" si="16"/>
        <v>0.02</v>
      </c>
      <c r="K65" s="54">
        <f>'E2'!K84</f>
        <v>0.153</v>
      </c>
      <c r="L65" s="54">
        <f>'E2'!L84</f>
        <v>0.17069999999999999</v>
      </c>
      <c r="M65" s="54">
        <f>'E2'!M84</f>
        <v>0</v>
      </c>
      <c r="N65" s="54">
        <f>'E2'!N84</f>
        <v>0.24</v>
      </c>
      <c r="O65" s="54">
        <f>'E2'!O84</f>
        <v>0.24</v>
      </c>
      <c r="P65" s="54">
        <f>'E2'!P84</f>
        <v>0.2</v>
      </c>
      <c r="Q65" s="54">
        <f>'E2'!Q84</f>
        <v>0.18</v>
      </c>
      <c r="R65" s="54">
        <f>'E2'!R84</f>
        <v>0.14000000000000001</v>
      </c>
      <c r="S65" s="53">
        <f t="shared" si="17"/>
        <v>0.99999999999999989</v>
      </c>
      <c r="T65" s="57">
        <v>300</v>
      </c>
      <c r="U65" s="55">
        <f t="shared" si="10"/>
        <v>300</v>
      </c>
      <c r="V65" s="55">
        <v>222</v>
      </c>
      <c r="W65" s="55">
        <v>181</v>
      </c>
      <c r="X65" s="55">
        <v>127</v>
      </c>
    </row>
    <row r="66" spans="1:24" ht="14.1" customHeight="1">
      <c r="A66" s="171"/>
      <c r="B66" s="176" t="s">
        <v>296</v>
      </c>
      <c r="C66" s="176">
        <f>'E2'!C85</f>
        <v>60</v>
      </c>
      <c r="D66" s="177">
        <f>'E2'!D85</f>
        <v>0</v>
      </c>
      <c r="E66" s="177">
        <f>'E2'!E85</f>
        <v>0.15</v>
      </c>
      <c r="F66" s="176" t="str">
        <f>'E2'!F85</f>
        <v>276/276/209/173/124</v>
      </c>
      <c r="G66" s="177">
        <f t="shared" si="15"/>
        <v>5.3999999999999992E-2</v>
      </c>
      <c r="H66" s="178">
        <f>'E2'!H85</f>
        <v>4.4999999999999997E-3</v>
      </c>
      <c r="I66" s="177">
        <f>'E2'!I85</f>
        <v>6.0000000000000001E-3</v>
      </c>
      <c r="J66" s="177">
        <f t="shared" si="16"/>
        <v>6.0000000000000001E-3</v>
      </c>
      <c r="K66" s="179">
        <f>'E2'!K85</f>
        <v>0.11713</v>
      </c>
      <c r="L66" s="179">
        <f>'E2'!L85</f>
        <v>0.158</v>
      </c>
      <c r="M66" s="180">
        <f>'E2'!M85</f>
        <v>0</v>
      </c>
      <c r="N66" s="179">
        <f>'E2'!N85</f>
        <v>0.24</v>
      </c>
      <c r="O66" s="179">
        <f>'E2'!O85</f>
        <v>0.24</v>
      </c>
      <c r="P66" s="179">
        <f>'E2'!P85</f>
        <v>0.2</v>
      </c>
      <c r="Q66" s="179">
        <f>'E2'!Q85</f>
        <v>0.18</v>
      </c>
      <c r="R66" s="179">
        <f>'E2'!R85</f>
        <v>0.14000000000000001</v>
      </c>
      <c r="S66" s="179">
        <f>SUM(N66:R66)</f>
        <v>0.99999999999999989</v>
      </c>
      <c r="T66" s="182">
        <v>276</v>
      </c>
      <c r="U66" s="181">
        <f t="shared" si="10"/>
        <v>276</v>
      </c>
      <c r="V66" s="181">
        <v>209</v>
      </c>
      <c r="W66" s="181">
        <v>173</v>
      </c>
      <c r="X66" s="181">
        <v>124</v>
      </c>
    </row>
    <row r="67" spans="1:24">
      <c r="A67" s="171"/>
      <c r="B67" s="50" t="s">
        <v>297</v>
      </c>
      <c r="C67" s="50">
        <f>'E2'!C86</f>
        <v>60</v>
      </c>
      <c r="D67" s="52">
        <f>'E2'!D86</f>
        <v>0</v>
      </c>
      <c r="E67" s="52">
        <f>'E2'!E86</f>
        <v>0.15</v>
      </c>
      <c r="F67" s="50" t="str">
        <f>'E2'!F86</f>
        <v>283/283/212/175/125</v>
      </c>
      <c r="G67" s="52">
        <f t="shared" si="15"/>
        <v>5.8799999999999998E-2</v>
      </c>
      <c r="H67" s="53">
        <f>'E2'!H86</f>
        <v>4.8999999999999998E-3</v>
      </c>
      <c r="I67" s="52">
        <f>'E2'!I86</f>
        <v>0.02</v>
      </c>
      <c r="J67" s="52">
        <f t="shared" si="16"/>
        <v>0.02</v>
      </c>
      <c r="K67" s="54">
        <f>'E2'!K86</f>
        <v>0.1275</v>
      </c>
      <c r="L67" s="54">
        <f>'E2'!L86</f>
        <v>0.159</v>
      </c>
      <c r="M67" s="60">
        <f>'E2'!M86</f>
        <v>0</v>
      </c>
      <c r="N67" s="58">
        <f>'E2'!N86</f>
        <v>0.24</v>
      </c>
      <c r="O67" s="58">
        <f>'E2'!O86</f>
        <v>0.24</v>
      </c>
      <c r="P67" s="58">
        <f>'E2'!P86</f>
        <v>0.2</v>
      </c>
      <c r="Q67" s="58">
        <f>'E2'!Q86</f>
        <v>0.18</v>
      </c>
      <c r="R67" s="58">
        <f>'E2'!R86</f>
        <v>0.14000000000000001</v>
      </c>
      <c r="S67" s="53">
        <f t="shared" si="17"/>
        <v>0.99999999999999989</v>
      </c>
      <c r="T67" s="57">
        <v>283</v>
      </c>
      <c r="U67" s="55">
        <f t="shared" si="10"/>
        <v>283</v>
      </c>
      <c r="V67" s="55">
        <v>212</v>
      </c>
      <c r="W67" s="55">
        <v>175</v>
      </c>
      <c r="X67" s="55">
        <v>125</v>
      </c>
    </row>
    <row r="68" spans="1:24">
      <c r="A68" s="171"/>
      <c r="B68" s="50" t="s">
        <v>298</v>
      </c>
      <c r="C68" s="50">
        <f>'E1'!C88</f>
        <v>60</v>
      </c>
      <c r="D68" s="52">
        <f>'E1'!D88</f>
        <v>0</v>
      </c>
      <c r="E68" s="52">
        <f>'E1'!E88</f>
        <v>0.15</v>
      </c>
      <c r="F68" s="50">
        <f>'E1'!F88</f>
        <v>222</v>
      </c>
      <c r="G68" s="52">
        <f>'E1'!G88</f>
        <v>6.6000000000000003E-2</v>
      </c>
      <c r="H68" s="53">
        <f>'E1'!H88</f>
        <v>5.4999999999999997E-3</v>
      </c>
      <c r="I68" s="52">
        <f>'E1'!I88</f>
        <v>5.0000000000000001E-3</v>
      </c>
      <c r="J68" s="52">
        <f>'E1'!J88</f>
        <v>5.0000000000000001E-3</v>
      </c>
      <c r="K68" s="54">
        <f>'E1'!K88</f>
        <v>0.11846</v>
      </c>
      <c r="L68" s="54">
        <f>'E1'!L88</f>
        <v>0.1525</v>
      </c>
      <c r="M68" s="54">
        <f>'E1'!M88</f>
        <v>0</v>
      </c>
      <c r="N68" s="54">
        <f>'E1'!N88</f>
        <v>0</v>
      </c>
      <c r="O68" s="54">
        <f>'E1'!O88</f>
        <v>0</v>
      </c>
      <c r="P68" s="54">
        <f>'E1'!P88</f>
        <v>0</v>
      </c>
      <c r="Q68" s="54">
        <f>'E1'!Q88</f>
        <v>0</v>
      </c>
      <c r="R68" s="54">
        <f>'E1'!R88</f>
        <v>0</v>
      </c>
      <c r="S68" s="53">
        <f t="shared" si="17"/>
        <v>0</v>
      </c>
      <c r="T68" s="57">
        <v>222</v>
      </c>
      <c r="U68" s="55">
        <f t="shared" si="10"/>
        <v>222</v>
      </c>
      <c r="V68" s="55">
        <f t="shared" ref="V68:X69" si="19">U68</f>
        <v>222</v>
      </c>
      <c r="W68" s="55">
        <f t="shared" si="19"/>
        <v>222</v>
      </c>
      <c r="X68" s="55">
        <f t="shared" si="19"/>
        <v>222</v>
      </c>
    </row>
    <row r="69" spans="1:24">
      <c r="A69" s="171"/>
      <c r="B69" s="50" t="s">
        <v>299</v>
      </c>
      <c r="C69" s="50">
        <f>'E1'!C89</f>
        <v>60</v>
      </c>
      <c r="D69" s="52">
        <f>'E1'!D89</f>
        <v>0</v>
      </c>
      <c r="E69" s="52">
        <f>'E1'!E89</f>
        <v>0.15</v>
      </c>
      <c r="F69" s="50">
        <f>'E1'!F89</f>
        <v>226</v>
      </c>
      <c r="G69" s="52">
        <f>'E1'!G89</f>
        <v>7.0800000000000002E-2</v>
      </c>
      <c r="H69" s="53">
        <f>'E1'!H89</f>
        <v>5.8999999999999999E-3</v>
      </c>
      <c r="I69" s="52">
        <f>'E1'!I89</f>
        <v>0.01</v>
      </c>
      <c r="J69" s="52">
        <f>'E1'!J89</f>
        <v>0.01</v>
      </c>
      <c r="K69" s="54">
        <f>'E1'!K89</f>
        <v>0.12640000000000001</v>
      </c>
      <c r="L69" s="54">
        <f>'E1'!L89</f>
        <v>0.15859999999999999</v>
      </c>
      <c r="M69" s="54">
        <f>'E1'!M89</f>
        <v>0</v>
      </c>
      <c r="N69" s="54">
        <f>'E1'!N89</f>
        <v>0</v>
      </c>
      <c r="O69" s="54">
        <f>'E1'!O89</f>
        <v>0</v>
      </c>
      <c r="P69" s="54">
        <f>'E1'!P89</f>
        <v>0</v>
      </c>
      <c r="Q69" s="54">
        <f>'E1'!Q89</f>
        <v>0</v>
      </c>
      <c r="R69" s="54">
        <f>'E1'!R89</f>
        <v>0</v>
      </c>
      <c r="S69" s="53">
        <f t="shared" si="17"/>
        <v>0</v>
      </c>
      <c r="T69" s="57">
        <v>226</v>
      </c>
      <c r="U69" s="55">
        <f t="shared" si="10"/>
        <v>226</v>
      </c>
      <c r="V69" s="55">
        <f t="shared" si="19"/>
        <v>226</v>
      </c>
      <c r="W69" s="55">
        <f t="shared" si="19"/>
        <v>226</v>
      </c>
      <c r="X69" s="55">
        <f t="shared" si="19"/>
        <v>226</v>
      </c>
    </row>
    <row r="70" spans="1:24">
      <c r="A70" s="171"/>
      <c r="B70" s="50" t="s">
        <v>69</v>
      </c>
      <c r="C70" s="50">
        <f>'E2'!C87</f>
        <v>60</v>
      </c>
      <c r="D70" s="52">
        <f>'E2'!D87</f>
        <v>0</v>
      </c>
      <c r="E70" s="52">
        <f>'E2'!E87</f>
        <v>0.2</v>
      </c>
      <c r="F70" s="50" t="str">
        <f>'E2'!F87</f>
        <v>276/276/210/174/124</v>
      </c>
      <c r="G70" s="52">
        <f>H70*12</f>
        <v>5.3999999999999992E-2</v>
      </c>
      <c r="H70" s="53">
        <f>'E2'!H87</f>
        <v>4.4999999999999997E-3</v>
      </c>
      <c r="I70" s="52">
        <f>'E2'!I87</f>
        <v>2.4E-2</v>
      </c>
      <c r="J70" s="52">
        <f>'E2'!J87</f>
        <v>2.4E-2</v>
      </c>
      <c r="K70" s="54">
        <f>'E2'!K87</f>
        <v>0.1172</v>
      </c>
      <c r="L70" s="54">
        <f>'E2'!L87</f>
        <v>0.16239999999999999</v>
      </c>
      <c r="M70" s="50">
        <f>'E2'!M87</f>
        <v>0</v>
      </c>
      <c r="N70" s="58">
        <f>'E2'!N87</f>
        <v>0.24</v>
      </c>
      <c r="O70" s="58">
        <f>'E2'!O87</f>
        <v>0.24</v>
      </c>
      <c r="P70" s="58">
        <f>'E2'!P87</f>
        <v>0.2</v>
      </c>
      <c r="Q70" s="58">
        <f>'E2'!Q87</f>
        <v>0.18</v>
      </c>
      <c r="R70" s="58">
        <f>'E2'!R87</f>
        <v>0.14000000000000001</v>
      </c>
      <c r="S70" s="53">
        <f t="shared" si="17"/>
        <v>0.99999999999999989</v>
      </c>
      <c r="T70" s="57">
        <v>276</v>
      </c>
      <c r="U70" s="55">
        <f t="shared" si="10"/>
        <v>276</v>
      </c>
      <c r="V70" s="55">
        <v>210</v>
      </c>
      <c r="W70" s="55">
        <v>174</v>
      </c>
      <c r="X70" s="55">
        <v>124</v>
      </c>
    </row>
    <row r="71" spans="1:24">
      <c r="A71" s="171"/>
      <c r="B71" s="50" t="s">
        <v>70</v>
      </c>
      <c r="C71" s="50">
        <f>'E2'!C88</f>
        <v>60</v>
      </c>
      <c r="D71" s="52">
        <f>'E2'!D88</f>
        <v>0</v>
      </c>
      <c r="E71" s="52">
        <f>'E2'!E88</f>
        <v>0.2</v>
      </c>
      <c r="F71" s="50" t="str">
        <f>'E2'!F88</f>
        <v>283/283/212/176/129</v>
      </c>
      <c r="G71" s="52">
        <f>H71*12</f>
        <v>5.8799999999999998E-2</v>
      </c>
      <c r="H71" s="53">
        <f>'E2'!H88</f>
        <v>4.8999999999999998E-3</v>
      </c>
      <c r="I71" s="52">
        <f>'E2'!I88</f>
        <v>3.5000000000000003E-2</v>
      </c>
      <c r="J71" s="52">
        <f>'E2'!J88</f>
        <v>3.5000000000000003E-2</v>
      </c>
      <c r="K71" s="54">
        <f>'E2'!K88</f>
        <v>0.1275</v>
      </c>
      <c r="L71" s="54">
        <f>'E2'!L88</f>
        <v>0.16789999999999999</v>
      </c>
      <c r="M71" s="50">
        <f>'E2'!M88</f>
        <v>0</v>
      </c>
      <c r="N71" s="58">
        <f>'E2'!N88</f>
        <v>0.24</v>
      </c>
      <c r="O71" s="58">
        <f>'E2'!O88</f>
        <v>0.24</v>
      </c>
      <c r="P71" s="58">
        <f>'E2'!P88</f>
        <v>0.2</v>
      </c>
      <c r="Q71" s="58">
        <f>'E2'!Q88</f>
        <v>0.18</v>
      </c>
      <c r="R71" s="58">
        <f>'E2'!R88</f>
        <v>0.14000000000000001</v>
      </c>
      <c r="S71" s="53">
        <f t="shared" si="17"/>
        <v>0.99999999999999989</v>
      </c>
      <c r="T71" s="57">
        <v>283</v>
      </c>
      <c r="U71" s="55">
        <f t="shared" si="10"/>
        <v>283</v>
      </c>
      <c r="V71" s="55">
        <v>212</v>
      </c>
      <c r="W71" s="55">
        <v>176</v>
      </c>
      <c r="X71" s="55">
        <v>129</v>
      </c>
    </row>
    <row r="72" spans="1:24">
      <c r="A72" s="171"/>
      <c r="B72" s="50" t="s">
        <v>300</v>
      </c>
      <c r="C72" s="50">
        <f>'E2'!C89</f>
        <v>60</v>
      </c>
      <c r="D72" s="52">
        <f>'E2'!D89</f>
        <v>0</v>
      </c>
      <c r="E72" s="52">
        <f>'E2'!E89</f>
        <v>0.2</v>
      </c>
      <c r="F72" s="50" t="str">
        <f>'E2'!F89</f>
        <v>300/300/222/180/127</v>
      </c>
      <c r="G72" s="52">
        <f>H72*12</f>
        <v>7.0800000000000002E-2</v>
      </c>
      <c r="H72" s="53">
        <f>'E2'!H89</f>
        <v>5.8999999999999999E-3</v>
      </c>
      <c r="I72" s="52">
        <f>'E2'!I89</f>
        <v>0.04</v>
      </c>
      <c r="J72" s="52">
        <f>'E2'!J89</f>
        <v>0.04</v>
      </c>
      <c r="K72" s="54">
        <f>'E2'!K89</f>
        <v>0.153</v>
      </c>
      <c r="L72" s="54">
        <f>'E2'!L89</f>
        <v>0.19539999999999999</v>
      </c>
      <c r="M72" s="50"/>
      <c r="N72" s="58">
        <f>'E2'!N89</f>
        <v>0.24</v>
      </c>
      <c r="O72" s="58">
        <f>'E2'!O89</f>
        <v>0.24</v>
      </c>
      <c r="P72" s="58">
        <f>'E2'!P89</f>
        <v>0.2</v>
      </c>
      <c r="Q72" s="58">
        <f>'E2'!Q89</f>
        <v>0.18</v>
      </c>
      <c r="R72" s="58">
        <f>'E2'!R89</f>
        <v>0.14000000000000001</v>
      </c>
      <c r="S72" s="53">
        <f t="shared" si="17"/>
        <v>0.99999999999999989</v>
      </c>
      <c r="T72" s="57">
        <v>300</v>
      </c>
      <c r="U72" s="55">
        <f t="shared" si="10"/>
        <v>300</v>
      </c>
      <c r="V72" s="55">
        <v>222</v>
      </c>
      <c r="W72" s="55">
        <v>180</v>
      </c>
      <c r="X72" s="55">
        <v>127</v>
      </c>
    </row>
    <row r="73" spans="1:24">
      <c r="A73" s="171"/>
      <c r="B73" s="50" t="s">
        <v>301</v>
      </c>
      <c r="C73" s="50">
        <f>'E1'!C90</f>
        <v>60</v>
      </c>
      <c r="D73" s="52">
        <f>'E1'!D90</f>
        <v>0</v>
      </c>
      <c r="E73" s="52">
        <f>'E1'!E90</f>
        <v>0.2</v>
      </c>
      <c r="F73" s="50">
        <f>'E1'!F90</f>
        <v>222</v>
      </c>
      <c r="G73" s="52">
        <f>'E1'!G90</f>
        <v>6.6000000000000003E-2</v>
      </c>
      <c r="H73" s="53">
        <f>'E1'!H90</f>
        <v>5.4999999999999997E-3</v>
      </c>
      <c r="I73" s="52">
        <f>'E1'!I90</f>
        <v>0.02</v>
      </c>
      <c r="J73" s="52">
        <f>'E1'!J90</f>
        <v>0.02</v>
      </c>
      <c r="K73" s="54">
        <f>'E1'!K90</f>
        <v>0.11846</v>
      </c>
      <c r="L73" s="54">
        <f>'E1'!L90</f>
        <v>0.1575</v>
      </c>
      <c r="M73" s="54">
        <f>'E1'!M90</f>
        <v>0</v>
      </c>
      <c r="N73" s="54">
        <f>'E1'!N90</f>
        <v>0</v>
      </c>
      <c r="O73" s="54">
        <f>'E1'!O90</f>
        <v>0</v>
      </c>
      <c r="P73" s="54">
        <f>'E1'!P90</f>
        <v>0</v>
      </c>
      <c r="Q73" s="54">
        <f>'E1'!Q90</f>
        <v>0</v>
      </c>
      <c r="R73" s="54">
        <f>'E1'!R90</f>
        <v>0</v>
      </c>
      <c r="S73" s="53">
        <f t="shared" si="17"/>
        <v>0</v>
      </c>
      <c r="T73" s="57">
        <v>222</v>
      </c>
      <c r="U73" s="55">
        <f t="shared" si="10"/>
        <v>222</v>
      </c>
      <c r="V73" s="55">
        <f t="shared" ref="V73:X74" si="20">U73</f>
        <v>222</v>
      </c>
      <c r="W73" s="55">
        <f t="shared" si="20"/>
        <v>222</v>
      </c>
      <c r="X73" s="55">
        <f t="shared" si="20"/>
        <v>222</v>
      </c>
    </row>
    <row r="74" spans="1:24">
      <c r="A74" s="171"/>
      <c r="B74" s="50" t="s">
        <v>71</v>
      </c>
      <c r="C74" s="50">
        <f>'E1'!C91</f>
        <v>60</v>
      </c>
      <c r="D74" s="52">
        <f>'E1'!D91</f>
        <v>0</v>
      </c>
      <c r="E74" s="52">
        <f>'E1'!E91</f>
        <v>0.2</v>
      </c>
      <c r="F74" s="50">
        <f>'E1'!F91</f>
        <v>226</v>
      </c>
      <c r="G74" s="52">
        <f>'E1'!G91</f>
        <v>7.0800000000000002E-2</v>
      </c>
      <c r="H74" s="53">
        <f>'E1'!H91</f>
        <v>5.8999999999999999E-3</v>
      </c>
      <c r="I74" s="52">
        <f>'E1'!I91</f>
        <v>2.5000000000000001E-2</v>
      </c>
      <c r="J74" s="52">
        <f>'E1'!J91</f>
        <v>2.5000000000000001E-2</v>
      </c>
      <c r="K74" s="54">
        <f>'E1'!K91</f>
        <v>0.12640000000000001</v>
      </c>
      <c r="L74" s="54">
        <f>'E1'!L91</f>
        <v>0.1638</v>
      </c>
      <c r="M74" s="54">
        <f>'E1'!M91</f>
        <v>0</v>
      </c>
      <c r="N74" s="54">
        <f>'E1'!N91</f>
        <v>0</v>
      </c>
      <c r="O74" s="54">
        <f>'E1'!O91</f>
        <v>0</v>
      </c>
      <c r="P74" s="54">
        <f>'E1'!P91</f>
        <v>0</v>
      </c>
      <c r="Q74" s="54">
        <f>'E1'!Q91</f>
        <v>0</v>
      </c>
      <c r="R74" s="54">
        <f>'E1'!R91</f>
        <v>0</v>
      </c>
      <c r="S74" s="53">
        <f t="shared" si="17"/>
        <v>0</v>
      </c>
      <c r="T74" s="57">
        <v>226</v>
      </c>
      <c r="U74" s="55">
        <f t="shared" si="10"/>
        <v>226</v>
      </c>
      <c r="V74" s="55">
        <f t="shared" si="20"/>
        <v>226</v>
      </c>
      <c r="W74" s="55">
        <f t="shared" si="20"/>
        <v>226</v>
      </c>
      <c r="X74" s="55">
        <f t="shared" si="20"/>
        <v>226</v>
      </c>
    </row>
    <row r="75" spans="1:24">
      <c r="A75" s="171"/>
      <c r="B75" s="50" t="s">
        <v>123</v>
      </c>
      <c r="C75" s="50">
        <f>'E2'!C90</f>
        <v>60</v>
      </c>
      <c r="D75" s="52">
        <f>'E2'!D90</f>
        <v>0</v>
      </c>
      <c r="E75" s="52">
        <f>'E2'!E90</f>
        <v>0.25</v>
      </c>
      <c r="F75" s="50" t="str">
        <f>'E2'!F90</f>
        <v>253/253/196/166/122</v>
      </c>
      <c r="G75" s="52">
        <f>H75*12</f>
        <v>3.7199999999999997E-2</v>
      </c>
      <c r="H75" s="53">
        <f>'E2'!H90</f>
        <v>3.0999999999999999E-3</v>
      </c>
      <c r="I75" s="52">
        <f>'E2'!I90</f>
        <v>5.0000000000000001E-3</v>
      </c>
      <c r="J75" s="52">
        <f>I75</f>
        <v>5.0000000000000001E-3</v>
      </c>
      <c r="K75" s="54">
        <f>'E2'!K90</f>
        <v>8.0949999999999994E-2</v>
      </c>
      <c r="L75" s="54">
        <f>'E2'!L90</f>
        <v>0.14910000000000001</v>
      </c>
      <c r="M75" s="60">
        <f>'E2'!M90</f>
        <v>0</v>
      </c>
      <c r="N75" s="60">
        <f>'E2'!N90</f>
        <v>0.24</v>
      </c>
      <c r="O75" s="60">
        <f>'E2'!O90</f>
        <v>0.24</v>
      </c>
      <c r="P75" s="60">
        <f>'E2'!P90</f>
        <v>0.2</v>
      </c>
      <c r="Q75" s="60">
        <f>'E2'!Q90</f>
        <v>0.18</v>
      </c>
      <c r="R75" s="60">
        <f>'E2'!R90</f>
        <v>0.14000000000000001</v>
      </c>
      <c r="S75" s="53">
        <f t="shared" si="17"/>
        <v>0.99999999999999989</v>
      </c>
      <c r="T75" s="57">
        <v>253</v>
      </c>
      <c r="U75" s="55">
        <f t="shared" si="10"/>
        <v>253</v>
      </c>
      <c r="V75" s="55">
        <v>196</v>
      </c>
      <c r="W75" s="55">
        <v>166</v>
      </c>
      <c r="X75" s="55">
        <v>122</v>
      </c>
    </row>
    <row r="76" spans="1:24">
      <c r="A76" s="171"/>
      <c r="B76" s="50" t="s">
        <v>302</v>
      </c>
      <c r="C76" s="50">
        <f>'E2'!C91</f>
        <v>60</v>
      </c>
      <c r="D76" s="52">
        <f>'E2'!D91</f>
        <v>0</v>
      </c>
      <c r="E76" s="52">
        <f>'E2'!E91</f>
        <v>0.25</v>
      </c>
      <c r="F76" s="52" t="str">
        <f>'E2'!F91</f>
        <v>260/260/200/168/123</v>
      </c>
      <c r="G76" s="52">
        <f>H76*12</f>
        <v>4.2000000000000003E-2</v>
      </c>
      <c r="H76" s="53">
        <f>'E2'!H91</f>
        <v>3.5000000000000001E-3</v>
      </c>
      <c r="I76" s="52">
        <f>'E2'!I91</f>
        <v>1.4999999999999999E-2</v>
      </c>
      <c r="J76" s="52">
        <f t="shared" ref="J76:J83" si="21">I76</f>
        <v>1.4999999999999999E-2</v>
      </c>
      <c r="K76" s="54">
        <f>'E2'!K91</f>
        <v>9.1300000000000006E-2</v>
      </c>
      <c r="L76" s="54">
        <f>'E2'!L91</f>
        <v>0.15559999999999999</v>
      </c>
      <c r="M76" s="60">
        <f>'E2'!M91</f>
        <v>0</v>
      </c>
      <c r="N76" s="60">
        <f>'E2'!N91</f>
        <v>0.24</v>
      </c>
      <c r="O76" s="60">
        <f>'E2'!O91</f>
        <v>0.24</v>
      </c>
      <c r="P76" s="60">
        <f>'E2'!P91</f>
        <v>0.2</v>
      </c>
      <c r="Q76" s="60">
        <f>'E2'!Q91</f>
        <v>0.18</v>
      </c>
      <c r="R76" s="60">
        <f>'E2'!R91</f>
        <v>0.14000000000000001</v>
      </c>
      <c r="S76" s="53">
        <f t="shared" si="17"/>
        <v>0.99999999999999989</v>
      </c>
      <c r="T76" s="57">
        <v>260</v>
      </c>
      <c r="U76" s="55">
        <f t="shared" si="10"/>
        <v>260</v>
      </c>
      <c r="V76" s="55">
        <v>200</v>
      </c>
      <c r="W76" s="55">
        <v>168</v>
      </c>
      <c r="X76" s="55">
        <v>123</v>
      </c>
    </row>
    <row r="77" spans="1:24">
      <c r="A77" s="171"/>
      <c r="B77" s="50" t="s">
        <v>72</v>
      </c>
      <c r="C77" s="50">
        <f>'E2'!C92</f>
        <v>60</v>
      </c>
      <c r="D77" s="52">
        <f>'E2'!D92</f>
        <v>0</v>
      </c>
      <c r="E77" s="52">
        <f>'E2'!E92</f>
        <v>0.25</v>
      </c>
      <c r="F77" s="50" t="str">
        <f>'E2'!F92</f>
        <v>268/268/204/171/124</v>
      </c>
      <c r="G77" s="52">
        <f>H77*12</f>
        <v>4.6799999999999994E-2</v>
      </c>
      <c r="H77" s="53">
        <f>'E2'!H92</f>
        <v>3.8999999999999998E-3</v>
      </c>
      <c r="I77" s="52">
        <f>'E2'!I92</f>
        <v>2.5000000000000001E-2</v>
      </c>
      <c r="J77" s="52">
        <f t="shared" si="21"/>
        <v>2.5000000000000001E-2</v>
      </c>
      <c r="K77" s="54">
        <f>'E2'!K92</f>
        <v>0.1017</v>
      </c>
      <c r="L77" s="54">
        <f>'E2'!L92</f>
        <v>0.16170000000000001</v>
      </c>
      <c r="M77" s="60">
        <f>'E2'!M92</f>
        <v>0</v>
      </c>
      <c r="N77" s="60">
        <f>'E2'!N92</f>
        <v>0.24</v>
      </c>
      <c r="O77" s="60">
        <f>'E2'!O92</f>
        <v>0.24</v>
      </c>
      <c r="P77" s="60">
        <f>'E2'!P92</f>
        <v>0.2</v>
      </c>
      <c r="Q77" s="60">
        <f>'E2'!Q92</f>
        <v>0.18</v>
      </c>
      <c r="R77" s="60">
        <f>'E2'!R92</f>
        <v>0.14000000000000001</v>
      </c>
      <c r="S77" s="53">
        <f t="shared" si="17"/>
        <v>0.99999999999999989</v>
      </c>
      <c r="T77" s="57">
        <v>268</v>
      </c>
      <c r="U77" s="55">
        <v>268</v>
      </c>
      <c r="V77" s="55">
        <v>204</v>
      </c>
      <c r="W77" s="55">
        <v>171</v>
      </c>
      <c r="X77" s="55">
        <v>124</v>
      </c>
    </row>
    <row r="78" spans="1:24">
      <c r="A78" s="171"/>
      <c r="B78" s="50" t="s">
        <v>73</v>
      </c>
      <c r="C78" s="50">
        <f>'E2'!C93</f>
        <v>60</v>
      </c>
      <c r="D78" s="52">
        <f>'E2'!D93</f>
        <v>0</v>
      </c>
      <c r="E78" s="52">
        <f>'E2'!E93</f>
        <v>0.25</v>
      </c>
      <c r="F78" s="50" t="str">
        <f>'E2'!F93</f>
        <v>276/276/209/174/124</v>
      </c>
      <c r="G78" s="52">
        <f>H78*12</f>
        <v>5.3999999999999992E-2</v>
      </c>
      <c r="H78" s="53">
        <f>'E2'!H93</f>
        <v>4.4999999999999997E-3</v>
      </c>
      <c r="I78" s="52">
        <f>'E2'!I93</f>
        <v>4.4999999999999998E-2</v>
      </c>
      <c r="J78" s="52">
        <f>I78</f>
        <v>4.4999999999999998E-2</v>
      </c>
      <c r="K78" s="54">
        <f>'E2'!K93</f>
        <v>0.1172</v>
      </c>
      <c r="L78" s="54">
        <f>'E2'!L93</f>
        <v>0.1643</v>
      </c>
      <c r="M78" s="60">
        <f>'E2'!M93</f>
        <v>0</v>
      </c>
      <c r="N78" s="60">
        <f>'E2'!N93</f>
        <v>0.24</v>
      </c>
      <c r="O78" s="60">
        <f>'E2'!O93</f>
        <v>0.24</v>
      </c>
      <c r="P78" s="60">
        <f>'E2'!P93</f>
        <v>0.2</v>
      </c>
      <c r="Q78" s="60">
        <f>'E2'!Q93</f>
        <v>0.18</v>
      </c>
      <c r="R78" s="60">
        <f>'E2'!R93</f>
        <v>0.14000000000000001</v>
      </c>
      <c r="S78" s="53">
        <f t="shared" si="17"/>
        <v>0.99999999999999989</v>
      </c>
      <c r="T78" s="57">
        <v>276</v>
      </c>
      <c r="U78" s="55">
        <f t="shared" ref="U78:U83" si="22">T78</f>
        <v>276</v>
      </c>
      <c r="V78" s="55">
        <v>209</v>
      </c>
      <c r="W78" s="55">
        <v>174</v>
      </c>
      <c r="X78" s="55">
        <v>124</v>
      </c>
    </row>
    <row r="79" spans="1:24">
      <c r="A79" s="171"/>
      <c r="B79" s="50" t="s">
        <v>124</v>
      </c>
      <c r="C79" s="50">
        <f>'E2'!C94</f>
        <v>60</v>
      </c>
      <c r="D79" s="52">
        <f>'E2'!D94</f>
        <v>0</v>
      </c>
      <c r="E79" s="52">
        <f>'E2'!E94</f>
        <v>0.25</v>
      </c>
      <c r="F79" s="50" t="str">
        <f>'E2'!F94</f>
        <v>293/293/218/179/126</v>
      </c>
      <c r="G79" s="52">
        <f>H79*12</f>
        <v>5.8799999999999998E-2</v>
      </c>
      <c r="H79" s="53">
        <f>'E2'!H94</f>
        <v>4.8999999999999998E-3</v>
      </c>
      <c r="I79" s="52">
        <f>'E2'!I94</f>
        <v>0.05</v>
      </c>
      <c r="J79" s="52">
        <f>I79</f>
        <v>0.05</v>
      </c>
      <c r="K79" s="54">
        <f>'E2'!K94</f>
        <v>0.1278</v>
      </c>
      <c r="L79" s="54">
        <f>'E2'!L94</f>
        <v>0.1749</v>
      </c>
      <c r="M79" s="60">
        <f>'E2'!M94</f>
        <v>0</v>
      </c>
      <c r="N79" s="60">
        <f>'E2'!N94</f>
        <v>0.24</v>
      </c>
      <c r="O79" s="60">
        <f>'E2'!O94</f>
        <v>0.24</v>
      </c>
      <c r="P79" s="60">
        <f>'E2'!P94</f>
        <v>0.2</v>
      </c>
      <c r="Q79" s="60">
        <f>'E2'!Q94</f>
        <v>0.18</v>
      </c>
      <c r="R79" s="60">
        <f>'E2'!R94</f>
        <v>0.14000000000000001</v>
      </c>
      <c r="S79" s="53">
        <f t="shared" si="17"/>
        <v>0.99999999999999989</v>
      </c>
      <c r="T79" s="57">
        <v>293</v>
      </c>
      <c r="U79" s="55">
        <f t="shared" si="22"/>
        <v>293</v>
      </c>
      <c r="V79" s="55">
        <v>218</v>
      </c>
      <c r="W79" s="55">
        <v>179</v>
      </c>
      <c r="X79" s="55">
        <v>126</v>
      </c>
    </row>
    <row r="80" spans="1:24">
      <c r="A80" s="171"/>
      <c r="B80" s="50" t="s">
        <v>303</v>
      </c>
      <c r="C80" s="50">
        <f>'E1'!C92</f>
        <v>60</v>
      </c>
      <c r="D80" s="52">
        <f>'E1'!D92</f>
        <v>0</v>
      </c>
      <c r="E80" s="52">
        <f>'E1'!E92</f>
        <v>0.25</v>
      </c>
      <c r="F80" s="50">
        <f>'E1'!F92</f>
        <v>222</v>
      </c>
      <c r="G80" s="52">
        <f>'E1'!G92</f>
        <v>6.6000000000000003E-2</v>
      </c>
      <c r="H80" s="53">
        <f>'E1'!H92</f>
        <v>5.4999999999999997E-3</v>
      </c>
      <c r="I80" s="52">
        <f>'E1'!I92</f>
        <v>0.03</v>
      </c>
      <c r="J80" s="52">
        <f>'E1'!J92</f>
        <v>0.03</v>
      </c>
      <c r="K80" s="54">
        <f>'E1'!K92</f>
        <v>0.11846</v>
      </c>
      <c r="L80" s="54">
        <f>'E1'!L92</f>
        <v>0.1678</v>
      </c>
      <c r="M80" s="54">
        <f>'E1'!M92</f>
        <v>0</v>
      </c>
      <c r="N80" s="54">
        <f>'E1'!N92</f>
        <v>0</v>
      </c>
      <c r="O80" s="54">
        <f>'E1'!O92</f>
        <v>0</v>
      </c>
      <c r="P80" s="54">
        <f>'E1'!P92</f>
        <v>0</v>
      </c>
      <c r="Q80" s="54">
        <f>'E1'!Q92</f>
        <v>0</v>
      </c>
      <c r="R80" s="54">
        <f>'E1'!R92</f>
        <v>0</v>
      </c>
      <c r="S80" s="53">
        <f t="shared" si="17"/>
        <v>0</v>
      </c>
      <c r="T80" s="57">
        <v>222</v>
      </c>
      <c r="U80" s="55">
        <f t="shared" si="22"/>
        <v>222</v>
      </c>
      <c r="V80" s="55">
        <f t="shared" ref="V80:X81" si="23">U80</f>
        <v>222</v>
      </c>
      <c r="W80" s="55">
        <f t="shared" si="23"/>
        <v>222</v>
      </c>
      <c r="X80" s="55">
        <f t="shared" si="23"/>
        <v>222</v>
      </c>
    </row>
    <row r="81" spans="1:24">
      <c r="A81" s="171"/>
      <c r="B81" s="50" t="s">
        <v>304</v>
      </c>
      <c r="C81" s="50">
        <f>'E1'!C93</f>
        <v>60</v>
      </c>
      <c r="D81" s="52">
        <f>'E1'!D93</f>
        <v>0</v>
      </c>
      <c r="E81" s="52">
        <f>'E1'!E93</f>
        <v>0.25</v>
      </c>
      <c r="F81" s="50">
        <f>'E1'!F93</f>
        <v>226</v>
      </c>
      <c r="G81" s="52">
        <f>'E1'!G93</f>
        <v>7.0800000000000002E-2</v>
      </c>
      <c r="H81" s="53">
        <f>'E1'!H93</f>
        <v>5.8999999999999999E-3</v>
      </c>
      <c r="I81" s="52">
        <f>'E1'!I93</f>
        <v>3.5000000000000003E-2</v>
      </c>
      <c r="J81" s="52">
        <f>'E1'!J93</f>
        <v>3.5000000000000003E-2</v>
      </c>
      <c r="K81" s="54">
        <f>'E1'!K93</f>
        <v>0.12640000000000001</v>
      </c>
      <c r="L81" s="54">
        <f>'E1'!L93</f>
        <v>0.17449999999999999</v>
      </c>
      <c r="M81" s="54">
        <f>'E1'!M93</f>
        <v>0</v>
      </c>
      <c r="N81" s="54">
        <f>'E1'!N93</f>
        <v>0</v>
      </c>
      <c r="O81" s="54">
        <f>'E1'!O93</f>
        <v>0</v>
      </c>
      <c r="P81" s="54">
        <f>'E1'!P93</f>
        <v>0</v>
      </c>
      <c r="Q81" s="54">
        <f>'E1'!Q93</f>
        <v>0</v>
      </c>
      <c r="R81" s="54">
        <f>'E1'!R93</f>
        <v>0</v>
      </c>
      <c r="S81" s="53">
        <f t="shared" si="17"/>
        <v>0</v>
      </c>
      <c r="T81" s="57">
        <v>226</v>
      </c>
      <c r="U81" s="55">
        <f t="shared" si="22"/>
        <v>226</v>
      </c>
      <c r="V81" s="55">
        <f t="shared" si="23"/>
        <v>226</v>
      </c>
      <c r="W81" s="55">
        <f t="shared" si="23"/>
        <v>226</v>
      </c>
      <c r="X81" s="55">
        <f t="shared" si="23"/>
        <v>226</v>
      </c>
    </row>
    <row r="82" spans="1:24">
      <c r="A82" s="171"/>
      <c r="B82" s="50" t="s">
        <v>74</v>
      </c>
      <c r="C82" s="50">
        <f>'E2'!C95</f>
        <v>60</v>
      </c>
      <c r="D82" s="52">
        <f>'E2'!D95</f>
        <v>0</v>
      </c>
      <c r="E82" s="52">
        <f>'E2'!E95</f>
        <v>0.3</v>
      </c>
      <c r="F82" s="50" t="str">
        <f>'E2'!F95</f>
        <v>253/253/196/166/122</v>
      </c>
      <c r="G82" s="52">
        <f>H82*12</f>
        <v>3.7199999999999997E-2</v>
      </c>
      <c r="H82" s="53">
        <f>'E2'!H95</f>
        <v>3.0999999999999999E-3</v>
      </c>
      <c r="I82" s="52">
        <f>'E2'!I95</f>
        <v>0.02</v>
      </c>
      <c r="J82" s="52">
        <f t="shared" si="21"/>
        <v>0.02</v>
      </c>
      <c r="K82" s="54">
        <f>'E2'!K95</f>
        <v>8.0949999999999994E-2</v>
      </c>
      <c r="L82" s="54">
        <f>'E2'!L95</f>
        <v>0.15859999999999999</v>
      </c>
      <c r="M82" s="54">
        <f>'E2'!M95</f>
        <v>0</v>
      </c>
      <c r="N82" s="54">
        <f>'E2'!N95</f>
        <v>0.24</v>
      </c>
      <c r="O82" s="54">
        <f>'E2'!O95</f>
        <v>0.24</v>
      </c>
      <c r="P82" s="54">
        <f>'E2'!P95</f>
        <v>0.2</v>
      </c>
      <c r="Q82" s="54">
        <f>'E2'!Q95</f>
        <v>0.18</v>
      </c>
      <c r="R82" s="54">
        <f>'E2'!R95</f>
        <v>0.14000000000000001</v>
      </c>
      <c r="S82" s="53">
        <f t="shared" si="17"/>
        <v>0.99999999999999989</v>
      </c>
      <c r="T82" s="57">
        <v>253</v>
      </c>
      <c r="U82" s="55">
        <f t="shared" si="22"/>
        <v>253</v>
      </c>
      <c r="V82" s="55">
        <v>196</v>
      </c>
      <c r="W82" s="55">
        <v>166</v>
      </c>
      <c r="X82" s="55">
        <v>122</v>
      </c>
    </row>
    <row r="83" spans="1:24">
      <c r="A83" s="171"/>
      <c r="B83" s="50" t="s">
        <v>305</v>
      </c>
      <c r="C83" s="50">
        <f>'E2'!C96</f>
        <v>60</v>
      </c>
      <c r="D83" s="52">
        <f>'E2'!D96</f>
        <v>0</v>
      </c>
      <c r="E83" s="52">
        <f>'E2'!E96</f>
        <v>0.3</v>
      </c>
      <c r="F83" s="50" t="str">
        <f>'E2'!F96</f>
        <v>260/260/200/168/123</v>
      </c>
      <c r="G83" s="52">
        <f>H83*12</f>
        <v>4.2000000000000003E-2</v>
      </c>
      <c r="H83" s="53">
        <f>'E2'!H96</f>
        <v>3.5000000000000001E-3</v>
      </c>
      <c r="I83" s="52">
        <f>'E2'!I96</f>
        <v>3.5000000000000003E-2</v>
      </c>
      <c r="J83" s="52">
        <f t="shared" si="21"/>
        <v>3.5000000000000003E-2</v>
      </c>
      <c r="K83" s="54">
        <f>'E2'!K96</f>
        <v>9.1399999999999995E-2</v>
      </c>
      <c r="L83" s="54">
        <f>'E2'!L96</f>
        <v>0.15959999999999999</v>
      </c>
      <c r="M83" s="54">
        <f>'E2'!M96</f>
        <v>0</v>
      </c>
      <c r="N83" s="54">
        <f>'E2'!N96</f>
        <v>0.24</v>
      </c>
      <c r="O83" s="54">
        <f>'E2'!O96</f>
        <v>0.24</v>
      </c>
      <c r="P83" s="54">
        <f>'E2'!P96</f>
        <v>0.2</v>
      </c>
      <c r="Q83" s="54">
        <f>'E2'!Q96</f>
        <v>0.18</v>
      </c>
      <c r="R83" s="54">
        <f>'E2'!R96</f>
        <v>0.14000000000000001</v>
      </c>
      <c r="S83" s="53">
        <f t="shared" si="17"/>
        <v>0.99999999999999989</v>
      </c>
      <c r="T83" s="57">
        <v>260</v>
      </c>
      <c r="U83" s="55">
        <f t="shared" si="22"/>
        <v>260</v>
      </c>
      <c r="V83" s="55">
        <v>200</v>
      </c>
      <c r="W83" s="55">
        <v>168</v>
      </c>
      <c r="X83" s="55">
        <v>123</v>
      </c>
    </row>
    <row r="85" spans="1:24">
      <c r="N85" s="183"/>
      <c r="O85" s="183"/>
      <c r="P85" s="184" t="s">
        <v>421</v>
      </c>
      <c r="Q85" s="185"/>
      <c r="R85" s="185"/>
      <c r="S85" s="185"/>
      <c r="T85" s="186">
        <f>PMT(K66 / 12, 12, -10000 * N66)</f>
        <v>212.91500017475636</v>
      </c>
    </row>
    <row r="86" spans="1:24">
      <c r="N86" s="185" t="s">
        <v>422</v>
      </c>
      <c r="O86" s="185"/>
      <c r="P86" s="185"/>
      <c r="Q86" s="185"/>
      <c r="R86" s="185"/>
      <c r="S86" s="185"/>
      <c r="T86" s="186">
        <f>PMT(K66 / 12, 12, -10000, 10000 * (1 - N66))</f>
        <v>287.09733350808966</v>
      </c>
    </row>
  </sheetData>
  <sheetProtection selectLockedCells="1" selectUnlockedCells="1"/>
  <mergeCells count="13">
    <mergeCell ref="B1:K4"/>
    <mergeCell ref="A6:A11"/>
    <mergeCell ref="A12:A17"/>
    <mergeCell ref="A18:A23"/>
    <mergeCell ref="A24:A27"/>
    <mergeCell ref="A28:A32"/>
    <mergeCell ref="A48:A58"/>
    <mergeCell ref="A63:A83"/>
    <mergeCell ref="A37:A47"/>
    <mergeCell ref="A59:A60"/>
    <mergeCell ref="A61:A62"/>
    <mergeCell ref="A33:A34"/>
    <mergeCell ref="A35:A36"/>
  </mergeCells>
  <phoneticPr fontId="3" type="noConversion"/>
  <printOptions horizontalCentered="1" verticalCentered="1"/>
  <pageMargins left="0.74803149606299213" right="0.74803149606299213" top="0.98425196850393704" bottom="0.98425196850393704" header="0.51181102362204722" footer="0.51181102362204722"/>
  <pageSetup paperSize="9" orientation="landscape" horizontalDpi="4000" verticalDpi="4000" r:id="rId1"/>
  <headerFooter>
    <oddFooter>第 &amp;P 页，共 &amp;N 页</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101"/>
  <sheetViews>
    <sheetView showGridLines="0" zoomScale="70" zoomScaleNormal="70" workbookViewId="0">
      <selection activeCell="D8" sqref="D8"/>
    </sheetView>
  </sheetViews>
  <sheetFormatPr defaultColWidth="8.25" defaultRowHeight="13.5"/>
  <cols>
    <col min="1" max="1" width="24.75" style="79" customWidth="1"/>
    <col min="2" max="2" width="19.25" style="79" customWidth="1"/>
    <col min="3" max="5" width="22.875" style="79" customWidth="1"/>
    <col min="6" max="6" width="21.625" style="79" customWidth="1"/>
    <col min="7" max="7" width="10.375" style="78" customWidth="1"/>
    <col min="8" max="8" width="12.125" style="78" customWidth="1"/>
    <col min="9" max="9" width="12.5" style="78" customWidth="1"/>
    <col min="10" max="10" width="18.25" style="78" customWidth="1"/>
    <col min="11" max="11" width="14.125" style="78" customWidth="1"/>
    <col min="12" max="12" width="14.625" style="78" customWidth="1"/>
    <col min="13" max="13" width="14.25" style="78" customWidth="1"/>
    <col min="14" max="14" width="14.625" style="78" customWidth="1"/>
    <col min="15" max="15" width="13.75" style="78" customWidth="1"/>
    <col min="16" max="16" width="14.125" style="78" customWidth="1"/>
    <col min="17" max="17" width="15.625" style="78" customWidth="1"/>
    <col min="18" max="18" width="14.125" style="78" customWidth="1"/>
    <col min="19" max="20" width="14.25" style="78" customWidth="1"/>
    <col min="21" max="258" width="8.25" style="78"/>
    <col min="259" max="259" width="24.75" style="78" customWidth="1"/>
    <col min="260" max="260" width="19.25" style="78" customWidth="1"/>
    <col min="261" max="264" width="22.875" style="78" customWidth="1"/>
    <col min="265" max="265" width="8.25" style="78"/>
    <col min="266" max="266" width="18.25" style="78" customWidth="1"/>
    <col min="267" max="267" width="11" style="78" customWidth="1"/>
    <col min="268" max="268" width="14.625" style="78" customWidth="1"/>
    <col min="269" max="269" width="14.25" style="78" customWidth="1"/>
    <col min="270" max="270" width="14.625" style="78" customWidth="1"/>
    <col min="271" max="271" width="13.75" style="78" customWidth="1"/>
    <col min="272" max="272" width="14.125" style="78" customWidth="1"/>
    <col min="273" max="273" width="15.625" style="78" customWidth="1"/>
    <col min="274" max="274" width="14.125" style="78" customWidth="1"/>
    <col min="275" max="276" width="14.25" style="78" customWidth="1"/>
    <col min="277" max="514" width="8.25" style="78"/>
    <col min="515" max="515" width="24.75" style="78" customWidth="1"/>
    <col min="516" max="516" width="19.25" style="78" customWidth="1"/>
    <col min="517" max="520" width="22.875" style="78" customWidth="1"/>
    <col min="521" max="521" width="8.25" style="78"/>
    <col min="522" max="522" width="18.25" style="78" customWidth="1"/>
    <col min="523" max="523" width="11" style="78" customWidth="1"/>
    <col min="524" max="524" width="14.625" style="78" customWidth="1"/>
    <col min="525" max="525" width="14.25" style="78" customWidth="1"/>
    <col min="526" max="526" width="14.625" style="78" customWidth="1"/>
    <col min="527" max="527" width="13.75" style="78" customWidth="1"/>
    <col min="528" max="528" width="14.125" style="78" customWidth="1"/>
    <col min="529" max="529" width="15.625" style="78" customWidth="1"/>
    <col min="530" max="530" width="14.125" style="78" customWidth="1"/>
    <col min="531" max="532" width="14.25" style="78" customWidth="1"/>
    <col min="533" max="770" width="8.25" style="78"/>
    <col min="771" max="771" width="24.75" style="78" customWidth="1"/>
    <col min="772" max="772" width="19.25" style="78" customWidth="1"/>
    <col min="773" max="776" width="22.875" style="78" customWidth="1"/>
    <col min="777" max="777" width="8.25" style="78"/>
    <col min="778" max="778" width="18.25" style="78" customWidth="1"/>
    <col min="779" max="779" width="11" style="78" customWidth="1"/>
    <col min="780" max="780" width="14.625" style="78" customWidth="1"/>
    <col min="781" max="781" width="14.25" style="78" customWidth="1"/>
    <col min="782" max="782" width="14.625" style="78" customWidth="1"/>
    <col min="783" max="783" width="13.75" style="78" customWidth="1"/>
    <col min="784" max="784" width="14.125" style="78" customWidth="1"/>
    <col min="785" max="785" width="15.625" style="78" customWidth="1"/>
    <col min="786" max="786" width="14.125" style="78" customWidth="1"/>
    <col min="787" max="788" width="14.25" style="78" customWidth="1"/>
    <col min="789" max="1026" width="8.25" style="78"/>
    <col min="1027" max="1027" width="24.75" style="78" customWidth="1"/>
    <col min="1028" max="1028" width="19.25" style="78" customWidth="1"/>
    <col min="1029" max="1032" width="22.875" style="78" customWidth="1"/>
    <col min="1033" max="1033" width="8.25" style="78"/>
    <col min="1034" max="1034" width="18.25" style="78" customWidth="1"/>
    <col min="1035" max="1035" width="11" style="78" customWidth="1"/>
    <col min="1036" max="1036" width="14.625" style="78" customWidth="1"/>
    <col min="1037" max="1037" width="14.25" style="78" customWidth="1"/>
    <col min="1038" max="1038" width="14.625" style="78" customWidth="1"/>
    <col min="1039" max="1039" width="13.75" style="78" customWidth="1"/>
    <col min="1040" max="1040" width="14.125" style="78" customWidth="1"/>
    <col min="1041" max="1041" width="15.625" style="78" customWidth="1"/>
    <col min="1042" max="1042" width="14.125" style="78" customWidth="1"/>
    <col min="1043" max="1044" width="14.25" style="78" customWidth="1"/>
    <col min="1045" max="1282" width="8.25" style="78"/>
    <col min="1283" max="1283" width="24.75" style="78" customWidth="1"/>
    <col min="1284" max="1284" width="19.25" style="78" customWidth="1"/>
    <col min="1285" max="1288" width="22.875" style="78" customWidth="1"/>
    <col min="1289" max="1289" width="8.25" style="78"/>
    <col min="1290" max="1290" width="18.25" style="78" customWidth="1"/>
    <col min="1291" max="1291" width="11" style="78" customWidth="1"/>
    <col min="1292" max="1292" width="14.625" style="78" customWidth="1"/>
    <col min="1293" max="1293" width="14.25" style="78" customWidth="1"/>
    <col min="1294" max="1294" width="14.625" style="78" customWidth="1"/>
    <col min="1295" max="1295" width="13.75" style="78" customWidth="1"/>
    <col min="1296" max="1296" width="14.125" style="78" customWidth="1"/>
    <col min="1297" max="1297" width="15.625" style="78" customWidth="1"/>
    <col min="1298" max="1298" width="14.125" style="78" customWidth="1"/>
    <col min="1299" max="1300" width="14.25" style="78" customWidth="1"/>
    <col min="1301" max="1538" width="8.25" style="78"/>
    <col min="1539" max="1539" width="24.75" style="78" customWidth="1"/>
    <col min="1540" max="1540" width="19.25" style="78" customWidth="1"/>
    <col min="1541" max="1544" width="22.875" style="78" customWidth="1"/>
    <col min="1545" max="1545" width="8.25" style="78"/>
    <col min="1546" max="1546" width="18.25" style="78" customWidth="1"/>
    <col min="1547" max="1547" width="11" style="78" customWidth="1"/>
    <col min="1548" max="1548" width="14.625" style="78" customWidth="1"/>
    <col min="1549" max="1549" width="14.25" style="78" customWidth="1"/>
    <col min="1550" max="1550" width="14.625" style="78" customWidth="1"/>
    <col min="1551" max="1551" width="13.75" style="78" customWidth="1"/>
    <col min="1552" max="1552" width="14.125" style="78" customWidth="1"/>
    <col min="1553" max="1553" width="15.625" style="78" customWidth="1"/>
    <col min="1554" max="1554" width="14.125" style="78" customWidth="1"/>
    <col min="1555" max="1556" width="14.25" style="78" customWidth="1"/>
    <col min="1557" max="1794" width="8.25" style="78"/>
    <col min="1795" max="1795" width="24.75" style="78" customWidth="1"/>
    <col min="1796" max="1796" width="19.25" style="78" customWidth="1"/>
    <col min="1797" max="1800" width="22.875" style="78" customWidth="1"/>
    <col min="1801" max="1801" width="8.25" style="78"/>
    <col min="1802" max="1802" width="18.25" style="78" customWidth="1"/>
    <col min="1803" max="1803" width="11" style="78" customWidth="1"/>
    <col min="1804" max="1804" width="14.625" style="78" customWidth="1"/>
    <col min="1805" max="1805" width="14.25" style="78" customWidth="1"/>
    <col min="1806" max="1806" width="14.625" style="78" customWidth="1"/>
    <col min="1807" max="1807" width="13.75" style="78" customWidth="1"/>
    <col min="1808" max="1808" width="14.125" style="78" customWidth="1"/>
    <col min="1809" max="1809" width="15.625" style="78" customWidth="1"/>
    <col min="1810" max="1810" width="14.125" style="78" customWidth="1"/>
    <col min="1811" max="1812" width="14.25" style="78" customWidth="1"/>
    <col min="1813" max="2050" width="8.25" style="78"/>
    <col min="2051" max="2051" width="24.75" style="78" customWidth="1"/>
    <col min="2052" max="2052" width="19.25" style="78" customWidth="1"/>
    <col min="2053" max="2056" width="22.875" style="78" customWidth="1"/>
    <col min="2057" max="2057" width="8.25" style="78"/>
    <col min="2058" max="2058" width="18.25" style="78" customWidth="1"/>
    <col min="2059" max="2059" width="11" style="78" customWidth="1"/>
    <col min="2060" max="2060" width="14.625" style="78" customWidth="1"/>
    <col min="2061" max="2061" width="14.25" style="78" customWidth="1"/>
    <col min="2062" max="2062" width="14.625" style="78" customWidth="1"/>
    <col min="2063" max="2063" width="13.75" style="78" customWidth="1"/>
    <col min="2064" max="2064" width="14.125" style="78" customWidth="1"/>
    <col min="2065" max="2065" width="15.625" style="78" customWidth="1"/>
    <col min="2066" max="2066" width="14.125" style="78" customWidth="1"/>
    <col min="2067" max="2068" width="14.25" style="78" customWidth="1"/>
    <col min="2069" max="2306" width="8.25" style="78"/>
    <col min="2307" max="2307" width="24.75" style="78" customWidth="1"/>
    <col min="2308" max="2308" width="19.25" style="78" customWidth="1"/>
    <col min="2309" max="2312" width="22.875" style="78" customWidth="1"/>
    <col min="2313" max="2313" width="8.25" style="78"/>
    <col min="2314" max="2314" width="18.25" style="78" customWidth="1"/>
    <col min="2315" max="2315" width="11" style="78" customWidth="1"/>
    <col min="2316" max="2316" width="14.625" style="78" customWidth="1"/>
    <col min="2317" max="2317" width="14.25" style="78" customWidth="1"/>
    <col min="2318" max="2318" width="14.625" style="78" customWidth="1"/>
    <col min="2319" max="2319" width="13.75" style="78" customWidth="1"/>
    <col min="2320" max="2320" width="14.125" style="78" customWidth="1"/>
    <col min="2321" max="2321" width="15.625" style="78" customWidth="1"/>
    <col min="2322" max="2322" width="14.125" style="78" customWidth="1"/>
    <col min="2323" max="2324" width="14.25" style="78" customWidth="1"/>
    <col min="2325" max="2562" width="8.25" style="78"/>
    <col min="2563" max="2563" width="24.75" style="78" customWidth="1"/>
    <col min="2564" max="2564" width="19.25" style="78" customWidth="1"/>
    <col min="2565" max="2568" width="22.875" style="78" customWidth="1"/>
    <col min="2569" max="2569" width="8.25" style="78"/>
    <col min="2570" max="2570" width="18.25" style="78" customWidth="1"/>
    <col min="2571" max="2571" width="11" style="78" customWidth="1"/>
    <col min="2572" max="2572" width="14.625" style="78" customWidth="1"/>
    <col min="2573" max="2573" width="14.25" style="78" customWidth="1"/>
    <col min="2574" max="2574" width="14.625" style="78" customWidth="1"/>
    <col min="2575" max="2575" width="13.75" style="78" customWidth="1"/>
    <col min="2576" max="2576" width="14.125" style="78" customWidth="1"/>
    <col min="2577" max="2577" width="15.625" style="78" customWidth="1"/>
    <col min="2578" max="2578" width="14.125" style="78" customWidth="1"/>
    <col min="2579" max="2580" width="14.25" style="78" customWidth="1"/>
    <col min="2581" max="2818" width="8.25" style="78"/>
    <col min="2819" max="2819" width="24.75" style="78" customWidth="1"/>
    <col min="2820" max="2820" width="19.25" style="78" customWidth="1"/>
    <col min="2821" max="2824" width="22.875" style="78" customWidth="1"/>
    <col min="2825" max="2825" width="8.25" style="78"/>
    <col min="2826" max="2826" width="18.25" style="78" customWidth="1"/>
    <col min="2827" max="2827" width="11" style="78" customWidth="1"/>
    <col min="2828" max="2828" width="14.625" style="78" customWidth="1"/>
    <col min="2829" max="2829" width="14.25" style="78" customWidth="1"/>
    <col min="2830" max="2830" width="14.625" style="78" customWidth="1"/>
    <col min="2831" max="2831" width="13.75" style="78" customWidth="1"/>
    <col min="2832" max="2832" width="14.125" style="78" customWidth="1"/>
    <col min="2833" max="2833" width="15.625" style="78" customWidth="1"/>
    <col min="2834" max="2834" width="14.125" style="78" customWidth="1"/>
    <col min="2835" max="2836" width="14.25" style="78" customWidth="1"/>
    <col min="2837" max="3074" width="8.25" style="78"/>
    <col min="3075" max="3075" width="24.75" style="78" customWidth="1"/>
    <col min="3076" max="3076" width="19.25" style="78" customWidth="1"/>
    <col min="3077" max="3080" width="22.875" style="78" customWidth="1"/>
    <col min="3081" max="3081" width="8.25" style="78"/>
    <col min="3082" max="3082" width="18.25" style="78" customWidth="1"/>
    <col min="3083" max="3083" width="11" style="78" customWidth="1"/>
    <col min="3084" max="3084" width="14.625" style="78" customWidth="1"/>
    <col min="3085" max="3085" width="14.25" style="78" customWidth="1"/>
    <col min="3086" max="3086" width="14.625" style="78" customWidth="1"/>
    <col min="3087" max="3087" width="13.75" style="78" customWidth="1"/>
    <col min="3088" max="3088" width="14.125" style="78" customWidth="1"/>
    <col min="3089" max="3089" width="15.625" style="78" customWidth="1"/>
    <col min="3090" max="3090" width="14.125" style="78" customWidth="1"/>
    <col min="3091" max="3092" width="14.25" style="78" customWidth="1"/>
    <col min="3093" max="3330" width="8.25" style="78"/>
    <col min="3331" max="3331" width="24.75" style="78" customWidth="1"/>
    <col min="3332" max="3332" width="19.25" style="78" customWidth="1"/>
    <col min="3333" max="3336" width="22.875" style="78" customWidth="1"/>
    <col min="3337" max="3337" width="8.25" style="78"/>
    <col min="3338" max="3338" width="18.25" style="78" customWidth="1"/>
    <col min="3339" max="3339" width="11" style="78" customWidth="1"/>
    <col min="3340" max="3340" width="14.625" style="78" customWidth="1"/>
    <col min="3341" max="3341" width="14.25" style="78" customWidth="1"/>
    <col min="3342" max="3342" width="14.625" style="78" customWidth="1"/>
    <col min="3343" max="3343" width="13.75" style="78" customWidth="1"/>
    <col min="3344" max="3344" width="14.125" style="78" customWidth="1"/>
    <col min="3345" max="3345" width="15.625" style="78" customWidth="1"/>
    <col min="3346" max="3346" width="14.125" style="78" customWidth="1"/>
    <col min="3347" max="3348" width="14.25" style="78" customWidth="1"/>
    <col min="3349" max="3586" width="8.25" style="78"/>
    <col min="3587" max="3587" width="24.75" style="78" customWidth="1"/>
    <col min="3588" max="3588" width="19.25" style="78" customWidth="1"/>
    <col min="3589" max="3592" width="22.875" style="78" customWidth="1"/>
    <col min="3593" max="3593" width="8.25" style="78"/>
    <col min="3594" max="3594" width="18.25" style="78" customWidth="1"/>
    <col min="3595" max="3595" width="11" style="78" customWidth="1"/>
    <col min="3596" max="3596" width="14.625" style="78" customWidth="1"/>
    <col min="3597" max="3597" width="14.25" style="78" customWidth="1"/>
    <col min="3598" max="3598" width="14.625" style="78" customWidth="1"/>
    <col min="3599" max="3599" width="13.75" style="78" customWidth="1"/>
    <col min="3600" max="3600" width="14.125" style="78" customWidth="1"/>
    <col min="3601" max="3601" width="15.625" style="78" customWidth="1"/>
    <col min="3602" max="3602" width="14.125" style="78" customWidth="1"/>
    <col min="3603" max="3604" width="14.25" style="78" customWidth="1"/>
    <col min="3605" max="3842" width="8.25" style="78"/>
    <col min="3843" max="3843" width="24.75" style="78" customWidth="1"/>
    <col min="3844" max="3844" width="19.25" style="78" customWidth="1"/>
    <col min="3845" max="3848" width="22.875" style="78" customWidth="1"/>
    <col min="3849" max="3849" width="8.25" style="78"/>
    <col min="3850" max="3850" width="18.25" style="78" customWidth="1"/>
    <col min="3851" max="3851" width="11" style="78" customWidth="1"/>
    <col min="3852" max="3852" width="14.625" style="78" customWidth="1"/>
    <col min="3853" max="3853" width="14.25" style="78" customWidth="1"/>
    <col min="3854" max="3854" width="14.625" style="78" customWidth="1"/>
    <col min="3855" max="3855" width="13.75" style="78" customWidth="1"/>
    <col min="3856" max="3856" width="14.125" style="78" customWidth="1"/>
    <col min="3857" max="3857" width="15.625" style="78" customWidth="1"/>
    <col min="3858" max="3858" width="14.125" style="78" customWidth="1"/>
    <col min="3859" max="3860" width="14.25" style="78" customWidth="1"/>
    <col min="3861" max="4098" width="8.25" style="78"/>
    <col min="4099" max="4099" width="24.75" style="78" customWidth="1"/>
    <col min="4100" max="4100" width="19.25" style="78" customWidth="1"/>
    <col min="4101" max="4104" width="22.875" style="78" customWidth="1"/>
    <col min="4105" max="4105" width="8.25" style="78"/>
    <col min="4106" max="4106" width="18.25" style="78" customWidth="1"/>
    <col min="4107" max="4107" width="11" style="78" customWidth="1"/>
    <col min="4108" max="4108" width="14.625" style="78" customWidth="1"/>
    <col min="4109" max="4109" width="14.25" style="78" customWidth="1"/>
    <col min="4110" max="4110" width="14.625" style="78" customWidth="1"/>
    <col min="4111" max="4111" width="13.75" style="78" customWidth="1"/>
    <col min="4112" max="4112" width="14.125" style="78" customWidth="1"/>
    <col min="4113" max="4113" width="15.625" style="78" customWidth="1"/>
    <col min="4114" max="4114" width="14.125" style="78" customWidth="1"/>
    <col min="4115" max="4116" width="14.25" style="78" customWidth="1"/>
    <col min="4117" max="4354" width="8.25" style="78"/>
    <col min="4355" max="4355" width="24.75" style="78" customWidth="1"/>
    <col min="4356" max="4356" width="19.25" style="78" customWidth="1"/>
    <col min="4357" max="4360" width="22.875" style="78" customWidth="1"/>
    <col min="4361" max="4361" width="8.25" style="78"/>
    <col min="4362" max="4362" width="18.25" style="78" customWidth="1"/>
    <col min="4363" max="4363" width="11" style="78" customWidth="1"/>
    <col min="4364" max="4364" width="14.625" style="78" customWidth="1"/>
    <col min="4365" max="4365" width="14.25" style="78" customWidth="1"/>
    <col min="4366" max="4366" width="14.625" style="78" customWidth="1"/>
    <col min="4367" max="4367" width="13.75" style="78" customWidth="1"/>
    <col min="4368" max="4368" width="14.125" style="78" customWidth="1"/>
    <col min="4369" max="4369" width="15.625" style="78" customWidth="1"/>
    <col min="4370" max="4370" width="14.125" style="78" customWidth="1"/>
    <col min="4371" max="4372" width="14.25" style="78" customWidth="1"/>
    <col min="4373" max="4610" width="8.25" style="78"/>
    <col min="4611" max="4611" width="24.75" style="78" customWidth="1"/>
    <col min="4612" max="4612" width="19.25" style="78" customWidth="1"/>
    <col min="4613" max="4616" width="22.875" style="78" customWidth="1"/>
    <col min="4617" max="4617" width="8.25" style="78"/>
    <col min="4618" max="4618" width="18.25" style="78" customWidth="1"/>
    <col min="4619" max="4619" width="11" style="78" customWidth="1"/>
    <col min="4620" max="4620" width="14.625" style="78" customWidth="1"/>
    <col min="4621" max="4621" width="14.25" style="78" customWidth="1"/>
    <col min="4622" max="4622" width="14.625" style="78" customWidth="1"/>
    <col min="4623" max="4623" width="13.75" style="78" customWidth="1"/>
    <col min="4624" max="4624" width="14.125" style="78" customWidth="1"/>
    <col min="4625" max="4625" width="15.625" style="78" customWidth="1"/>
    <col min="4626" max="4626" width="14.125" style="78" customWidth="1"/>
    <col min="4627" max="4628" width="14.25" style="78" customWidth="1"/>
    <col min="4629" max="4866" width="8.25" style="78"/>
    <col min="4867" max="4867" width="24.75" style="78" customWidth="1"/>
    <col min="4868" max="4868" width="19.25" style="78" customWidth="1"/>
    <col min="4869" max="4872" width="22.875" style="78" customWidth="1"/>
    <col min="4873" max="4873" width="8.25" style="78"/>
    <col min="4874" max="4874" width="18.25" style="78" customWidth="1"/>
    <col min="4875" max="4875" width="11" style="78" customWidth="1"/>
    <col min="4876" max="4876" width="14.625" style="78" customWidth="1"/>
    <col min="4877" max="4877" width="14.25" style="78" customWidth="1"/>
    <col min="4878" max="4878" width="14.625" style="78" customWidth="1"/>
    <col min="4879" max="4879" width="13.75" style="78" customWidth="1"/>
    <col min="4880" max="4880" width="14.125" style="78" customWidth="1"/>
    <col min="4881" max="4881" width="15.625" style="78" customWidth="1"/>
    <col min="4882" max="4882" width="14.125" style="78" customWidth="1"/>
    <col min="4883" max="4884" width="14.25" style="78" customWidth="1"/>
    <col min="4885" max="5122" width="8.25" style="78"/>
    <col min="5123" max="5123" width="24.75" style="78" customWidth="1"/>
    <col min="5124" max="5124" width="19.25" style="78" customWidth="1"/>
    <col min="5125" max="5128" width="22.875" style="78" customWidth="1"/>
    <col min="5129" max="5129" width="8.25" style="78"/>
    <col min="5130" max="5130" width="18.25" style="78" customWidth="1"/>
    <col min="5131" max="5131" width="11" style="78" customWidth="1"/>
    <col min="5132" max="5132" width="14.625" style="78" customWidth="1"/>
    <col min="5133" max="5133" width="14.25" style="78" customWidth="1"/>
    <col min="5134" max="5134" width="14.625" style="78" customWidth="1"/>
    <col min="5135" max="5135" width="13.75" style="78" customWidth="1"/>
    <col min="5136" max="5136" width="14.125" style="78" customWidth="1"/>
    <col min="5137" max="5137" width="15.625" style="78" customWidth="1"/>
    <col min="5138" max="5138" width="14.125" style="78" customWidth="1"/>
    <col min="5139" max="5140" width="14.25" style="78" customWidth="1"/>
    <col min="5141" max="5378" width="8.25" style="78"/>
    <col min="5379" max="5379" width="24.75" style="78" customWidth="1"/>
    <col min="5380" max="5380" width="19.25" style="78" customWidth="1"/>
    <col min="5381" max="5384" width="22.875" style="78" customWidth="1"/>
    <col min="5385" max="5385" width="8.25" style="78"/>
    <col min="5386" max="5386" width="18.25" style="78" customWidth="1"/>
    <col min="5387" max="5387" width="11" style="78" customWidth="1"/>
    <col min="5388" max="5388" width="14.625" style="78" customWidth="1"/>
    <col min="5389" max="5389" width="14.25" style="78" customWidth="1"/>
    <col min="5390" max="5390" width="14.625" style="78" customWidth="1"/>
    <col min="5391" max="5391" width="13.75" style="78" customWidth="1"/>
    <col min="5392" max="5392" width="14.125" style="78" customWidth="1"/>
    <col min="5393" max="5393" width="15.625" style="78" customWidth="1"/>
    <col min="5394" max="5394" width="14.125" style="78" customWidth="1"/>
    <col min="5395" max="5396" width="14.25" style="78" customWidth="1"/>
    <col min="5397" max="5634" width="8.25" style="78"/>
    <col min="5635" max="5635" width="24.75" style="78" customWidth="1"/>
    <col min="5636" max="5636" width="19.25" style="78" customWidth="1"/>
    <col min="5637" max="5640" width="22.875" style="78" customWidth="1"/>
    <col min="5641" max="5641" width="8.25" style="78"/>
    <col min="5642" max="5642" width="18.25" style="78" customWidth="1"/>
    <col min="5643" max="5643" width="11" style="78" customWidth="1"/>
    <col min="5644" max="5644" width="14.625" style="78" customWidth="1"/>
    <col min="5645" max="5645" width="14.25" style="78" customWidth="1"/>
    <col min="5646" max="5646" width="14.625" style="78" customWidth="1"/>
    <col min="5647" max="5647" width="13.75" style="78" customWidth="1"/>
    <col min="5648" max="5648" width="14.125" style="78" customWidth="1"/>
    <col min="5649" max="5649" width="15.625" style="78" customWidth="1"/>
    <col min="5650" max="5650" width="14.125" style="78" customWidth="1"/>
    <col min="5651" max="5652" width="14.25" style="78" customWidth="1"/>
    <col min="5653" max="5890" width="8.25" style="78"/>
    <col min="5891" max="5891" width="24.75" style="78" customWidth="1"/>
    <col min="5892" max="5892" width="19.25" style="78" customWidth="1"/>
    <col min="5893" max="5896" width="22.875" style="78" customWidth="1"/>
    <col min="5897" max="5897" width="8.25" style="78"/>
    <col min="5898" max="5898" width="18.25" style="78" customWidth="1"/>
    <col min="5899" max="5899" width="11" style="78" customWidth="1"/>
    <col min="5900" max="5900" width="14.625" style="78" customWidth="1"/>
    <col min="5901" max="5901" width="14.25" style="78" customWidth="1"/>
    <col min="5902" max="5902" width="14.625" style="78" customWidth="1"/>
    <col min="5903" max="5903" width="13.75" style="78" customWidth="1"/>
    <col min="5904" max="5904" width="14.125" style="78" customWidth="1"/>
    <col min="5905" max="5905" width="15.625" style="78" customWidth="1"/>
    <col min="5906" max="5906" width="14.125" style="78" customWidth="1"/>
    <col min="5907" max="5908" width="14.25" style="78" customWidth="1"/>
    <col min="5909" max="6146" width="8.25" style="78"/>
    <col min="6147" max="6147" width="24.75" style="78" customWidth="1"/>
    <col min="6148" max="6148" width="19.25" style="78" customWidth="1"/>
    <col min="6149" max="6152" width="22.875" style="78" customWidth="1"/>
    <col min="6153" max="6153" width="8.25" style="78"/>
    <col min="6154" max="6154" width="18.25" style="78" customWidth="1"/>
    <col min="6155" max="6155" width="11" style="78" customWidth="1"/>
    <col min="6156" max="6156" width="14.625" style="78" customWidth="1"/>
    <col min="6157" max="6157" width="14.25" style="78" customWidth="1"/>
    <col min="6158" max="6158" width="14.625" style="78" customWidth="1"/>
    <col min="6159" max="6159" width="13.75" style="78" customWidth="1"/>
    <col min="6160" max="6160" width="14.125" style="78" customWidth="1"/>
    <col min="6161" max="6161" width="15.625" style="78" customWidth="1"/>
    <col min="6162" max="6162" width="14.125" style="78" customWidth="1"/>
    <col min="6163" max="6164" width="14.25" style="78" customWidth="1"/>
    <col min="6165" max="6402" width="8.25" style="78"/>
    <col min="6403" max="6403" width="24.75" style="78" customWidth="1"/>
    <col min="6404" max="6404" width="19.25" style="78" customWidth="1"/>
    <col min="6405" max="6408" width="22.875" style="78" customWidth="1"/>
    <col min="6409" max="6409" width="8.25" style="78"/>
    <col min="6410" max="6410" width="18.25" style="78" customWidth="1"/>
    <col min="6411" max="6411" width="11" style="78" customWidth="1"/>
    <col min="6412" max="6412" width="14.625" style="78" customWidth="1"/>
    <col min="6413" max="6413" width="14.25" style="78" customWidth="1"/>
    <col min="6414" max="6414" width="14.625" style="78" customWidth="1"/>
    <col min="6415" max="6415" width="13.75" style="78" customWidth="1"/>
    <col min="6416" max="6416" width="14.125" style="78" customWidth="1"/>
    <col min="6417" max="6417" width="15.625" style="78" customWidth="1"/>
    <col min="6418" max="6418" width="14.125" style="78" customWidth="1"/>
    <col min="6419" max="6420" width="14.25" style="78" customWidth="1"/>
    <col min="6421" max="6658" width="8.25" style="78"/>
    <col min="6659" max="6659" width="24.75" style="78" customWidth="1"/>
    <col min="6660" max="6660" width="19.25" style="78" customWidth="1"/>
    <col min="6661" max="6664" width="22.875" style="78" customWidth="1"/>
    <col min="6665" max="6665" width="8.25" style="78"/>
    <col min="6666" max="6666" width="18.25" style="78" customWidth="1"/>
    <col min="6667" max="6667" width="11" style="78" customWidth="1"/>
    <col min="6668" max="6668" width="14.625" style="78" customWidth="1"/>
    <col min="6669" max="6669" width="14.25" style="78" customWidth="1"/>
    <col min="6670" max="6670" width="14.625" style="78" customWidth="1"/>
    <col min="6671" max="6671" width="13.75" style="78" customWidth="1"/>
    <col min="6672" max="6672" width="14.125" style="78" customWidth="1"/>
    <col min="6673" max="6673" width="15.625" style="78" customWidth="1"/>
    <col min="6674" max="6674" width="14.125" style="78" customWidth="1"/>
    <col min="6675" max="6676" width="14.25" style="78" customWidth="1"/>
    <col min="6677" max="6914" width="8.25" style="78"/>
    <col min="6915" max="6915" width="24.75" style="78" customWidth="1"/>
    <col min="6916" max="6916" width="19.25" style="78" customWidth="1"/>
    <col min="6917" max="6920" width="22.875" style="78" customWidth="1"/>
    <col min="6921" max="6921" width="8.25" style="78"/>
    <col min="6922" max="6922" width="18.25" style="78" customWidth="1"/>
    <col min="6923" max="6923" width="11" style="78" customWidth="1"/>
    <col min="6924" max="6924" width="14.625" style="78" customWidth="1"/>
    <col min="6925" max="6925" width="14.25" style="78" customWidth="1"/>
    <col min="6926" max="6926" width="14.625" style="78" customWidth="1"/>
    <col min="6927" max="6927" width="13.75" style="78" customWidth="1"/>
    <col min="6928" max="6928" width="14.125" style="78" customWidth="1"/>
    <col min="6929" max="6929" width="15.625" style="78" customWidth="1"/>
    <col min="6930" max="6930" width="14.125" style="78" customWidth="1"/>
    <col min="6931" max="6932" width="14.25" style="78" customWidth="1"/>
    <col min="6933" max="7170" width="8.25" style="78"/>
    <col min="7171" max="7171" width="24.75" style="78" customWidth="1"/>
    <col min="7172" max="7172" width="19.25" style="78" customWidth="1"/>
    <col min="7173" max="7176" width="22.875" style="78" customWidth="1"/>
    <col min="7177" max="7177" width="8.25" style="78"/>
    <col min="7178" max="7178" width="18.25" style="78" customWidth="1"/>
    <col min="7179" max="7179" width="11" style="78" customWidth="1"/>
    <col min="7180" max="7180" width="14.625" style="78" customWidth="1"/>
    <col min="7181" max="7181" width="14.25" style="78" customWidth="1"/>
    <col min="7182" max="7182" width="14.625" style="78" customWidth="1"/>
    <col min="7183" max="7183" width="13.75" style="78" customWidth="1"/>
    <col min="7184" max="7184" width="14.125" style="78" customWidth="1"/>
    <col min="7185" max="7185" width="15.625" style="78" customWidth="1"/>
    <col min="7186" max="7186" width="14.125" style="78" customWidth="1"/>
    <col min="7187" max="7188" width="14.25" style="78" customWidth="1"/>
    <col min="7189" max="7426" width="8.25" style="78"/>
    <col min="7427" max="7427" width="24.75" style="78" customWidth="1"/>
    <col min="7428" max="7428" width="19.25" style="78" customWidth="1"/>
    <col min="7429" max="7432" width="22.875" style="78" customWidth="1"/>
    <col min="7433" max="7433" width="8.25" style="78"/>
    <col min="7434" max="7434" width="18.25" style="78" customWidth="1"/>
    <col min="7435" max="7435" width="11" style="78" customWidth="1"/>
    <col min="7436" max="7436" width="14.625" style="78" customWidth="1"/>
    <col min="7437" max="7437" width="14.25" style="78" customWidth="1"/>
    <col min="7438" max="7438" width="14.625" style="78" customWidth="1"/>
    <col min="7439" max="7439" width="13.75" style="78" customWidth="1"/>
    <col min="7440" max="7440" width="14.125" style="78" customWidth="1"/>
    <col min="7441" max="7441" width="15.625" style="78" customWidth="1"/>
    <col min="7442" max="7442" width="14.125" style="78" customWidth="1"/>
    <col min="7443" max="7444" width="14.25" style="78" customWidth="1"/>
    <col min="7445" max="7682" width="8.25" style="78"/>
    <col min="7683" max="7683" width="24.75" style="78" customWidth="1"/>
    <col min="7684" max="7684" width="19.25" style="78" customWidth="1"/>
    <col min="7685" max="7688" width="22.875" style="78" customWidth="1"/>
    <col min="7689" max="7689" width="8.25" style="78"/>
    <col min="7690" max="7690" width="18.25" style="78" customWidth="1"/>
    <col min="7691" max="7691" width="11" style="78" customWidth="1"/>
    <col min="7692" max="7692" width="14.625" style="78" customWidth="1"/>
    <col min="7693" max="7693" width="14.25" style="78" customWidth="1"/>
    <col min="7694" max="7694" width="14.625" style="78" customWidth="1"/>
    <col min="7695" max="7695" width="13.75" style="78" customWidth="1"/>
    <col min="7696" max="7696" width="14.125" style="78" customWidth="1"/>
    <col min="7697" max="7697" width="15.625" style="78" customWidth="1"/>
    <col min="7698" max="7698" width="14.125" style="78" customWidth="1"/>
    <col min="7699" max="7700" width="14.25" style="78" customWidth="1"/>
    <col min="7701" max="7938" width="8.25" style="78"/>
    <col min="7939" max="7939" width="24.75" style="78" customWidth="1"/>
    <col min="7940" max="7940" width="19.25" style="78" customWidth="1"/>
    <col min="7941" max="7944" width="22.875" style="78" customWidth="1"/>
    <col min="7945" max="7945" width="8.25" style="78"/>
    <col min="7946" max="7946" width="18.25" style="78" customWidth="1"/>
    <col min="7947" max="7947" width="11" style="78" customWidth="1"/>
    <col min="7948" max="7948" width="14.625" style="78" customWidth="1"/>
    <col min="7949" max="7949" width="14.25" style="78" customWidth="1"/>
    <col min="7950" max="7950" width="14.625" style="78" customWidth="1"/>
    <col min="7951" max="7951" width="13.75" style="78" customWidth="1"/>
    <col min="7952" max="7952" width="14.125" style="78" customWidth="1"/>
    <col min="7953" max="7953" width="15.625" style="78" customWidth="1"/>
    <col min="7954" max="7954" width="14.125" style="78" customWidth="1"/>
    <col min="7955" max="7956" width="14.25" style="78" customWidth="1"/>
    <col min="7957" max="8194" width="8.25" style="78"/>
    <col min="8195" max="8195" width="24.75" style="78" customWidth="1"/>
    <col min="8196" max="8196" width="19.25" style="78" customWidth="1"/>
    <col min="8197" max="8200" width="22.875" style="78" customWidth="1"/>
    <col min="8201" max="8201" width="8.25" style="78"/>
    <col min="8202" max="8202" width="18.25" style="78" customWidth="1"/>
    <col min="8203" max="8203" width="11" style="78" customWidth="1"/>
    <col min="8204" max="8204" width="14.625" style="78" customWidth="1"/>
    <col min="8205" max="8205" width="14.25" style="78" customWidth="1"/>
    <col min="8206" max="8206" width="14.625" style="78" customWidth="1"/>
    <col min="8207" max="8207" width="13.75" style="78" customWidth="1"/>
    <col min="8208" max="8208" width="14.125" style="78" customWidth="1"/>
    <col min="8209" max="8209" width="15.625" style="78" customWidth="1"/>
    <col min="8210" max="8210" width="14.125" style="78" customWidth="1"/>
    <col min="8211" max="8212" width="14.25" style="78" customWidth="1"/>
    <col min="8213" max="8450" width="8.25" style="78"/>
    <col min="8451" max="8451" width="24.75" style="78" customWidth="1"/>
    <col min="8452" max="8452" width="19.25" style="78" customWidth="1"/>
    <col min="8453" max="8456" width="22.875" style="78" customWidth="1"/>
    <col min="8457" max="8457" width="8.25" style="78"/>
    <col min="8458" max="8458" width="18.25" style="78" customWidth="1"/>
    <col min="8459" max="8459" width="11" style="78" customWidth="1"/>
    <col min="8460" max="8460" width="14.625" style="78" customWidth="1"/>
    <col min="8461" max="8461" width="14.25" style="78" customWidth="1"/>
    <col min="8462" max="8462" width="14.625" style="78" customWidth="1"/>
    <col min="8463" max="8463" width="13.75" style="78" customWidth="1"/>
    <col min="8464" max="8464" width="14.125" style="78" customWidth="1"/>
    <col min="8465" max="8465" width="15.625" style="78" customWidth="1"/>
    <col min="8466" max="8466" width="14.125" style="78" customWidth="1"/>
    <col min="8467" max="8468" width="14.25" style="78" customWidth="1"/>
    <col min="8469" max="8706" width="8.25" style="78"/>
    <col min="8707" max="8707" width="24.75" style="78" customWidth="1"/>
    <col min="8708" max="8708" width="19.25" style="78" customWidth="1"/>
    <col min="8709" max="8712" width="22.875" style="78" customWidth="1"/>
    <col min="8713" max="8713" width="8.25" style="78"/>
    <col min="8714" max="8714" width="18.25" style="78" customWidth="1"/>
    <col min="8715" max="8715" width="11" style="78" customWidth="1"/>
    <col min="8716" max="8716" width="14.625" style="78" customWidth="1"/>
    <col min="8717" max="8717" width="14.25" style="78" customWidth="1"/>
    <col min="8718" max="8718" width="14.625" style="78" customWidth="1"/>
    <col min="8719" max="8719" width="13.75" style="78" customWidth="1"/>
    <col min="8720" max="8720" width="14.125" style="78" customWidth="1"/>
    <col min="8721" max="8721" width="15.625" style="78" customWidth="1"/>
    <col min="8722" max="8722" width="14.125" style="78" customWidth="1"/>
    <col min="8723" max="8724" width="14.25" style="78" customWidth="1"/>
    <col min="8725" max="8962" width="8.25" style="78"/>
    <col min="8963" max="8963" width="24.75" style="78" customWidth="1"/>
    <col min="8964" max="8964" width="19.25" style="78" customWidth="1"/>
    <col min="8965" max="8968" width="22.875" style="78" customWidth="1"/>
    <col min="8969" max="8969" width="8.25" style="78"/>
    <col min="8970" max="8970" width="18.25" style="78" customWidth="1"/>
    <col min="8971" max="8971" width="11" style="78" customWidth="1"/>
    <col min="8972" max="8972" width="14.625" style="78" customWidth="1"/>
    <col min="8973" max="8973" width="14.25" style="78" customWidth="1"/>
    <col min="8974" max="8974" width="14.625" style="78" customWidth="1"/>
    <col min="8975" max="8975" width="13.75" style="78" customWidth="1"/>
    <col min="8976" max="8976" width="14.125" style="78" customWidth="1"/>
    <col min="8977" max="8977" width="15.625" style="78" customWidth="1"/>
    <col min="8978" max="8978" width="14.125" style="78" customWidth="1"/>
    <col min="8979" max="8980" width="14.25" style="78" customWidth="1"/>
    <col min="8981" max="9218" width="8.25" style="78"/>
    <col min="9219" max="9219" width="24.75" style="78" customWidth="1"/>
    <col min="9220" max="9220" width="19.25" style="78" customWidth="1"/>
    <col min="9221" max="9224" width="22.875" style="78" customWidth="1"/>
    <col min="9225" max="9225" width="8.25" style="78"/>
    <col min="9226" max="9226" width="18.25" style="78" customWidth="1"/>
    <col min="9227" max="9227" width="11" style="78" customWidth="1"/>
    <col min="9228" max="9228" width="14.625" style="78" customWidth="1"/>
    <col min="9229" max="9229" width="14.25" style="78" customWidth="1"/>
    <col min="9230" max="9230" width="14.625" style="78" customWidth="1"/>
    <col min="9231" max="9231" width="13.75" style="78" customWidth="1"/>
    <col min="9232" max="9232" width="14.125" style="78" customWidth="1"/>
    <col min="9233" max="9233" width="15.625" style="78" customWidth="1"/>
    <col min="9234" max="9234" width="14.125" style="78" customWidth="1"/>
    <col min="9235" max="9236" width="14.25" style="78" customWidth="1"/>
    <col min="9237" max="9474" width="8.25" style="78"/>
    <col min="9475" max="9475" width="24.75" style="78" customWidth="1"/>
    <col min="9476" max="9476" width="19.25" style="78" customWidth="1"/>
    <col min="9477" max="9480" width="22.875" style="78" customWidth="1"/>
    <col min="9481" max="9481" width="8.25" style="78"/>
    <col min="9482" max="9482" width="18.25" style="78" customWidth="1"/>
    <col min="9483" max="9483" width="11" style="78" customWidth="1"/>
    <col min="9484" max="9484" width="14.625" style="78" customWidth="1"/>
    <col min="9485" max="9485" width="14.25" style="78" customWidth="1"/>
    <col min="9486" max="9486" width="14.625" style="78" customWidth="1"/>
    <col min="9487" max="9487" width="13.75" style="78" customWidth="1"/>
    <col min="9488" max="9488" width="14.125" style="78" customWidth="1"/>
    <col min="9489" max="9489" width="15.625" style="78" customWidth="1"/>
    <col min="9490" max="9490" width="14.125" style="78" customWidth="1"/>
    <col min="9491" max="9492" width="14.25" style="78" customWidth="1"/>
    <col min="9493" max="9730" width="8.25" style="78"/>
    <col min="9731" max="9731" width="24.75" style="78" customWidth="1"/>
    <col min="9732" max="9732" width="19.25" style="78" customWidth="1"/>
    <col min="9733" max="9736" width="22.875" style="78" customWidth="1"/>
    <col min="9737" max="9737" width="8.25" style="78"/>
    <col min="9738" max="9738" width="18.25" style="78" customWidth="1"/>
    <col min="9739" max="9739" width="11" style="78" customWidth="1"/>
    <col min="9740" max="9740" width="14.625" style="78" customWidth="1"/>
    <col min="9741" max="9741" width="14.25" style="78" customWidth="1"/>
    <col min="9742" max="9742" width="14.625" style="78" customWidth="1"/>
    <col min="9743" max="9743" width="13.75" style="78" customWidth="1"/>
    <col min="9744" max="9744" width="14.125" style="78" customWidth="1"/>
    <col min="9745" max="9745" width="15.625" style="78" customWidth="1"/>
    <col min="9746" max="9746" width="14.125" style="78" customWidth="1"/>
    <col min="9747" max="9748" width="14.25" style="78" customWidth="1"/>
    <col min="9749" max="9986" width="8.25" style="78"/>
    <col min="9987" max="9987" width="24.75" style="78" customWidth="1"/>
    <col min="9988" max="9988" width="19.25" style="78" customWidth="1"/>
    <col min="9989" max="9992" width="22.875" style="78" customWidth="1"/>
    <col min="9993" max="9993" width="8.25" style="78"/>
    <col min="9994" max="9994" width="18.25" style="78" customWidth="1"/>
    <col min="9995" max="9995" width="11" style="78" customWidth="1"/>
    <col min="9996" max="9996" width="14.625" style="78" customWidth="1"/>
    <col min="9997" max="9997" width="14.25" style="78" customWidth="1"/>
    <col min="9998" max="9998" width="14.625" style="78" customWidth="1"/>
    <col min="9999" max="9999" width="13.75" style="78" customWidth="1"/>
    <col min="10000" max="10000" width="14.125" style="78" customWidth="1"/>
    <col min="10001" max="10001" width="15.625" style="78" customWidth="1"/>
    <col min="10002" max="10002" width="14.125" style="78" customWidth="1"/>
    <col min="10003" max="10004" width="14.25" style="78" customWidth="1"/>
    <col min="10005" max="10242" width="8.25" style="78"/>
    <col min="10243" max="10243" width="24.75" style="78" customWidth="1"/>
    <col min="10244" max="10244" width="19.25" style="78" customWidth="1"/>
    <col min="10245" max="10248" width="22.875" style="78" customWidth="1"/>
    <col min="10249" max="10249" width="8.25" style="78"/>
    <col min="10250" max="10250" width="18.25" style="78" customWidth="1"/>
    <col min="10251" max="10251" width="11" style="78" customWidth="1"/>
    <col min="10252" max="10252" width="14.625" style="78" customWidth="1"/>
    <col min="10253" max="10253" width="14.25" style="78" customWidth="1"/>
    <col min="10254" max="10254" width="14.625" style="78" customWidth="1"/>
    <col min="10255" max="10255" width="13.75" style="78" customWidth="1"/>
    <col min="10256" max="10256" width="14.125" style="78" customWidth="1"/>
    <col min="10257" max="10257" width="15.625" style="78" customWidth="1"/>
    <col min="10258" max="10258" width="14.125" style="78" customWidth="1"/>
    <col min="10259" max="10260" width="14.25" style="78" customWidth="1"/>
    <col min="10261" max="10498" width="8.25" style="78"/>
    <col min="10499" max="10499" width="24.75" style="78" customWidth="1"/>
    <col min="10500" max="10500" width="19.25" style="78" customWidth="1"/>
    <col min="10501" max="10504" width="22.875" style="78" customWidth="1"/>
    <col min="10505" max="10505" width="8.25" style="78"/>
    <col min="10506" max="10506" width="18.25" style="78" customWidth="1"/>
    <col min="10507" max="10507" width="11" style="78" customWidth="1"/>
    <col min="10508" max="10508" width="14.625" style="78" customWidth="1"/>
    <col min="10509" max="10509" width="14.25" style="78" customWidth="1"/>
    <col min="10510" max="10510" width="14.625" style="78" customWidth="1"/>
    <col min="10511" max="10511" width="13.75" style="78" customWidth="1"/>
    <col min="10512" max="10512" width="14.125" style="78" customWidth="1"/>
    <col min="10513" max="10513" width="15.625" style="78" customWidth="1"/>
    <col min="10514" max="10514" width="14.125" style="78" customWidth="1"/>
    <col min="10515" max="10516" width="14.25" style="78" customWidth="1"/>
    <col min="10517" max="10754" width="8.25" style="78"/>
    <col min="10755" max="10755" width="24.75" style="78" customWidth="1"/>
    <col min="10756" max="10756" width="19.25" style="78" customWidth="1"/>
    <col min="10757" max="10760" width="22.875" style="78" customWidth="1"/>
    <col min="10761" max="10761" width="8.25" style="78"/>
    <col min="10762" max="10762" width="18.25" style="78" customWidth="1"/>
    <col min="10763" max="10763" width="11" style="78" customWidth="1"/>
    <col min="10764" max="10764" width="14.625" style="78" customWidth="1"/>
    <col min="10765" max="10765" width="14.25" style="78" customWidth="1"/>
    <col min="10766" max="10766" width="14.625" style="78" customWidth="1"/>
    <col min="10767" max="10767" width="13.75" style="78" customWidth="1"/>
    <col min="10768" max="10768" width="14.125" style="78" customWidth="1"/>
    <col min="10769" max="10769" width="15.625" style="78" customWidth="1"/>
    <col min="10770" max="10770" width="14.125" style="78" customWidth="1"/>
    <col min="10771" max="10772" width="14.25" style="78" customWidth="1"/>
    <col min="10773" max="11010" width="8.25" style="78"/>
    <col min="11011" max="11011" width="24.75" style="78" customWidth="1"/>
    <col min="11012" max="11012" width="19.25" style="78" customWidth="1"/>
    <col min="11013" max="11016" width="22.875" style="78" customWidth="1"/>
    <col min="11017" max="11017" width="8.25" style="78"/>
    <col min="11018" max="11018" width="18.25" style="78" customWidth="1"/>
    <col min="11019" max="11019" width="11" style="78" customWidth="1"/>
    <col min="11020" max="11020" width="14.625" style="78" customWidth="1"/>
    <col min="11021" max="11021" width="14.25" style="78" customWidth="1"/>
    <col min="11022" max="11022" width="14.625" style="78" customWidth="1"/>
    <col min="11023" max="11023" width="13.75" style="78" customWidth="1"/>
    <col min="11024" max="11024" width="14.125" style="78" customWidth="1"/>
    <col min="11025" max="11025" width="15.625" style="78" customWidth="1"/>
    <col min="11026" max="11026" width="14.125" style="78" customWidth="1"/>
    <col min="11027" max="11028" width="14.25" style="78" customWidth="1"/>
    <col min="11029" max="11266" width="8.25" style="78"/>
    <col min="11267" max="11267" width="24.75" style="78" customWidth="1"/>
    <col min="11268" max="11268" width="19.25" style="78" customWidth="1"/>
    <col min="11269" max="11272" width="22.875" style="78" customWidth="1"/>
    <col min="11273" max="11273" width="8.25" style="78"/>
    <col min="11274" max="11274" width="18.25" style="78" customWidth="1"/>
    <col min="11275" max="11275" width="11" style="78" customWidth="1"/>
    <col min="11276" max="11276" width="14.625" style="78" customWidth="1"/>
    <col min="11277" max="11277" width="14.25" style="78" customWidth="1"/>
    <col min="11278" max="11278" width="14.625" style="78" customWidth="1"/>
    <col min="11279" max="11279" width="13.75" style="78" customWidth="1"/>
    <col min="11280" max="11280" width="14.125" style="78" customWidth="1"/>
    <col min="11281" max="11281" width="15.625" style="78" customWidth="1"/>
    <col min="11282" max="11282" width="14.125" style="78" customWidth="1"/>
    <col min="11283" max="11284" width="14.25" style="78" customWidth="1"/>
    <col min="11285" max="11522" width="8.25" style="78"/>
    <col min="11523" max="11523" width="24.75" style="78" customWidth="1"/>
    <col min="11524" max="11524" width="19.25" style="78" customWidth="1"/>
    <col min="11525" max="11528" width="22.875" style="78" customWidth="1"/>
    <col min="11529" max="11529" width="8.25" style="78"/>
    <col min="11530" max="11530" width="18.25" style="78" customWidth="1"/>
    <col min="11531" max="11531" width="11" style="78" customWidth="1"/>
    <col min="11532" max="11532" width="14.625" style="78" customWidth="1"/>
    <col min="11533" max="11533" width="14.25" style="78" customWidth="1"/>
    <col min="11534" max="11534" width="14.625" style="78" customWidth="1"/>
    <col min="11535" max="11535" width="13.75" style="78" customWidth="1"/>
    <col min="11536" max="11536" width="14.125" style="78" customWidth="1"/>
    <col min="11537" max="11537" width="15.625" style="78" customWidth="1"/>
    <col min="11538" max="11538" width="14.125" style="78" customWidth="1"/>
    <col min="11539" max="11540" width="14.25" style="78" customWidth="1"/>
    <col min="11541" max="11778" width="8.25" style="78"/>
    <col min="11779" max="11779" width="24.75" style="78" customWidth="1"/>
    <col min="11780" max="11780" width="19.25" style="78" customWidth="1"/>
    <col min="11781" max="11784" width="22.875" style="78" customWidth="1"/>
    <col min="11785" max="11785" width="8.25" style="78"/>
    <col min="11786" max="11786" width="18.25" style="78" customWidth="1"/>
    <col min="11787" max="11787" width="11" style="78" customWidth="1"/>
    <col min="11788" max="11788" width="14.625" style="78" customWidth="1"/>
    <col min="11789" max="11789" width="14.25" style="78" customWidth="1"/>
    <col min="11790" max="11790" width="14.625" style="78" customWidth="1"/>
    <col min="11791" max="11791" width="13.75" style="78" customWidth="1"/>
    <col min="11792" max="11792" width="14.125" style="78" customWidth="1"/>
    <col min="11793" max="11793" width="15.625" style="78" customWidth="1"/>
    <col min="11794" max="11794" width="14.125" style="78" customWidth="1"/>
    <col min="11795" max="11796" width="14.25" style="78" customWidth="1"/>
    <col min="11797" max="12034" width="8.25" style="78"/>
    <col min="12035" max="12035" width="24.75" style="78" customWidth="1"/>
    <col min="12036" max="12036" width="19.25" style="78" customWidth="1"/>
    <col min="12037" max="12040" width="22.875" style="78" customWidth="1"/>
    <col min="12041" max="12041" width="8.25" style="78"/>
    <col min="12042" max="12042" width="18.25" style="78" customWidth="1"/>
    <col min="12043" max="12043" width="11" style="78" customWidth="1"/>
    <col min="12044" max="12044" width="14.625" style="78" customWidth="1"/>
    <col min="12045" max="12045" width="14.25" style="78" customWidth="1"/>
    <col min="12046" max="12046" width="14.625" style="78" customWidth="1"/>
    <col min="12047" max="12047" width="13.75" style="78" customWidth="1"/>
    <col min="12048" max="12048" width="14.125" style="78" customWidth="1"/>
    <col min="12049" max="12049" width="15.625" style="78" customWidth="1"/>
    <col min="12050" max="12050" width="14.125" style="78" customWidth="1"/>
    <col min="12051" max="12052" width="14.25" style="78" customWidth="1"/>
    <col min="12053" max="12290" width="8.25" style="78"/>
    <col min="12291" max="12291" width="24.75" style="78" customWidth="1"/>
    <col min="12292" max="12292" width="19.25" style="78" customWidth="1"/>
    <col min="12293" max="12296" width="22.875" style="78" customWidth="1"/>
    <col min="12297" max="12297" width="8.25" style="78"/>
    <col min="12298" max="12298" width="18.25" style="78" customWidth="1"/>
    <col min="12299" max="12299" width="11" style="78" customWidth="1"/>
    <col min="12300" max="12300" width="14.625" style="78" customWidth="1"/>
    <col min="12301" max="12301" width="14.25" style="78" customWidth="1"/>
    <col min="12302" max="12302" width="14.625" style="78" customWidth="1"/>
    <col min="12303" max="12303" width="13.75" style="78" customWidth="1"/>
    <col min="12304" max="12304" width="14.125" style="78" customWidth="1"/>
    <col min="12305" max="12305" width="15.625" style="78" customWidth="1"/>
    <col min="12306" max="12306" width="14.125" style="78" customWidth="1"/>
    <col min="12307" max="12308" width="14.25" style="78" customWidth="1"/>
    <col min="12309" max="12546" width="8.25" style="78"/>
    <col min="12547" max="12547" width="24.75" style="78" customWidth="1"/>
    <col min="12548" max="12548" width="19.25" style="78" customWidth="1"/>
    <col min="12549" max="12552" width="22.875" style="78" customWidth="1"/>
    <col min="12553" max="12553" width="8.25" style="78"/>
    <col min="12554" max="12554" width="18.25" style="78" customWidth="1"/>
    <col min="12555" max="12555" width="11" style="78" customWidth="1"/>
    <col min="12556" max="12556" width="14.625" style="78" customWidth="1"/>
    <col min="12557" max="12557" width="14.25" style="78" customWidth="1"/>
    <col min="12558" max="12558" width="14.625" style="78" customWidth="1"/>
    <col min="12559" max="12559" width="13.75" style="78" customWidth="1"/>
    <col min="12560" max="12560" width="14.125" style="78" customWidth="1"/>
    <col min="12561" max="12561" width="15.625" style="78" customWidth="1"/>
    <col min="12562" max="12562" width="14.125" style="78" customWidth="1"/>
    <col min="12563" max="12564" width="14.25" style="78" customWidth="1"/>
    <col min="12565" max="12802" width="8.25" style="78"/>
    <col min="12803" max="12803" width="24.75" style="78" customWidth="1"/>
    <col min="12804" max="12804" width="19.25" style="78" customWidth="1"/>
    <col min="12805" max="12808" width="22.875" style="78" customWidth="1"/>
    <col min="12809" max="12809" width="8.25" style="78"/>
    <col min="12810" max="12810" width="18.25" style="78" customWidth="1"/>
    <col min="12811" max="12811" width="11" style="78" customWidth="1"/>
    <col min="12812" max="12812" width="14.625" style="78" customWidth="1"/>
    <col min="12813" max="12813" width="14.25" style="78" customWidth="1"/>
    <col min="12814" max="12814" width="14.625" style="78" customWidth="1"/>
    <col min="12815" max="12815" width="13.75" style="78" customWidth="1"/>
    <col min="12816" max="12816" width="14.125" style="78" customWidth="1"/>
    <col min="12817" max="12817" width="15.625" style="78" customWidth="1"/>
    <col min="12818" max="12818" width="14.125" style="78" customWidth="1"/>
    <col min="12819" max="12820" width="14.25" style="78" customWidth="1"/>
    <col min="12821" max="13058" width="8.25" style="78"/>
    <col min="13059" max="13059" width="24.75" style="78" customWidth="1"/>
    <col min="13060" max="13060" width="19.25" style="78" customWidth="1"/>
    <col min="13061" max="13064" width="22.875" style="78" customWidth="1"/>
    <col min="13065" max="13065" width="8.25" style="78"/>
    <col min="13066" max="13066" width="18.25" style="78" customWidth="1"/>
    <col min="13067" max="13067" width="11" style="78" customWidth="1"/>
    <col min="13068" max="13068" width="14.625" style="78" customWidth="1"/>
    <col min="13069" max="13069" width="14.25" style="78" customWidth="1"/>
    <col min="13070" max="13070" width="14.625" style="78" customWidth="1"/>
    <col min="13071" max="13071" width="13.75" style="78" customWidth="1"/>
    <col min="13072" max="13072" width="14.125" style="78" customWidth="1"/>
    <col min="13073" max="13073" width="15.625" style="78" customWidth="1"/>
    <col min="13074" max="13074" width="14.125" style="78" customWidth="1"/>
    <col min="13075" max="13076" width="14.25" style="78" customWidth="1"/>
    <col min="13077" max="13314" width="8.25" style="78"/>
    <col min="13315" max="13315" width="24.75" style="78" customWidth="1"/>
    <col min="13316" max="13316" width="19.25" style="78" customWidth="1"/>
    <col min="13317" max="13320" width="22.875" style="78" customWidth="1"/>
    <col min="13321" max="13321" width="8.25" style="78"/>
    <col min="13322" max="13322" width="18.25" style="78" customWidth="1"/>
    <col min="13323" max="13323" width="11" style="78" customWidth="1"/>
    <col min="13324" max="13324" width="14.625" style="78" customWidth="1"/>
    <col min="13325" max="13325" width="14.25" style="78" customWidth="1"/>
    <col min="13326" max="13326" width="14.625" style="78" customWidth="1"/>
    <col min="13327" max="13327" width="13.75" style="78" customWidth="1"/>
    <col min="13328" max="13328" width="14.125" style="78" customWidth="1"/>
    <col min="13329" max="13329" width="15.625" style="78" customWidth="1"/>
    <col min="13330" max="13330" width="14.125" style="78" customWidth="1"/>
    <col min="13331" max="13332" width="14.25" style="78" customWidth="1"/>
    <col min="13333" max="13570" width="8.25" style="78"/>
    <col min="13571" max="13571" width="24.75" style="78" customWidth="1"/>
    <col min="13572" max="13572" width="19.25" style="78" customWidth="1"/>
    <col min="13573" max="13576" width="22.875" style="78" customWidth="1"/>
    <col min="13577" max="13577" width="8.25" style="78"/>
    <col min="13578" max="13578" width="18.25" style="78" customWidth="1"/>
    <col min="13579" max="13579" width="11" style="78" customWidth="1"/>
    <col min="13580" max="13580" width="14.625" style="78" customWidth="1"/>
    <col min="13581" max="13581" width="14.25" style="78" customWidth="1"/>
    <col min="13582" max="13582" width="14.625" style="78" customWidth="1"/>
    <col min="13583" max="13583" width="13.75" style="78" customWidth="1"/>
    <col min="13584" max="13584" width="14.125" style="78" customWidth="1"/>
    <col min="13585" max="13585" width="15.625" style="78" customWidth="1"/>
    <col min="13586" max="13586" width="14.125" style="78" customWidth="1"/>
    <col min="13587" max="13588" width="14.25" style="78" customWidth="1"/>
    <col min="13589" max="13826" width="8.25" style="78"/>
    <col min="13827" max="13827" width="24.75" style="78" customWidth="1"/>
    <col min="13828" max="13828" width="19.25" style="78" customWidth="1"/>
    <col min="13829" max="13832" width="22.875" style="78" customWidth="1"/>
    <col min="13833" max="13833" width="8.25" style="78"/>
    <col min="13834" max="13834" width="18.25" style="78" customWidth="1"/>
    <col min="13835" max="13835" width="11" style="78" customWidth="1"/>
    <col min="13836" max="13836" width="14.625" style="78" customWidth="1"/>
    <col min="13837" max="13837" width="14.25" style="78" customWidth="1"/>
    <col min="13838" max="13838" width="14.625" style="78" customWidth="1"/>
    <col min="13839" max="13839" width="13.75" style="78" customWidth="1"/>
    <col min="13840" max="13840" width="14.125" style="78" customWidth="1"/>
    <col min="13841" max="13841" width="15.625" style="78" customWidth="1"/>
    <col min="13842" max="13842" width="14.125" style="78" customWidth="1"/>
    <col min="13843" max="13844" width="14.25" style="78" customWidth="1"/>
    <col min="13845" max="14082" width="8.25" style="78"/>
    <col min="14083" max="14083" width="24.75" style="78" customWidth="1"/>
    <col min="14084" max="14084" width="19.25" style="78" customWidth="1"/>
    <col min="14085" max="14088" width="22.875" style="78" customWidth="1"/>
    <col min="14089" max="14089" width="8.25" style="78"/>
    <col min="14090" max="14090" width="18.25" style="78" customWidth="1"/>
    <col min="14091" max="14091" width="11" style="78" customWidth="1"/>
    <col min="14092" max="14092" width="14.625" style="78" customWidth="1"/>
    <col min="14093" max="14093" width="14.25" style="78" customWidth="1"/>
    <col min="14094" max="14094" width="14.625" style="78" customWidth="1"/>
    <col min="14095" max="14095" width="13.75" style="78" customWidth="1"/>
    <col min="14096" max="14096" width="14.125" style="78" customWidth="1"/>
    <col min="14097" max="14097" width="15.625" style="78" customWidth="1"/>
    <col min="14098" max="14098" width="14.125" style="78" customWidth="1"/>
    <col min="14099" max="14100" width="14.25" style="78" customWidth="1"/>
    <col min="14101" max="14338" width="8.25" style="78"/>
    <col min="14339" max="14339" width="24.75" style="78" customWidth="1"/>
    <col min="14340" max="14340" width="19.25" style="78" customWidth="1"/>
    <col min="14341" max="14344" width="22.875" style="78" customWidth="1"/>
    <col min="14345" max="14345" width="8.25" style="78"/>
    <col min="14346" max="14346" width="18.25" style="78" customWidth="1"/>
    <col min="14347" max="14347" width="11" style="78" customWidth="1"/>
    <col min="14348" max="14348" width="14.625" style="78" customWidth="1"/>
    <col min="14349" max="14349" width="14.25" style="78" customWidth="1"/>
    <col min="14350" max="14350" width="14.625" style="78" customWidth="1"/>
    <col min="14351" max="14351" width="13.75" style="78" customWidth="1"/>
    <col min="14352" max="14352" width="14.125" style="78" customWidth="1"/>
    <col min="14353" max="14353" width="15.625" style="78" customWidth="1"/>
    <col min="14354" max="14354" width="14.125" style="78" customWidth="1"/>
    <col min="14355" max="14356" width="14.25" style="78" customWidth="1"/>
    <col min="14357" max="14594" width="8.25" style="78"/>
    <col min="14595" max="14595" width="24.75" style="78" customWidth="1"/>
    <col min="14596" max="14596" width="19.25" style="78" customWidth="1"/>
    <col min="14597" max="14600" width="22.875" style="78" customWidth="1"/>
    <col min="14601" max="14601" width="8.25" style="78"/>
    <col min="14602" max="14602" width="18.25" style="78" customWidth="1"/>
    <col min="14603" max="14603" width="11" style="78" customWidth="1"/>
    <col min="14604" max="14604" width="14.625" style="78" customWidth="1"/>
    <col min="14605" max="14605" width="14.25" style="78" customWidth="1"/>
    <col min="14606" max="14606" width="14.625" style="78" customWidth="1"/>
    <col min="14607" max="14607" width="13.75" style="78" customWidth="1"/>
    <col min="14608" max="14608" width="14.125" style="78" customWidth="1"/>
    <col min="14609" max="14609" width="15.625" style="78" customWidth="1"/>
    <col min="14610" max="14610" width="14.125" style="78" customWidth="1"/>
    <col min="14611" max="14612" width="14.25" style="78" customWidth="1"/>
    <col min="14613" max="14850" width="8.25" style="78"/>
    <col min="14851" max="14851" width="24.75" style="78" customWidth="1"/>
    <col min="14852" max="14852" width="19.25" style="78" customWidth="1"/>
    <col min="14853" max="14856" width="22.875" style="78" customWidth="1"/>
    <col min="14857" max="14857" width="8.25" style="78"/>
    <col min="14858" max="14858" width="18.25" style="78" customWidth="1"/>
    <col min="14859" max="14859" width="11" style="78" customWidth="1"/>
    <col min="14860" max="14860" width="14.625" style="78" customWidth="1"/>
    <col min="14861" max="14861" width="14.25" style="78" customWidth="1"/>
    <col min="14862" max="14862" width="14.625" style="78" customWidth="1"/>
    <col min="14863" max="14863" width="13.75" style="78" customWidth="1"/>
    <col min="14864" max="14864" width="14.125" style="78" customWidth="1"/>
    <col min="14865" max="14865" width="15.625" style="78" customWidth="1"/>
    <col min="14866" max="14866" width="14.125" style="78" customWidth="1"/>
    <col min="14867" max="14868" width="14.25" style="78" customWidth="1"/>
    <col min="14869" max="15106" width="8.25" style="78"/>
    <col min="15107" max="15107" width="24.75" style="78" customWidth="1"/>
    <col min="15108" max="15108" width="19.25" style="78" customWidth="1"/>
    <col min="15109" max="15112" width="22.875" style="78" customWidth="1"/>
    <col min="15113" max="15113" width="8.25" style="78"/>
    <col min="15114" max="15114" width="18.25" style="78" customWidth="1"/>
    <col min="15115" max="15115" width="11" style="78" customWidth="1"/>
    <col min="15116" max="15116" width="14.625" style="78" customWidth="1"/>
    <col min="15117" max="15117" width="14.25" style="78" customWidth="1"/>
    <col min="15118" max="15118" width="14.625" style="78" customWidth="1"/>
    <col min="15119" max="15119" width="13.75" style="78" customWidth="1"/>
    <col min="15120" max="15120" width="14.125" style="78" customWidth="1"/>
    <col min="15121" max="15121" width="15.625" style="78" customWidth="1"/>
    <col min="15122" max="15122" width="14.125" style="78" customWidth="1"/>
    <col min="15123" max="15124" width="14.25" style="78" customWidth="1"/>
    <col min="15125" max="15362" width="8.25" style="78"/>
    <col min="15363" max="15363" width="24.75" style="78" customWidth="1"/>
    <col min="15364" max="15364" width="19.25" style="78" customWidth="1"/>
    <col min="15365" max="15368" width="22.875" style="78" customWidth="1"/>
    <col min="15369" max="15369" width="8.25" style="78"/>
    <col min="15370" max="15370" width="18.25" style="78" customWidth="1"/>
    <col min="15371" max="15371" width="11" style="78" customWidth="1"/>
    <col min="15372" max="15372" width="14.625" style="78" customWidth="1"/>
    <col min="15373" max="15373" width="14.25" style="78" customWidth="1"/>
    <col min="15374" max="15374" width="14.625" style="78" customWidth="1"/>
    <col min="15375" max="15375" width="13.75" style="78" customWidth="1"/>
    <col min="15376" max="15376" width="14.125" style="78" customWidth="1"/>
    <col min="15377" max="15377" width="15.625" style="78" customWidth="1"/>
    <col min="15378" max="15378" width="14.125" style="78" customWidth="1"/>
    <col min="15379" max="15380" width="14.25" style="78" customWidth="1"/>
    <col min="15381" max="15618" width="8.25" style="78"/>
    <col min="15619" max="15619" width="24.75" style="78" customWidth="1"/>
    <col min="15620" max="15620" width="19.25" style="78" customWidth="1"/>
    <col min="15621" max="15624" width="22.875" style="78" customWidth="1"/>
    <col min="15625" max="15625" width="8.25" style="78"/>
    <col min="15626" max="15626" width="18.25" style="78" customWidth="1"/>
    <col min="15627" max="15627" width="11" style="78" customWidth="1"/>
    <col min="15628" max="15628" width="14.625" style="78" customWidth="1"/>
    <col min="15629" max="15629" width="14.25" style="78" customWidth="1"/>
    <col min="15630" max="15630" width="14.625" style="78" customWidth="1"/>
    <col min="15631" max="15631" width="13.75" style="78" customWidth="1"/>
    <col min="15632" max="15632" width="14.125" style="78" customWidth="1"/>
    <col min="15633" max="15633" width="15.625" style="78" customWidth="1"/>
    <col min="15634" max="15634" width="14.125" style="78" customWidth="1"/>
    <col min="15635" max="15636" width="14.25" style="78" customWidth="1"/>
    <col min="15637" max="15874" width="8.25" style="78"/>
    <col min="15875" max="15875" width="24.75" style="78" customWidth="1"/>
    <col min="15876" max="15876" width="19.25" style="78" customWidth="1"/>
    <col min="15877" max="15880" width="22.875" style="78" customWidth="1"/>
    <col min="15881" max="15881" width="8.25" style="78"/>
    <col min="15882" max="15882" width="18.25" style="78" customWidth="1"/>
    <col min="15883" max="15883" width="11" style="78" customWidth="1"/>
    <col min="15884" max="15884" width="14.625" style="78" customWidth="1"/>
    <col min="15885" max="15885" width="14.25" style="78" customWidth="1"/>
    <col min="15886" max="15886" width="14.625" style="78" customWidth="1"/>
    <col min="15887" max="15887" width="13.75" style="78" customWidth="1"/>
    <col min="15888" max="15888" width="14.125" style="78" customWidth="1"/>
    <col min="15889" max="15889" width="15.625" style="78" customWidth="1"/>
    <col min="15890" max="15890" width="14.125" style="78" customWidth="1"/>
    <col min="15891" max="15892" width="14.25" style="78" customWidth="1"/>
    <col min="15893" max="16130" width="8.25" style="78"/>
    <col min="16131" max="16131" width="24.75" style="78" customWidth="1"/>
    <col min="16132" max="16132" width="19.25" style="78" customWidth="1"/>
    <col min="16133" max="16136" width="22.875" style="78" customWidth="1"/>
    <col min="16137" max="16137" width="8.25" style="78"/>
    <col min="16138" max="16138" width="18.25" style="78" customWidth="1"/>
    <col min="16139" max="16139" width="11" style="78" customWidth="1"/>
    <col min="16140" max="16140" width="14.625" style="78" customWidth="1"/>
    <col min="16141" max="16141" width="14.25" style="78" customWidth="1"/>
    <col min="16142" max="16142" width="14.625" style="78" customWidth="1"/>
    <col min="16143" max="16143" width="13.75" style="78" customWidth="1"/>
    <col min="16144" max="16144" width="14.125" style="78" customWidth="1"/>
    <col min="16145" max="16145" width="15.625" style="78" customWidth="1"/>
    <col min="16146" max="16146" width="14.125" style="78" customWidth="1"/>
    <col min="16147" max="16148" width="14.25" style="78" customWidth="1"/>
    <col min="16149" max="16384" width="8.25" style="78"/>
  </cols>
  <sheetData>
    <row r="1" spans="1:25" s="73" customFormat="1" ht="29.1" customHeight="1">
      <c r="A1" s="174"/>
      <c r="B1" s="174"/>
      <c r="C1" s="174"/>
      <c r="D1" s="174"/>
      <c r="E1" s="174"/>
      <c r="F1" s="174"/>
      <c r="J1" s="45"/>
      <c r="K1" s="45"/>
      <c r="L1" s="45"/>
      <c r="M1" s="45"/>
      <c r="N1" s="45"/>
      <c r="O1" s="45"/>
      <c r="P1" s="45"/>
      <c r="Q1" s="45"/>
      <c r="R1" s="45"/>
      <c r="S1" s="45"/>
      <c r="T1" s="45"/>
      <c r="U1" s="45"/>
      <c r="V1" s="45"/>
      <c r="W1" s="45"/>
      <c r="X1" s="45"/>
      <c r="Y1" s="45"/>
    </row>
    <row r="2" spans="1:25" ht="18" customHeight="1">
      <c r="A2" s="74" t="s">
        <v>25</v>
      </c>
      <c r="B2" s="75" t="str">
        <f>DATA!B3</f>
        <v>E501</v>
      </c>
      <c r="C2" s="76" t="s">
        <v>62</v>
      </c>
      <c r="D2" s="77" t="e">
        <f>VLOOKUP($B$2,$B$81:$V$143,19,FALSE)</f>
        <v>#N/A</v>
      </c>
      <c r="E2" s="77" t="s">
        <v>55</v>
      </c>
      <c r="F2" s="77" t="e">
        <f>VLOOKUP($B$2,$B$81:$V$143,20,FALSE)</f>
        <v>#N/A</v>
      </c>
      <c r="J2" s="79"/>
      <c r="K2" s="79"/>
      <c r="L2" s="79"/>
      <c r="M2" s="79"/>
      <c r="N2" s="80"/>
      <c r="O2" s="79"/>
      <c r="P2" s="79"/>
      <c r="Q2" s="81"/>
      <c r="R2" s="81"/>
      <c r="S2" s="81"/>
      <c r="T2" s="81"/>
      <c r="U2" s="81"/>
      <c r="V2" s="81"/>
      <c r="W2" s="79"/>
      <c r="X2" s="79"/>
      <c r="Y2" s="79"/>
    </row>
    <row r="3" spans="1:25" ht="15" customHeight="1">
      <c r="A3" s="82" t="s">
        <v>24</v>
      </c>
      <c r="B3" s="83">
        <f>DATA!B4</f>
        <v>8000</v>
      </c>
      <c r="C3" s="82" t="s">
        <v>23</v>
      </c>
      <c r="D3" s="83">
        <f>DATA!D4</f>
        <v>1000</v>
      </c>
      <c r="E3" s="82" t="s">
        <v>22</v>
      </c>
      <c r="F3" s="83">
        <f>DATA!F4</f>
        <v>0</v>
      </c>
      <c r="J3" s="79"/>
      <c r="K3" s="79"/>
      <c r="L3" s="79"/>
      <c r="M3" s="79"/>
      <c r="N3" s="80"/>
      <c r="O3" s="79"/>
      <c r="P3" s="79"/>
      <c r="Q3" s="81"/>
      <c r="R3" s="81"/>
      <c r="S3" s="81"/>
      <c r="T3" s="81"/>
      <c r="U3" s="81"/>
      <c r="V3" s="81"/>
      <c r="W3" s="79"/>
      <c r="X3" s="79"/>
      <c r="Y3" s="79"/>
    </row>
    <row r="4" spans="1:25" ht="15" customHeight="1">
      <c r="A4" s="82" t="s">
        <v>21</v>
      </c>
      <c r="B4" s="83">
        <f>DATA!B5</f>
        <v>0</v>
      </c>
      <c r="C4" s="82" t="s">
        <v>20</v>
      </c>
      <c r="D4" s="83">
        <f>DATA!D5</f>
        <v>0</v>
      </c>
      <c r="E4" s="82" t="s">
        <v>19</v>
      </c>
      <c r="F4" s="83">
        <f>DATA!F5</f>
        <v>0</v>
      </c>
      <c r="J4" s="79"/>
      <c r="K4" s="79"/>
      <c r="L4" s="79"/>
      <c r="M4" s="79"/>
      <c r="N4" s="79"/>
      <c r="O4" s="79"/>
      <c r="P4" s="79"/>
      <c r="Q4" s="79"/>
      <c r="R4" s="79"/>
      <c r="S4" s="79"/>
      <c r="T4" s="79"/>
      <c r="U4" s="79"/>
      <c r="V4" s="79"/>
      <c r="W4" s="79"/>
      <c r="X4" s="79"/>
      <c r="Y4" s="79"/>
    </row>
    <row r="5" spans="1:25" ht="15" customHeight="1">
      <c r="A5" s="82" t="s">
        <v>18</v>
      </c>
      <c r="B5" s="83">
        <f>DATA!B6</f>
        <v>0</v>
      </c>
      <c r="C5" s="84" t="s">
        <v>17</v>
      </c>
      <c r="D5" s="83">
        <f>DATA!D6</f>
        <v>2000</v>
      </c>
      <c r="E5" s="84" t="s">
        <v>16</v>
      </c>
      <c r="F5" s="83">
        <f>DATA!F6</f>
        <v>0</v>
      </c>
    </row>
    <row r="6" spans="1:25" ht="20.25" customHeight="1">
      <c r="A6" s="84" t="s">
        <v>15</v>
      </c>
      <c r="B6" s="83">
        <f>DATA!B7</f>
        <v>0</v>
      </c>
      <c r="C6" s="82" t="s">
        <v>14</v>
      </c>
      <c r="D6" s="83">
        <f>SUM(B3,D3,F3,B4,D4,F4,B5,D5,F5,B6)</f>
        <v>11000</v>
      </c>
      <c r="E6" s="85" t="s">
        <v>13</v>
      </c>
      <c r="F6" s="83">
        <f>DATA!F7</f>
        <v>0</v>
      </c>
    </row>
    <row r="7" spans="1:25" ht="23.1" customHeight="1">
      <c r="A7" s="82" t="s">
        <v>12</v>
      </c>
      <c r="B7" s="86">
        <f>D6-F6</f>
        <v>11000</v>
      </c>
      <c r="C7" s="82" t="s">
        <v>58</v>
      </c>
      <c r="D7" s="86" t="e">
        <f>VLOOKUP(B2,RAT B81:V143,2,FALSE)</f>
        <v>#NAME?</v>
      </c>
      <c r="E7" s="82" t="s">
        <v>60</v>
      </c>
      <c r="F7" s="87" t="e">
        <f>F8*B7</f>
        <v>#N/A</v>
      </c>
    </row>
    <row r="8" spans="1:25" ht="27" customHeight="1">
      <c r="A8" s="78" t="s">
        <v>59</v>
      </c>
      <c r="B8" s="88" t="e">
        <f>D8*B7</f>
        <v>#N/A</v>
      </c>
      <c r="C8" s="78" t="s">
        <v>56</v>
      </c>
      <c r="D8" s="89" t="e">
        <f>VLOOKUP($B$2,$B$81:$V$143,3,FALSE)</f>
        <v>#N/A</v>
      </c>
      <c r="E8" s="78" t="s">
        <v>61</v>
      </c>
      <c r="F8" s="90" t="e">
        <f>VLOOKUP(B2,B81:S143,4,FALSE)</f>
        <v>#N/A</v>
      </c>
    </row>
    <row r="9" spans="1:25" ht="23.1" customHeight="1">
      <c r="A9" s="85" t="s">
        <v>111</v>
      </c>
      <c r="B9" s="86" t="e">
        <f>B15</f>
        <v>#N/A</v>
      </c>
      <c r="C9" s="82" t="s">
        <v>108</v>
      </c>
      <c r="D9" s="86" t="e">
        <f>B27</f>
        <v>#N/A</v>
      </c>
      <c r="E9" s="82" t="s">
        <v>109</v>
      </c>
      <c r="F9" s="86" t="e">
        <f>B39</f>
        <v>#N/A</v>
      </c>
      <c r="J9" s="91"/>
      <c r="M9" s="92"/>
      <c r="N9" s="92"/>
      <c r="O9" s="91"/>
      <c r="P9" s="91"/>
      <c r="Q9" s="93"/>
      <c r="R9" s="93"/>
      <c r="S9" s="93"/>
      <c r="T9" s="93"/>
    </row>
    <row r="10" spans="1:25" ht="33.75" customHeight="1">
      <c r="A10" s="85" t="s">
        <v>64</v>
      </c>
      <c r="B10" s="86" t="e">
        <f>B51</f>
        <v>#N/A</v>
      </c>
      <c r="C10" s="82" t="s">
        <v>63</v>
      </c>
      <c r="D10" s="86" t="e">
        <f>B63</f>
        <v>#N/A</v>
      </c>
      <c r="E10" s="82" t="s">
        <v>43</v>
      </c>
      <c r="F10" s="86" t="e">
        <f>IF(B8=0,D14,0)</f>
        <v>#N/A</v>
      </c>
      <c r="J10" s="93"/>
      <c r="K10" s="79"/>
      <c r="L10" s="79"/>
      <c r="M10" s="79"/>
      <c r="N10" s="79"/>
      <c r="O10" s="79"/>
      <c r="P10" s="79"/>
      <c r="Q10" s="79"/>
      <c r="R10" s="79"/>
      <c r="S10" s="79"/>
    </row>
    <row r="11" spans="1:25" ht="25.5" customHeight="1">
      <c r="A11" s="85" t="s">
        <v>10</v>
      </c>
      <c r="B11" s="94" t="e">
        <f>D11*12</f>
        <v>#N/A</v>
      </c>
      <c r="C11" s="82" t="s">
        <v>9</v>
      </c>
      <c r="D11" s="94" t="e">
        <f>D14/B7/D7</f>
        <v>#N/A</v>
      </c>
      <c r="E11" s="82" t="s">
        <v>57</v>
      </c>
      <c r="F11" s="86" t="e">
        <f>F10/D7*12</f>
        <v>#N/A</v>
      </c>
      <c r="J11" s="79" t="s">
        <v>8</v>
      </c>
      <c r="K11" s="95" t="e">
        <f>IRR(K14:K74,0.01)*12</f>
        <v>#VALUE!</v>
      </c>
      <c r="L11" s="95" t="e">
        <f>IRR(L14:L74,0.01)*12</f>
        <v>#VALUE!</v>
      </c>
      <c r="M11" s="95"/>
      <c r="N11" s="95"/>
      <c r="O11" s="95"/>
      <c r="P11" s="95"/>
      <c r="Q11" s="95"/>
      <c r="R11" s="95"/>
      <c r="S11" s="95"/>
      <c r="T11" s="96"/>
    </row>
    <row r="12" spans="1:25" ht="18" customHeight="1">
      <c r="A12" s="85"/>
      <c r="B12" s="97"/>
      <c r="C12" s="85"/>
      <c r="D12" s="98"/>
      <c r="E12" s="85"/>
      <c r="F12" s="98"/>
      <c r="H12" s="93"/>
    </row>
    <row r="13" spans="1:25" ht="15" customHeight="1">
      <c r="A13" s="79" t="s">
        <v>6</v>
      </c>
      <c r="B13" s="79" t="s">
        <v>5</v>
      </c>
      <c r="C13" s="79" t="s">
        <v>4</v>
      </c>
      <c r="D13" s="79" t="s">
        <v>3</v>
      </c>
      <c r="E13" s="79" t="s">
        <v>2</v>
      </c>
      <c r="F13" s="79" t="s">
        <v>308</v>
      </c>
      <c r="G13" s="92" t="s">
        <v>309</v>
      </c>
      <c r="H13" s="92"/>
      <c r="I13" s="92"/>
      <c r="J13" s="99" t="s">
        <v>310</v>
      </c>
      <c r="K13" s="100" t="s">
        <v>311</v>
      </c>
      <c r="L13" s="92" t="s">
        <v>312</v>
      </c>
    </row>
    <row r="14" spans="1:25" ht="19.5" customHeight="1">
      <c r="A14" s="79" t="s">
        <v>1</v>
      </c>
      <c r="B14" s="101" t="e">
        <f>SUM(B15:B74)</f>
        <v>#N/A</v>
      </c>
      <c r="C14" s="101" t="e">
        <f>SUM(C15:C74)</f>
        <v>#N/A</v>
      </c>
      <c r="D14" s="101" t="e">
        <f>SUM(D15:D74)</f>
        <v>#N/A</v>
      </c>
      <c r="E14" s="86" t="s">
        <v>0</v>
      </c>
      <c r="F14" s="102" t="e">
        <f>-(-B7+B7*D8+B7*F8-B7*VLOOKUP($B$2,$B$81:$V$143,8,FALSE))</f>
        <v>#N/A</v>
      </c>
      <c r="G14" s="92" t="e">
        <f>SUM(G15:G74)</f>
        <v>#N/A</v>
      </c>
      <c r="H14" s="100"/>
      <c r="I14" s="92"/>
      <c r="J14" s="92" t="e">
        <f>SUM(J15:J74)</f>
        <v>#N/A</v>
      </c>
      <c r="K14" s="92" t="e">
        <f>-F14</f>
        <v>#N/A</v>
      </c>
      <c r="L14" s="92" t="e">
        <f>K14</f>
        <v>#N/A</v>
      </c>
      <c r="M14" s="92"/>
      <c r="N14" s="92"/>
      <c r="O14" s="91"/>
      <c r="P14" s="91"/>
      <c r="Q14" s="93"/>
      <c r="R14" s="93"/>
      <c r="S14" s="93"/>
      <c r="T14" s="93"/>
    </row>
    <row r="15" spans="1:25" ht="15" customHeight="1">
      <c r="A15" s="79">
        <v>1</v>
      </c>
      <c r="B15" s="101" t="e">
        <f>PMT(VLOOKUP($B$2,$B$81:$V$143,10,FALSE)/12,VLOOKUP($B$2,$B$81:$V$143,2,FALSE),-B7)</f>
        <v>#N/A</v>
      </c>
      <c r="C15" s="101" t="e">
        <f>B15-D15</f>
        <v>#N/A</v>
      </c>
      <c r="D15" s="102" t="e">
        <f>IF(A15&gt;VLOOKUP($B$2,$B$81:$V$143,2,FALSE),0,VLOOKUP($B$2,$B$81:$V$143,10,FALSE)/12*$B$7)</f>
        <v>#N/A</v>
      </c>
      <c r="E15" s="101" t="e">
        <f>B7-C15</f>
        <v>#N/A</v>
      </c>
      <c r="F15" s="101" t="e">
        <f>IF(A15&lt;$D$7,IF((F14-B15)&lt;0,0,F14-B15),IF(A15=D7,F14-D15-B7*F8,0))</f>
        <v>#NAME?</v>
      </c>
      <c r="G15" s="92" t="e">
        <f t="shared" ref="G15:G46" si="0">VLOOKUP($B$2,$B$81:$S$143,9,FALSE)*D15</f>
        <v>#N/A</v>
      </c>
      <c r="H15" s="92"/>
      <c r="I15" s="92"/>
      <c r="J15" s="91" t="e">
        <f>D15/1.06*0.06</f>
        <v>#N/A</v>
      </c>
      <c r="K15" s="92" t="e">
        <f>IF(A15=$D$7,B15-G15-$F$7,B15-G15)</f>
        <v>#NAME?</v>
      </c>
      <c r="L15" s="92" t="e">
        <f>K15-J15</f>
        <v>#NAME?</v>
      </c>
      <c r="M15" s="92"/>
      <c r="N15" s="92"/>
      <c r="O15" s="91"/>
      <c r="P15" s="91"/>
      <c r="Q15" s="93"/>
      <c r="R15" s="93"/>
      <c r="S15" s="93"/>
      <c r="T15" s="93"/>
    </row>
    <row r="16" spans="1:25" ht="15" customHeight="1">
      <c r="A16" s="79">
        <v>2</v>
      </c>
      <c r="B16" s="101" t="e">
        <f t="shared" ref="B16:B47" si="1">IF(A16&gt;VLOOKUP($B$2,$B$81:$V$143,2,FALSE),0,B15)</f>
        <v>#N/A</v>
      </c>
      <c r="C16" s="101" t="e">
        <f>B16-D16</f>
        <v>#N/A</v>
      </c>
      <c r="D16" s="102" t="e">
        <f t="shared" ref="D16:D47" si="2">IF(A16&gt;VLOOKUP($B$2,$B$81:$V$143,2,FALSE),0,VLOOKUP($B$2,$B$81:$V$143,10,FALSE)/12*E15)</f>
        <v>#N/A</v>
      </c>
      <c r="E16" s="101" t="e">
        <f>E15-C16</f>
        <v>#N/A</v>
      </c>
      <c r="F16" s="101" t="e">
        <f t="shared" ref="F16:F74" si="3">IF(A16&lt;$D$7,IF((F15-B16)&lt;0,0,F15-B16),IF(A16=D8,F15-D16-B8*F9,0))</f>
        <v>#NAME?</v>
      </c>
      <c r="G16" s="92" t="e">
        <f t="shared" si="0"/>
        <v>#N/A</v>
      </c>
      <c r="H16" s="92"/>
      <c r="I16" s="92"/>
      <c r="J16" s="91" t="e">
        <f t="shared" ref="J16:J74" si="4">D16/1.06*0.06</f>
        <v>#N/A</v>
      </c>
      <c r="K16" s="92" t="e">
        <f t="shared" ref="K16:K74" si="5">IF(A16=$D$7,B16-G16-$F$7,B16-G16)</f>
        <v>#NAME?</v>
      </c>
      <c r="L16" s="92" t="e">
        <f t="shared" ref="L16:L74" si="6">K16-J16</f>
        <v>#NAME?</v>
      </c>
      <c r="M16" s="92"/>
      <c r="N16" s="92"/>
      <c r="O16" s="91"/>
      <c r="P16" s="91"/>
      <c r="Q16" s="93"/>
      <c r="R16" s="93"/>
      <c r="S16" s="93"/>
      <c r="T16" s="93"/>
    </row>
    <row r="17" spans="1:20" ht="15" customHeight="1">
      <c r="A17" s="79">
        <v>3</v>
      </c>
      <c r="B17" s="101" t="e">
        <f t="shared" si="1"/>
        <v>#N/A</v>
      </c>
      <c r="C17" s="101" t="e">
        <f t="shared" ref="C17:C74" si="7">B17-D17</f>
        <v>#N/A</v>
      </c>
      <c r="D17" s="102" t="e">
        <f t="shared" si="2"/>
        <v>#N/A</v>
      </c>
      <c r="E17" s="101" t="e">
        <f t="shared" ref="E17:E74" si="8">E16-C17</f>
        <v>#N/A</v>
      </c>
      <c r="F17" s="101" t="e">
        <f t="shared" si="3"/>
        <v>#NAME?</v>
      </c>
      <c r="G17" s="92" t="e">
        <f t="shared" si="0"/>
        <v>#N/A</v>
      </c>
      <c r="H17" s="92"/>
      <c r="I17" s="92"/>
      <c r="J17" s="91" t="e">
        <f t="shared" si="4"/>
        <v>#N/A</v>
      </c>
      <c r="K17" s="92" t="e">
        <f t="shared" si="5"/>
        <v>#NAME?</v>
      </c>
      <c r="L17" s="92" t="e">
        <f t="shared" si="6"/>
        <v>#NAME?</v>
      </c>
      <c r="M17" s="92"/>
      <c r="N17" s="92"/>
      <c r="O17" s="91"/>
      <c r="P17" s="91"/>
      <c r="Q17" s="93"/>
      <c r="R17" s="93"/>
      <c r="S17" s="93"/>
      <c r="T17" s="93"/>
    </row>
    <row r="18" spans="1:20" ht="15" customHeight="1">
      <c r="A18" s="79">
        <v>4</v>
      </c>
      <c r="B18" s="101" t="e">
        <f t="shared" si="1"/>
        <v>#N/A</v>
      </c>
      <c r="C18" s="101" t="e">
        <f t="shared" si="7"/>
        <v>#N/A</v>
      </c>
      <c r="D18" s="102" t="e">
        <f t="shared" si="2"/>
        <v>#N/A</v>
      </c>
      <c r="E18" s="101" t="e">
        <f t="shared" si="8"/>
        <v>#N/A</v>
      </c>
      <c r="F18" s="101" t="e">
        <f t="shared" si="3"/>
        <v>#NAME?</v>
      </c>
      <c r="G18" s="92" t="e">
        <f t="shared" si="0"/>
        <v>#N/A</v>
      </c>
      <c r="H18" s="92"/>
      <c r="I18" s="92"/>
      <c r="J18" s="91" t="e">
        <f t="shared" si="4"/>
        <v>#N/A</v>
      </c>
      <c r="K18" s="92" t="e">
        <f t="shared" si="5"/>
        <v>#NAME?</v>
      </c>
      <c r="L18" s="92" t="e">
        <f t="shared" si="6"/>
        <v>#NAME?</v>
      </c>
      <c r="M18" s="92"/>
      <c r="N18" s="92"/>
      <c r="O18" s="91"/>
      <c r="P18" s="91"/>
      <c r="Q18" s="93"/>
      <c r="R18" s="93"/>
      <c r="S18" s="93"/>
      <c r="T18" s="93"/>
    </row>
    <row r="19" spans="1:20" ht="15" customHeight="1">
      <c r="A19" s="79">
        <v>5</v>
      </c>
      <c r="B19" s="101" t="e">
        <f t="shared" si="1"/>
        <v>#N/A</v>
      </c>
      <c r="C19" s="101" t="e">
        <f t="shared" si="7"/>
        <v>#N/A</v>
      </c>
      <c r="D19" s="102" t="e">
        <f t="shared" si="2"/>
        <v>#N/A</v>
      </c>
      <c r="E19" s="101" t="e">
        <f t="shared" si="8"/>
        <v>#N/A</v>
      </c>
      <c r="F19" s="101" t="e">
        <f t="shared" si="3"/>
        <v>#NAME?</v>
      </c>
      <c r="G19" s="92" t="e">
        <f t="shared" si="0"/>
        <v>#N/A</v>
      </c>
      <c r="H19" s="92"/>
      <c r="I19" s="92"/>
      <c r="J19" s="91" t="e">
        <f t="shared" si="4"/>
        <v>#N/A</v>
      </c>
      <c r="K19" s="92" t="e">
        <f t="shared" si="5"/>
        <v>#NAME?</v>
      </c>
      <c r="L19" s="92" t="e">
        <f t="shared" si="6"/>
        <v>#NAME?</v>
      </c>
      <c r="M19" s="92"/>
      <c r="N19" s="92"/>
      <c r="O19" s="91"/>
      <c r="P19" s="91"/>
      <c r="Q19" s="93"/>
      <c r="R19" s="93"/>
      <c r="S19" s="93"/>
      <c r="T19" s="93"/>
    </row>
    <row r="20" spans="1:20" ht="15" customHeight="1">
      <c r="A20" s="79">
        <v>6</v>
      </c>
      <c r="B20" s="101" t="e">
        <f t="shared" si="1"/>
        <v>#N/A</v>
      </c>
      <c r="C20" s="101" t="e">
        <f t="shared" si="7"/>
        <v>#N/A</v>
      </c>
      <c r="D20" s="102" t="e">
        <f t="shared" si="2"/>
        <v>#N/A</v>
      </c>
      <c r="E20" s="101" t="e">
        <f t="shared" si="8"/>
        <v>#N/A</v>
      </c>
      <c r="F20" s="101" t="e">
        <f t="shared" si="3"/>
        <v>#NAME?</v>
      </c>
      <c r="G20" s="92" t="e">
        <f t="shared" si="0"/>
        <v>#N/A</v>
      </c>
      <c r="H20" s="92"/>
      <c r="I20" s="92"/>
      <c r="J20" s="91" t="e">
        <f t="shared" si="4"/>
        <v>#N/A</v>
      </c>
      <c r="K20" s="92" t="e">
        <f t="shared" si="5"/>
        <v>#NAME?</v>
      </c>
      <c r="L20" s="92" t="e">
        <f t="shared" si="6"/>
        <v>#NAME?</v>
      </c>
      <c r="M20" s="92"/>
      <c r="N20" s="92"/>
      <c r="O20" s="91"/>
      <c r="P20" s="91"/>
      <c r="Q20" s="93"/>
      <c r="R20" s="93"/>
      <c r="S20" s="93"/>
      <c r="T20" s="93"/>
    </row>
    <row r="21" spans="1:20" ht="15" customHeight="1">
      <c r="A21" s="79">
        <v>7</v>
      </c>
      <c r="B21" s="101" t="e">
        <f t="shared" si="1"/>
        <v>#N/A</v>
      </c>
      <c r="C21" s="101" t="e">
        <f t="shared" si="7"/>
        <v>#N/A</v>
      </c>
      <c r="D21" s="102" t="e">
        <f t="shared" si="2"/>
        <v>#N/A</v>
      </c>
      <c r="E21" s="101" t="e">
        <f t="shared" si="8"/>
        <v>#N/A</v>
      </c>
      <c r="F21" s="101" t="e">
        <f t="shared" si="3"/>
        <v>#NAME?</v>
      </c>
      <c r="G21" s="92" t="e">
        <f t="shared" si="0"/>
        <v>#N/A</v>
      </c>
      <c r="H21" s="92"/>
      <c r="I21" s="92"/>
      <c r="J21" s="91" t="e">
        <f t="shared" si="4"/>
        <v>#N/A</v>
      </c>
      <c r="K21" s="92" t="e">
        <f t="shared" si="5"/>
        <v>#NAME?</v>
      </c>
      <c r="L21" s="92" t="e">
        <f t="shared" si="6"/>
        <v>#NAME?</v>
      </c>
      <c r="M21" s="92"/>
      <c r="N21" s="92"/>
      <c r="O21" s="91"/>
      <c r="P21" s="91"/>
      <c r="Q21" s="93"/>
      <c r="R21" s="93"/>
      <c r="S21" s="93"/>
      <c r="T21" s="93"/>
    </row>
    <row r="22" spans="1:20" ht="15" customHeight="1">
      <c r="A22" s="79">
        <v>8</v>
      </c>
      <c r="B22" s="101" t="e">
        <f t="shared" si="1"/>
        <v>#N/A</v>
      </c>
      <c r="C22" s="101" t="e">
        <f t="shared" si="7"/>
        <v>#N/A</v>
      </c>
      <c r="D22" s="102" t="e">
        <f t="shared" si="2"/>
        <v>#N/A</v>
      </c>
      <c r="E22" s="101" t="e">
        <f t="shared" si="8"/>
        <v>#N/A</v>
      </c>
      <c r="F22" s="101" t="e">
        <f t="shared" si="3"/>
        <v>#NAME?</v>
      </c>
      <c r="G22" s="92" t="e">
        <f t="shared" si="0"/>
        <v>#N/A</v>
      </c>
      <c r="H22" s="92"/>
      <c r="I22" s="92"/>
      <c r="J22" s="91" t="e">
        <f t="shared" si="4"/>
        <v>#N/A</v>
      </c>
      <c r="K22" s="92" t="e">
        <f t="shared" si="5"/>
        <v>#NAME?</v>
      </c>
      <c r="L22" s="92" t="e">
        <f t="shared" si="6"/>
        <v>#NAME?</v>
      </c>
      <c r="M22" s="92"/>
      <c r="N22" s="92"/>
      <c r="O22" s="91"/>
      <c r="P22" s="91"/>
      <c r="Q22" s="93"/>
      <c r="R22" s="93"/>
      <c r="S22" s="93"/>
      <c r="T22" s="93"/>
    </row>
    <row r="23" spans="1:20" ht="15" customHeight="1">
      <c r="A23" s="79">
        <v>9</v>
      </c>
      <c r="B23" s="101" t="e">
        <f t="shared" si="1"/>
        <v>#N/A</v>
      </c>
      <c r="C23" s="101" t="e">
        <f t="shared" si="7"/>
        <v>#N/A</v>
      </c>
      <c r="D23" s="102" t="e">
        <f t="shared" si="2"/>
        <v>#N/A</v>
      </c>
      <c r="E23" s="101" t="e">
        <f t="shared" si="8"/>
        <v>#N/A</v>
      </c>
      <c r="F23" s="101" t="e">
        <f t="shared" si="3"/>
        <v>#NAME?</v>
      </c>
      <c r="G23" s="92" t="e">
        <f t="shared" si="0"/>
        <v>#N/A</v>
      </c>
      <c r="H23" s="92"/>
      <c r="I23" s="92"/>
      <c r="J23" s="91" t="e">
        <f t="shared" si="4"/>
        <v>#N/A</v>
      </c>
      <c r="K23" s="92" t="e">
        <f t="shared" si="5"/>
        <v>#NAME?</v>
      </c>
      <c r="L23" s="92" t="e">
        <f t="shared" si="6"/>
        <v>#NAME?</v>
      </c>
      <c r="M23" s="92"/>
      <c r="N23" s="92"/>
      <c r="O23" s="91"/>
      <c r="P23" s="91"/>
      <c r="Q23" s="93"/>
      <c r="R23" s="93"/>
      <c r="S23" s="93"/>
      <c r="T23" s="93"/>
    </row>
    <row r="24" spans="1:20" ht="15" customHeight="1">
      <c r="A24" s="79">
        <v>10</v>
      </c>
      <c r="B24" s="101" t="e">
        <f t="shared" si="1"/>
        <v>#N/A</v>
      </c>
      <c r="C24" s="101" t="e">
        <f t="shared" si="7"/>
        <v>#N/A</v>
      </c>
      <c r="D24" s="102" t="e">
        <f t="shared" si="2"/>
        <v>#N/A</v>
      </c>
      <c r="E24" s="101" t="e">
        <f t="shared" si="8"/>
        <v>#N/A</v>
      </c>
      <c r="F24" s="101" t="e">
        <f t="shared" si="3"/>
        <v>#NAME?</v>
      </c>
      <c r="G24" s="92" t="e">
        <f t="shared" si="0"/>
        <v>#N/A</v>
      </c>
      <c r="H24" s="92"/>
      <c r="I24" s="92"/>
      <c r="J24" s="91" t="e">
        <f t="shared" si="4"/>
        <v>#N/A</v>
      </c>
      <c r="K24" s="92" t="e">
        <f t="shared" si="5"/>
        <v>#NAME?</v>
      </c>
      <c r="L24" s="92" t="e">
        <f t="shared" si="6"/>
        <v>#NAME?</v>
      </c>
      <c r="M24" s="92"/>
      <c r="N24" s="92"/>
      <c r="O24" s="91"/>
      <c r="P24" s="91"/>
      <c r="Q24" s="93"/>
      <c r="R24" s="93"/>
      <c r="S24" s="93"/>
      <c r="T24" s="93"/>
    </row>
    <row r="25" spans="1:20" ht="15" customHeight="1">
      <c r="A25" s="79">
        <v>11</v>
      </c>
      <c r="B25" s="101" t="e">
        <f t="shared" si="1"/>
        <v>#N/A</v>
      </c>
      <c r="C25" s="101" t="e">
        <f t="shared" si="7"/>
        <v>#N/A</v>
      </c>
      <c r="D25" s="102" t="e">
        <f t="shared" si="2"/>
        <v>#N/A</v>
      </c>
      <c r="E25" s="101" t="e">
        <f t="shared" si="8"/>
        <v>#N/A</v>
      </c>
      <c r="F25" s="101" t="e">
        <f t="shared" si="3"/>
        <v>#NAME?</v>
      </c>
      <c r="G25" s="92" t="e">
        <f t="shared" si="0"/>
        <v>#N/A</v>
      </c>
      <c r="H25" s="92"/>
      <c r="I25" s="92"/>
      <c r="J25" s="91" t="e">
        <f t="shared" si="4"/>
        <v>#N/A</v>
      </c>
      <c r="K25" s="92" t="e">
        <f t="shared" si="5"/>
        <v>#NAME?</v>
      </c>
      <c r="L25" s="92" t="e">
        <f t="shared" si="6"/>
        <v>#NAME?</v>
      </c>
      <c r="M25" s="92"/>
      <c r="N25" s="92"/>
      <c r="O25" s="91"/>
      <c r="P25" s="91"/>
      <c r="Q25" s="93"/>
      <c r="R25" s="93"/>
      <c r="S25" s="93"/>
      <c r="T25" s="93"/>
    </row>
    <row r="26" spans="1:20" ht="15" customHeight="1">
      <c r="A26" s="79">
        <v>12</v>
      </c>
      <c r="B26" s="101" t="e">
        <f t="shared" si="1"/>
        <v>#N/A</v>
      </c>
      <c r="C26" s="101" t="e">
        <f t="shared" si="7"/>
        <v>#N/A</v>
      </c>
      <c r="D26" s="102" t="e">
        <f t="shared" si="2"/>
        <v>#N/A</v>
      </c>
      <c r="E26" s="101" t="e">
        <f t="shared" si="8"/>
        <v>#N/A</v>
      </c>
      <c r="F26" s="101" t="e">
        <f t="shared" si="3"/>
        <v>#NAME?</v>
      </c>
      <c r="G26" s="92" t="e">
        <f t="shared" si="0"/>
        <v>#N/A</v>
      </c>
      <c r="H26" s="92"/>
      <c r="I26" s="92"/>
      <c r="J26" s="91" t="e">
        <f t="shared" si="4"/>
        <v>#N/A</v>
      </c>
      <c r="K26" s="92" t="e">
        <f t="shared" si="5"/>
        <v>#NAME?</v>
      </c>
      <c r="L26" s="92" t="e">
        <f t="shared" si="6"/>
        <v>#NAME?</v>
      </c>
      <c r="M26" s="92"/>
      <c r="N26" s="92"/>
      <c r="O26" s="91"/>
      <c r="P26" s="91"/>
      <c r="Q26" s="93"/>
      <c r="R26" s="93"/>
      <c r="S26" s="93"/>
      <c r="T26" s="93"/>
    </row>
    <row r="27" spans="1:20" ht="15" customHeight="1">
      <c r="A27" s="79">
        <v>13</v>
      </c>
      <c r="B27" s="101" t="e">
        <f t="shared" si="1"/>
        <v>#N/A</v>
      </c>
      <c r="C27" s="101" t="e">
        <f t="shared" si="7"/>
        <v>#N/A</v>
      </c>
      <c r="D27" s="102" t="e">
        <f t="shared" si="2"/>
        <v>#N/A</v>
      </c>
      <c r="E27" s="101" t="e">
        <f t="shared" si="8"/>
        <v>#N/A</v>
      </c>
      <c r="F27" s="101" t="e">
        <f t="shared" si="3"/>
        <v>#NAME?</v>
      </c>
      <c r="G27" s="92" t="e">
        <f t="shared" si="0"/>
        <v>#N/A</v>
      </c>
      <c r="H27" s="92"/>
      <c r="I27" s="92"/>
      <c r="J27" s="91" t="e">
        <f t="shared" si="4"/>
        <v>#N/A</v>
      </c>
      <c r="K27" s="92" t="e">
        <f t="shared" si="5"/>
        <v>#NAME?</v>
      </c>
      <c r="L27" s="92" t="e">
        <f t="shared" si="6"/>
        <v>#NAME?</v>
      </c>
      <c r="M27" s="92"/>
      <c r="N27" s="92"/>
      <c r="O27" s="91"/>
      <c r="P27" s="91"/>
      <c r="Q27" s="93"/>
      <c r="R27" s="93"/>
      <c r="S27" s="93"/>
      <c r="T27" s="93"/>
    </row>
    <row r="28" spans="1:20" ht="15" customHeight="1">
      <c r="A28" s="79">
        <v>14</v>
      </c>
      <c r="B28" s="101" t="e">
        <f t="shared" si="1"/>
        <v>#N/A</v>
      </c>
      <c r="C28" s="101" t="e">
        <f t="shared" si="7"/>
        <v>#N/A</v>
      </c>
      <c r="D28" s="102" t="e">
        <f t="shared" si="2"/>
        <v>#N/A</v>
      </c>
      <c r="E28" s="101" t="e">
        <f t="shared" si="8"/>
        <v>#N/A</v>
      </c>
      <c r="F28" s="101" t="e">
        <f t="shared" si="3"/>
        <v>#NAME?</v>
      </c>
      <c r="G28" s="92" t="e">
        <f t="shared" si="0"/>
        <v>#N/A</v>
      </c>
      <c r="H28" s="92"/>
      <c r="I28" s="92"/>
      <c r="J28" s="91" t="e">
        <f t="shared" si="4"/>
        <v>#N/A</v>
      </c>
      <c r="K28" s="92" t="e">
        <f t="shared" si="5"/>
        <v>#NAME?</v>
      </c>
      <c r="L28" s="92" t="e">
        <f t="shared" si="6"/>
        <v>#NAME?</v>
      </c>
      <c r="M28" s="92"/>
      <c r="N28" s="92"/>
      <c r="O28" s="91"/>
      <c r="P28" s="91"/>
      <c r="Q28" s="93"/>
      <c r="R28" s="93"/>
      <c r="S28" s="93"/>
      <c r="T28" s="93"/>
    </row>
    <row r="29" spans="1:20" ht="15" customHeight="1">
      <c r="A29" s="79">
        <v>15</v>
      </c>
      <c r="B29" s="101" t="e">
        <f t="shared" si="1"/>
        <v>#N/A</v>
      </c>
      <c r="C29" s="101" t="e">
        <f t="shared" si="7"/>
        <v>#N/A</v>
      </c>
      <c r="D29" s="102" t="e">
        <f t="shared" si="2"/>
        <v>#N/A</v>
      </c>
      <c r="E29" s="101" t="e">
        <f t="shared" si="8"/>
        <v>#N/A</v>
      </c>
      <c r="F29" s="101" t="e">
        <f t="shared" si="3"/>
        <v>#NAME?</v>
      </c>
      <c r="G29" s="92" t="e">
        <f t="shared" si="0"/>
        <v>#N/A</v>
      </c>
      <c r="H29" s="92"/>
      <c r="I29" s="92"/>
      <c r="J29" s="91" t="e">
        <f t="shared" si="4"/>
        <v>#N/A</v>
      </c>
      <c r="K29" s="92" t="e">
        <f t="shared" si="5"/>
        <v>#NAME?</v>
      </c>
      <c r="L29" s="92" t="e">
        <f t="shared" si="6"/>
        <v>#NAME?</v>
      </c>
      <c r="M29" s="92"/>
      <c r="N29" s="92"/>
      <c r="O29" s="91"/>
      <c r="P29" s="91"/>
      <c r="Q29" s="93"/>
      <c r="R29" s="93"/>
      <c r="S29" s="93"/>
      <c r="T29" s="93"/>
    </row>
    <row r="30" spans="1:20" ht="15" customHeight="1">
      <c r="A30" s="79">
        <v>16</v>
      </c>
      <c r="B30" s="101" t="e">
        <f t="shared" si="1"/>
        <v>#N/A</v>
      </c>
      <c r="C30" s="101" t="e">
        <f t="shared" si="7"/>
        <v>#N/A</v>
      </c>
      <c r="D30" s="102" t="e">
        <f t="shared" si="2"/>
        <v>#N/A</v>
      </c>
      <c r="E30" s="101" t="e">
        <f t="shared" si="8"/>
        <v>#N/A</v>
      </c>
      <c r="F30" s="101" t="e">
        <f t="shared" si="3"/>
        <v>#NAME?</v>
      </c>
      <c r="G30" s="92" t="e">
        <f t="shared" si="0"/>
        <v>#N/A</v>
      </c>
      <c r="H30" s="92"/>
      <c r="I30" s="92"/>
      <c r="J30" s="91" t="e">
        <f t="shared" si="4"/>
        <v>#N/A</v>
      </c>
      <c r="K30" s="92" t="e">
        <f t="shared" si="5"/>
        <v>#NAME?</v>
      </c>
      <c r="L30" s="92" t="e">
        <f t="shared" si="6"/>
        <v>#NAME?</v>
      </c>
      <c r="M30" s="92"/>
      <c r="N30" s="92"/>
      <c r="O30" s="91"/>
      <c r="P30" s="91"/>
      <c r="Q30" s="93"/>
      <c r="R30" s="93"/>
      <c r="S30" s="93"/>
      <c r="T30" s="93"/>
    </row>
    <row r="31" spans="1:20" ht="15" customHeight="1">
      <c r="A31" s="79">
        <v>17</v>
      </c>
      <c r="B31" s="101" t="e">
        <f t="shared" si="1"/>
        <v>#N/A</v>
      </c>
      <c r="C31" s="101" t="e">
        <f t="shared" si="7"/>
        <v>#N/A</v>
      </c>
      <c r="D31" s="102" t="e">
        <f t="shared" si="2"/>
        <v>#N/A</v>
      </c>
      <c r="E31" s="101" t="e">
        <f t="shared" si="8"/>
        <v>#N/A</v>
      </c>
      <c r="F31" s="101" t="e">
        <f t="shared" si="3"/>
        <v>#NAME?</v>
      </c>
      <c r="G31" s="92" t="e">
        <f t="shared" si="0"/>
        <v>#N/A</v>
      </c>
      <c r="H31" s="92"/>
      <c r="I31" s="92"/>
      <c r="J31" s="91" t="e">
        <f t="shared" si="4"/>
        <v>#N/A</v>
      </c>
      <c r="K31" s="92" t="e">
        <f t="shared" si="5"/>
        <v>#NAME?</v>
      </c>
      <c r="L31" s="92" t="e">
        <f t="shared" si="6"/>
        <v>#NAME?</v>
      </c>
      <c r="M31" s="92"/>
      <c r="N31" s="92"/>
      <c r="O31" s="91"/>
      <c r="P31" s="91"/>
      <c r="Q31" s="93"/>
      <c r="R31" s="93"/>
      <c r="S31" s="93"/>
      <c r="T31" s="93"/>
    </row>
    <row r="32" spans="1:20" ht="15" customHeight="1">
      <c r="A32" s="79">
        <v>18</v>
      </c>
      <c r="B32" s="101" t="e">
        <f t="shared" si="1"/>
        <v>#N/A</v>
      </c>
      <c r="C32" s="101" t="e">
        <f t="shared" si="7"/>
        <v>#N/A</v>
      </c>
      <c r="D32" s="102" t="e">
        <f t="shared" si="2"/>
        <v>#N/A</v>
      </c>
      <c r="E32" s="101" t="e">
        <f t="shared" si="8"/>
        <v>#N/A</v>
      </c>
      <c r="F32" s="101" t="e">
        <f t="shared" si="3"/>
        <v>#NAME?</v>
      </c>
      <c r="G32" s="92" t="e">
        <f t="shared" si="0"/>
        <v>#N/A</v>
      </c>
      <c r="H32" s="92"/>
      <c r="I32" s="92"/>
      <c r="J32" s="91" t="e">
        <f t="shared" si="4"/>
        <v>#N/A</v>
      </c>
      <c r="K32" s="92" t="e">
        <f t="shared" si="5"/>
        <v>#NAME?</v>
      </c>
      <c r="L32" s="92" t="e">
        <f t="shared" si="6"/>
        <v>#NAME?</v>
      </c>
      <c r="M32" s="92"/>
      <c r="N32" s="92"/>
      <c r="O32" s="91"/>
      <c r="P32" s="91"/>
      <c r="Q32" s="93"/>
      <c r="R32" s="93"/>
      <c r="S32" s="93"/>
      <c r="T32" s="93"/>
    </row>
    <row r="33" spans="1:20" ht="15" customHeight="1">
      <c r="A33" s="79">
        <v>19</v>
      </c>
      <c r="B33" s="101" t="e">
        <f t="shared" si="1"/>
        <v>#N/A</v>
      </c>
      <c r="C33" s="101" t="e">
        <f t="shared" si="7"/>
        <v>#N/A</v>
      </c>
      <c r="D33" s="102" t="e">
        <f t="shared" si="2"/>
        <v>#N/A</v>
      </c>
      <c r="E33" s="101" t="e">
        <f t="shared" si="8"/>
        <v>#N/A</v>
      </c>
      <c r="F33" s="101" t="e">
        <f t="shared" si="3"/>
        <v>#NAME?</v>
      </c>
      <c r="G33" s="92" t="e">
        <f t="shared" si="0"/>
        <v>#N/A</v>
      </c>
      <c r="H33" s="92"/>
      <c r="I33" s="92"/>
      <c r="J33" s="91" t="e">
        <f t="shared" si="4"/>
        <v>#N/A</v>
      </c>
      <c r="K33" s="92" t="e">
        <f t="shared" si="5"/>
        <v>#NAME?</v>
      </c>
      <c r="L33" s="92" t="e">
        <f t="shared" si="6"/>
        <v>#NAME?</v>
      </c>
      <c r="M33" s="92"/>
      <c r="N33" s="92"/>
      <c r="O33" s="91"/>
      <c r="P33" s="91"/>
      <c r="Q33" s="93"/>
      <c r="R33" s="93"/>
      <c r="S33" s="93"/>
      <c r="T33" s="93"/>
    </row>
    <row r="34" spans="1:20" ht="15" customHeight="1">
      <c r="A34" s="79">
        <v>20</v>
      </c>
      <c r="B34" s="101" t="e">
        <f t="shared" si="1"/>
        <v>#N/A</v>
      </c>
      <c r="C34" s="101" t="e">
        <f t="shared" si="7"/>
        <v>#N/A</v>
      </c>
      <c r="D34" s="102" t="e">
        <f t="shared" si="2"/>
        <v>#N/A</v>
      </c>
      <c r="E34" s="101" t="e">
        <f t="shared" si="8"/>
        <v>#N/A</v>
      </c>
      <c r="F34" s="101" t="e">
        <f t="shared" si="3"/>
        <v>#NAME?</v>
      </c>
      <c r="G34" s="92" t="e">
        <f t="shared" si="0"/>
        <v>#N/A</v>
      </c>
      <c r="H34" s="92"/>
      <c r="I34" s="92"/>
      <c r="J34" s="91" t="e">
        <f t="shared" si="4"/>
        <v>#N/A</v>
      </c>
      <c r="K34" s="92" t="e">
        <f t="shared" si="5"/>
        <v>#NAME?</v>
      </c>
      <c r="L34" s="92" t="e">
        <f t="shared" si="6"/>
        <v>#NAME?</v>
      </c>
      <c r="M34" s="92"/>
      <c r="N34" s="92"/>
      <c r="O34" s="91"/>
      <c r="P34" s="91"/>
      <c r="Q34" s="93"/>
      <c r="R34" s="93"/>
      <c r="S34" s="93"/>
      <c r="T34" s="93"/>
    </row>
    <row r="35" spans="1:20" ht="15" customHeight="1">
      <c r="A35" s="79">
        <v>21</v>
      </c>
      <c r="B35" s="101" t="e">
        <f t="shared" si="1"/>
        <v>#N/A</v>
      </c>
      <c r="C35" s="101" t="e">
        <f t="shared" si="7"/>
        <v>#N/A</v>
      </c>
      <c r="D35" s="102" t="e">
        <f t="shared" si="2"/>
        <v>#N/A</v>
      </c>
      <c r="E35" s="101" t="e">
        <f t="shared" si="8"/>
        <v>#N/A</v>
      </c>
      <c r="F35" s="101" t="e">
        <f t="shared" si="3"/>
        <v>#NAME?</v>
      </c>
      <c r="G35" s="92" t="e">
        <f t="shared" si="0"/>
        <v>#N/A</v>
      </c>
      <c r="H35" s="92"/>
      <c r="I35" s="92"/>
      <c r="J35" s="91" t="e">
        <f t="shared" si="4"/>
        <v>#N/A</v>
      </c>
      <c r="K35" s="92" t="e">
        <f t="shared" si="5"/>
        <v>#NAME?</v>
      </c>
      <c r="L35" s="92" t="e">
        <f t="shared" si="6"/>
        <v>#NAME?</v>
      </c>
      <c r="M35" s="92"/>
      <c r="N35" s="92"/>
      <c r="O35" s="91"/>
      <c r="P35" s="91"/>
      <c r="Q35" s="93"/>
      <c r="R35" s="93"/>
      <c r="S35" s="93"/>
      <c r="T35" s="93"/>
    </row>
    <row r="36" spans="1:20" ht="15" customHeight="1">
      <c r="A36" s="79">
        <v>22</v>
      </c>
      <c r="B36" s="101" t="e">
        <f t="shared" si="1"/>
        <v>#N/A</v>
      </c>
      <c r="C36" s="101" t="e">
        <f t="shared" si="7"/>
        <v>#N/A</v>
      </c>
      <c r="D36" s="102" t="e">
        <f t="shared" si="2"/>
        <v>#N/A</v>
      </c>
      <c r="E36" s="101" t="e">
        <f t="shared" si="8"/>
        <v>#N/A</v>
      </c>
      <c r="F36" s="101" t="e">
        <f t="shared" si="3"/>
        <v>#NAME?</v>
      </c>
      <c r="G36" s="92" t="e">
        <f t="shared" si="0"/>
        <v>#N/A</v>
      </c>
      <c r="H36" s="92"/>
      <c r="I36" s="92"/>
      <c r="J36" s="91" t="e">
        <f t="shared" si="4"/>
        <v>#N/A</v>
      </c>
      <c r="K36" s="92" t="e">
        <f t="shared" si="5"/>
        <v>#NAME?</v>
      </c>
      <c r="L36" s="92" t="e">
        <f t="shared" si="6"/>
        <v>#NAME?</v>
      </c>
      <c r="M36" s="92"/>
      <c r="N36" s="92"/>
      <c r="O36" s="91"/>
      <c r="P36" s="91"/>
      <c r="Q36" s="93"/>
      <c r="R36" s="93"/>
      <c r="S36" s="93"/>
      <c r="T36" s="93"/>
    </row>
    <row r="37" spans="1:20" ht="15" customHeight="1">
      <c r="A37" s="79">
        <v>23</v>
      </c>
      <c r="B37" s="101" t="e">
        <f t="shared" si="1"/>
        <v>#N/A</v>
      </c>
      <c r="C37" s="101" t="e">
        <f t="shared" si="7"/>
        <v>#N/A</v>
      </c>
      <c r="D37" s="102" t="e">
        <f t="shared" si="2"/>
        <v>#N/A</v>
      </c>
      <c r="E37" s="101" t="e">
        <f t="shared" si="8"/>
        <v>#N/A</v>
      </c>
      <c r="F37" s="101" t="e">
        <f t="shared" si="3"/>
        <v>#NAME?</v>
      </c>
      <c r="G37" s="92" t="e">
        <f t="shared" si="0"/>
        <v>#N/A</v>
      </c>
      <c r="H37" s="92"/>
      <c r="I37" s="92"/>
      <c r="J37" s="91" t="e">
        <f t="shared" si="4"/>
        <v>#N/A</v>
      </c>
      <c r="K37" s="92" t="e">
        <f t="shared" si="5"/>
        <v>#NAME?</v>
      </c>
      <c r="L37" s="92" t="e">
        <f t="shared" si="6"/>
        <v>#NAME?</v>
      </c>
      <c r="M37" s="92"/>
      <c r="N37" s="92"/>
      <c r="O37" s="91"/>
      <c r="P37" s="91"/>
      <c r="Q37" s="93"/>
      <c r="R37" s="93"/>
      <c r="S37" s="93"/>
      <c r="T37" s="93"/>
    </row>
    <row r="38" spans="1:20" ht="15" customHeight="1">
      <c r="A38" s="79">
        <v>24</v>
      </c>
      <c r="B38" s="101" t="e">
        <f t="shared" si="1"/>
        <v>#N/A</v>
      </c>
      <c r="C38" s="101" t="e">
        <f t="shared" si="7"/>
        <v>#N/A</v>
      </c>
      <c r="D38" s="102" t="e">
        <f t="shared" si="2"/>
        <v>#N/A</v>
      </c>
      <c r="E38" s="101" t="e">
        <f t="shared" si="8"/>
        <v>#N/A</v>
      </c>
      <c r="F38" s="101" t="e">
        <f t="shared" si="3"/>
        <v>#NAME?</v>
      </c>
      <c r="G38" s="92" t="e">
        <f t="shared" si="0"/>
        <v>#N/A</v>
      </c>
      <c r="H38" s="92"/>
      <c r="I38" s="92"/>
      <c r="J38" s="91" t="e">
        <f t="shared" si="4"/>
        <v>#N/A</v>
      </c>
      <c r="K38" s="92" t="e">
        <f t="shared" si="5"/>
        <v>#NAME?</v>
      </c>
      <c r="L38" s="92" t="e">
        <f t="shared" si="6"/>
        <v>#NAME?</v>
      </c>
      <c r="M38" s="92"/>
      <c r="N38" s="92"/>
      <c r="O38" s="91"/>
      <c r="P38" s="91"/>
      <c r="Q38" s="93"/>
      <c r="R38" s="93"/>
      <c r="S38" s="93"/>
      <c r="T38" s="93"/>
    </row>
    <row r="39" spans="1:20" ht="15" customHeight="1">
      <c r="A39" s="79">
        <v>25</v>
      </c>
      <c r="B39" s="101" t="e">
        <f t="shared" si="1"/>
        <v>#N/A</v>
      </c>
      <c r="C39" s="101" t="e">
        <f t="shared" si="7"/>
        <v>#N/A</v>
      </c>
      <c r="D39" s="102" t="e">
        <f t="shared" si="2"/>
        <v>#N/A</v>
      </c>
      <c r="E39" s="101" t="e">
        <f t="shared" si="8"/>
        <v>#N/A</v>
      </c>
      <c r="F39" s="101" t="e">
        <f t="shared" si="3"/>
        <v>#NAME?</v>
      </c>
      <c r="G39" s="92" t="e">
        <f t="shared" si="0"/>
        <v>#N/A</v>
      </c>
      <c r="H39" s="92"/>
      <c r="I39" s="92"/>
      <c r="J39" s="91" t="e">
        <f t="shared" si="4"/>
        <v>#N/A</v>
      </c>
      <c r="K39" s="92" t="e">
        <f t="shared" si="5"/>
        <v>#NAME?</v>
      </c>
      <c r="L39" s="92" t="e">
        <f t="shared" si="6"/>
        <v>#NAME?</v>
      </c>
      <c r="M39" s="92"/>
      <c r="O39" s="91"/>
      <c r="P39" s="91"/>
      <c r="Q39" s="93"/>
      <c r="R39" s="93"/>
      <c r="S39" s="93"/>
      <c r="T39" s="93"/>
    </row>
    <row r="40" spans="1:20" ht="15" customHeight="1">
      <c r="A40" s="79">
        <v>26</v>
      </c>
      <c r="B40" s="101" t="e">
        <f t="shared" si="1"/>
        <v>#N/A</v>
      </c>
      <c r="C40" s="101" t="e">
        <f t="shared" si="7"/>
        <v>#N/A</v>
      </c>
      <c r="D40" s="102" t="e">
        <f t="shared" si="2"/>
        <v>#N/A</v>
      </c>
      <c r="E40" s="101" t="e">
        <f t="shared" si="8"/>
        <v>#N/A</v>
      </c>
      <c r="F40" s="101" t="e">
        <f t="shared" si="3"/>
        <v>#NAME?</v>
      </c>
      <c r="G40" s="92" t="e">
        <f t="shared" si="0"/>
        <v>#N/A</v>
      </c>
      <c r="H40" s="92"/>
      <c r="I40" s="92"/>
      <c r="J40" s="91" t="e">
        <f t="shared" si="4"/>
        <v>#N/A</v>
      </c>
      <c r="K40" s="92" t="e">
        <f t="shared" si="5"/>
        <v>#NAME?</v>
      </c>
      <c r="L40" s="92" t="e">
        <f t="shared" si="6"/>
        <v>#NAME?</v>
      </c>
      <c r="O40" s="91"/>
      <c r="P40" s="91"/>
      <c r="Q40" s="93"/>
      <c r="R40" s="93"/>
      <c r="S40" s="93"/>
      <c r="T40" s="93"/>
    </row>
    <row r="41" spans="1:20" ht="15" customHeight="1">
      <c r="A41" s="79">
        <v>27</v>
      </c>
      <c r="B41" s="101" t="e">
        <f t="shared" si="1"/>
        <v>#N/A</v>
      </c>
      <c r="C41" s="101" t="e">
        <f t="shared" si="7"/>
        <v>#N/A</v>
      </c>
      <c r="D41" s="102" t="e">
        <f t="shared" si="2"/>
        <v>#N/A</v>
      </c>
      <c r="E41" s="101" t="e">
        <f t="shared" si="8"/>
        <v>#N/A</v>
      </c>
      <c r="F41" s="101" t="e">
        <f t="shared" si="3"/>
        <v>#NAME?</v>
      </c>
      <c r="G41" s="92" t="e">
        <f t="shared" si="0"/>
        <v>#N/A</v>
      </c>
      <c r="H41" s="92"/>
      <c r="I41" s="92"/>
      <c r="J41" s="91" t="e">
        <f t="shared" si="4"/>
        <v>#N/A</v>
      </c>
      <c r="K41" s="92" t="e">
        <f t="shared" si="5"/>
        <v>#NAME?</v>
      </c>
      <c r="L41" s="92" t="e">
        <f t="shared" si="6"/>
        <v>#NAME?</v>
      </c>
      <c r="O41" s="91"/>
      <c r="P41" s="91"/>
      <c r="Q41" s="93"/>
      <c r="R41" s="93"/>
      <c r="S41" s="93"/>
      <c r="T41" s="93"/>
    </row>
    <row r="42" spans="1:20" ht="15" customHeight="1">
      <c r="A42" s="79">
        <v>28</v>
      </c>
      <c r="B42" s="101" t="e">
        <f t="shared" si="1"/>
        <v>#N/A</v>
      </c>
      <c r="C42" s="101" t="e">
        <f t="shared" si="7"/>
        <v>#N/A</v>
      </c>
      <c r="D42" s="102" t="e">
        <f t="shared" si="2"/>
        <v>#N/A</v>
      </c>
      <c r="E42" s="101" t="e">
        <f t="shared" si="8"/>
        <v>#N/A</v>
      </c>
      <c r="F42" s="101" t="e">
        <f t="shared" si="3"/>
        <v>#NAME?</v>
      </c>
      <c r="G42" s="92" t="e">
        <f t="shared" si="0"/>
        <v>#N/A</v>
      </c>
      <c r="H42" s="92"/>
      <c r="I42" s="92"/>
      <c r="J42" s="91" t="e">
        <f t="shared" si="4"/>
        <v>#N/A</v>
      </c>
      <c r="K42" s="92" t="e">
        <f t="shared" si="5"/>
        <v>#NAME?</v>
      </c>
      <c r="L42" s="92" t="e">
        <f t="shared" si="6"/>
        <v>#NAME?</v>
      </c>
      <c r="O42" s="91"/>
      <c r="P42" s="91"/>
      <c r="Q42" s="93"/>
      <c r="R42" s="93"/>
      <c r="S42" s="93"/>
      <c r="T42" s="93"/>
    </row>
    <row r="43" spans="1:20" ht="15" customHeight="1">
      <c r="A43" s="79">
        <v>29</v>
      </c>
      <c r="B43" s="101" t="e">
        <f t="shared" si="1"/>
        <v>#N/A</v>
      </c>
      <c r="C43" s="101" t="e">
        <f t="shared" si="7"/>
        <v>#N/A</v>
      </c>
      <c r="D43" s="102" t="e">
        <f t="shared" si="2"/>
        <v>#N/A</v>
      </c>
      <c r="E43" s="101" t="e">
        <f t="shared" si="8"/>
        <v>#N/A</v>
      </c>
      <c r="F43" s="101" t="e">
        <f t="shared" si="3"/>
        <v>#NAME?</v>
      </c>
      <c r="G43" s="92" t="e">
        <f t="shared" si="0"/>
        <v>#N/A</v>
      </c>
      <c r="H43" s="92"/>
      <c r="I43" s="92"/>
      <c r="J43" s="91" t="e">
        <f t="shared" si="4"/>
        <v>#N/A</v>
      </c>
      <c r="K43" s="92" t="e">
        <f t="shared" si="5"/>
        <v>#NAME?</v>
      </c>
      <c r="L43" s="92" t="e">
        <f t="shared" si="6"/>
        <v>#NAME?</v>
      </c>
      <c r="O43" s="91"/>
      <c r="P43" s="91"/>
      <c r="Q43" s="93"/>
      <c r="R43" s="93"/>
      <c r="S43" s="93"/>
      <c r="T43" s="93"/>
    </row>
    <row r="44" spans="1:20" ht="15" customHeight="1">
      <c r="A44" s="79">
        <v>30</v>
      </c>
      <c r="B44" s="101" t="e">
        <f t="shared" si="1"/>
        <v>#N/A</v>
      </c>
      <c r="C44" s="101" t="e">
        <f t="shared" si="7"/>
        <v>#N/A</v>
      </c>
      <c r="D44" s="102" t="e">
        <f t="shared" si="2"/>
        <v>#N/A</v>
      </c>
      <c r="E44" s="101" t="e">
        <f t="shared" si="8"/>
        <v>#N/A</v>
      </c>
      <c r="F44" s="101" t="e">
        <f t="shared" si="3"/>
        <v>#NAME?</v>
      </c>
      <c r="G44" s="92" t="e">
        <f t="shared" si="0"/>
        <v>#N/A</v>
      </c>
      <c r="H44" s="92"/>
      <c r="I44" s="92"/>
      <c r="J44" s="91" t="e">
        <f t="shared" si="4"/>
        <v>#N/A</v>
      </c>
      <c r="K44" s="92" t="e">
        <f t="shared" si="5"/>
        <v>#NAME?</v>
      </c>
      <c r="L44" s="92" t="e">
        <f t="shared" si="6"/>
        <v>#NAME?</v>
      </c>
      <c r="O44" s="91"/>
      <c r="P44" s="91"/>
      <c r="Q44" s="93"/>
      <c r="R44" s="93"/>
      <c r="S44" s="93"/>
      <c r="T44" s="93"/>
    </row>
    <row r="45" spans="1:20" ht="15" customHeight="1">
      <c r="A45" s="79">
        <v>31</v>
      </c>
      <c r="B45" s="101" t="e">
        <f t="shared" si="1"/>
        <v>#N/A</v>
      </c>
      <c r="C45" s="101" t="e">
        <f t="shared" si="7"/>
        <v>#N/A</v>
      </c>
      <c r="D45" s="102" t="e">
        <f t="shared" si="2"/>
        <v>#N/A</v>
      </c>
      <c r="E45" s="101" t="e">
        <f t="shared" si="8"/>
        <v>#N/A</v>
      </c>
      <c r="F45" s="101" t="e">
        <f t="shared" si="3"/>
        <v>#NAME?</v>
      </c>
      <c r="G45" s="92" t="e">
        <f t="shared" si="0"/>
        <v>#N/A</v>
      </c>
      <c r="H45" s="92"/>
      <c r="I45" s="92"/>
      <c r="J45" s="91" t="e">
        <f t="shared" si="4"/>
        <v>#N/A</v>
      </c>
      <c r="K45" s="92" t="e">
        <f t="shared" si="5"/>
        <v>#NAME?</v>
      </c>
      <c r="L45" s="92" t="e">
        <f t="shared" si="6"/>
        <v>#NAME?</v>
      </c>
      <c r="O45" s="91"/>
      <c r="P45" s="91"/>
      <c r="Q45" s="93"/>
      <c r="R45" s="93"/>
      <c r="S45" s="93"/>
      <c r="T45" s="93"/>
    </row>
    <row r="46" spans="1:20" ht="15" customHeight="1">
      <c r="A46" s="79">
        <v>32</v>
      </c>
      <c r="B46" s="101" t="e">
        <f t="shared" si="1"/>
        <v>#N/A</v>
      </c>
      <c r="C46" s="101" t="e">
        <f t="shared" si="7"/>
        <v>#N/A</v>
      </c>
      <c r="D46" s="102" t="e">
        <f t="shared" si="2"/>
        <v>#N/A</v>
      </c>
      <c r="E46" s="101" t="e">
        <f t="shared" si="8"/>
        <v>#N/A</v>
      </c>
      <c r="F46" s="101" t="e">
        <f t="shared" si="3"/>
        <v>#NAME?</v>
      </c>
      <c r="G46" s="92" t="e">
        <f t="shared" si="0"/>
        <v>#N/A</v>
      </c>
      <c r="H46" s="92"/>
      <c r="I46" s="92"/>
      <c r="J46" s="91" t="e">
        <f t="shared" si="4"/>
        <v>#N/A</v>
      </c>
      <c r="K46" s="92" t="e">
        <f t="shared" si="5"/>
        <v>#NAME?</v>
      </c>
      <c r="L46" s="92" t="e">
        <f t="shared" si="6"/>
        <v>#NAME?</v>
      </c>
      <c r="O46" s="91"/>
      <c r="P46" s="91"/>
      <c r="Q46" s="93"/>
      <c r="R46" s="93"/>
      <c r="S46" s="93"/>
      <c r="T46" s="93"/>
    </row>
    <row r="47" spans="1:20" ht="15" customHeight="1">
      <c r="A47" s="79">
        <v>33</v>
      </c>
      <c r="B47" s="101" t="e">
        <f t="shared" si="1"/>
        <v>#N/A</v>
      </c>
      <c r="C47" s="101" t="e">
        <f t="shared" si="7"/>
        <v>#N/A</v>
      </c>
      <c r="D47" s="102" t="e">
        <f t="shared" si="2"/>
        <v>#N/A</v>
      </c>
      <c r="E47" s="101" t="e">
        <f t="shared" si="8"/>
        <v>#N/A</v>
      </c>
      <c r="F47" s="101" t="e">
        <f t="shared" si="3"/>
        <v>#NAME?</v>
      </c>
      <c r="G47" s="92" t="e">
        <f t="shared" ref="G47:G74" si="9">VLOOKUP($B$2,$B$81:$S$143,9,FALSE)*D47</f>
        <v>#N/A</v>
      </c>
      <c r="H47" s="92"/>
      <c r="I47" s="92"/>
      <c r="J47" s="91" t="e">
        <f t="shared" si="4"/>
        <v>#N/A</v>
      </c>
      <c r="K47" s="92" t="e">
        <f t="shared" si="5"/>
        <v>#NAME?</v>
      </c>
      <c r="L47" s="92" t="e">
        <f t="shared" si="6"/>
        <v>#NAME?</v>
      </c>
      <c r="O47" s="91"/>
      <c r="P47" s="91"/>
      <c r="Q47" s="93"/>
      <c r="R47" s="93"/>
      <c r="S47" s="93"/>
      <c r="T47" s="93"/>
    </row>
    <row r="48" spans="1:20" ht="15" customHeight="1">
      <c r="A48" s="79">
        <v>34</v>
      </c>
      <c r="B48" s="101" t="e">
        <f t="shared" ref="B48:B74" si="10">IF(A48&gt;VLOOKUP($B$2,$B$81:$V$143,2,FALSE),0,B47)</f>
        <v>#N/A</v>
      </c>
      <c r="C48" s="101" t="e">
        <f t="shared" si="7"/>
        <v>#N/A</v>
      </c>
      <c r="D48" s="102" t="e">
        <f t="shared" ref="D48:D74" si="11">IF(A48&gt;VLOOKUP($B$2,$B$81:$V$143,2,FALSE),0,VLOOKUP($B$2,$B$81:$V$143,10,FALSE)/12*E47)</f>
        <v>#N/A</v>
      </c>
      <c r="E48" s="101" t="e">
        <f t="shared" si="8"/>
        <v>#N/A</v>
      </c>
      <c r="F48" s="101" t="e">
        <f t="shared" si="3"/>
        <v>#NAME?</v>
      </c>
      <c r="G48" s="92" t="e">
        <f t="shared" si="9"/>
        <v>#N/A</v>
      </c>
      <c r="H48" s="92"/>
      <c r="I48" s="92"/>
      <c r="J48" s="91" t="e">
        <f t="shared" si="4"/>
        <v>#N/A</v>
      </c>
      <c r="K48" s="92" t="e">
        <f t="shared" si="5"/>
        <v>#NAME?</v>
      </c>
      <c r="L48" s="92" t="e">
        <f t="shared" si="6"/>
        <v>#NAME?</v>
      </c>
      <c r="O48" s="91"/>
      <c r="P48" s="91"/>
      <c r="Q48" s="93"/>
      <c r="R48" s="93"/>
      <c r="S48" s="93"/>
      <c r="T48" s="93"/>
    </row>
    <row r="49" spans="1:20" ht="15" customHeight="1">
      <c r="A49" s="79">
        <v>35</v>
      </c>
      <c r="B49" s="101" t="e">
        <f t="shared" si="10"/>
        <v>#N/A</v>
      </c>
      <c r="C49" s="101" t="e">
        <f t="shared" si="7"/>
        <v>#N/A</v>
      </c>
      <c r="D49" s="102" t="e">
        <f t="shared" si="11"/>
        <v>#N/A</v>
      </c>
      <c r="E49" s="101" t="e">
        <f t="shared" si="8"/>
        <v>#N/A</v>
      </c>
      <c r="F49" s="101" t="e">
        <f t="shared" si="3"/>
        <v>#NAME?</v>
      </c>
      <c r="G49" s="92" t="e">
        <f t="shared" si="9"/>
        <v>#N/A</v>
      </c>
      <c r="H49" s="92"/>
      <c r="I49" s="92"/>
      <c r="J49" s="91" t="e">
        <f t="shared" si="4"/>
        <v>#N/A</v>
      </c>
      <c r="K49" s="92" t="e">
        <f t="shared" si="5"/>
        <v>#NAME?</v>
      </c>
      <c r="L49" s="92" t="e">
        <f t="shared" si="6"/>
        <v>#NAME?</v>
      </c>
      <c r="O49" s="91"/>
      <c r="P49" s="91"/>
      <c r="Q49" s="93"/>
      <c r="R49" s="93"/>
      <c r="S49" s="93"/>
      <c r="T49" s="93"/>
    </row>
    <row r="50" spans="1:20" ht="15" customHeight="1">
      <c r="A50" s="79">
        <v>36</v>
      </c>
      <c r="B50" s="101" t="e">
        <f t="shared" si="10"/>
        <v>#N/A</v>
      </c>
      <c r="C50" s="101" t="e">
        <f t="shared" si="7"/>
        <v>#N/A</v>
      </c>
      <c r="D50" s="102" t="e">
        <f t="shared" si="11"/>
        <v>#N/A</v>
      </c>
      <c r="E50" s="101" t="e">
        <f t="shared" si="8"/>
        <v>#N/A</v>
      </c>
      <c r="F50" s="101" t="e">
        <f t="shared" si="3"/>
        <v>#NAME?</v>
      </c>
      <c r="G50" s="92" t="e">
        <f t="shared" si="9"/>
        <v>#N/A</v>
      </c>
      <c r="H50" s="92"/>
      <c r="I50" s="92"/>
      <c r="J50" s="91" t="e">
        <f t="shared" si="4"/>
        <v>#N/A</v>
      </c>
      <c r="K50" s="92" t="e">
        <f t="shared" si="5"/>
        <v>#NAME?</v>
      </c>
      <c r="L50" s="92" t="e">
        <f t="shared" si="6"/>
        <v>#NAME?</v>
      </c>
      <c r="O50" s="91"/>
      <c r="P50" s="91"/>
      <c r="Q50" s="93"/>
      <c r="R50" s="93"/>
      <c r="S50" s="93"/>
      <c r="T50" s="93"/>
    </row>
    <row r="51" spans="1:20">
      <c r="A51" s="79">
        <v>37</v>
      </c>
      <c r="B51" s="101" t="e">
        <f t="shared" si="10"/>
        <v>#N/A</v>
      </c>
      <c r="C51" s="101" t="e">
        <f t="shared" si="7"/>
        <v>#N/A</v>
      </c>
      <c r="D51" s="102" t="e">
        <f t="shared" si="11"/>
        <v>#N/A</v>
      </c>
      <c r="E51" s="101" t="e">
        <f t="shared" si="8"/>
        <v>#N/A</v>
      </c>
      <c r="F51" s="101" t="e">
        <f t="shared" si="3"/>
        <v>#NAME?</v>
      </c>
      <c r="G51" s="92" t="e">
        <f t="shared" si="9"/>
        <v>#N/A</v>
      </c>
      <c r="H51" s="92"/>
      <c r="I51" s="92"/>
      <c r="J51" s="91" t="e">
        <f t="shared" si="4"/>
        <v>#N/A</v>
      </c>
      <c r="K51" s="92" t="e">
        <f t="shared" si="5"/>
        <v>#NAME?</v>
      </c>
      <c r="L51" s="92" t="e">
        <f t="shared" si="6"/>
        <v>#NAME?</v>
      </c>
      <c r="O51" s="91"/>
      <c r="Q51" s="93"/>
      <c r="R51" s="93"/>
      <c r="S51" s="93"/>
      <c r="T51" s="93"/>
    </row>
    <row r="52" spans="1:20">
      <c r="A52" s="79">
        <v>38</v>
      </c>
      <c r="B52" s="101" t="e">
        <f t="shared" si="10"/>
        <v>#N/A</v>
      </c>
      <c r="C52" s="101" t="e">
        <f t="shared" si="7"/>
        <v>#N/A</v>
      </c>
      <c r="D52" s="102" t="e">
        <f t="shared" si="11"/>
        <v>#N/A</v>
      </c>
      <c r="E52" s="101" t="e">
        <f t="shared" si="8"/>
        <v>#N/A</v>
      </c>
      <c r="F52" s="101" t="e">
        <f t="shared" si="3"/>
        <v>#NAME?</v>
      </c>
      <c r="G52" s="92" t="e">
        <f t="shared" si="9"/>
        <v>#N/A</v>
      </c>
      <c r="H52" s="92"/>
      <c r="I52" s="92"/>
      <c r="J52" s="91" t="e">
        <f t="shared" si="4"/>
        <v>#N/A</v>
      </c>
      <c r="K52" s="92" t="e">
        <f t="shared" si="5"/>
        <v>#NAME?</v>
      </c>
      <c r="L52" s="92" t="e">
        <f t="shared" si="6"/>
        <v>#NAME?</v>
      </c>
      <c r="O52" s="91"/>
      <c r="Q52" s="93"/>
      <c r="R52" s="93"/>
      <c r="S52" s="93"/>
      <c r="T52" s="93"/>
    </row>
    <row r="53" spans="1:20">
      <c r="A53" s="79">
        <v>39</v>
      </c>
      <c r="B53" s="101" t="e">
        <f t="shared" si="10"/>
        <v>#N/A</v>
      </c>
      <c r="C53" s="101" t="e">
        <f t="shared" si="7"/>
        <v>#N/A</v>
      </c>
      <c r="D53" s="102" t="e">
        <f t="shared" si="11"/>
        <v>#N/A</v>
      </c>
      <c r="E53" s="101" t="e">
        <f t="shared" si="8"/>
        <v>#N/A</v>
      </c>
      <c r="F53" s="101" t="e">
        <f t="shared" si="3"/>
        <v>#NAME?</v>
      </c>
      <c r="G53" s="92" t="e">
        <f t="shared" si="9"/>
        <v>#N/A</v>
      </c>
      <c r="H53" s="92"/>
      <c r="I53" s="92"/>
      <c r="J53" s="91" t="e">
        <f t="shared" si="4"/>
        <v>#N/A</v>
      </c>
      <c r="K53" s="92" t="e">
        <f t="shared" si="5"/>
        <v>#NAME?</v>
      </c>
      <c r="L53" s="92" t="e">
        <f t="shared" si="6"/>
        <v>#NAME?</v>
      </c>
      <c r="Q53" s="93"/>
      <c r="R53" s="93"/>
      <c r="S53" s="93"/>
      <c r="T53" s="93"/>
    </row>
    <row r="54" spans="1:20">
      <c r="A54" s="79">
        <v>40</v>
      </c>
      <c r="B54" s="101" t="e">
        <f t="shared" si="10"/>
        <v>#N/A</v>
      </c>
      <c r="C54" s="101" t="e">
        <f t="shared" si="7"/>
        <v>#N/A</v>
      </c>
      <c r="D54" s="102" t="e">
        <f t="shared" si="11"/>
        <v>#N/A</v>
      </c>
      <c r="E54" s="101" t="e">
        <f t="shared" si="8"/>
        <v>#N/A</v>
      </c>
      <c r="F54" s="101" t="e">
        <f t="shared" si="3"/>
        <v>#NAME?</v>
      </c>
      <c r="G54" s="92" t="e">
        <f t="shared" si="9"/>
        <v>#N/A</v>
      </c>
      <c r="H54" s="92"/>
      <c r="I54" s="92"/>
      <c r="J54" s="91" t="e">
        <f t="shared" si="4"/>
        <v>#N/A</v>
      </c>
      <c r="K54" s="92" t="e">
        <f t="shared" si="5"/>
        <v>#NAME?</v>
      </c>
      <c r="L54" s="92" t="e">
        <f t="shared" si="6"/>
        <v>#NAME?</v>
      </c>
      <c r="Q54" s="93"/>
      <c r="R54" s="93"/>
      <c r="S54" s="93"/>
      <c r="T54" s="93"/>
    </row>
    <row r="55" spans="1:20">
      <c r="A55" s="79">
        <v>41</v>
      </c>
      <c r="B55" s="101" t="e">
        <f t="shared" si="10"/>
        <v>#N/A</v>
      </c>
      <c r="C55" s="101" t="e">
        <f t="shared" si="7"/>
        <v>#N/A</v>
      </c>
      <c r="D55" s="102" t="e">
        <f t="shared" si="11"/>
        <v>#N/A</v>
      </c>
      <c r="E55" s="101" t="e">
        <f t="shared" si="8"/>
        <v>#N/A</v>
      </c>
      <c r="F55" s="101" t="e">
        <f t="shared" si="3"/>
        <v>#NAME?</v>
      </c>
      <c r="G55" s="92" t="e">
        <f t="shared" si="9"/>
        <v>#N/A</v>
      </c>
      <c r="H55" s="92"/>
      <c r="I55" s="92"/>
      <c r="J55" s="91" t="e">
        <f t="shared" si="4"/>
        <v>#N/A</v>
      </c>
      <c r="K55" s="92" t="e">
        <f t="shared" si="5"/>
        <v>#NAME?</v>
      </c>
      <c r="L55" s="92" t="e">
        <f t="shared" si="6"/>
        <v>#NAME?</v>
      </c>
      <c r="Q55" s="93"/>
      <c r="R55" s="93"/>
      <c r="S55" s="93"/>
      <c r="T55" s="93"/>
    </row>
    <row r="56" spans="1:20">
      <c r="A56" s="79">
        <v>42</v>
      </c>
      <c r="B56" s="101" t="e">
        <f t="shared" si="10"/>
        <v>#N/A</v>
      </c>
      <c r="C56" s="101" t="e">
        <f t="shared" si="7"/>
        <v>#N/A</v>
      </c>
      <c r="D56" s="102" t="e">
        <f t="shared" si="11"/>
        <v>#N/A</v>
      </c>
      <c r="E56" s="101" t="e">
        <f t="shared" si="8"/>
        <v>#N/A</v>
      </c>
      <c r="F56" s="101" t="e">
        <f t="shared" si="3"/>
        <v>#NAME?</v>
      </c>
      <c r="G56" s="92" t="e">
        <f t="shared" si="9"/>
        <v>#N/A</v>
      </c>
      <c r="H56" s="92"/>
      <c r="I56" s="92"/>
      <c r="J56" s="91" t="e">
        <f t="shared" si="4"/>
        <v>#N/A</v>
      </c>
      <c r="K56" s="92" t="e">
        <f t="shared" si="5"/>
        <v>#NAME?</v>
      </c>
      <c r="L56" s="92" t="e">
        <f t="shared" si="6"/>
        <v>#NAME?</v>
      </c>
      <c r="Q56" s="93"/>
      <c r="R56" s="93"/>
      <c r="S56" s="93"/>
      <c r="T56" s="93"/>
    </row>
    <row r="57" spans="1:20">
      <c r="A57" s="79">
        <v>43</v>
      </c>
      <c r="B57" s="101" t="e">
        <f t="shared" si="10"/>
        <v>#N/A</v>
      </c>
      <c r="C57" s="101" t="e">
        <f t="shared" si="7"/>
        <v>#N/A</v>
      </c>
      <c r="D57" s="102" t="e">
        <f t="shared" si="11"/>
        <v>#N/A</v>
      </c>
      <c r="E57" s="101" t="e">
        <f t="shared" si="8"/>
        <v>#N/A</v>
      </c>
      <c r="F57" s="101" t="e">
        <f t="shared" si="3"/>
        <v>#NAME?</v>
      </c>
      <c r="G57" s="92" t="e">
        <f t="shared" si="9"/>
        <v>#N/A</v>
      </c>
      <c r="H57" s="92"/>
      <c r="I57" s="92"/>
      <c r="J57" s="91" t="e">
        <f t="shared" si="4"/>
        <v>#N/A</v>
      </c>
      <c r="K57" s="92" t="e">
        <f t="shared" si="5"/>
        <v>#NAME?</v>
      </c>
      <c r="L57" s="92" t="e">
        <f t="shared" si="6"/>
        <v>#NAME?</v>
      </c>
      <c r="Q57" s="93"/>
      <c r="R57" s="93"/>
      <c r="S57" s="93"/>
      <c r="T57" s="93"/>
    </row>
    <row r="58" spans="1:20">
      <c r="A58" s="79">
        <v>44</v>
      </c>
      <c r="B58" s="101" t="e">
        <f t="shared" si="10"/>
        <v>#N/A</v>
      </c>
      <c r="C58" s="101" t="e">
        <f t="shared" si="7"/>
        <v>#N/A</v>
      </c>
      <c r="D58" s="102" t="e">
        <f t="shared" si="11"/>
        <v>#N/A</v>
      </c>
      <c r="E58" s="101" t="e">
        <f t="shared" si="8"/>
        <v>#N/A</v>
      </c>
      <c r="F58" s="101" t="e">
        <f t="shared" si="3"/>
        <v>#NAME?</v>
      </c>
      <c r="G58" s="92" t="e">
        <f t="shared" si="9"/>
        <v>#N/A</v>
      </c>
      <c r="H58" s="92"/>
      <c r="I58" s="92"/>
      <c r="J58" s="91" t="e">
        <f t="shared" si="4"/>
        <v>#N/A</v>
      </c>
      <c r="K58" s="92" t="e">
        <f t="shared" si="5"/>
        <v>#NAME?</v>
      </c>
      <c r="L58" s="92" t="e">
        <f t="shared" si="6"/>
        <v>#NAME?</v>
      </c>
      <c r="Q58" s="93"/>
      <c r="R58" s="93"/>
      <c r="S58" s="93"/>
      <c r="T58" s="93"/>
    </row>
    <row r="59" spans="1:20">
      <c r="A59" s="79">
        <v>45</v>
      </c>
      <c r="B59" s="101" t="e">
        <f t="shared" si="10"/>
        <v>#N/A</v>
      </c>
      <c r="C59" s="101" t="e">
        <f t="shared" si="7"/>
        <v>#N/A</v>
      </c>
      <c r="D59" s="102" t="e">
        <f t="shared" si="11"/>
        <v>#N/A</v>
      </c>
      <c r="E59" s="101" t="e">
        <f t="shared" si="8"/>
        <v>#N/A</v>
      </c>
      <c r="F59" s="101" t="e">
        <f t="shared" si="3"/>
        <v>#NAME?</v>
      </c>
      <c r="G59" s="92" t="e">
        <f t="shared" si="9"/>
        <v>#N/A</v>
      </c>
      <c r="H59" s="92"/>
      <c r="I59" s="92"/>
      <c r="J59" s="91" t="e">
        <f t="shared" si="4"/>
        <v>#N/A</v>
      </c>
      <c r="K59" s="92" t="e">
        <f t="shared" si="5"/>
        <v>#NAME?</v>
      </c>
      <c r="L59" s="92" t="e">
        <f t="shared" si="6"/>
        <v>#NAME?</v>
      </c>
      <c r="Q59" s="93"/>
      <c r="R59" s="93"/>
      <c r="S59" s="93"/>
      <c r="T59" s="93"/>
    </row>
    <row r="60" spans="1:20">
      <c r="A60" s="79">
        <v>46</v>
      </c>
      <c r="B60" s="101" t="e">
        <f t="shared" si="10"/>
        <v>#N/A</v>
      </c>
      <c r="C60" s="101" t="e">
        <f t="shared" si="7"/>
        <v>#N/A</v>
      </c>
      <c r="D60" s="102" t="e">
        <f t="shared" si="11"/>
        <v>#N/A</v>
      </c>
      <c r="E60" s="101" t="e">
        <f t="shared" si="8"/>
        <v>#N/A</v>
      </c>
      <c r="F60" s="101" t="e">
        <f t="shared" si="3"/>
        <v>#NAME?</v>
      </c>
      <c r="G60" s="92" t="e">
        <f t="shared" si="9"/>
        <v>#N/A</v>
      </c>
      <c r="H60" s="92"/>
      <c r="I60" s="92"/>
      <c r="J60" s="91" t="e">
        <f t="shared" si="4"/>
        <v>#N/A</v>
      </c>
      <c r="K60" s="92" t="e">
        <f t="shared" si="5"/>
        <v>#NAME?</v>
      </c>
      <c r="L60" s="92" t="e">
        <f t="shared" si="6"/>
        <v>#NAME?</v>
      </c>
      <c r="Q60" s="93"/>
      <c r="R60" s="93"/>
      <c r="S60" s="93"/>
      <c r="T60" s="93"/>
    </row>
    <row r="61" spans="1:20">
      <c r="A61" s="79">
        <v>47</v>
      </c>
      <c r="B61" s="101" t="e">
        <f t="shared" si="10"/>
        <v>#N/A</v>
      </c>
      <c r="C61" s="101" t="e">
        <f t="shared" si="7"/>
        <v>#N/A</v>
      </c>
      <c r="D61" s="102" t="e">
        <f t="shared" si="11"/>
        <v>#N/A</v>
      </c>
      <c r="E61" s="101" t="e">
        <f t="shared" si="8"/>
        <v>#N/A</v>
      </c>
      <c r="F61" s="101" t="e">
        <f t="shared" si="3"/>
        <v>#NAME?</v>
      </c>
      <c r="G61" s="92" t="e">
        <f t="shared" si="9"/>
        <v>#N/A</v>
      </c>
      <c r="H61" s="92"/>
      <c r="I61" s="92"/>
      <c r="J61" s="91" t="e">
        <f t="shared" si="4"/>
        <v>#N/A</v>
      </c>
      <c r="K61" s="92" t="e">
        <f t="shared" si="5"/>
        <v>#NAME?</v>
      </c>
      <c r="L61" s="92" t="e">
        <f t="shared" si="6"/>
        <v>#NAME?</v>
      </c>
      <c r="Q61" s="93"/>
      <c r="R61" s="93"/>
      <c r="S61" s="93"/>
      <c r="T61" s="93"/>
    </row>
    <row r="62" spans="1:20">
      <c r="A62" s="79">
        <v>48</v>
      </c>
      <c r="B62" s="101" t="e">
        <f t="shared" si="10"/>
        <v>#N/A</v>
      </c>
      <c r="C62" s="101" t="e">
        <f t="shared" si="7"/>
        <v>#N/A</v>
      </c>
      <c r="D62" s="102" t="e">
        <f t="shared" si="11"/>
        <v>#N/A</v>
      </c>
      <c r="E62" s="101" t="e">
        <f t="shared" si="8"/>
        <v>#N/A</v>
      </c>
      <c r="F62" s="101" t="e">
        <f t="shared" si="3"/>
        <v>#NAME?</v>
      </c>
      <c r="G62" s="92" t="e">
        <f t="shared" si="9"/>
        <v>#N/A</v>
      </c>
      <c r="H62" s="92"/>
      <c r="I62" s="92"/>
      <c r="J62" s="91" t="e">
        <f t="shared" si="4"/>
        <v>#N/A</v>
      </c>
      <c r="K62" s="92" t="e">
        <f t="shared" si="5"/>
        <v>#NAME?</v>
      </c>
      <c r="L62" s="92" t="e">
        <f t="shared" si="6"/>
        <v>#NAME?</v>
      </c>
      <c r="Q62" s="93"/>
      <c r="R62" s="93"/>
      <c r="S62" s="93"/>
      <c r="T62" s="93"/>
    </row>
    <row r="63" spans="1:20">
      <c r="A63" s="79">
        <v>49</v>
      </c>
      <c r="B63" s="101" t="e">
        <f t="shared" si="10"/>
        <v>#N/A</v>
      </c>
      <c r="C63" s="101" t="e">
        <f t="shared" si="7"/>
        <v>#N/A</v>
      </c>
      <c r="D63" s="102" t="e">
        <f t="shared" si="11"/>
        <v>#N/A</v>
      </c>
      <c r="E63" s="101" t="e">
        <f t="shared" si="8"/>
        <v>#N/A</v>
      </c>
      <c r="F63" s="101" t="e">
        <f t="shared" si="3"/>
        <v>#NAME?</v>
      </c>
      <c r="G63" s="92" t="e">
        <f t="shared" si="9"/>
        <v>#N/A</v>
      </c>
      <c r="H63" s="92"/>
      <c r="I63" s="92"/>
      <c r="J63" s="91" t="e">
        <f t="shared" si="4"/>
        <v>#N/A</v>
      </c>
      <c r="K63" s="92" t="e">
        <f t="shared" si="5"/>
        <v>#NAME?</v>
      </c>
      <c r="L63" s="92" t="e">
        <f t="shared" si="6"/>
        <v>#NAME?</v>
      </c>
      <c r="Q63" s="93"/>
      <c r="S63" s="93"/>
      <c r="T63" s="93"/>
    </row>
    <row r="64" spans="1:20">
      <c r="A64" s="79">
        <v>50</v>
      </c>
      <c r="B64" s="101" t="e">
        <f t="shared" si="10"/>
        <v>#N/A</v>
      </c>
      <c r="C64" s="101" t="e">
        <f t="shared" si="7"/>
        <v>#N/A</v>
      </c>
      <c r="D64" s="102" t="e">
        <f t="shared" si="11"/>
        <v>#N/A</v>
      </c>
      <c r="E64" s="101" t="e">
        <f t="shared" si="8"/>
        <v>#N/A</v>
      </c>
      <c r="F64" s="101" t="e">
        <f t="shared" si="3"/>
        <v>#NAME?</v>
      </c>
      <c r="G64" s="92" t="e">
        <f t="shared" si="9"/>
        <v>#N/A</v>
      </c>
      <c r="H64" s="92"/>
      <c r="I64" s="92"/>
      <c r="J64" s="91" t="e">
        <f t="shared" si="4"/>
        <v>#N/A</v>
      </c>
      <c r="K64" s="92" t="e">
        <f t="shared" si="5"/>
        <v>#NAME?</v>
      </c>
      <c r="L64" s="92" t="e">
        <f t="shared" si="6"/>
        <v>#NAME?</v>
      </c>
      <c r="Q64" s="93"/>
      <c r="S64" s="93"/>
      <c r="T64" s="93"/>
    </row>
    <row r="65" spans="1:21">
      <c r="A65" s="79">
        <v>51</v>
      </c>
      <c r="B65" s="101" t="e">
        <f t="shared" si="10"/>
        <v>#N/A</v>
      </c>
      <c r="C65" s="101" t="e">
        <f t="shared" si="7"/>
        <v>#N/A</v>
      </c>
      <c r="D65" s="102" t="e">
        <f t="shared" si="11"/>
        <v>#N/A</v>
      </c>
      <c r="E65" s="101" t="e">
        <f t="shared" si="8"/>
        <v>#N/A</v>
      </c>
      <c r="F65" s="101" t="e">
        <f t="shared" si="3"/>
        <v>#NAME?</v>
      </c>
      <c r="G65" s="92" t="e">
        <f t="shared" si="9"/>
        <v>#N/A</v>
      </c>
      <c r="H65" s="92"/>
      <c r="I65" s="92"/>
      <c r="J65" s="91" t="e">
        <f t="shared" si="4"/>
        <v>#N/A</v>
      </c>
      <c r="K65" s="92" t="e">
        <f t="shared" si="5"/>
        <v>#NAME?</v>
      </c>
      <c r="L65" s="92" t="e">
        <f t="shared" si="6"/>
        <v>#NAME?</v>
      </c>
      <c r="Q65" s="93"/>
      <c r="S65" s="93"/>
      <c r="T65" s="93"/>
    </row>
    <row r="66" spans="1:21">
      <c r="A66" s="79">
        <v>52</v>
      </c>
      <c r="B66" s="101" t="e">
        <f t="shared" si="10"/>
        <v>#N/A</v>
      </c>
      <c r="C66" s="101" t="e">
        <f t="shared" si="7"/>
        <v>#N/A</v>
      </c>
      <c r="D66" s="102" t="e">
        <f t="shared" si="11"/>
        <v>#N/A</v>
      </c>
      <c r="E66" s="101" t="e">
        <f t="shared" si="8"/>
        <v>#N/A</v>
      </c>
      <c r="F66" s="101" t="e">
        <f t="shared" si="3"/>
        <v>#NAME?</v>
      </c>
      <c r="G66" s="92" t="e">
        <f t="shared" si="9"/>
        <v>#N/A</v>
      </c>
      <c r="H66" s="92"/>
      <c r="I66" s="92"/>
      <c r="J66" s="91" t="e">
        <f t="shared" si="4"/>
        <v>#N/A</v>
      </c>
      <c r="K66" s="92" t="e">
        <f t="shared" si="5"/>
        <v>#NAME?</v>
      </c>
      <c r="L66" s="92" t="e">
        <f t="shared" si="6"/>
        <v>#NAME?</v>
      </c>
      <c r="Q66" s="93"/>
      <c r="S66" s="93"/>
      <c r="T66" s="93"/>
    </row>
    <row r="67" spans="1:21">
      <c r="A67" s="79">
        <v>53</v>
      </c>
      <c r="B67" s="101" t="e">
        <f t="shared" si="10"/>
        <v>#N/A</v>
      </c>
      <c r="C67" s="101" t="e">
        <f t="shared" si="7"/>
        <v>#N/A</v>
      </c>
      <c r="D67" s="102" t="e">
        <f t="shared" si="11"/>
        <v>#N/A</v>
      </c>
      <c r="E67" s="101" t="e">
        <f t="shared" si="8"/>
        <v>#N/A</v>
      </c>
      <c r="F67" s="101" t="e">
        <f t="shared" si="3"/>
        <v>#NAME?</v>
      </c>
      <c r="G67" s="92" t="e">
        <f t="shared" si="9"/>
        <v>#N/A</v>
      </c>
      <c r="H67" s="92"/>
      <c r="I67" s="92"/>
      <c r="J67" s="91" t="e">
        <f t="shared" si="4"/>
        <v>#N/A</v>
      </c>
      <c r="K67" s="92" t="e">
        <f t="shared" si="5"/>
        <v>#NAME?</v>
      </c>
      <c r="L67" s="92" t="e">
        <f t="shared" si="6"/>
        <v>#NAME?</v>
      </c>
      <c r="Q67" s="93"/>
      <c r="S67" s="93"/>
      <c r="T67" s="93"/>
    </row>
    <row r="68" spans="1:21">
      <c r="A68" s="79">
        <v>54</v>
      </c>
      <c r="B68" s="101" t="e">
        <f t="shared" si="10"/>
        <v>#N/A</v>
      </c>
      <c r="C68" s="101" t="e">
        <f t="shared" si="7"/>
        <v>#N/A</v>
      </c>
      <c r="D68" s="102" t="e">
        <f t="shared" si="11"/>
        <v>#N/A</v>
      </c>
      <c r="E68" s="101" t="e">
        <f t="shared" si="8"/>
        <v>#N/A</v>
      </c>
      <c r="F68" s="101" t="e">
        <f t="shared" si="3"/>
        <v>#NAME?</v>
      </c>
      <c r="G68" s="92" t="e">
        <f t="shared" si="9"/>
        <v>#N/A</v>
      </c>
      <c r="H68" s="92"/>
      <c r="I68" s="92"/>
      <c r="J68" s="91" t="e">
        <f t="shared" si="4"/>
        <v>#N/A</v>
      </c>
      <c r="K68" s="92" t="e">
        <f t="shared" si="5"/>
        <v>#NAME?</v>
      </c>
      <c r="L68" s="92" t="e">
        <f t="shared" si="6"/>
        <v>#NAME?</v>
      </c>
      <c r="Q68" s="93"/>
      <c r="S68" s="93"/>
      <c r="T68" s="93"/>
    </row>
    <row r="69" spans="1:21">
      <c r="A69" s="79">
        <v>55</v>
      </c>
      <c r="B69" s="101" t="e">
        <f t="shared" si="10"/>
        <v>#N/A</v>
      </c>
      <c r="C69" s="101" t="e">
        <f t="shared" si="7"/>
        <v>#N/A</v>
      </c>
      <c r="D69" s="102" t="e">
        <f t="shared" si="11"/>
        <v>#N/A</v>
      </c>
      <c r="E69" s="101" t="e">
        <f t="shared" si="8"/>
        <v>#N/A</v>
      </c>
      <c r="F69" s="101" t="e">
        <f t="shared" si="3"/>
        <v>#NAME?</v>
      </c>
      <c r="G69" s="92" t="e">
        <f t="shared" si="9"/>
        <v>#N/A</v>
      </c>
      <c r="H69" s="92"/>
      <c r="I69" s="92"/>
      <c r="J69" s="91" t="e">
        <f t="shared" si="4"/>
        <v>#N/A</v>
      </c>
      <c r="K69" s="92" t="e">
        <f t="shared" si="5"/>
        <v>#NAME?</v>
      </c>
      <c r="L69" s="92" t="e">
        <f t="shared" si="6"/>
        <v>#NAME?</v>
      </c>
      <c r="Q69" s="93"/>
      <c r="S69" s="93"/>
      <c r="T69" s="93"/>
    </row>
    <row r="70" spans="1:21">
      <c r="A70" s="79">
        <v>56</v>
      </c>
      <c r="B70" s="101" t="e">
        <f t="shared" si="10"/>
        <v>#N/A</v>
      </c>
      <c r="C70" s="101" t="e">
        <f t="shared" si="7"/>
        <v>#N/A</v>
      </c>
      <c r="D70" s="102" t="e">
        <f t="shared" si="11"/>
        <v>#N/A</v>
      </c>
      <c r="E70" s="101" t="e">
        <f t="shared" si="8"/>
        <v>#N/A</v>
      </c>
      <c r="F70" s="101" t="e">
        <f t="shared" si="3"/>
        <v>#NAME?</v>
      </c>
      <c r="G70" s="92" t="e">
        <f t="shared" si="9"/>
        <v>#N/A</v>
      </c>
      <c r="H70" s="92"/>
      <c r="I70" s="92"/>
      <c r="J70" s="91" t="e">
        <f t="shared" si="4"/>
        <v>#N/A</v>
      </c>
      <c r="K70" s="92" t="e">
        <f t="shared" si="5"/>
        <v>#NAME?</v>
      </c>
      <c r="L70" s="92" t="e">
        <f t="shared" si="6"/>
        <v>#NAME?</v>
      </c>
      <c r="Q70" s="93"/>
      <c r="S70" s="93"/>
      <c r="T70" s="93"/>
    </row>
    <row r="71" spans="1:21">
      <c r="A71" s="79">
        <v>57</v>
      </c>
      <c r="B71" s="101" t="e">
        <f t="shared" si="10"/>
        <v>#N/A</v>
      </c>
      <c r="C71" s="101" t="e">
        <f t="shared" si="7"/>
        <v>#N/A</v>
      </c>
      <c r="D71" s="102" t="e">
        <f t="shared" si="11"/>
        <v>#N/A</v>
      </c>
      <c r="E71" s="101" t="e">
        <f t="shared" si="8"/>
        <v>#N/A</v>
      </c>
      <c r="F71" s="101" t="e">
        <f t="shared" si="3"/>
        <v>#NAME?</v>
      </c>
      <c r="G71" s="92" t="e">
        <f t="shared" si="9"/>
        <v>#N/A</v>
      </c>
      <c r="H71" s="92"/>
      <c r="I71" s="92"/>
      <c r="J71" s="91" t="e">
        <f t="shared" si="4"/>
        <v>#N/A</v>
      </c>
      <c r="K71" s="92" t="e">
        <f t="shared" si="5"/>
        <v>#NAME?</v>
      </c>
      <c r="L71" s="92" t="e">
        <f t="shared" si="6"/>
        <v>#NAME?</v>
      </c>
      <c r="S71" s="93"/>
      <c r="T71" s="93"/>
    </row>
    <row r="72" spans="1:21">
      <c r="A72" s="79">
        <v>58</v>
      </c>
      <c r="B72" s="101" t="e">
        <f t="shared" si="10"/>
        <v>#N/A</v>
      </c>
      <c r="C72" s="101" t="e">
        <f t="shared" si="7"/>
        <v>#N/A</v>
      </c>
      <c r="D72" s="102" t="e">
        <f t="shared" si="11"/>
        <v>#N/A</v>
      </c>
      <c r="E72" s="101" t="e">
        <f t="shared" si="8"/>
        <v>#N/A</v>
      </c>
      <c r="F72" s="101" t="e">
        <f t="shared" si="3"/>
        <v>#NAME?</v>
      </c>
      <c r="G72" s="92" t="e">
        <f t="shared" si="9"/>
        <v>#N/A</v>
      </c>
      <c r="H72" s="92"/>
      <c r="I72" s="92"/>
      <c r="J72" s="91" t="e">
        <f t="shared" si="4"/>
        <v>#N/A</v>
      </c>
      <c r="K72" s="92" t="e">
        <f t="shared" si="5"/>
        <v>#NAME?</v>
      </c>
      <c r="L72" s="92" t="e">
        <f t="shared" si="6"/>
        <v>#NAME?</v>
      </c>
      <c r="S72" s="93"/>
      <c r="T72" s="93"/>
    </row>
    <row r="73" spans="1:21">
      <c r="A73" s="79">
        <v>59</v>
      </c>
      <c r="B73" s="101" t="e">
        <f t="shared" si="10"/>
        <v>#N/A</v>
      </c>
      <c r="C73" s="101" t="e">
        <f t="shared" si="7"/>
        <v>#N/A</v>
      </c>
      <c r="D73" s="102" t="e">
        <f t="shared" si="11"/>
        <v>#N/A</v>
      </c>
      <c r="E73" s="101" t="e">
        <f t="shared" si="8"/>
        <v>#N/A</v>
      </c>
      <c r="F73" s="101" t="e">
        <f t="shared" si="3"/>
        <v>#NAME?</v>
      </c>
      <c r="G73" s="92" t="e">
        <f t="shared" si="9"/>
        <v>#N/A</v>
      </c>
      <c r="H73" s="92"/>
      <c r="I73" s="92"/>
      <c r="J73" s="91" t="e">
        <f t="shared" si="4"/>
        <v>#N/A</v>
      </c>
      <c r="K73" s="92" t="e">
        <f t="shared" si="5"/>
        <v>#NAME?</v>
      </c>
      <c r="L73" s="92" t="e">
        <f t="shared" si="6"/>
        <v>#NAME?</v>
      </c>
      <c r="S73" s="93"/>
      <c r="T73" s="93"/>
    </row>
    <row r="74" spans="1:21">
      <c r="A74" s="79">
        <v>60</v>
      </c>
      <c r="B74" s="101" t="e">
        <f t="shared" si="10"/>
        <v>#N/A</v>
      </c>
      <c r="C74" s="101" t="e">
        <f t="shared" si="7"/>
        <v>#N/A</v>
      </c>
      <c r="D74" s="102" t="e">
        <f t="shared" si="11"/>
        <v>#N/A</v>
      </c>
      <c r="E74" s="101" t="e">
        <f t="shared" si="8"/>
        <v>#N/A</v>
      </c>
      <c r="F74" s="101" t="e">
        <f t="shared" si="3"/>
        <v>#NAME?</v>
      </c>
      <c r="G74" s="92" t="e">
        <f t="shared" si="9"/>
        <v>#N/A</v>
      </c>
      <c r="H74" s="92"/>
      <c r="I74" s="92"/>
      <c r="J74" s="91" t="e">
        <f t="shared" si="4"/>
        <v>#N/A</v>
      </c>
      <c r="K74" s="92" t="e">
        <f t="shared" si="5"/>
        <v>#NAME?</v>
      </c>
      <c r="L74" s="92" t="e">
        <f t="shared" si="6"/>
        <v>#NAME?</v>
      </c>
      <c r="S74" s="93"/>
      <c r="T74" s="93"/>
    </row>
    <row r="77" spans="1:21" ht="21.6" customHeight="1"/>
    <row r="80" spans="1:21">
      <c r="B80" s="103">
        <v>1</v>
      </c>
      <c r="C80" s="103">
        <v>2</v>
      </c>
      <c r="D80" s="103">
        <v>3</v>
      </c>
      <c r="E80" s="103">
        <v>4</v>
      </c>
      <c r="F80" s="103">
        <v>5</v>
      </c>
      <c r="G80" s="103">
        <v>6</v>
      </c>
      <c r="H80" s="103">
        <v>7</v>
      </c>
      <c r="I80" s="103">
        <v>8</v>
      </c>
      <c r="J80" s="103">
        <v>9</v>
      </c>
      <c r="K80" s="103">
        <v>10</v>
      </c>
      <c r="L80" s="103">
        <v>11</v>
      </c>
      <c r="M80" s="103">
        <v>12</v>
      </c>
      <c r="N80" s="103">
        <v>13</v>
      </c>
      <c r="O80" s="103">
        <v>14</v>
      </c>
      <c r="P80" s="103">
        <v>15</v>
      </c>
      <c r="Q80" s="103">
        <v>16</v>
      </c>
      <c r="R80" s="103">
        <v>17</v>
      </c>
      <c r="S80" s="103">
        <v>18</v>
      </c>
      <c r="T80" s="79">
        <v>19</v>
      </c>
      <c r="U80" s="79">
        <v>20</v>
      </c>
    </row>
    <row r="81" spans="1:22">
      <c r="A81" s="103" t="s">
        <v>313</v>
      </c>
      <c r="B81" s="103" t="s">
        <v>314</v>
      </c>
      <c r="C81" s="103" t="s">
        <v>315</v>
      </c>
      <c r="D81" s="103" t="s">
        <v>316</v>
      </c>
      <c r="E81" s="103" t="s">
        <v>317</v>
      </c>
      <c r="F81" s="103" t="s">
        <v>318</v>
      </c>
      <c r="G81" s="103" t="s">
        <v>319</v>
      </c>
      <c r="H81" s="103" t="s">
        <v>320</v>
      </c>
      <c r="I81" s="103" t="s">
        <v>321</v>
      </c>
      <c r="J81" s="103" t="s">
        <v>322</v>
      </c>
      <c r="K81" s="103" t="s">
        <v>323</v>
      </c>
      <c r="L81" s="103" t="s">
        <v>324</v>
      </c>
      <c r="M81" s="103" t="s">
        <v>325</v>
      </c>
      <c r="N81" s="103" t="s">
        <v>326</v>
      </c>
      <c r="O81" s="103" t="s">
        <v>327</v>
      </c>
      <c r="P81" s="103" t="s">
        <v>328</v>
      </c>
      <c r="Q81" s="103" t="s">
        <v>329</v>
      </c>
      <c r="R81" s="103" t="s">
        <v>330</v>
      </c>
      <c r="S81" s="79" t="s">
        <v>331</v>
      </c>
      <c r="T81" s="79" t="s">
        <v>332</v>
      </c>
      <c r="U81" s="79" t="s">
        <v>333</v>
      </c>
    </row>
    <row r="82" spans="1:22">
      <c r="A82" s="103"/>
      <c r="B82" s="104" t="str">
        <f>RATE!B6</f>
        <v>A211</v>
      </c>
      <c r="C82" s="104">
        <v>24</v>
      </c>
      <c r="D82" s="105">
        <v>0</v>
      </c>
      <c r="E82" s="105">
        <v>0</v>
      </c>
      <c r="F82" s="106">
        <v>490</v>
      </c>
      <c r="G82" s="107">
        <f t="shared" ref="G82:G87" si="12">H82*12</f>
        <v>8.7599999999999997E-2</v>
      </c>
      <c r="H82" s="107">
        <v>7.3000000000000001E-3</v>
      </c>
      <c r="I82" s="107">
        <v>0.01</v>
      </c>
      <c r="J82" s="107">
        <f t="shared" ref="J82:J87" si="13">I82</f>
        <v>0.01</v>
      </c>
      <c r="K82" s="107">
        <v>0.16</v>
      </c>
      <c r="L82" s="107">
        <v>0.1482</v>
      </c>
      <c r="M82" s="107">
        <v>0.13350000000000001</v>
      </c>
      <c r="N82" s="108"/>
      <c r="O82" s="108"/>
      <c r="P82" s="108"/>
      <c r="Q82" s="108"/>
      <c r="R82" s="108"/>
      <c r="S82" s="81"/>
      <c r="T82" s="81"/>
      <c r="U82" s="79"/>
    </row>
    <row r="83" spans="1:22">
      <c r="A83" s="103"/>
      <c r="B83" s="104" t="str">
        <f>RATE!B7</f>
        <v>A212</v>
      </c>
      <c r="C83" s="104">
        <v>24</v>
      </c>
      <c r="D83" s="105">
        <v>0</v>
      </c>
      <c r="E83" s="105">
        <v>0</v>
      </c>
      <c r="F83" s="106">
        <v>494</v>
      </c>
      <c r="G83" s="107">
        <f t="shared" si="12"/>
        <v>9.240000000000001E-2</v>
      </c>
      <c r="H83" s="107">
        <v>7.7000000000000002E-3</v>
      </c>
      <c r="I83" s="107">
        <v>1.4999999999999999E-2</v>
      </c>
      <c r="J83" s="107">
        <f t="shared" si="13"/>
        <v>1.4999999999999999E-2</v>
      </c>
      <c r="K83" s="107">
        <v>0.16850000000000001</v>
      </c>
      <c r="L83" s="107">
        <v>0.1507</v>
      </c>
      <c r="M83" s="107">
        <v>0.13780000000000001</v>
      </c>
      <c r="N83" s="107"/>
      <c r="O83" s="107"/>
      <c r="P83" s="107"/>
      <c r="Q83" s="107"/>
      <c r="R83" s="107"/>
      <c r="S83" s="107"/>
      <c r="T83" s="107"/>
      <c r="U83" s="79"/>
    </row>
    <row r="84" spans="1:22">
      <c r="A84" s="103"/>
      <c r="B84" s="104" t="str">
        <f>RATE!B8</f>
        <v>A213</v>
      </c>
      <c r="C84" s="104">
        <v>24</v>
      </c>
      <c r="D84" s="105">
        <v>0</v>
      </c>
      <c r="E84" s="105">
        <v>0</v>
      </c>
      <c r="F84" s="106">
        <v>500</v>
      </c>
      <c r="G84" s="107">
        <f t="shared" si="12"/>
        <v>9.9599999999999994E-2</v>
      </c>
      <c r="H84" s="107">
        <v>8.3000000000000001E-3</v>
      </c>
      <c r="I84" s="107">
        <v>0.02</v>
      </c>
      <c r="J84" s="107">
        <f t="shared" si="13"/>
        <v>0.02</v>
      </c>
      <c r="K84" s="107">
        <v>0.18090000000000001</v>
      </c>
      <c r="L84" s="107">
        <v>0.157</v>
      </c>
      <c r="M84" s="107">
        <v>0.14099999999999999</v>
      </c>
      <c r="N84" s="107"/>
      <c r="O84" s="107"/>
      <c r="P84" s="107"/>
      <c r="Q84" s="107"/>
      <c r="R84" s="107"/>
      <c r="S84" s="107"/>
      <c r="T84" s="107"/>
      <c r="U84" s="79"/>
    </row>
    <row r="85" spans="1:22">
      <c r="A85" s="103"/>
      <c r="B85" s="104" t="str">
        <f>RATE!B9</f>
        <v>A311</v>
      </c>
      <c r="C85" s="104">
        <v>36</v>
      </c>
      <c r="D85" s="105">
        <v>0</v>
      </c>
      <c r="E85" s="105">
        <v>0</v>
      </c>
      <c r="F85" s="106">
        <v>352</v>
      </c>
      <c r="G85" s="107">
        <f t="shared" si="12"/>
        <v>8.856E-2</v>
      </c>
      <c r="H85" s="107">
        <v>7.3800000000000003E-3</v>
      </c>
      <c r="I85" s="107">
        <v>0.01</v>
      </c>
      <c r="J85" s="107">
        <f t="shared" si="13"/>
        <v>0.01</v>
      </c>
      <c r="K85" s="107">
        <v>0.16</v>
      </c>
      <c r="L85" s="107">
        <v>0.15129999999999999</v>
      </c>
      <c r="M85" s="107">
        <v>0.13389999999999999</v>
      </c>
      <c r="N85" s="108"/>
      <c r="O85" s="108"/>
      <c r="P85" s="108"/>
      <c r="Q85" s="108"/>
      <c r="R85" s="107"/>
      <c r="S85" s="81"/>
      <c r="T85" s="81"/>
      <c r="U85" s="79"/>
    </row>
    <row r="86" spans="1:22">
      <c r="A86" s="103"/>
      <c r="B86" s="104" t="str">
        <f>RATE!B10</f>
        <v>A312</v>
      </c>
      <c r="C86" s="104">
        <v>36</v>
      </c>
      <c r="D86" s="105">
        <v>0</v>
      </c>
      <c r="E86" s="105">
        <v>0</v>
      </c>
      <c r="F86" s="106">
        <v>357</v>
      </c>
      <c r="G86" s="107">
        <f t="shared" si="12"/>
        <v>9.4439999999999996E-2</v>
      </c>
      <c r="H86" s="107">
        <v>7.8700000000000003E-3</v>
      </c>
      <c r="I86" s="107">
        <v>0.02</v>
      </c>
      <c r="J86" s="107">
        <f t="shared" si="13"/>
        <v>0.02</v>
      </c>
      <c r="K86" s="107">
        <v>0.17</v>
      </c>
      <c r="L86" s="107">
        <v>0.1525</v>
      </c>
      <c r="M86" s="107">
        <v>0.13880000000000001</v>
      </c>
      <c r="N86" s="107"/>
      <c r="O86" s="107"/>
      <c r="P86" s="107"/>
      <c r="Q86" s="107"/>
      <c r="R86" s="107"/>
      <c r="S86" s="107"/>
      <c r="T86" s="81"/>
      <c r="U86" s="79"/>
    </row>
    <row r="87" spans="1:22">
      <c r="A87" s="103"/>
      <c r="B87" s="104" t="str">
        <f>RATE!B11</f>
        <v>A313</v>
      </c>
      <c r="C87" s="104">
        <v>36</v>
      </c>
      <c r="D87" s="105">
        <v>0</v>
      </c>
      <c r="E87" s="105">
        <v>0</v>
      </c>
      <c r="F87" s="106">
        <v>367</v>
      </c>
      <c r="G87" s="107">
        <f t="shared" si="12"/>
        <v>0.10656000000000002</v>
      </c>
      <c r="H87" s="107">
        <v>8.8800000000000007E-3</v>
      </c>
      <c r="I87" s="107">
        <v>2.5000000000000001E-2</v>
      </c>
      <c r="J87" s="107">
        <f t="shared" si="13"/>
        <v>2.5000000000000001E-2</v>
      </c>
      <c r="K87" s="107">
        <v>0.19</v>
      </c>
      <c r="L87" s="107">
        <v>0.16750000000000001</v>
      </c>
      <c r="M87" s="107">
        <v>0.14829999999999999</v>
      </c>
      <c r="N87" s="107"/>
      <c r="O87" s="107"/>
      <c r="P87" s="107"/>
      <c r="Q87" s="107"/>
      <c r="R87" s="107"/>
      <c r="S87" s="107"/>
      <c r="T87" s="81"/>
      <c r="U87" s="79"/>
    </row>
    <row r="88" spans="1:22">
      <c r="A88" s="103"/>
      <c r="B88" s="103" t="s">
        <v>334</v>
      </c>
      <c r="C88" s="103">
        <v>60</v>
      </c>
      <c r="D88" s="108">
        <v>0</v>
      </c>
      <c r="E88" s="108">
        <v>0</v>
      </c>
      <c r="F88" s="103"/>
      <c r="G88" s="108"/>
      <c r="H88" s="108"/>
      <c r="I88" s="108"/>
      <c r="J88" s="108"/>
      <c r="K88" s="108"/>
      <c r="L88" s="108"/>
      <c r="M88" s="108"/>
      <c r="N88" s="107"/>
      <c r="O88" s="107"/>
      <c r="P88" s="107"/>
      <c r="Q88" s="107"/>
      <c r="R88" s="107"/>
      <c r="S88" s="107"/>
      <c r="T88" s="107"/>
      <c r="U88" s="79"/>
    </row>
    <row r="89" spans="1:22">
      <c r="A89" s="103"/>
      <c r="B89" s="103"/>
      <c r="C89" s="103"/>
      <c r="D89" s="107"/>
      <c r="E89" s="107"/>
      <c r="F89" s="103"/>
      <c r="G89" s="107"/>
      <c r="H89" s="107"/>
      <c r="I89" s="107"/>
      <c r="J89" s="107"/>
      <c r="K89" s="107"/>
      <c r="L89" s="107"/>
      <c r="M89" s="107"/>
      <c r="N89" s="107"/>
      <c r="O89" s="107"/>
      <c r="P89" s="107"/>
      <c r="Q89" s="107"/>
      <c r="R89" s="107"/>
      <c r="S89" s="107"/>
      <c r="T89" s="107"/>
      <c r="U89" s="107"/>
    </row>
    <row r="90" spans="1:22">
      <c r="B90" s="103"/>
      <c r="C90" s="103"/>
      <c r="D90" s="107"/>
      <c r="E90" s="107"/>
      <c r="F90" s="103"/>
      <c r="G90" s="107"/>
      <c r="H90" s="107"/>
      <c r="I90" s="107"/>
      <c r="J90" s="107"/>
      <c r="K90" s="107"/>
      <c r="L90" s="107"/>
      <c r="M90" s="107"/>
      <c r="N90" s="107"/>
      <c r="O90" s="107"/>
      <c r="P90" s="107"/>
      <c r="Q90" s="107"/>
      <c r="R90" s="107"/>
      <c r="S90" s="107"/>
      <c r="T90" s="107"/>
      <c r="U90" s="107"/>
      <c r="V90" s="107"/>
    </row>
    <row r="91" spans="1:22">
      <c r="B91" s="103"/>
      <c r="C91" s="103"/>
      <c r="D91" s="107"/>
      <c r="E91" s="107"/>
      <c r="F91" s="103"/>
      <c r="G91" s="107"/>
      <c r="H91" s="107"/>
      <c r="I91" s="107"/>
      <c r="J91" s="107"/>
      <c r="K91" s="107"/>
      <c r="L91" s="107"/>
      <c r="M91" s="107"/>
      <c r="N91" s="107"/>
      <c r="O91" s="107"/>
      <c r="P91" s="107"/>
      <c r="Q91" s="107"/>
      <c r="R91" s="107"/>
      <c r="S91" s="107"/>
      <c r="T91" s="107"/>
      <c r="U91" s="107"/>
      <c r="V91" s="107"/>
    </row>
    <row r="92" spans="1:22">
      <c r="B92" s="103"/>
      <c r="C92" s="103"/>
      <c r="D92" s="107"/>
      <c r="E92" s="107"/>
      <c r="F92" s="103"/>
      <c r="G92" s="107"/>
      <c r="H92" s="107"/>
      <c r="I92" s="107"/>
      <c r="J92" s="107"/>
      <c r="K92" s="107"/>
      <c r="L92" s="107"/>
      <c r="M92" s="107"/>
      <c r="N92" s="107"/>
      <c r="O92" s="107"/>
      <c r="P92" s="107"/>
      <c r="Q92" s="107"/>
      <c r="R92" s="107"/>
      <c r="S92" s="107"/>
      <c r="T92" s="107"/>
      <c r="U92" s="107"/>
      <c r="V92" s="107"/>
    </row>
    <row r="93" spans="1:22">
      <c r="B93" s="103"/>
      <c r="C93" s="103"/>
      <c r="D93" s="107"/>
      <c r="E93" s="107"/>
      <c r="F93" s="103"/>
      <c r="G93" s="107"/>
      <c r="H93" s="107"/>
      <c r="I93" s="107"/>
      <c r="J93" s="107"/>
      <c r="K93" s="107"/>
      <c r="L93" s="107"/>
      <c r="M93" s="107"/>
      <c r="N93" s="107"/>
      <c r="O93" s="107"/>
      <c r="P93" s="107"/>
      <c r="Q93" s="107"/>
      <c r="R93" s="107"/>
      <c r="S93" s="107"/>
      <c r="T93" s="107"/>
      <c r="U93" s="107"/>
      <c r="V93" s="107"/>
    </row>
    <row r="94" spans="1:22">
      <c r="B94" s="103"/>
      <c r="C94" s="103"/>
      <c r="D94" s="107"/>
      <c r="E94" s="107"/>
      <c r="F94" s="103"/>
      <c r="G94" s="107"/>
      <c r="H94" s="107"/>
      <c r="I94" s="107"/>
      <c r="J94" s="107"/>
      <c r="K94" s="107"/>
      <c r="L94" s="107"/>
      <c r="M94" s="107"/>
      <c r="N94" s="107"/>
      <c r="O94" s="107"/>
      <c r="P94" s="107"/>
      <c r="Q94" s="107"/>
      <c r="R94" s="107"/>
      <c r="S94" s="107"/>
      <c r="T94" s="107"/>
      <c r="U94" s="107"/>
      <c r="V94" s="107"/>
    </row>
    <row r="95" spans="1:22">
      <c r="B95" s="103"/>
      <c r="C95" s="103"/>
      <c r="F95" s="103"/>
      <c r="G95" s="107"/>
      <c r="H95" s="107"/>
      <c r="I95" s="107"/>
      <c r="J95" s="107"/>
      <c r="K95" s="107"/>
      <c r="L95" s="107"/>
      <c r="M95" s="107"/>
      <c r="N95" s="107"/>
      <c r="O95" s="107"/>
      <c r="P95" s="107"/>
      <c r="Q95" s="107"/>
      <c r="R95" s="107"/>
      <c r="S95" s="107"/>
      <c r="T95" s="107"/>
      <c r="U95" s="107"/>
      <c r="V95" s="107"/>
    </row>
    <row r="96" spans="1:22">
      <c r="F96" s="103"/>
      <c r="G96" s="105"/>
    </row>
    <row r="97" spans="6:7">
      <c r="F97" s="103"/>
      <c r="G97" s="105"/>
    </row>
    <row r="98" spans="6:7">
      <c r="F98" s="103"/>
      <c r="G98" s="103"/>
    </row>
    <row r="99" spans="6:7">
      <c r="F99" s="103"/>
      <c r="G99" s="105"/>
    </row>
    <row r="100" spans="6:7">
      <c r="F100" s="103"/>
      <c r="G100" s="103"/>
    </row>
    <row r="101" spans="6:7">
      <c r="F101" s="103"/>
      <c r="G101" s="103"/>
    </row>
  </sheetData>
  <sheetProtection selectLockedCells="1" selectUnlockedCells="1"/>
  <mergeCells count="1">
    <mergeCell ref="A1:F1"/>
  </mergeCells>
  <phoneticPr fontId="3" type="noConversion"/>
  <dataValidations count="1">
    <dataValidation type="list" imeMode="off" allowBlank="1" showInputMessage="1" showErrorMessage="1" sqref="WVL983029 B65525 IZ65525 SV65525 ACR65525 AMN65525 AWJ65525 BGF65525 BQB65525 BZX65525 CJT65525 CTP65525 DDL65525 DNH65525 DXD65525 EGZ65525 EQV65525 FAR65525 FKN65525 FUJ65525 GEF65525 GOB65525 GXX65525 HHT65525 HRP65525 IBL65525 ILH65525 IVD65525 JEZ65525 JOV65525 JYR65525 KIN65525 KSJ65525 LCF65525 LMB65525 LVX65525 MFT65525 MPP65525 MZL65525 NJH65525 NTD65525 OCZ65525 OMV65525 OWR65525 PGN65525 PQJ65525 QAF65525 QKB65525 QTX65525 RDT65525 RNP65525 RXL65525 SHH65525 SRD65525 TAZ65525 TKV65525 TUR65525 UEN65525 UOJ65525 UYF65525 VIB65525 VRX65525 WBT65525 WLP65525 WVL65525 B131061 IZ131061 SV131061 ACR131061 AMN131061 AWJ131061 BGF131061 BQB131061 BZX131061 CJT131061 CTP131061 DDL131061 DNH131061 DXD131061 EGZ131061 EQV131061 FAR131061 FKN131061 FUJ131061 GEF131061 GOB131061 GXX131061 HHT131061 HRP131061 IBL131061 ILH131061 IVD131061 JEZ131061 JOV131061 JYR131061 KIN131061 KSJ131061 LCF131061 LMB131061 LVX131061 MFT131061 MPP131061 MZL131061 NJH131061 NTD131061 OCZ131061 OMV131061 OWR131061 PGN131061 PQJ131061 QAF131061 QKB131061 QTX131061 RDT131061 RNP131061 RXL131061 SHH131061 SRD131061 TAZ131061 TKV131061 TUR131061 UEN131061 UOJ131061 UYF131061 VIB131061 VRX131061 WBT131061 WLP131061 WVL131061 B196597 IZ196597 SV196597 ACR196597 AMN196597 AWJ196597 BGF196597 BQB196597 BZX196597 CJT196597 CTP196597 DDL196597 DNH196597 DXD196597 EGZ196597 EQV196597 FAR196597 FKN196597 FUJ196597 GEF196597 GOB196597 GXX196597 HHT196597 HRP196597 IBL196597 ILH196597 IVD196597 JEZ196597 JOV196597 JYR196597 KIN196597 KSJ196597 LCF196597 LMB196597 LVX196597 MFT196597 MPP196597 MZL196597 NJH196597 NTD196597 OCZ196597 OMV196597 OWR196597 PGN196597 PQJ196597 QAF196597 QKB196597 QTX196597 RDT196597 RNP196597 RXL196597 SHH196597 SRD196597 TAZ196597 TKV196597 TUR196597 UEN196597 UOJ196597 UYF196597 VIB196597 VRX196597 WBT196597 WLP196597 WVL196597 B262133 IZ262133 SV262133 ACR262133 AMN262133 AWJ262133 BGF262133 BQB262133 BZX262133 CJT262133 CTP262133 DDL262133 DNH262133 DXD262133 EGZ262133 EQV262133 FAR262133 FKN262133 FUJ262133 GEF262133 GOB262133 GXX262133 HHT262133 HRP262133 IBL262133 ILH262133 IVD262133 JEZ262133 JOV262133 JYR262133 KIN262133 KSJ262133 LCF262133 LMB262133 LVX262133 MFT262133 MPP262133 MZL262133 NJH262133 NTD262133 OCZ262133 OMV262133 OWR262133 PGN262133 PQJ262133 QAF262133 QKB262133 QTX262133 RDT262133 RNP262133 RXL262133 SHH262133 SRD262133 TAZ262133 TKV262133 TUR262133 UEN262133 UOJ262133 UYF262133 VIB262133 VRX262133 WBT262133 WLP262133 WVL262133 B327669 IZ327669 SV327669 ACR327669 AMN327669 AWJ327669 BGF327669 BQB327669 BZX327669 CJT327669 CTP327669 DDL327669 DNH327669 DXD327669 EGZ327669 EQV327669 FAR327669 FKN327669 FUJ327669 GEF327669 GOB327669 GXX327669 HHT327669 HRP327669 IBL327669 ILH327669 IVD327669 JEZ327669 JOV327669 JYR327669 KIN327669 KSJ327669 LCF327669 LMB327669 LVX327669 MFT327669 MPP327669 MZL327669 NJH327669 NTD327669 OCZ327669 OMV327669 OWR327669 PGN327669 PQJ327669 QAF327669 QKB327669 QTX327669 RDT327669 RNP327669 RXL327669 SHH327669 SRD327669 TAZ327669 TKV327669 TUR327669 UEN327669 UOJ327669 UYF327669 VIB327669 VRX327669 WBT327669 WLP327669 WVL327669 B393205 IZ393205 SV393205 ACR393205 AMN393205 AWJ393205 BGF393205 BQB393205 BZX393205 CJT393205 CTP393205 DDL393205 DNH393205 DXD393205 EGZ393205 EQV393205 FAR393205 FKN393205 FUJ393205 GEF393205 GOB393205 GXX393205 HHT393205 HRP393205 IBL393205 ILH393205 IVD393205 JEZ393205 JOV393205 JYR393205 KIN393205 KSJ393205 LCF393205 LMB393205 LVX393205 MFT393205 MPP393205 MZL393205 NJH393205 NTD393205 OCZ393205 OMV393205 OWR393205 PGN393205 PQJ393205 QAF393205 QKB393205 QTX393205 RDT393205 RNP393205 RXL393205 SHH393205 SRD393205 TAZ393205 TKV393205 TUR393205 UEN393205 UOJ393205 UYF393205 VIB393205 VRX393205 WBT393205 WLP393205 WVL393205 B458741 IZ458741 SV458741 ACR458741 AMN458741 AWJ458741 BGF458741 BQB458741 BZX458741 CJT458741 CTP458741 DDL458741 DNH458741 DXD458741 EGZ458741 EQV458741 FAR458741 FKN458741 FUJ458741 GEF458741 GOB458741 GXX458741 HHT458741 HRP458741 IBL458741 ILH458741 IVD458741 JEZ458741 JOV458741 JYR458741 KIN458741 KSJ458741 LCF458741 LMB458741 LVX458741 MFT458741 MPP458741 MZL458741 NJH458741 NTD458741 OCZ458741 OMV458741 OWR458741 PGN458741 PQJ458741 QAF458741 QKB458741 QTX458741 RDT458741 RNP458741 RXL458741 SHH458741 SRD458741 TAZ458741 TKV458741 TUR458741 UEN458741 UOJ458741 UYF458741 VIB458741 VRX458741 WBT458741 WLP458741 WVL458741 B524277 IZ524277 SV524277 ACR524277 AMN524277 AWJ524277 BGF524277 BQB524277 BZX524277 CJT524277 CTP524277 DDL524277 DNH524277 DXD524277 EGZ524277 EQV524277 FAR524277 FKN524277 FUJ524277 GEF524277 GOB524277 GXX524277 HHT524277 HRP524277 IBL524277 ILH524277 IVD524277 JEZ524277 JOV524277 JYR524277 KIN524277 KSJ524277 LCF524277 LMB524277 LVX524277 MFT524277 MPP524277 MZL524277 NJH524277 NTD524277 OCZ524277 OMV524277 OWR524277 PGN524277 PQJ524277 QAF524277 QKB524277 QTX524277 RDT524277 RNP524277 RXL524277 SHH524277 SRD524277 TAZ524277 TKV524277 TUR524277 UEN524277 UOJ524277 UYF524277 VIB524277 VRX524277 WBT524277 WLP524277 WVL524277 B589813 IZ589813 SV589813 ACR589813 AMN589813 AWJ589813 BGF589813 BQB589813 BZX589813 CJT589813 CTP589813 DDL589813 DNH589813 DXD589813 EGZ589813 EQV589813 FAR589813 FKN589813 FUJ589813 GEF589813 GOB589813 GXX589813 HHT589813 HRP589813 IBL589813 ILH589813 IVD589813 JEZ589813 JOV589813 JYR589813 KIN589813 KSJ589813 LCF589813 LMB589813 LVX589813 MFT589813 MPP589813 MZL589813 NJH589813 NTD589813 OCZ589813 OMV589813 OWR589813 PGN589813 PQJ589813 QAF589813 QKB589813 QTX589813 RDT589813 RNP589813 RXL589813 SHH589813 SRD589813 TAZ589813 TKV589813 TUR589813 UEN589813 UOJ589813 UYF589813 VIB589813 VRX589813 WBT589813 WLP589813 WVL589813 B655349 IZ655349 SV655349 ACR655349 AMN655349 AWJ655349 BGF655349 BQB655349 BZX655349 CJT655349 CTP655349 DDL655349 DNH655349 DXD655349 EGZ655349 EQV655349 FAR655349 FKN655349 FUJ655349 GEF655349 GOB655349 GXX655349 HHT655349 HRP655349 IBL655349 ILH655349 IVD655349 JEZ655349 JOV655349 JYR655349 KIN655349 KSJ655349 LCF655349 LMB655349 LVX655349 MFT655349 MPP655349 MZL655349 NJH655349 NTD655349 OCZ655349 OMV655349 OWR655349 PGN655349 PQJ655349 QAF655349 QKB655349 QTX655349 RDT655349 RNP655349 RXL655349 SHH655349 SRD655349 TAZ655349 TKV655349 TUR655349 UEN655349 UOJ655349 UYF655349 VIB655349 VRX655349 WBT655349 WLP655349 WVL655349 B720885 IZ720885 SV720885 ACR720885 AMN720885 AWJ720885 BGF720885 BQB720885 BZX720885 CJT720885 CTP720885 DDL720885 DNH720885 DXD720885 EGZ720885 EQV720885 FAR720885 FKN720885 FUJ720885 GEF720885 GOB720885 GXX720885 HHT720885 HRP720885 IBL720885 ILH720885 IVD720885 JEZ720885 JOV720885 JYR720885 KIN720885 KSJ720885 LCF720885 LMB720885 LVX720885 MFT720885 MPP720885 MZL720885 NJH720885 NTD720885 OCZ720885 OMV720885 OWR720885 PGN720885 PQJ720885 QAF720885 QKB720885 QTX720885 RDT720885 RNP720885 RXL720885 SHH720885 SRD720885 TAZ720885 TKV720885 TUR720885 UEN720885 UOJ720885 UYF720885 VIB720885 VRX720885 WBT720885 WLP720885 WVL720885 B786421 IZ786421 SV786421 ACR786421 AMN786421 AWJ786421 BGF786421 BQB786421 BZX786421 CJT786421 CTP786421 DDL786421 DNH786421 DXD786421 EGZ786421 EQV786421 FAR786421 FKN786421 FUJ786421 GEF786421 GOB786421 GXX786421 HHT786421 HRP786421 IBL786421 ILH786421 IVD786421 JEZ786421 JOV786421 JYR786421 KIN786421 KSJ786421 LCF786421 LMB786421 LVX786421 MFT786421 MPP786421 MZL786421 NJH786421 NTD786421 OCZ786421 OMV786421 OWR786421 PGN786421 PQJ786421 QAF786421 QKB786421 QTX786421 RDT786421 RNP786421 RXL786421 SHH786421 SRD786421 TAZ786421 TKV786421 TUR786421 UEN786421 UOJ786421 UYF786421 VIB786421 VRX786421 WBT786421 WLP786421 WVL786421 B851957 IZ851957 SV851957 ACR851957 AMN851957 AWJ851957 BGF851957 BQB851957 BZX851957 CJT851957 CTP851957 DDL851957 DNH851957 DXD851957 EGZ851957 EQV851957 FAR851957 FKN851957 FUJ851957 GEF851957 GOB851957 GXX851957 HHT851957 HRP851957 IBL851957 ILH851957 IVD851957 JEZ851957 JOV851957 JYR851957 KIN851957 KSJ851957 LCF851957 LMB851957 LVX851957 MFT851957 MPP851957 MZL851957 NJH851957 NTD851957 OCZ851957 OMV851957 OWR851957 PGN851957 PQJ851957 QAF851957 QKB851957 QTX851957 RDT851957 RNP851957 RXL851957 SHH851957 SRD851957 TAZ851957 TKV851957 TUR851957 UEN851957 UOJ851957 UYF851957 VIB851957 VRX851957 WBT851957 WLP851957 WVL851957 B917493 IZ917493 SV917493 ACR917493 AMN917493 AWJ917493 BGF917493 BQB917493 BZX917493 CJT917493 CTP917493 DDL917493 DNH917493 DXD917493 EGZ917493 EQV917493 FAR917493 FKN917493 FUJ917493 GEF917493 GOB917493 GXX917493 HHT917493 HRP917493 IBL917493 ILH917493 IVD917493 JEZ917493 JOV917493 JYR917493 KIN917493 KSJ917493 LCF917493 LMB917493 LVX917493 MFT917493 MPP917493 MZL917493 NJH917493 NTD917493 OCZ917493 OMV917493 OWR917493 PGN917493 PQJ917493 QAF917493 QKB917493 QTX917493 RDT917493 RNP917493 RXL917493 SHH917493 SRD917493 TAZ917493 TKV917493 TUR917493 UEN917493 UOJ917493 UYF917493 VIB917493 VRX917493 WBT917493 WLP917493 WVL917493 B983029 IZ983029 SV983029 ACR983029 AMN983029 AWJ983029 BGF983029 BQB983029 BZX983029 CJT983029 CTP983029 DDL983029 DNH983029 DXD983029 EGZ983029 EQV983029 FAR983029 FKN983029 FUJ983029 GEF983029 GOB983029 GXX983029 HHT983029 HRP983029 IBL983029 ILH983029 IVD983029 JEZ983029 JOV983029 JYR983029 KIN983029 KSJ983029 LCF983029 LMB983029 LVX983029 MFT983029 MPP983029 MZL983029 NJH983029 NTD983029 OCZ983029 OMV983029 OWR983029 PGN983029 PQJ983029 QAF983029 QKB983029 QTX983029 RDT983029 RNP983029 RXL983029 SHH983029 SRD983029 TAZ983029 TKV983029 TUR983029 UEN983029 UOJ983029 UYF983029 VIB983029 VRX983029 WBT983029 WLP983029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formula1>$J$2:$J$5</formula1>
    </dataValidation>
  </dataValidation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108"/>
  <sheetViews>
    <sheetView showGridLines="0" topLeftCell="A2" zoomScale="70" zoomScaleNormal="70" workbookViewId="0">
      <selection activeCell="D7" sqref="D7"/>
    </sheetView>
  </sheetViews>
  <sheetFormatPr defaultColWidth="8.25" defaultRowHeight="13.5"/>
  <cols>
    <col min="1" max="1" width="24.75" style="79" customWidth="1"/>
    <col min="2" max="2" width="19.25" style="79" customWidth="1"/>
    <col min="3" max="5" width="22.875" style="79" customWidth="1"/>
    <col min="6" max="6" width="21.625" style="79" customWidth="1"/>
    <col min="7" max="7" width="10.375" style="78" customWidth="1"/>
    <col min="8" max="8" width="8.25" style="78" customWidth="1"/>
    <col min="9" max="9" width="12.5" style="78" customWidth="1"/>
    <col min="10" max="10" width="18.25" style="78" customWidth="1"/>
    <col min="11" max="11" width="11" style="78" customWidth="1"/>
    <col min="12" max="12" width="14.625" style="78" customWidth="1"/>
    <col min="13" max="13" width="14.25" style="78" customWidth="1"/>
    <col min="14" max="14" width="14.625" style="78" customWidth="1"/>
    <col min="15" max="15" width="13.75" style="78" customWidth="1"/>
    <col min="16" max="16" width="14.125" style="78" customWidth="1"/>
    <col min="17" max="17" width="15.625" style="78" customWidth="1"/>
    <col min="18" max="18" width="14.125" style="78" customWidth="1"/>
    <col min="19" max="20" width="14.25" style="78" customWidth="1"/>
    <col min="21" max="258" width="8.25" style="78"/>
    <col min="259" max="259" width="24.75" style="78" customWidth="1"/>
    <col min="260" max="260" width="19.25" style="78" customWidth="1"/>
    <col min="261" max="264" width="22.875" style="78" customWidth="1"/>
    <col min="265" max="265" width="8.25" style="78"/>
    <col min="266" max="266" width="18.25" style="78" customWidth="1"/>
    <col min="267" max="267" width="11" style="78" customWidth="1"/>
    <col min="268" max="268" width="14.625" style="78" customWidth="1"/>
    <col min="269" max="269" width="14.25" style="78" customWidth="1"/>
    <col min="270" max="270" width="14.625" style="78" customWidth="1"/>
    <col min="271" max="271" width="13.75" style="78" customWidth="1"/>
    <col min="272" max="272" width="14.125" style="78" customWidth="1"/>
    <col min="273" max="273" width="15.625" style="78" customWidth="1"/>
    <col min="274" max="274" width="14.125" style="78" customWidth="1"/>
    <col min="275" max="276" width="14.25" style="78" customWidth="1"/>
    <col min="277" max="514" width="8.25" style="78"/>
    <col min="515" max="515" width="24.75" style="78" customWidth="1"/>
    <col min="516" max="516" width="19.25" style="78" customWidth="1"/>
    <col min="517" max="520" width="22.875" style="78" customWidth="1"/>
    <col min="521" max="521" width="8.25" style="78"/>
    <col min="522" max="522" width="18.25" style="78" customWidth="1"/>
    <col min="523" max="523" width="11" style="78" customWidth="1"/>
    <col min="524" max="524" width="14.625" style="78" customWidth="1"/>
    <col min="525" max="525" width="14.25" style="78" customWidth="1"/>
    <col min="526" max="526" width="14.625" style="78" customWidth="1"/>
    <col min="527" max="527" width="13.75" style="78" customWidth="1"/>
    <col min="528" max="528" width="14.125" style="78" customWidth="1"/>
    <col min="529" max="529" width="15.625" style="78" customWidth="1"/>
    <col min="530" max="530" width="14.125" style="78" customWidth="1"/>
    <col min="531" max="532" width="14.25" style="78" customWidth="1"/>
    <col min="533" max="770" width="8.25" style="78"/>
    <col min="771" max="771" width="24.75" style="78" customWidth="1"/>
    <col min="772" max="772" width="19.25" style="78" customWidth="1"/>
    <col min="773" max="776" width="22.875" style="78" customWidth="1"/>
    <col min="777" max="777" width="8.25" style="78"/>
    <col min="778" max="778" width="18.25" style="78" customWidth="1"/>
    <col min="779" max="779" width="11" style="78" customWidth="1"/>
    <col min="780" max="780" width="14.625" style="78" customWidth="1"/>
    <col min="781" max="781" width="14.25" style="78" customWidth="1"/>
    <col min="782" max="782" width="14.625" style="78" customWidth="1"/>
    <col min="783" max="783" width="13.75" style="78" customWidth="1"/>
    <col min="784" max="784" width="14.125" style="78" customWidth="1"/>
    <col min="785" max="785" width="15.625" style="78" customWidth="1"/>
    <col min="786" max="786" width="14.125" style="78" customWidth="1"/>
    <col min="787" max="788" width="14.25" style="78" customWidth="1"/>
    <col min="789" max="1026" width="8.25" style="78"/>
    <col min="1027" max="1027" width="24.75" style="78" customWidth="1"/>
    <col min="1028" max="1028" width="19.25" style="78" customWidth="1"/>
    <col min="1029" max="1032" width="22.875" style="78" customWidth="1"/>
    <col min="1033" max="1033" width="8.25" style="78"/>
    <col min="1034" max="1034" width="18.25" style="78" customWidth="1"/>
    <col min="1035" max="1035" width="11" style="78" customWidth="1"/>
    <col min="1036" max="1036" width="14.625" style="78" customWidth="1"/>
    <col min="1037" max="1037" width="14.25" style="78" customWidth="1"/>
    <col min="1038" max="1038" width="14.625" style="78" customWidth="1"/>
    <col min="1039" max="1039" width="13.75" style="78" customWidth="1"/>
    <col min="1040" max="1040" width="14.125" style="78" customWidth="1"/>
    <col min="1041" max="1041" width="15.625" style="78" customWidth="1"/>
    <col min="1042" max="1042" width="14.125" style="78" customWidth="1"/>
    <col min="1043" max="1044" width="14.25" style="78" customWidth="1"/>
    <col min="1045" max="1282" width="8.25" style="78"/>
    <col min="1283" max="1283" width="24.75" style="78" customWidth="1"/>
    <col min="1284" max="1284" width="19.25" style="78" customWidth="1"/>
    <col min="1285" max="1288" width="22.875" style="78" customWidth="1"/>
    <col min="1289" max="1289" width="8.25" style="78"/>
    <col min="1290" max="1290" width="18.25" style="78" customWidth="1"/>
    <col min="1291" max="1291" width="11" style="78" customWidth="1"/>
    <col min="1292" max="1292" width="14.625" style="78" customWidth="1"/>
    <col min="1293" max="1293" width="14.25" style="78" customWidth="1"/>
    <col min="1294" max="1294" width="14.625" style="78" customWidth="1"/>
    <col min="1295" max="1295" width="13.75" style="78" customWidth="1"/>
    <col min="1296" max="1296" width="14.125" style="78" customWidth="1"/>
    <col min="1297" max="1297" width="15.625" style="78" customWidth="1"/>
    <col min="1298" max="1298" width="14.125" style="78" customWidth="1"/>
    <col min="1299" max="1300" width="14.25" style="78" customWidth="1"/>
    <col min="1301" max="1538" width="8.25" style="78"/>
    <col min="1539" max="1539" width="24.75" style="78" customWidth="1"/>
    <col min="1540" max="1540" width="19.25" style="78" customWidth="1"/>
    <col min="1541" max="1544" width="22.875" style="78" customWidth="1"/>
    <col min="1545" max="1545" width="8.25" style="78"/>
    <col min="1546" max="1546" width="18.25" style="78" customWidth="1"/>
    <col min="1547" max="1547" width="11" style="78" customWidth="1"/>
    <col min="1548" max="1548" width="14.625" style="78" customWidth="1"/>
    <col min="1549" max="1549" width="14.25" style="78" customWidth="1"/>
    <col min="1550" max="1550" width="14.625" style="78" customWidth="1"/>
    <col min="1551" max="1551" width="13.75" style="78" customWidth="1"/>
    <col min="1552" max="1552" width="14.125" style="78" customWidth="1"/>
    <col min="1553" max="1553" width="15.625" style="78" customWidth="1"/>
    <col min="1554" max="1554" width="14.125" style="78" customWidth="1"/>
    <col min="1555" max="1556" width="14.25" style="78" customWidth="1"/>
    <col min="1557" max="1794" width="8.25" style="78"/>
    <col min="1795" max="1795" width="24.75" style="78" customWidth="1"/>
    <col min="1796" max="1796" width="19.25" style="78" customWidth="1"/>
    <col min="1797" max="1800" width="22.875" style="78" customWidth="1"/>
    <col min="1801" max="1801" width="8.25" style="78"/>
    <col min="1802" max="1802" width="18.25" style="78" customWidth="1"/>
    <col min="1803" max="1803" width="11" style="78" customWidth="1"/>
    <col min="1804" max="1804" width="14.625" style="78" customWidth="1"/>
    <col min="1805" max="1805" width="14.25" style="78" customWidth="1"/>
    <col min="1806" max="1806" width="14.625" style="78" customWidth="1"/>
    <col min="1807" max="1807" width="13.75" style="78" customWidth="1"/>
    <col min="1808" max="1808" width="14.125" style="78" customWidth="1"/>
    <col min="1809" max="1809" width="15.625" style="78" customWidth="1"/>
    <col min="1810" max="1810" width="14.125" style="78" customWidth="1"/>
    <col min="1811" max="1812" width="14.25" style="78" customWidth="1"/>
    <col min="1813" max="2050" width="8.25" style="78"/>
    <col min="2051" max="2051" width="24.75" style="78" customWidth="1"/>
    <col min="2052" max="2052" width="19.25" style="78" customWidth="1"/>
    <col min="2053" max="2056" width="22.875" style="78" customWidth="1"/>
    <col min="2057" max="2057" width="8.25" style="78"/>
    <col min="2058" max="2058" width="18.25" style="78" customWidth="1"/>
    <col min="2059" max="2059" width="11" style="78" customWidth="1"/>
    <col min="2060" max="2060" width="14.625" style="78" customWidth="1"/>
    <col min="2061" max="2061" width="14.25" style="78" customWidth="1"/>
    <col min="2062" max="2062" width="14.625" style="78" customWidth="1"/>
    <col min="2063" max="2063" width="13.75" style="78" customWidth="1"/>
    <col min="2064" max="2064" width="14.125" style="78" customWidth="1"/>
    <col min="2065" max="2065" width="15.625" style="78" customWidth="1"/>
    <col min="2066" max="2066" width="14.125" style="78" customWidth="1"/>
    <col min="2067" max="2068" width="14.25" style="78" customWidth="1"/>
    <col min="2069" max="2306" width="8.25" style="78"/>
    <col min="2307" max="2307" width="24.75" style="78" customWidth="1"/>
    <col min="2308" max="2308" width="19.25" style="78" customWidth="1"/>
    <col min="2309" max="2312" width="22.875" style="78" customWidth="1"/>
    <col min="2313" max="2313" width="8.25" style="78"/>
    <col min="2314" max="2314" width="18.25" style="78" customWidth="1"/>
    <col min="2315" max="2315" width="11" style="78" customWidth="1"/>
    <col min="2316" max="2316" width="14.625" style="78" customWidth="1"/>
    <col min="2317" max="2317" width="14.25" style="78" customWidth="1"/>
    <col min="2318" max="2318" width="14.625" style="78" customWidth="1"/>
    <col min="2319" max="2319" width="13.75" style="78" customWidth="1"/>
    <col min="2320" max="2320" width="14.125" style="78" customWidth="1"/>
    <col min="2321" max="2321" width="15.625" style="78" customWidth="1"/>
    <col min="2322" max="2322" width="14.125" style="78" customWidth="1"/>
    <col min="2323" max="2324" width="14.25" style="78" customWidth="1"/>
    <col min="2325" max="2562" width="8.25" style="78"/>
    <col min="2563" max="2563" width="24.75" style="78" customWidth="1"/>
    <col min="2564" max="2564" width="19.25" style="78" customWidth="1"/>
    <col min="2565" max="2568" width="22.875" style="78" customWidth="1"/>
    <col min="2569" max="2569" width="8.25" style="78"/>
    <col min="2570" max="2570" width="18.25" style="78" customWidth="1"/>
    <col min="2571" max="2571" width="11" style="78" customWidth="1"/>
    <col min="2572" max="2572" width="14.625" style="78" customWidth="1"/>
    <col min="2573" max="2573" width="14.25" style="78" customWidth="1"/>
    <col min="2574" max="2574" width="14.625" style="78" customWidth="1"/>
    <col min="2575" max="2575" width="13.75" style="78" customWidth="1"/>
    <col min="2576" max="2576" width="14.125" style="78" customWidth="1"/>
    <col min="2577" max="2577" width="15.625" style="78" customWidth="1"/>
    <col min="2578" max="2578" width="14.125" style="78" customWidth="1"/>
    <col min="2579" max="2580" width="14.25" style="78" customWidth="1"/>
    <col min="2581" max="2818" width="8.25" style="78"/>
    <col min="2819" max="2819" width="24.75" style="78" customWidth="1"/>
    <col min="2820" max="2820" width="19.25" style="78" customWidth="1"/>
    <col min="2821" max="2824" width="22.875" style="78" customWidth="1"/>
    <col min="2825" max="2825" width="8.25" style="78"/>
    <col min="2826" max="2826" width="18.25" style="78" customWidth="1"/>
    <col min="2827" max="2827" width="11" style="78" customWidth="1"/>
    <col min="2828" max="2828" width="14.625" style="78" customWidth="1"/>
    <col min="2829" max="2829" width="14.25" style="78" customWidth="1"/>
    <col min="2830" max="2830" width="14.625" style="78" customWidth="1"/>
    <col min="2831" max="2831" width="13.75" style="78" customWidth="1"/>
    <col min="2832" max="2832" width="14.125" style="78" customWidth="1"/>
    <col min="2833" max="2833" width="15.625" style="78" customWidth="1"/>
    <col min="2834" max="2834" width="14.125" style="78" customWidth="1"/>
    <col min="2835" max="2836" width="14.25" style="78" customWidth="1"/>
    <col min="2837" max="3074" width="8.25" style="78"/>
    <col min="3075" max="3075" width="24.75" style="78" customWidth="1"/>
    <col min="3076" max="3076" width="19.25" style="78" customWidth="1"/>
    <col min="3077" max="3080" width="22.875" style="78" customWidth="1"/>
    <col min="3081" max="3081" width="8.25" style="78"/>
    <col min="3082" max="3082" width="18.25" style="78" customWidth="1"/>
    <col min="3083" max="3083" width="11" style="78" customWidth="1"/>
    <col min="3084" max="3084" width="14.625" style="78" customWidth="1"/>
    <col min="3085" max="3085" width="14.25" style="78" customWidth="1"/>
    <col min="3086" max="3086" width="14.625" style="78" customWidth="1"/>
    <col min="3087" max="3087" width="13.75" style="78" customWidth="1"/>
    <col min="3088" max="3088" width="14.125" style="78" customWidth="1"/>
    <col min="3089" max="3089" width="15.625" style="78" customWidth="1"/>
    <col min="3090" max="3090" width="14.125" style="78" customWidth="1"/>
    <col min="3091" max="3092" width="14.25" style="78" customWidth="1"/>
    <col min="3093" max="3330" width="8.25" style="78"/>
    <col min="3331" max="3331" width="24.75" style="78" customWidth="1"/>
    <col min="3332" max="3332" width="19.25" style="78" customWidth="1"/>
    <col min="3333" max="3336" width="22.875" style="78" customWidth="1"/>
    <col min="3337" max="3337" width="8.25" style="78"/>
    <col min="3338" max="3338" width="18.25" style="78" customWidth="1"/>
    <col min="3339" max="3339" width="11" style="78" customWidth="1"/>
    <col min="3340" max="3340" width="14.625" style="78" customWidth="1"/>
    <col min="3341" max="3341" width="14.25" style="78" customWidth="1"/>
    <col min="3342" max="3342" width="14.625" style="78" customWidth="1"/>
    <col min="3343" max="3343" width="13.75" style="78" customWidth="1"/>
    <col min="3344" max="3344" width="14.125" style="78" customWidth="1"/>
    <col min="3345" max="3345" width="15.625" style="78" customWidth="1"/>
    <col min="3346" max="3346" width="14.125" style="78" customWidth="1"/>
    <col min="3347" max="3348" width="14.25" style="78" customWidth="1"/>
    <col min="3349" max="3586" width="8.25" style="78"/>
    <col min="3587" max="3587" width="24.75" style="78" customWidth="1"/>
    <col min="3588" max="3588" width="19.25" style="78" customWidth="1"/>
    <col min="3589" max="3592" width="22.875" style="78" customWidth="1"/>
    <col min="3593" max="3593" width="8.25" style="78"/>
    <col min="3594" max="3594" width="18.25" style="78" customWidth="1"/>
    <col min="3595" max="3595" width="11" style="78" customWidth="1"/>
    <col min="3596" max="3596" width="14.625" style="78" customWidth="1"/>
    <col min="3597" max="3597" width="14.25" style="78" customWidth="1"/>
    <col min="3598" max="3598" width="14.625" style="78" customWidth="1"/>
    <col min="3599" max="3599" width="13.75" style="78" customWidth="1"/>
    <col min="3600" max="3600" width="14.125" style="78" customWidth="1"/>
    <col min="3601" max="3601" width="15.625" style="78" customWidth="1"/>
    <col min="3602" max="3602" width="14.125" style="78" customWidth="1"/>
    <col min="3603" max="3604" width="14.25" style="78" customWidth="1"/>
    <col min="3605" max="3842" width="8.25" style="78"/>
    <col min="3843" max="3843" width="24.75" style="78" customWidth="1"/>
    <col min="3844" max="3844" width="19.25" style="78" customWidth="1"/>
    <col min="3845" max="3848" width="22.875" style="78" customWidth="1"/>
    <col min="3849" max="3849" width="8.25" style="78"/>
    <col min="3850" max="3850" width="18.25" style="78" customWidth="1"/>
    <col min="3851" max="3851" width="11" style="78" customWidth="1"/>
    <col min="3852" max="3852" width="14.625" style="78" customWidth="1"/>
    <col min="3853" max="3853" width="14.25" style="78" customWidth="1"/>
    <col min="3854" max="3854" width="14.625" style="78" customWidth="1"/>
    <col min="3855" max="3855" width="13.75" style="78" customWidth="1"/>
    <col min="3856" max="3856" width="14.125" style="78" customWidth="1"/>
    <col min="3857" max="3857" width="15.625" style="78" customWidth="1"/>
    <col min="3858" max="3858" width="14.125" style="78" customWidth="1"/>
    <col min="3859" max="3860" width="14.25" style="78" customWidth="1"/>
    <col min="3861" max="4098" width="8.25" style="78"/>
    <col min="4099" max="4099" width="24.75" style="78" customWidth="1"/>
    <col min="4100" max="4100" width="19.25" style="78" customWidth="1"/>
    <col min="4101" max="4104" width="22.875" style="78" customWidth="1"/>
    <col min="4105" max="4105" width="8.25" style="78"/>
    <col min="4106" max="4106" width="18.25" style="78" customWidth="1"/>
    <col min="4107" max="4107" width="11" style="78" customWidth="1"/>
    <col min="4108" max="4108" width="14.625" style="78" customWidth="1"/>
    <col min="4109" max="4109" width="14.25" style="78" customWidth="1"/>
    <col min="4110" max="4110" width="14.625" style="78" customWidth="1"/>
    <col min="4111" max="4111" width="13.75" style="78" customWidth="1"/>
    <col min="4112" max="4112" width="14.125" style="78" customWidth="1"/>
    <col min="4113" max="4113" width="15.625" style="78" customWidth="1"/>
    <col min="4114" max="4114" width="14.125" style="78" customWidth="1"/>
    <col min="4115" max="4116" width="14.25" style="78" customWidth="1"/>
    <col min="4117" max="4354" width="8.25" style="78"/>
    <col min="4355" max="4355" width="24.75" style="78" customWidth="1"/>
    <col min="4356" max="4356" width="19.25" style="78" customWidth="1"/>
    <col min="4357" max="4360" width="22.875" style="78" customWidth="1"/>
    <col min="4361" max="4361" width="8.25" style="78"/>
    <col min="4362" max="4362" width="18.25" style="78" customWidth="1"/>
    <col min="4363" max="4363" width="11" style="78" customWidth="1"/>
    <col min="4364" max="4364" width="14.625" style="78" customWidth="1"/>
    <col min="4365" max="4365" width="14.25" style="78" customWidth="1"/>
    <col min="4366" max="4366" width="14.625" style="78" customWidth="1"/>
    <col min="4367" max="4367" width="13.75" style="78" customWidth="1"/>
    <col min="4368" max="4368" width="14.125" style="78" customWidth="1"/>
    <col min="4369" max="4369" width="15.625" style="78" customWidth="1"/>
    <col min="4370" max="4370" width="14.125" style="78" customWidth="1"/>
    <col min="4371" max="4372" width="14.25" style="78" customWidth="1"/>
    <col min="4373" max="4610" width="8.25" style="78"/>
    <col min="4611" max="4611" width="24.75" style="78" customWidth="1"/>
    <col min="4612" max="4612" width="19.25" style="78" customWidth="1"/>
    <col min="4613" max="4616" width="22.875" style="78" customWidth="1"/>
    <col min="4617" max="4617" width="8.25" style="78"/>
    <col min="4618" max="4618" width="18.25" style="78" customWidth="1"/>
    <col min="4619" max="4619" width="11" style="78" customWidth="1"/>
    <col min="4620" max="4620" width="14.625" style="78" customWidth="1"/>
    <col min="4621" max="4621" width="14.25" style="78" customWidth="1"/>
    <col min="4622" max="4622" width="14.625" style="78" customWidth="1"/>
    <col min="4623" max="4623" width="13.75" style="78" customWidth="1"/>
    <col min="4624" max="4624" width="14.125" style="78" customWidth="1"/>
    <col min="4625" max="4625" width="15.625" style="78" customWidth="1"/>
    <col min="4626" max="4626" width="14.125" style="78" customWidth="1"/>
    <col min="4627" max="4628" width="14.25" style="78" customWidth="1"/>
    <col min="4629" max="4866" width="8.25" style="78"/>
    <col min="4867" max="4867" width="24.75" style="78" customWidth="1"/>
    <col min="4868" max="4868" width="19.25" style="78" customWidth="1"/>
    <col min="4869" max="4872" width="22.875" style="78" customWidth="1"/>
    <col min="4873" max="4873" width="8.25" style="78"/>
    <col min="4874" max="4874" width="18.25" style="78" customWidth="1"/>
    <col min="4875" max="4875" width="11" style="78" customWidth="1"/>
    <col min="4876" max="4876" width="14.625" style="78" customWidth="1"/>
    <col min="4877" max="4877" width="14.25" style="78" customWidth="1"/>
    <col min="4878" max="4878" width="14.625" style="78" customWidth="1"/>
    <col min="4879" max="4879" width="13.75" style="78" customWidth="1"/>
    <col min="4880" max="4880" width="14.125" style="78" customWidth="1"/>
    <col min="4881" max="4881" width="15.625" style="78" customWidth="1"/>
    <col min="4882" max="4882" width="14.125" style="78" customWidth="1"/>
    <col min="4883" max="4884" width="14.25" style="78" customWidth="1"/>
    <col min="4885" max="5122" width="8.25" style="78"/>
    <col min="5123" max="5123" width="24.75" style="78" customWidth="1"/>
    <col min="5124" max="5124" width="19.25" style="78" customWidth="1"/>
    <col min="5125" max="5128" width="22.875" style="78" customWidth="1"/>
    <col min="5129" max="5129" width="8.25" style="78"/>
    <col min="5130" max="5130" width="18.25" style="78" customWidth="1"/>
    <col min="5131" max="5131" width="11" style="78" customWidth="1"/>
    <col min="5132" max="5132" width="14.625" style="78" customWidth="1"/>
    <col min="5133" max="5133" width="14.25" style="78" customWidth="1"/>
    <col min="5134" max="5134" width="14.625" style="78" customWidth="1"/>
    <col min="5135" max="5135" width="13.75" style="78" customWidth="1"/>
    <col min="5136" max="5136" width="14.125" style="78" customWidth="1"/>
    <col min="5137" max="5137" width="15.625" style="78" customWidth="1"/>
    <col min="5138" max="5138" width="14.125" style="78" customWidth="1"/>
    <col min="5139" max="5140" width="14.25" style="78" customWidth="1"/>
    <col min="5141" max="5378" width="8.25" style="78"/>
    <col min="5379" max="5379" width="24.75" style="78" customWidth="1"/>
    <col min="5380" max="5380" width="19.25" style="78" customWidth="1"/>
    <col min="5381" max="5384" width="22.875" style="78" customWidth="1"/>
    <col min="5385" max="5385" width="8.25" style="78"/>
    <col min="5386" max="5386" width="18.25" style="78" customWidth="1"/>
    <col min="5387" max="5387" width="11" style="78" customWidth="1"/>
    <col min="5388" max="5388" width="14.625" style="78" customWidth="1"/>
    <col min="5389" max="5389" width="14.25" style="78" customWidth="1"/>
    <col min="5390" max="5390" width="14.625" style="78" customWidth="1"/>
    <col min="5391" max="5391" width="13.75" style="78" customWidth="1"/>
    <col min="5392" max="5392" width="14.125" style="78" customWidth="1"/>
    <col min="5393" max="5393" width="15.625" style="78" customWidth="1"/>
    <col min="5394" max="5394" width="14.125" style="78" customWidth="1"/>
    <col min="5395" max="5396" width="14.25" style="78" customWidth="1"/>
    <col min="5397" max="5634" width="8.25" style="78"/>
    <col min="5635" max="5635" width="24.75" style="78" customWidth="1"/>
    <col min="5636" max="5636" width="19.25" style="78" customWidth="1"/>
    <col min="5637" max="5640" width="22.875" style="78" customWidth="1"/>
    <col min="5641" max="5641" width="8.25" style="78"/>
    <col min="5642" max="5642" width="18.25" style="78" customWidth="1"/>
    <col min="5643" max="5643" width="11" style="78" customWidth="1"/>
    <col min="5644" max="5644" width="14.625" style="78" customWidth="1"/>
    <col min="5645" max="5645" width="14.25" style="78" customWidth="1"/>
    <col min="5646" max="5646" width="14.625" style="78" customWidth="1"/>
    <col min="5647" max="5647" width="13.75" style="78" customWidth="1"/>
    <col min="5648" max="5648" width="14.125" style="78" customWidth="1"/>
    <col min="5649" max="5649" width="15.625" style="78" customWidth="1"/>
    <col min="5650" max="5650" width="14.125" style="78" customWidth="1"/>
    <col min="5651" max="5652" width="14.25" style="78" customWidth="1"/>
    <col min="5653" max="5890" width="8.25" style="78"/>
    <col min="5891" max="5891" width="24.75" style="78" customWidth="1"/>
    <col min="5892" max="5892" width="19.25" style="78" customWidth="1"/>
    <col min="5893" max="5896" width="22.875" style="78" customWidth="1"/>
    <col min="5897" max="5897" width="8.25" style="78"/>
    <col min="5898" max="5898" width="18.25" style="78" customWidth="1"/>
    <col min="5899" max="5899" width="11" style="78" customWidth="1"/>
    <col min="5900" max="5900" width="14.625" style="78" customWidth="1"/>
    <col min="5901" max="5901" width="14.25" style="78" customWidth="1"/>
    <col min="5902" max="5902" width="14.625" style="78" customWidth="1"/>
    <col min="5903" max="5903" width="13.75" style="78" customWidth="1"/>
    <col min="5904" max="5904" width="14.125" style="78" customWidth="1"/>
    <col min="5905" max="5905" width="15.625" style="78" customWidth="1"/>
    <col min="5906" max="5906" width="14.125" style="78" customWidth="1"/>
    <col min="5907" max="5908" width="14.25" style="78" customWidth="1"/>
    <col min="5909" max="6146" width="8.25" style="78"/>
    <col min="6147" max="6147" width="24.75" style="78" customWidth="1"/>
    <col min="6148" max="6148" width="19.25" style="78" customWidth="1"/>
    <col min="6149" max="6152" width="22.875" style="78" customWidth="1"/>
    <col min="6153" max="6153" width="8.25" style="78"/>
    <col min="6154" max="6154" width="18.25" style="78" customWidth="1"/>
    <col min="6155" max="6155" width="11" style="78" customWidth="1"/>
    <col min="6156" max="6156" width="14.625" style="78" customWidth="1"/>
    <col min="6157" max="6157" width="14.25" style="78" customWidth="1"/>
    <col min="6158" max="6158" width="14.625" style="78" customWidth="1"/>
    <col min="6159" max="6159" width="13.75" style="78" customWidth="1"/>
    <col min="6160" max="6160" width="14.125" style="78" customWidth="1"/>
    <col min="6161" max="6161" width="15.625" style="78" customWidth="1"/>
    <col min="6162" max="6162" width="14.125" style="78" customWidth="1"/>
    <col min="6163" max="6164" width="14.25" style="78" customWidth="1"/>
    <col min="6165" max="6402" width="8.25" style="78"/>
    <col min="6403" max="6403" width="24.75" style="78" customWidth="1"/>
    <col min="6404" max="6404" width="19.25" style="78" customWidth="1"/>
    <col min="6405" max="6408" width="22.875" style="78" customWidth="1"/>
    <col min="6409" max="6409" width="8.25" style="78"/>
    <col min="6410" max="6410" width="18.25" style="78" customWidth="1"/>
    <col min="6411" max="6411" width="11" style="78" customWidth="1"/>
    <col min="6412" max="6412" width="14.625" style="78" customWidth="1"/>
    <col min="6413" max="6413" width="14.25" style="78" customWidth="1"/>
    <col min="6414" max="6414" width="14.625" style="78" customWidth="1"/>
    <col min="6415" max="6415" width="13.75" style="78" customWidth="1"/>
    <col min="6416" max="6416" width="14.125" style="78" customWidth="1"/>
    <col min="6417" max="6417" width="15.625" style="78" customWidth="1"/>
    <col min="6418" max="6418" width="14.125" style="78" customWidth="1"/>
    <col min="6419" max="6420" width="14.25" style="78" customWidth="1"/>
    <col min="6421" max="6658" width="8.25" style="78"/>
    <col min="6659" max="6659" width="24.75" style="78" customWidth="1"/>
    <col min="6660" max="6660" width="19.25" style="78" customWidth="1"/>
    <col min="6661" max="6664" width="22.875" style="78" customWidth="1"/>
    <col min="6665" max="6665" width="8.25" style="78"/>
    <col min="6666" max="6666" width="18.25" style="78" customWidth="1"/>
    <col min="6667" max="6667" width="11" style="78" customWidth="1"/>
    <col min="6668" max="6668" width="14.625" style="78" customWidth="1"/>
    <col min="6669" max="6669" width="14.25" style="78" customWidth="1"/>
    <col min="6670" max="6670" width="14.625" style="78" customWidth="1"/>
    <col min="6671" max="6671" width="13.75" style="78" customWidth="1"/>
    <col min="6672" max="6672" width="14.125" style="78" customWidth="1"/>
    <col min="6673" max="6673" width="15.625" style="78" customWidth="1"/>
    <col min="6674" max="6674" width="14.125" style="78" customWidth="1"/>
    <col min="6675" max="6676" width="14.25" style="78" customWidth="1"/>
    <col min="6677" max="6914" width="8.25" style="78"/>
    <col min="6915" max="6915" width="24.75" style="78" customWidth="1"/>
    <col min="6916" max="6916" width="19.25" style="78" customWidth="1"/>
    <col min="6917" max="6920" width="22.875" style="78" customWidth="1"/>
    <col min="6921" max="6921" width="8.25" style="78"/>
    <col min="6922" max="6922" width="18.25" style="78" customWidth="1"/>
    <col min="6923" max="6923" width="11" style="78" customWidth="1"/>
    <col min="6924" max="6924" width="14.625" style="78" customWidth="1"/>
    <col min="6925" max="6925" width="14.25" style="78" customWidth="1"/>
    <col min="6926" max="6926" width="14.625" style="78" customWidth="1"/>
    <col min="6927" max="6927" width="13.75" style="78" customWidth="1"/>
    <col min="6928" max="6928" width="14.125" style="78" customWidth="1"/>
    <col min="6929" max="6929" width="15.625" style="78" customWidth="1"/>
    <col min="6930" max="6930" width="14.125" style="78" customWidth="1"/>
    <col min="6931" max="6932" width="14.25" style="78" customWidth="1"/>
    <col min="6933" max="7170" width="8.25" style="78"/>
    <col min="7171" max="7171" width="24.75" style="78" customWidth="1"/>
    <col min="7172" max="7172" width="19.25" style="78" customWidth="1"/>
    <col min="7173" max="7176" width="22.875" style="78" customWidth="1"/>
    <col min="7177" max="7177" width="8.25" style="78"/>
    <col min="7178" max="7178" width="18.25" style="78" customWidth="1"/>
    <col min="7179" max="7179" width="11" style="78" customWidth="1"/>
    <col min="7180" max="7180" width="14.625" style="78" customWidth="1"/>
    <col min="7181" max="7181" width="14.25" style="78" customWidth="1"/>
    <col min="7182" max="7182" width="14.625" style="78" customWidth="1"/>
    <col min="7183" max="7183" width="13.75" style="78" customWidth="1"/>
    <col min="7184" max="7184" width="14.125" style="78" customWidth="1"/>
    <col min="7185" max="7185" width="15.625" style="78" customWidth="1"/>
    <col min="7186" max="7186" width="14.125" style="78" customWidth="1"/>
    <col min="7187" max="7188" width="14.25" style="78" customWidth="1"/>
    <col min="7189" max="7426" width="8.25" style="78"/>
    <col min="7427" max="7427" width="24.75" style="78" customWidth="1"/>
    <col min="7428" max="7428" width="19.25" style="78" customWidth="1"/>
    <col min="7429" max="7432" width="22.875" style="78" customWidth="1"/>
    <col min="7433" max="7433" width="8.25" style="78"/>
    <col min="7434" max="7434" width="18.25" style="78" customWidth="1"/>
    <col min="7435" max="7435" width="11" style="78" customWidth="1"/>
    <col min="7436" max="7436" width="14.625" style="78" customWidth="1"/>
    <col min="7437" max="7437" width="14.25" style="78" customWidth="1"/>
    <col min="7438" max="7438" width="14.625" style="78" customWidth="1"/>
    <col min="7439" max="7439" width="13.75" style="78" customWidth="1"/>
    <col min="7440" max="7440" width="14.125" style="78" customWidth="1"/>
    <col min="7441" max="7441" width="15.625" style="78" customWidth="1"/>
    <col min="7442" max="7442" width="14.125" style="78" customWidth="1"/>
    <col min="7443" max="7444" width="14.25" style="78" customWidth="1"/>
    <col min="7445" max="7682" width="8.25" style="78"/>
    <col min="7683" max="7683" width="24.75" style="78" customWidth="1"/>
    <col min="7684" max="7684" width="19.25" style="78" customWidth="1"/>
    <col min="7685" max="7688" width="22.875" style="78" customWidth="1"/>
    <col min="7689" max="7689" width="8.25" style="78"/>
    <col min="7690" max="7690" width="18.25" style="78" customWidth="1"/>
    <col min="7691" max="7691" width="11" style="78" customWidth="1"/>
    <col min="7692" max="7692" width="14.625" style="78" customWidth="1"/>
    <col min="7693" max="7693" width="14.25" style="78" customWidth="1"/>
    <col min="7694" max="7694" width="14.625" style="78" customWidth="1"/>
    <col min="7695" max="7695" width="13.75" style="78" customWidth="1"/>
    <col min="7696" max="7696" width="14.125" style="78" customWidth="1"/>
    <col min="7697" max="7697" width="15.625" style="78" customWidth="1"/>
    <col min="7698" max="7698" width="14.125" style="78" customWidth="1"/>
    <col min="7699" max="7700" width="14.25" style="78" customWidth="1"/>
    <col min="7701" max="7938" width="8.25" style="78"/>
    <col min="7939" max="7939" width="24.75" style="78" customWidth="1"/>
    <col min="7940" max="7940" width="19.25" style="78" customWidth="1"/>
    <col min="7941" max="7944" width="22.875" style="78" customWidth="1"/>
    <col min="7945" max="7945" width="8.25" style="78"/>
    <col min="7946" max="7946" width="18.25" style="78" customWidth="1"/>
    <col min="7947" max="7947" width="11" style="78" customWidth="1"/>
    <col min="7948" max="7948" width="14.625" style="78" customWidth="1"/>
    <col min="7949" max="7949" width="14.25" style="78" customWidth="1"/>
    <col min="7950" max="7950" width="14.625" style="78" customWidth="1"/>
    <col min="7951" max="7951" width="13.75" style="78" customWidth="1"/>
    <col min="7952" max="7952" width="14.125" style="78" customWidth="1"/>
    <col min="7953" max="7953" width="15.625" style="78" customWidth="1"/>
    <col min="7954" max="7954" width="14.125" style="78" customWidth="1"/>
    <col min="7955" max="7956" width="14.25" style="78" customWidth="1"/>
    <col min="7957" max="8194" width="8.25" style="78"/>
    <col min="8195" max="8195" width="24.75" style="78" customWidth="1"/>
    <col min="8196" max="8196" width="19.25" style="78" customWidth="1"/>
    <col min="8197" max="8200" width="22.875" style="78" customWidth="1"/>
    <col min="8201" max="8201" width="8.25" style="78"/>
    <col min="8202" max="8202" width="18.25" style="78" customWidth="1"/>
    <col min="8203" max="8203" width="11" style="78" customWidth="1"/>
    <col min="8204" max="8204" width="14.625" style="78" customWidth="1"/>
    <col min="8205" max="8205" width="14.25" style="78" customWidth="1"/>
    <col min="8206" max="8206" width="14.625" style="78" customWidth="1"/>
    <col min="8207" max="8207" width="13.75" style="78" customWidth="1"/>
    <col min="8208" max="8208" width="14.125" style="78" customWidth="1"/>
    <col min="8209" max="8209" width="15.625" style="78" customWidth="1"/>
    <col min="8210" max="8210" width="14.125" style="78" customWidth="1"/>
    <col min="8211" max="8212" width="14.25" style="78" customWidth="1"/>
    <col min="8213" max="8450" width="8.25" style="78"/>
    <col min="8451" max="8451" width="24.75" style="78" customWidth="1"/>
    <col min="8452" max="8452" width="19.25" style="78" customWidth="1"/>
    <col min="8453" max="8456" width="22.875" style="78" customWidth="1"/>
    <col min="8457" max="8457" width="8.25" style="78"/>
    <col min="8458" max="8458" width="18.25" style="78" customWidth="1"/>
    <col min="8459" max="8459" width="11" style="78" customWidth="1"/>
    <col min="8460" max="8460" width="14.625" style="78" customWidth="1"/>
    <col min="8461" max="8461" width="14.25" style="78" customWidth="1"/>
    <col min="8462" max="8462" width="14.625" style="78" customWidth="1"/>
    <col min="8463" max="8463" width="13.75" style="78" customWidth="1"/>
    <col min="8464" max="8464" width="14.125" style="78" customWidth="1"/>
    <col min="8465" max="8465" width="15.625" style="78" customWidth="1"/>
    <col min="8466" max="8466" width="14.125" style="78" customWidth="1"/>
    <col min="8467" max="8468" width="14.25" style="78" customWidth="1"/>
    <col min="8469" max="8706" width="8.25" style="78"/>
    <col min="8707" max="8707" width="24.75" style="78" customWidth="1"/>
    <col min="8708" max="8708" width="19.25" style="78" customWidth="1"/>
    <col min="8709" max="8712" width="22.875" style="78" customWidth="1"/>
    <col min="8713" max="8713" width="8.25" style="78"/>
    <col min="8714" max="8714" width="18.25" style="78" customWidth="1"/>
    <col min="8715" max="8715" width="11" style="78" customWidth="1"/>
    <col min="8716" max="8716" width="14.625" style="78" customWidth="1"/>
    <col min="8717" max="8717" width="14.25" style="78" customWidth="1"/>
    <col min="8718" max="8718" width="14.625" style="78" customWidth="1"/>
    <col min="8719" max="8719" width="13.75" style="78" customWidth="1"/>
    <col min="8720" max="8720" width="14.125" style="78" customWidth="1"/>
    <col min="8721" max="8721" width="15.625" style="78" customWidth="1"/>
    <col min="8722" max="8722" width="14.125" style="78" customWidth="1"/>
    <col min="8723" max="8724" width="14.25" style="78" customWidth="1"/>
    <col min="8725" max="8962" width="8.25" style="78"/>
    <col min="8963" max="8963" width="24.75" style="78" customWidth="1"/>
    <col min="8964" max="8964" width="19.25" style="78" customWidth="1"/>
    <col min="8965" max="8968" width="22.875" style="78" customWidth="1"/>
    <col min="8969" max="8969" width="8.25" style="78"/>
    <col min="8970" max="8970" width="18.25" style="78" customWidth="1"/>
    <col min="8971" max="8971" width="11" style="78" customWidth="1"/>
    <col min="8972" max="8972" width="14.625" style="78" customWidth="1"/>
    <col min="8973" max="8973" width="14.25" style="78" customWidth="1"/>
    <col min="8974" max="8974" width="14.625" style="78" customWidth="1"/>
    <col min="8975" max="8975" width="13.75" style="78" customWidth="1"/>
    <col min="8976" max="8976" width="14.125" style="78" customWidth="1"/>
    <col min="8977" max="8977" width="15.625" style="78" customWidth="1"/>
    <col min="8978" max="8978" width="14.125" style="78" customWidth="1"/>
    <col min="8979" max="8980" width="14.25" style="78" customWidth="1"/>
    <col min="8981" max="9218" width="8.25" style="78"/>
    <col min="9219" max="9219" width="24.75" style="78" customWidth="1"/>
    <col min="9220" max="9220" width="19.25" style="78" customWidth="1"/>
    <col min="9221" max="9224" width="22.875" style="78" customWidth="1"/>
    <col min="9225" max="9225" width="8.25" style="78"/>
    <col min="9226" max="9226" width="18.25" style="78" customWidth="1"/>
    <col min="9227" max="9227" width="11" style="78" customWidth="1"/>
    <col min="9228" max="9228" width="14.625" style="78" customWidth="1"/>
    <col min="9229" max="9229" width="14.25" style="78" customWidth="1"/>
    <col min="9230" max="9230" width="14.625" style="78" customWidth="1"/>
    <col min="9231" max="9231" width="13.75" style="78" customWidth="1"/>
    <col min="9232" max="9232" width="14.125" style="78" customWidth="1"/>
    <col min="9233" max="9233" width="15.625" style="78" customWidth="1"/>
    <col min="9234" max="9234" width="14.125" style="78" customWidth="1"/>
    <col min="9235" max="9236" width="14.25" style="78" customWidth="1"/>
    <col min="9237" max="9474" width="8.25" style="78"/>
    <col min="9475" max="9475" width="24.75" style="78" customWidth="1"/>
    <col min="9476" max="9476" width="19.25" style="78" customWidth="1"/>
    <col min="9477" max="9480" width="22.875" style="78" customWidth="1"/>
    <col min="9481" max="9481" width="8.25" style="78"/>
    <col min="9482" max="9482" width="18.25" style="78" customWidth="1"/>
    <col min="9483" max="9483" width="11" style="78" customWidth="1"/>
    <col min="9484" max="9484" width="14.625" style="78" customWidth="1"/>
    <col min="9485" max="9485" width="14.25" style="78" customWidth="1"/>
    <col min="9486" max="9486" width="14.625" style="78" customWidth="1"/>
    <col min="9487" max="9487" width="13.75" style="78" customWidth="1"/>
    <col min="9488" max="9488" width="14.125" style="78" customWidth="1"/>
    <col min="9489" max="9489" width="15.625" style="78" customWidth="1"/>
    <col min="9490" max="9490" width="14.125" style="78" customWidth="1"/>
    <col min="9491" max="9492" width="14.25" style="78" customWidth="1"/>
    <col min="9493" max="9730" width="8.25" style="78"/>
    <col min="9731" max="9731" width="24.75" style="78" customWidth="1"/>
    <col min="9732" max="9732" width="19.25" style="78" customWidth="1"/>
    <col min="9733" max="9736" width="22.875" style="78" customWidth="1"/>
    <col min="9737" max="9737" width="8.25" style="78"/>
    <col min="9738" max="9738" width="18.25" style="78" customWidth="1"/>
    <col min="9739" max="9739" width="11" style="78" customWidth="1"/>
    <col min="9740" max="9740" width="14.625" style="78" customWidth="1"/>
    <col min="9741" max="9741" width="14.25" style="78" customWidth="1"/>
    <col min="9742" max="9742" width="14.625" style="78" customWidth="1"/>
    <col min="9743" max="9743" width="13.75" style="78" customWidth="1"/>
    <col min="9744" max="9744" width="14.125" style="78" customWidth="1"/>
    <col min="9745" max="9745" width="15.625" style="78" customWidth="1"/>
    <col min="9746" max="9746" width="14.125" style="78" customWidth="1"/>
    <col min="9747" max="9748" width="14.25" style="78" customWidth="1"/>
    <col min="9749" max="9986" width="8.25" style="78"/>
    <col min="9987" max="9987" width="24.75" style="78" customWidth="1"/>
    <col min="9988" max="9988" width="19.25" style="78" customWidth="1"/>
    <col min="9989" max="9992" width="22.875" style="78" customWidth="1"/>
    <col min="9993" max="9993" width="8.25" style="78"/>
    <col min="9994" max="9994" width="18.25" style="78" customWidth="1"/>
    <col min="9995" max="9995" width="11" style="78" customWidth="1"/>
    <col min="9996" max="9996" width="14.625" style="78" customWidth="1"/>
    <col min="9997" max="9997" width="14.25" style="78" customWidth="1"/>
    <col min="9998" max="9998" width="14.625" style="78" customWidth="1"/>
    <col min="9999" max="9999" width="13.75" style="78" customWidth="1"/>
    <col min="10000" max="10000" width="14.125" style="78" customWidth="1"/>
    <col min="10001" max="10001" width="15.625" style="78" customWidth="1"/>
    <col min="10002" max="10002" width="14.125" style="78" customWidth="1"/>
    <col min="10003" max="10004" width="14.25" style="78" customWidth="1"/>
    <col min="10005" max="10242" width="8.25" style="78"/>
    <col min="10243" max="10243" width="24.75" style="78" customWidth="1"/>
    <col min="10244" max="10244" width="19.25" style="78" customWidth="1"/>
    <col min="10245" max="10248" width="22.875" style="78" customWidth="1"/>
    <col min="10249" max="10249" width="8.25" style="78"/>
    <col min="10250" max="10250" width="18.25" style="78" customWidth="1"/>
    <col min="10251" max="10251" width="11" style="78" customWidth="1"/>
    <col min="10252" max="10252" width="14.625" style="78" customWidth="1"/>
    <col min="10253" max="10253" width="14.25" style="78" customWidth="1"/>
    <col min="10254" max="10254" width="14.625" style="78" customWidth="1"/>
    <col min="10255" max="10255" width="13.75" style="78" customWidth="1"/>
    <col min="10256" max="10256" width="14.125" style="78" customWidth="1"/>
    <col min="10257" max="10257" width="15.625" style="78" customWidth="1"/>
    <col min="10258" max="10258" width="14.125" style="78" customWidth="1"/>
    <col min="10259" max="10260" width="14.25" style="78" customWidth="1"/>
    <col min="10261" max="10498" width="8.25" style="78"/>
    <col min="10499" max="10499" width="24.75" style="78" customWidth="1"/>
    <col min="10500" max="10500" width="19.25" style="78" customWidth="1"/>
    <col min="10501" max="10504" width="22.875" style="78" customWidth="1"/>
    <col min="10505" max="10505" width="8.25" style="78"/>
    <col min="10506" max="10506" width="18.25" style="78" customWidth="1"/>
    <col min="10507" max="10507" width="11" style="78" customWidth="1"/>
    <col min="10508" max="10508" width="14.625" style="78" customWidth="1"/>
    <col min="10509" max="10509" width="14.25" style="78" customWidth="1"/>
    <col min="10510" max="10510" width="14.625" style="78" customWidth="1"/>
    <col min="10511" max="10511" width="13.75" style="78" customWidth="1"/>
    <col min="10512" max="10512" width="14.125" style="78" customWidth="1"/>
    <col min="10513" max="10513" width="15.625" style="78" customWidth="1"/>
    <col min="10514" max="10514" width="14.125" style="78" customWidth="1"/>
    <col min="10515" max="10516" width="14.25" style="78" customWidth="1"/>
    <col min="10517" max="10754" width="8.25" style="78"/>
    <col min="10755" max="10755" width="24.75" style="78" customWidth="1"/>
    <col min="10756" max="10756" width="19.25" style="78" customWidth="1"/>
    <col min="10757" max="10760" width="22.875" style="78" customWidth="1"/>
    <col min="10761" max="10761" width="8.25" style="78"/>
    <col min="10762" max="10762" width="18.25" style="78" customWidth="1"/>
    <col min="10763" max="10763" width="11" style="78" customWidth="1"/>
    <col min="10764" max="10764" width="14.625" style="78" customWidth="1"/>
    <col min="10765" max="10765" width="14.25" style="78" customWidth="1"/>
    <col min="10766" max="10766" width="14.625" style="78" customWidth="1"/>
    <col min="10767" max="10767" width="13.75" style="78" customWidth="1"/>
    <col min="10768" max="10768" width="14.125" style="78" customWidth="1"/>
    <col min="10769" max="10769" width="15.625" style="78" customWidth="1"/>
    <col min="10770" max="10770" width="14.125" style="78" customWidth="1"/>
    <col min="10771" max="10772" width="14.25" style="78" customWidth="1"/>
    <col min="10773" max="11010" width="8.25" style="78"/>
    <col min="11011" max="11011" width="24.75" style="78" customWidth="1"/>
    <col min="11012" max="11012" width="19.25" style="78" customWidth="1"/>
    <col min="11013" max="11016" width="22.875" style="78" customWidth="1"/>
    <col min="11017" max="11017" width="8.25" style="78"/>
    <col min="11018" max="11018" width="18.25" style="78" customWidth="1"/>
    <col min="11019" max="11019" width="11" style="78" customWidth="1"/>
    <col min="11020" max="11020" width="14.625" style="78" customWidth="1"/>
    <col min="11021" max="11021" width="14.25" style="78" customWidth="1"/>
    <col min="11022" max="11022" width="14.625" style="78" customWidth="1"/>
    <col min="11023" max="11023" width="13.75" style="78" customWidth="1"/>
    <col min="11024" max="11024" width="14.125" style="78" customWidth="1"/>
    <col min="11025" max="11025" width="15.625" style="78" customWidth="1"/>
    <col min="11026" max="11026" width="14.125" style="78" customWidth="1"/>
    <col min="11027" max="11028" width="14.25" style="78" customWidth="1"/>
    <col min="11029" max="11266" width="8.25" style="78"/>
    <col min="11267" max="11267" width="24.75" style="78" customWidth="1"/>
    <col min="11268" max="11268" width="19.25" style="78" customWidth="1"/>
    <col min="11269" max="11272" width="22.875" style="78" customWidth="1"/>
    <col min="11273" max="11273" width="8.25" style="78"/>
    <col min="11274" max="11274" width="18.25" style="78" customWidth="1"/>
    <col min="11275" max="11275" width="11" style="78" customWidth="1"/>
    <col min="11276" max="11276" width="14.625" style="78" customWidth="1"/>
    <col min="11277" max="11277" width="14.25" style="78" customWidth="1"/>
    <col min="11278" max="11278" width="14.625" style="78" customWidth="1"/>
    <col min="11279" max="11279" width="13.75" style="78" customWidth="1"/>
    <col min="11280" max="11280" width="14.125" style="78" customWidth="1"/>
    <col min="11281" max="11281" width="15.625" style="78" customWidth="1"/>
    <col min="11282" max="11282" width="14.125" style="78" customWidth="1"/>
    <col min="11283" max="11284" width="14.25" style="78" customWidth="1"/>
    <col min="11285" max="11522" width="8.25" style="78"/>
    <col min="11523" max="11523" width="24.75" style="78" customWidth="1"/>
    <col min="11524" max="11524" width="19.25" style="78" customWidth="1"/>
    <col min="11525" max="11528" width="22.875" style="78" customWidth="1"/>
    <col min="11529" max="11529" width="8.25" style="78"/>
    <col min="11530" max="11530" width="18.25" style="78" customWidth="1"/>
    <col min="11531" max="11531" width="11" style="78" customWidth="1"/>
    <col min="11532" max="11532" width="14.625" style="78" customWidth="1"/>
    <col min="11533" max="11533" width="14.25" style="78" customWidth="1"/>
    <col min="11534" max="11534" width="14.625" style="78" customWidth="1"/>
    <col min="11535" max="11535" width="13.75" style="78" customWidth="1"/>
    <col min="11536" max="11536" width="14.125" style="78" customWidth="1"/>
    <col min="11537" max="11537" width="15.625" style="78" customWidth="1"/>
    <col min="11538" max="11538" width="14.125" style="78" customWidth="1"/>
    <col min="11539" max="11540" width="14.25" style="78" customWidth="1"/>
    <col min="11541" max="11778" width="8.25" style="78"/>
    <col min="11779" max="11779" width="24.75" style="78" customWidth="1"/>
    <col min="11780" max="11780" width="19.25" style="78" customWidth="1"/>
    <col min="11781" max="11784" width="22.875" style="78" customWidth="1"/>
    <col min="11785" max="11785" width="8.25" style="78"/>
    <col min="11786" max="11786" width="18.25" style="78" customWidth="1"/>
    <col min="11787" max="11787" width="11" style="78" customWidth="1"/>
    <col min="11788" max="11788" width="14.625" style="78" customWidth="1"/>
    <col min="11789" max="11789" width="14.25" style="78" customWidth="1"/>
    <col min="11790" max="11790" width="14.625" style="78" customWidth="1"/>
    <col min="11791" max="11791" width="13.75" style="78" customWidth="1"/>
    <col min="11792" max="11792" width="14.125" style="78" customWidth="1"/>
    <col min="11793" max="11793" width="15.625" style="78" customWidth="1"/>
    <col min="11794" max="11794" width="14.125" style="78" customWidth="1"/>
    <col min="11795" max="11796" width="14.25" style="78" customWidth="1"/>
    <col min="11797" max="12034" width="8.25" style="78"/>
    <col min="12035" max="12035" width="24.75" style="78" customWidth="1"/>
    <col min="12036" max="12036" width="19.25" style="78" customWidth="1"/>
    <col min="12037" max="12040" width="22.875" style="78" customWidth="1"/>
    <col min="12041" max="12041" width="8.25" style="78"/>
    <col min="12042" max="12042" width="18.25" style="78" customWidth="1"/>
    <col min="12043" max="12043" width="11" style="78" customWidth="1"/>
    <col min="12044" max="12044" width="14.625" style="78" customWidth="1"/>
    <col min="12045" max="12045" width="14.25" style="78" customWidth="1"/>
    <col min="12046" max="12046" width="14.625" style="78" customWidth="1"/>
    <col min="12047" max="12047" width="13.75" style="78" customWidth="1"/>
    <col min="12048" max="12048" width="14.125" style="78" customWidth="1"/>
    <col min="12049" max="12049" width="15.625" style="78" customWidth="1"/>
    <col min="12050" max="12050" width="14.125" style="78" customWidth="1"/>
    <col min="12051" max="12052" width="14.25" style="78" customWidth="1"/>
    <col min="12053" max="12290" width="8.25" style="78"/>
    <col min="12291" max="12291" width="24.75" style="78" customWidth="1"/>
    <col min="12292" max="12292" width="19.25" style="78" customWidth="1"/>
    <col min="12293" max="12296" width="22.875" style="78" customWidth="1"/>
    <col min="12297" max="12297" width="8.25" style="78"/>
    <col min="12298" max="12298" width="18.25" style="78" customWidth="1"/>
    <col min="12299" max="12299" width="11" style="78" customWidth="1"/>
    <col min="12300" max="12300" width="14.625" style="78" customWidth="1"/>
    <col min="12301" max="12301" width="14.25" style="78" customWidth="1"/>
    <col min="12302" max="12302" width="14.625" style="78" customWidth="1"/>
    <col min="12303" max="12303" width="13.75" style="78" customWidth="1"/>
    <col min="12304" max="12304" width="14.125" style="78" customWidth="1"/>
    <col min="12305" max="12305" width="15.625" style="78" customWidth="1"/>
    <col min="12306" max="12306" width="14.125" style="78" customWidth="1"/>
    <col min="12307" max="12308" width="14.25" style="78" customWidth="1"/>
    <col min="12309" max="12546" width="8.25" style="78"/>
    <col min="12547" max="12547" width="24.75" style="78" customWidth="1"/>
    <col min="12548" max="12548" width="19.25" style="78" customWidth="1"/>
    <col min="12549" max="12552" width="22.875" style="78" customWidth="1"/>
    <col min="12553" max="12553" width="8.25" style="78"/>
    <col min="12554" max="12554" width="18.25" style="78" customWidth="1"/>
    <col min="12555" max="12555" width="11" style="78" customWidth="1"/>
    <col min="12556" max="12556" width="14.625" style="78" customWidth="1"/>
    <col min="12557" max="12557" width="14.25" style="78" customWidth="1"/>
    <col min="12558" max="12558" width="14.625" style="78" customWidth="1"/>
    <col min="12559" max="12559" width="13.75" style="78" customWidth="1"/>
    <col min="12560" max="12560" width="14.125" style="78" customWidth="1"/>
    <col min="12561" max="12561" width="15.625" style="78" customWidth="1"/>
    <col min="12562" max="12562" width="14.125" style="78" customWidth="1"/>
    <col min="12563" max="12564" width="14.25" style="78" customWidth="1"/>
    <col min="12565" max="12802" width="8.25" style="78"/>
    <col min="12803" max="12803" width="24.75" style="78" customWidth="1"/>
    <col min="12804" max="12804" width="19.25" style="78" customWidth="1"/>
    <col min="12805" max="12808" width="22.875" style="78" customWidth="1"/>
    <col min="12809" max="12809" width="8.25" style="78"/>
    <col min="12810" max="12810" width="18.25" style="78" customWidth="1"/>
    <col min="12811" max="12811" width="11" style="78" customWidth="1"/>
    <col min="12812" max="12812" width="14.625" style="78" customWidth="1"/>
    <col min="12813" max="12813" width="14.25" style="78" customWidth="1"/>
    <col min="12814" max="12814" width="14.625" style="78" customWidth="1"/>
    <col min="12815" max="12815" width="13.75" style="78" customWidth="1"/>
    <col min="12816" max="12816" width="14.125" style="78" customWidth="1"/>
    <col min="12817" max="12817" width="15.625" style="78" customWidth="1"/>
    <col min="12818" max="12818" width="14.125" style="78" customWidth="1"/>
    <col min="12819" max="12820" width="14.25" style="78" customWidth="1"/>
    <col min="12821" max="13058" width="8.25" style="78"/>
    <col min="13059" max="13059" width="24.75" style="78" customWidth="1"/>
    <col min="13060" max="13060" width="19.25" style="78" customWidth="1"/>
    <col min="13061" max="13064" width="22.875" style="78" customWidth="1"/>
    <col min="13065" max="13065" width="8.25" style="78"/>
    <col min="13066" max="13066" width="18.25" style="78" customWidth="1"/>
    <col min="13067" max="13067" width="11" style="78" customWidth="1"/>
    <col min="13068" max="13068" width="14.625" style="78" customWidth="1"/>
    <col min="13069" max="13069" width="14.25" style="78" customWidth="1"/>
    <col min="13070" max="13070" width="14.625" style="78" customWidth="1"/>
    <col min="13071" max="13071" width="13.75" style="78" customWidth="1"/>
    <col min="13072" max="13072" width="14.125" style="78" customWidth="1"/>
    <col min="13073" max="13073" width="15.625" style="78" customWidth="1"/>
    <col min="13074" max="13074" width="14.125" style="78" customWidth="1"/>
    <col min="13075" max="13076" width="14.25" style="78" customWidth="1"/>
    <col min="13077" max="13314" width="8.25" style="78"/>
    <col min="13315" max="13315" width="24.75" style="78" customWidth="1"/>
    <col min="13316" max="13316" width="19.25" style="78" customWidth="1"/>
    <col min="13317" max="13320" width="22.875" style="78" customWidth="1"/>
    <col min="13321" max="13321" width="8.25" style="78"/>
    <col min="13322" max="13322" width="18.25" style="78" customWidth="1"/>
    <col min="13323" max="13323" width="11" style="78" customWidth="1"/>
    <col min="13324" max="13324" width="14.625" style="78" customWidth="1"/>
    <col min="13325" max="13325" width="14.25" style="78" customWidth="1"/>
    <col min="13326" max="13326" width="14.625" style="78" customWidth="1"/>
    <col min="13327" max="13327" width="13.75" style="78" customWidth="1"/>
    <col min="13328" max="13328" width="14.125" style="78" customWidth="1"/>
    <col min="13329" max="13329" width="15.625" style="78" customWidth="1"/>
    <col min="13330" max="13330" width="14.125" style="78" customWidth="1"/>
    <col min="13331" max="13332" width="14.25" style="78" customWidth="1"/>
    <col min="13333" max="13570" width="8.25" style="78"/>
    <col min="13571" max="13571" width="24.75" style="78" customWidth="1"/>
    <col min="13572" max="13572" width="19.25" style="78" customWidth="1"/>
    <col min="13573" max="13576" width="22.875" style="78" customWidth="1"/>
    <col min="13577" max="13577" width="8.25" style="78"/>
    <col min="13578" max="13578" width="18.25" style="78" customWidth="1"/>
    <col min="13579" max="13579" width="11" style="78" customWidth="1"/>
    <col min="13580" max="13580" width="14.625" style="78" customWidth="1"/>
    <col min="13581" max="13581" width="14.25" style="78" customWidth="1"/>
    <col min="13582" max="13582" width="14.625" style="78" customWidth="1"/>
    <col min="13583" max="13583" width="13.75" style="78" customWidth="1"/>
    <col min="13584" max="13584" width="14.125" style="78" customWidth="1"/>
    <col min="13585" max="13585" width="15.625" style="78" customWidth="1"/>
    <col min="13586" max="13586" width="14.125" style="78" customWidth="1"/>
    <col min="13587" max="13588" width="14.25" style="78" customWidth="1"/>
    <col min="13589" max="13826" width="8.25" style="78"/>
    <col min="13827" max="13827" width="24.75" style="78" customWidth="1"/>
    <col min="13828" max="13828" width="19.25" style="78" customWidth="1"/>
    <col min="13829" max="13832" width="22.875" style="78" customWidth="1"/>
    <col min="13833" max="13833" width="8.25" style="78"/>
    <col min="13834" max="13834" width="18.25" style="78" customWidth="1"/>
    <col min="13835" max="13835" width="11" style="78" customWidth="1"/>
    <col min="13836" max="13836" width="14.625" style="78" customWidth="1"/>
    <col min="13837" max="13837" width="14.25" style="78" customWidth="1"/>
    <col min="13838" max="13838" width="14.625" style="78" customWidth="1"/>
    <col min="13839" max="13839" width="13.75" style="78" customWidth="1"/>
    <col min="13840" max="13840" width="14.125" style="78" customWidth="1"/>
    <col min="13841" max="13841" width="15.625" style="78" customWidth="1"/>
    <col min="13842" max="13842" width="14.125" style="78" customWidth="1"/>
    <col min="13843" max="13844" width="14.25" style="78" customWidth="1"/>
    <col min="13845" max="14082" width="8.25" style="78"/>
    <col min="14083" max="14083" width="24.75" style="78" customWidth="1"/>
    <col min="14084" max="14084" width="19.25" style="78" customWidth="1"/>
    <col min="14085" max="14088" width="22.875" style="78" customWidth="1"/>
    <col min="14089" max="14089" width="8.25" style="78"/>
    <col min="14090" max="14090" width="18.25" style="78" customWidth="1"/>
    <col min="14091" max="14091" width="11" style="78" customWidth="1"/>
    <col min="14092" max="14092" width="14.625" style="78" customWidth="1"/>
    <col min="14093" max="14093" width="14.25" style="78" customWidth="1"/>
    <col min="14094" max="14094" width="14.625" style="78" customWidth="1"/>
    <col min="14095" max="14095" width="13.75" style="78" customWidth="1"/>
    <col min="14096" max="14096" width="14.125" style="78" customWidth="1"/>
    <col min="14097" max="14097" width="15.625" style="78" customWidth="1"/>
    <col min="14098" max="14098" width="14.125" style="78" customWidth="1"/>
    <col min="14099" max="14100" width="14.25" style="78" customWidth="1"/>
    <col min="14101" max="14338" width="8.25" style="78"/>
    <col min="14339" max="14339" width="24.75" style="78" customWidth="1"/>
    <col min="14340" max="14340" width="19.25" style="78" customWidth="1"/>
    <col min="14341" max="14344" width="22.875" style="78" customWidth="1"/>
    <col min="14345" max="14345" width="8.25" style="78"/>
    <col min="14346" max="14346" width="18.25" style="78" customWidth="1"/>
    <col min="14347" max="14347" width="11" style="78" customWidth="1"/>
    <col min="14348" max="14348" width="14.625" style="78" customWidth="1"/>
    <col min="14349" max="14349" width="14.25" style="78" customWidth="1"/>
    <col min="14350" max="14350" width="14.625" style="78" customWidth="1"/>
    <col min="14351" max="14351" width="13.75" style="78" customWidth="1"/>
    <col min="14352" max="14352" width="14.125" style="78" customWidth="1"/>
    <col min="14353" max="14353" width="15.625" style="78" customWidth="1"/>
    <col min="14354" max="14354" width="14.125" style="78" customWidth="1"/>
    <col min="14355" max="14356" width="14.25" style="78" customWidth="1"/>
    <col min="14357" max="14594" width="8.25" style="78"/>
    <col min="14595" max="14595" width="24.75" style="78" customWidth="1"/>
    <col min="14596" max="14596" width="19.25" style="78" customWidth="1"/>
    <col min="14597" max="14600" width="22.875" style="78" customWidth="1"/>
    <col min="14601" max="14601" width="8.25" style="78"/>
    <col min="14602" max="14602" width="18.25" style="78" customWidth="1"/>
    <col min="14603" max="14603" width="11" style="78" customWidth="1"/>
    <col min="14604" max="14604" width="14.625" style="78" customWidth="1"/>
    <col min="14605" max="14605" width="14.25" style="78" customWidth="1"/>
    <col min="14606" max="14606" width="14.625" style="78" customWidth="1"/>
    <col min="14607" max="14607" width="13.75" style="78" customWidth="1"/>
    <col min="14608" max="14608" width="14.125" style="78" customWidth="1"/>
    <col min="14609" max="14609" width="15.625" style="78" customWidth="1"/>
    <col min="14610" max="14610" width="14.125" style="78" customWidth="1"/>
    <col min="14611" max="14612" width="14.25" style="78" customWidth="1"/>
    <col min="14613" max="14850" width="8.25" style="78"/>
    <col min="14851" max="14851" width="24.75" style="78" customWidth="1"/>
    <col min="14852" max="14852" width="19.25" style="78" customWidth="1"/>
    <col min="14853" max="14856" width="22.875" style="78" customWidth="1"/>
    <col min="14857" max="14857" width="8.25" style="78"/>
    <col min="14858" max="14858" width="18.25" style="78" customWidth="1"/>
    <col min="14859" max="14859" width="11" style="78" customWidth="1"/>
    <col min="14860" max="14860" width="14.625" style="78" customWidth="1"/>
    <col min="14861" max="14861" width="14.25" style="78" customWidth="1"/>
    <col min="14862" max="14862" width="14.625" style="78" customWidth="1"/>
    <col min="14863" max="14863" width="13.75" style="78" customWidth="1"/>
    <col min="14864" max="14864" width="14.125" style="78" customWidth="1"/>
    <col min="14865" max="14865" width="15.625" style="78" customWidth="1"/>
    <col min="14866" max="14866" width="14.125" style="78" customWidth="1"/>
    <col min="14867" max="14868" width="14.25" style="78" customWidth="1"/>
    <col min="14869" max="15106" width="8.25" style="78"/>
    <col min="15107" max="15107" width="24.75" style="78" customWidth="1"/>
    <col min="15108" max="15108" width="19.25" style="78" customWidth="1"/>
    <col min="15109" max="15112" width="22.875" style="78" customWidth="1"/>
    <col min="15113" max="15113" width="8.25" style="78"/>
    <col min="15114" max="15114" width="18.25" style="78" customWidth="1"/>
    <col min="15115" max="15115" width="11" style="78" customWidth="1"/>
    <col min="15116" max="15116" width="14.625" style="78" customWidth="1"/>
    <col min="15117" max="15117" width="14.25" style="78" customWidth="1"/>
    <col min="15118" max="15118" width="14.625" style="78" customWidth="1"/>
    <col min="15119" max="15119" width="13.75" style="78" customWidth="1"/>
    <col min="15120" max="15120" width="14.125" style="78" customWidth="1"/>
    <col min="15121" max="15121" width="15.625" style="78" customWidth="1"/>
    <col min="15122" max="15122" width="14.125" style="78" customWidth="1"/>
    <col min="15123" max="15124" width="14.25" style="78" customWidth="1"/>
    <col min="15125" max="15362" width="8.25" style="78"/>
    <col min="15363" max="15363" width="24.75" style="78" customWidth="1"/>
    <col min="15364" max="15364" width="19.25" style="78" customWidth="1"/>
    <col min="15365" max="15368" width="22.875" style="78" customWidth="1"/>
    <col min="15369" max="15369" width="8.25" style="78"/>
    <col min="15370" max="15370" width="18.25" style="78" customWidth="1"/>
    <col min="15371" max="15371" width="11" style="78" customWidth="1"/>
    <col min="15372" max="15372" width="14.625" style="78" customWidth="1"/>
    <col min="15373" max="15373" width="14.25" style="78" customWidth="1"/>
    <col min="15374" max="15374" width="14.625" style="78" customWidth="1"/>
    <col min="15375" max="15375" width="13.75" style="78" customWidth="1"/>
    <col min="15376" max="15376" width="14.125" style="78" customWidth="1"/>
    <col min="15377" max="15377" width="15.625" style="78" customWidth="1"/>
    <col min="15378" max="15378" width="14.125" style="78" customWidth="1"/>
    <col min="15379" max="15380" width="14.25" style="78" customWidth="1"/>
    <col min="15381" max="15618" width="8.25" style="78"/>
    <col min="15619" max="15619" width="24.75" style="78" customWidth="1"/>
    <col min="15620" max="15620" width="19.25" style="78" customWidth="1"/>
    <col min="15621" max="15624" width="22.875" style="78" customWidth="1"/>
    <col min="15625" max="15625" width="8.25" style="78"/>
    <col min="15626" max="15626" width="18.25" style="78" customWidth="1"/>
    <col min="15627" max="15627" width="11" style="78" customWidth="1"/>
    <col min="15628" max="15628" width="14.625" style="78" customWidth="1"/>
    <col min="15629" max="15629" width="14.25" style="78" customWidth="1"/>
    <col min="15630" max="15630" width="14.625" style="78" customWidth="1"/>
    <col min="15631" max="15631" width="13.75" style="78" customWidth="1"/>
    <col min="15632" max="15632" width="14.125" style="78" customWidth="1"/>
    <col min="15633" max="15633" width="15.625" style="78" customWidth="1"/>
    <col min="15634" max="15634" width="14.125" style="78" customWidth="1"/>
    <col min="15635" max="15636" width="14.25" style="78" customWidth="1"/>
    <col min="15637" max="15874" width="8.25" style="78"/>
    <col min="15875" max="15875" width="24.75" style="78" customWidth="1"/>
    <col min="15876" max="15876" width="19.25" style="78" customWidth="1"/>
    <col min="15877" max="15880" width="22.875" style="78" customWidth="1"/>
    <col min="15881" max="15881" width="8.25" style="78"/>
    <col min="15882" max="15882" width="18.25" style="78" customWidth="1"/>
    <col min="15883" max="15883" width="11" style="78" customWidth="1"/>
    <col min="15884" max="15884" width="14.625" style="78" customWidth="1"/>
    <col min="15885" max="15885" width="14.25" style="78" customWidth="1"/>
    <col min="15886" max="15886" width="14.625" style="78" customWidth="1"/>
    <col min="15887" max="15887" width="13.75" style="78" customWidth="1"/>
    <col min="15888" max="15888" width="14.125" style="78" customWidth="1"/>
    <col min="15889" max="15889" width="15.625" style="78" customWidth="1"/>
    <col min="15890" max="15890" width="14.125" style="78" customWidth="1"/>
    <col min="15891" max="15892" width="14.25" style="78" customWidth="1"/>
    <col min="15893" max="16130" width="8.25" style="78"/>
    <col min="16131" max="16131" width="24.75" style="78" customWidth="1"/>
    <col min="16132" max="16132" width="19.25" style="78" customWidth="1"/>
    <col min="16133" max="16136" width="22.875" style="78" customWidth="1"/>
    <col min="16137" max="16137" width="8.25" style="78"/>
    <col min="16138" max="16138" width="18.25" style="78" customWidth="1"/>
    <col min="16139" max="16139" width="11" style="78" customWidth="1"/>
    <col min="16140" max="16140" width="14.625" style="78" customWidth="1"/>
    <col min="16141" max="16141" width="14.25" style="78" customWidth="1"/>
    <col min="16142" max="16142" width="14.625" style="78" customWidth="1"/>
    <col min="16143" max="16143" width="13.75" style="78" customWidth="1"/>
    <col min="16144" max="16144" width="14.125" style="78" customWidth="1"/>
    <col min="16145" max="16145" width="15.625" style="78" customWidth="1"/>
    <col min="16146" max="16146" width="14.125" style="78" customWidth="1"/>
    <col min="16147" max="16148" width="14.25" style="78" customWidth="1"/>
    <col min="16149" max="16384" width="8.25" style="78"/>
  </cols>
  <sheetData>
    <row r="1" spans="1:25" s="73" customFormat="1" ht="29.1" hidden="1" customHeight="1">
      <c r="A1" s="174"/>
      <c r="B1" s="174"/>
      <c r="C1" s="174"/>
      <c r="D1" s="174"/>
      <c r="E1" s="174"/>
      <c r="F1" s="174"/>
      <c r="J1" s="45"/>
      <c r="K1" s="45"/>
      <c r="L1" s="45"/>
      <c r="M1" s="45"/>
      <c r="N1" s="45"/>
      <c r="O1" s="45"/>
      <c r="P1" s="45"/>
      <c r="Q1" s="45"/>
      <c r="R1" s="45"/>
      <c r="S1" s="45"/>
      <c r="T1" s="45"/>
      <c r="U1" s="45"/>
      <c r="V1" s="45"/>
      <c r="W1" s="45"/>
      <c r="X1" s="45"/>
      <c r="Y1" s="45"/>
    </row>
    <row r="2" spans="1:25" ht="18" customHeight="1">
      <c r="A2" s="74" t="s">
        <v>25</v>
      </c>
      <c r="B2" s="75" t="str">
        <f>DATA!B3</f>
        <v>E501</v>
      </c>
      <c r="C2" s="76" t="s">
        <v>62</v>
      </c>
      <c r="D2" s="77" t="e">
        <f>VLOOKUP($B$2,$B$81:$V$150,19,FALSE)</f>
        <v>#N/A</v>
      </c>
      <c r="E2" s="77" t="s">
        <v>55</v>
      </c>
      <c r="F2" s="77" t="e">
        <f>VLOOKUP($B$2,$B$81:$V$150,20,FALSE)</f>
        <v>#N/A</v>
      </c>
      <c r="J2" s="79"/>
      <c r="K2" s="79"/>
      <c r="L2" s="79"/>
      <c r="M2" s="79"/>
      <c r="N2" s="80"/>
      <c r="O2" s="79"/>
      <c r="P2" s="79"/>
      <c r="Q2" s="81"/>
      <c r="R2" s="81"/>
      <c r="S2" s="81"/>
      <c r="T2" s="81"/>
      <c r="U2" s="81"/>
      <c r="V2" s="81"/>
      <c r="W2" s="79"/>
      <c r="X2" s="79"/>
      <c r="Y2" s="79"/>
    </row>
    <row r="3" spans="1:25" ht="15" customHeight="1">
      <c r="A3" s="82" t="s">
        <v>24</v>
      </c>
      <c r="B3" s="109">
        <f>DATA!B4</f>
        <v>8000</v>
      </c>
      <c r="C3" s="82" t="s">
        <v>23</v>
      </c>
      <c r="D3" s="109">
        <f>DATA!D4</f>
        <v>1000</v>
      </c>
      <c r="E3" s="82" t="s">
        <v>22</v>
      </c>
      <c r="F3" s="109">
        <f>DATA!F4</f>
        <v>0</v>
      </c>
      <c r="J3" s="79"/>
      <c r="K3" s="79"/>
      <c r="L3" s="79"/>
      <c r="M3" s="79"/>
      <c r="N3" s="80"/>
      <c r="O3" s="79"/>
      <c r="P3" s="79"/>
      <c r="Q3" s="81"/>
      <c r="R3" s="81"/>
      <c r="S3" s="81"/>
      <c r="T3" s="81"/>
      <c r="U3" s="81"/>
      <c r="V3" s="81"/>
      <c r="W3" s="79"/>
      <c r="X3" s="79"/>
      <c r="Y3" s="79"/>
    </row>
    <row r="4" spans="1:25" ht="15" customHeight="1">
      <c r="A4" s="82" t="s">
        <v>21</v>
      </c>
      <c r="B4" s="109">
        <f>DATA!B5</f>
        <v>0</v>
      </c>
      <c r="C4" s="82" t="s">
        <v>20</v>
      </c>
      <c r="D4" s="109">
        <f>DATA!D5</f>
        <v>0</v>
      </c>
      <c r="E4" s="82" t="s">
        <v>19</v>
      </c>
      <c r="F4" s="109">
        <f>DATA!F5</f>
        <v>0</v>
      </c>
      <c r="J4" s="79"/>
      <c r="K4" s="79"/>
      <c r="L4" s="79"/>
      <c r="M4" s="79"/>
      <c r="N4" s="79"/>
      <c r="O4" s="79"/>
      <c r="P4" s="79"/>
      <c r="Q4" s="79"/>
      <c r="R4" s="79"/>
      <c r="S4" s="79"/>
      <c r="T4" s="79"/>
      <c r="U4" s="79"/>
      <c r="V4" s="79"/>
      <c r="W4" s="79"/>
      <c r="X4" s="79"/>
      <c r="Y4" s="79"/>
    </row>
    <row r="5" spans="1:25" ht="15" customHeight="1">
      <c r="A5" s="82" t="s">
        <v>18</v>
      </c>
      <c r="B5" s="109">
        <f>DATA!B6</f>
        <v>0</v>
      </c>
      <c r="C5" s="84" t="s">
        <v>17</v>
      </c>
      <c r="D5" s="109">
        <f>DATA!D6</f>
        <v>2000</v>
      </c>
      <c r="E5" s="84" t="s">
        <v>16</v>
      </c>
      <c r="F5" s="109">
        <f>DATA!F6</f>
        <v>0</v>
      </c>
    </row>
    <row r="6" spans="1:25" ht="20.25" customHeight="1">
      <c r="A6" s="84" t="s">
        <v>15</v>
      </c>
      <c r="B6" s="109">
        <f>DATA!B7</f>
        <v>0</v>
      </c>
      <c r="C6" s="82" t="s">
        <v>14</v>
      </c>
      <c r="D6" s="109">
        <f>SUM(B3,D3,F3,B4,D4,F4,B5,D5,F5,B6)</f>
        <v>11000</v>
      </c>
      <c r="E6" s="85" t="s">
        <v>13</v>
      </c>
      <c r="F6" s="109">
        <f>DATA!F7</f>
        <v>0</v>
      </c>
    </row>
    <row r="7" spans="1:25" ht="23.1" customHeight="1">
      <c r="A7" s="82" t="s">
        <v>12</v>
      </c>
      <c r="B7" s="86">
        <f>D6-F6</f>
        <v>11000</v>
      </c>
      <c r="C7" s="82" t="s">
        <v>58</v>
      </c>
      <c r="D7" s="86" t="e">
        <f>VLOOKUP(B2,B81:V150,2,FALSE)</f>
        <v>#N/A</v>
      </c>
      <c r="E7" s="82" t="s">
        <v>60</v>
      </c>
      <c r="F7" s="87" t="e">
        <f>F8*B7</f>
        <v>#N/A</v>
      </c>
    </row>
    <row r="8" spans="1:25" ht="27" customHeight="1">
      <c r="A8" s="78" t="s">
        <v>59</v>
      </c>
      <c r="B8" s="88">
        <f>D8*B7</f>
        <v>0</v>
      </c>
      <c r="C8" s="78" t="s">
        <v>56</v>
      </c>
      <c r="D8" s="89">
        <v>0</v>
      </c>
      <c r="E8" s="78" t="s">
        <v>61</v>
      </c>
      <c r="F8" s="90" t="e">
        <f>VLOOKUP(B2,B81:S150,4,FALSE)</f>
        <v>#N/A</v>
      </c>
    </row>
    <row r="9" spans="1:25" ht="23.1" customHeight="1">
      <c r="A9" s="85" t="s">
        <v>111</v>
      </c>
      <c r="B9" s="86" t="e">
        <f>B15</f>
        <v>#N/A</v>
      </c>
      <c r="C9" s="82" t="s">
        <v>108</v>
      </c>
      <c r="D9" s="86" t="e">
        <f>B27</f>
        <v>#N/A</v>
      </c>
      <c r="E9" s="82" t="s">
        <v>109</v>
      </c>
      <c r="F9" s="86" t="e">
        <f>B39</f>
        <v>#N/A</v>
      </c>
      <c r="J9" s="91"/>
      <c r="M9" s="92"/>
      <c r="N9" s="92"/>
      <c r="O9" s="91"/>
      <c r="P9" s="91"/>
      <c r="Q9" s="93"/>
      <c r="R9" s="93"/>
      <c r="S9" s="93"/>
      <c r="T9" s="93"/>
    </row>
    <row r="10" spans="1:25" ht="33.75" customHeight="1">
      <c r="A10" s="85" t="s">
        <v>110</v>
      </c>
      <c r="B10" s="86" t="e">
        <f>B51</f>
        <v>#N/A</v>
      </c>
      <c r="C10" s="82" t="s">
        <v>63</v>
      </c>
      <c r="D10" s="86" t="e">
        <f>B63</f>
        <v>#N/A</v>
      </c>
      <c r="E10" s="82" t="s">
        <v>43</v>
      </c>
      <c r="F10" s="86" t="e">
        <f>IF(B8=0,D14,0)</f>
        <v>#N/A</v>
      </c>
      <c r="J10" s="93"/>
      <c r="K10" s="79"/>
      <c r="L10" s="79"/>
      <c r="M10" s="79"/>
      <c r="N10" s="79"/>
      <c r="O10" s="79"/>
      <c r="P10" s="79"/>
      <c r="Q10" s="79"/>
      <c r="R10" s="79"/>
      <c r="S10" s="79"/>
    </row>
    <row r="11" spans="1:25" ht="25.5" customHeight="1">
      <c r="A11" s="85" t="s">
        <v>10</v>
      </c>
      <c r="B11" s="94" t="e">
        <f>D11*12</f>
        <v>#N/A</v>
      </c>
      <c r="C11" s="82" t="s">
        <v>9</v>
      </c>
      <c r="D11" s="94" t="e">
        <f>D14/B7/D7</f>
        <v>#N/A</v>
      </c>
      <c r="E11" s="82" t="s">
        <v>57</v>
      </c>
      <c r="F11" s="86" t="e">
        <f>F10/D7*12</f>
        <v>#N/A</v>
      </c>
      <c r="J11" s="79" t="s">
        <v>8</v>
      </c>
      <c r="K11" s="95" t="e">
        <f>IRR(K14:K74,0.01)*12</f>
        <v>#VALUE!</v>
      </c>
      <c r="L11" s="95" t="e">
        <f>IRR(L14:L74,0.01)*12</f>
        <v>#VALUE!</v>
      </c>
      <c r="M11" s="95"/>
      <c r="N11" s="95"/>
      <c r="O11" s="95"/>
      <c r="P11" s="95"/>
      <c r="Q11" s="95"/>
      <c r="R11" s="95"/>
      <c r="S11" s="95"/>
      <c r="T11" s="96"/>
    </row>
    <row r="12" spans="1:25" ht="18" customHeight="1">
      <c r="A12" s="85"/>
      <c r="B12" s="97"/>
      <c r="C12" s="85"/>
      <c r="D12" s="98"/>
      <c r="E12" s="85"/>
      <c r="F12" s="98"/>
      <c r="G12" s="78" t="s">
        <v>7</v>
      </c>
    </row>
    <row r="13" spans="1:25" ht="15" customHeight="1">
      <c r="A13" s="79" t="s">
        <v>6</v>
      </c>
      <c r="B13" s="79" t="s">
        <v>5</v>
      </c>
      <c r="C13" s="79" t="s">
        <v>4</v>
      </c>
      <c r="D13" s="79" t="s">
        <v>3</v>
      </c>
      <c r="E13" s="79" t="s">
        <v>2</v>
      </c>
      <c r="F13" s="79" t="s">
        <v>308</v>
      </c>
      <c r="G13" s="92" t="s">
        <v>309</v>
      </c>
      <c r="H13" s="92" t="s">
        <v>335</v>
      </c>
      <c r="I13" s="92" t="s">
        <v>336</v>
      </c>
      <c r="J13" s="99" t="s">
        <v>337</v>
      </c>
      <c r="K13" s="100" t="s">
        <v>338</v>
      </c>
      <c r="L13" s="92" t="s">
        <v>339</v>
      </c>
    </row>
    <row r="14" spans="1:25" ht="19.5" customHeight="1">
      <c r="A14" s="79" t="s">
        <v>1</v>
      </c>
      <c r="B14" s="101" t="e">
        <f>SUM(B15:B74)</f>
        <v>#N/A</v>
      </c>
      <c r="C14" s="101" t="e">
        <f>SUM(C15:C74)</f>
        <v>#N/A</v>
      </c>
      <c r="D14" s="101" t="e">
        <f>SUM(D15:D74)</f>
        <v>#N/A</v>
      </c>
      <c r="E14" s="86" t="s">
        <v>0</v>
      </c>
      <c r="F14" s="102" t="e">
        <f>-(-B7+B7*D8+B7*F8-B7*VLOOKUP($B$2,$B$81:$V$150,8,FALSE)+$B$15*3)</f>
        <v>#N/A</v>
      </c>
      <c r="G14" s="92" t="e">
        <f>SUM(G15:G74)</f>
        <v>#N/A</v>
      </c>
      <c r="H14" s="92">
        <f>SUM(H15:H74)</f>
        <v>0</v>
      </c>
      <c r="I14" s="92" t="e">
        <f>SUM(I15:I74)</f>
        <v>#N/A</v>
      </c>
      <c r="J14" s="92" t="e">
        <f>SUM(J15:J74)</f>
        <v>#N/A</v>
      </c>
      <c r="K14" s="92" t="e">
        <f>-F14</f>
        <v>#N/A</v>
      </c>
      <c r="L14" s="92" t="e">
        <f>K14</f>
        <v>#N/A</v>
      </c>
      <c r="M14" s="92"/>
      <c r="N14" s="92"/>
      <c r="O14" s="91"/>
      <c r="P14" s="91"/>
      <c r="Q14" s="93"/>
      <c r="R14" s="93"/>
      <c r="S14" s="93"/>
      <c r="T14" s="93"/>
    </row>
    <row r="15" spans="1:25" ht="15" customHeight="1">
      <c r="A15" s="79">
        <v>1</v>
      </c>
      <c r="B15" s="102" t="e">
        <f t="shared" ref="B15:B46" si="0">IF(A15&gt;$D$7,0,PMT(VLOOKUP($B$2,$B$81:$V$150,10,FALSE)/12,$D$7,-$B$7))</f>
        <v>#N/A</v>
      </c>
      <c r="C15" s="102" t="e">
        <f>B15-D15</f>
        <v>#N/A</v>
      </c>
      <c r="D15" s="102" t="e">
        <f>$B$7*VLOOKUP($B$2,$B$81:$V$150,10,FALSE)/12</f>
        <v>#N/A</v>
      </c>
      <c r="E15" s="102" t="e">
        <f>$B$7-C15</f>
        <v>#N/A</v>
      </c>
      <c r="F15" s="101" t="e">
        <f>IF(A15&lt;$D$7,IF((F14-B15)&lt;0,0,F14-B15),IF(A15=D7,F14-B15-B7*F8,0))</f>
        <v>#N/A</v>
      </c>
      <c r="G15" s="92" t="e">
        <f t="shared" ref="G15:G46" si="1">VLOOKUP($B$2,$B$81:$V$150,9,FALSE)*D15</f>
        <v>#N/A</v>
      </c>
      <c r="H15" s="92"/>
      <c r="I15" s="92" t="e">
        <f>D15/1.06*0.06</f>
        <v>#N/A</v>
      </c>
      <c r="J15" s="91" t="e">
        <f>I15-H15</f>
        <v>#N/A</v>
      </c>
      <c r="K15" s="92">
        <v>0</v>
      </c>
      <c r="L15" s="92" t="e">
        <f>K15-J15</f>
        <v>#N/A</v>
      </c>
      <c r="M15" s="92"/>
      <c r="N15" s="92"/>
      <c r="O15" s="91"/>
      <c r="P15" s="91"/>
      <c r="Q15" s="93"/>
      <c r="R15" s="93"/>
      <c r="S15" s="93"/>
      <c r="T15" s="93"/>
    </row>
    <row r="16" spans="1:25" ht="15" customHeight="1">
      <c r="A16" s="79">
        <v>2</v>
      </c>
      <c r="B16" s="102" t="e">
        <f t="shared" si="0"/>
        <v>#N/A</v>
      </c>
      <c r="C16" s="102" t="e">
        <f>B16-D16</f>
        <v>#N/A</v>
      </c>
      <c r="D16" s="102" t="e">
        <f t="shared" ref="D16:D47" si="2">E15*VLOOKUP($B$2,$B$81:$V$150,10,FALSE)/12</f>
        <v>#N/A</v>
      </c>
      <c r="E16" s="102" t="e">
        <f>E15-C16</f>
        <v>#N/A</v>
      </c>
      <c r="F16" s="101" t="e">
        <f t="shared" ref="F16:F74" si="3">IF(A16&lt;$D$7,IF((F15-B16)&lt;0,0,F15-B16),IF(A16=D8,F15-D16-B8*F9,0))</f>
        <v>#N/A</v>
      </c>
      <c r="G16" s="92" t="e">
        <f t="shared" si="1"/>
        <v>#N/A</v>
      </c>
      <c r="H16" s="92"/>
      <c r="I16" s="92" t="e">
        <f t="shared" ref="I16:I74" si="4">D16/1.06*0.06</f>
        <v>#N/A</v>
      </c>
      <c r="J16" s="91" t="e">
        <f t="shared" ref="J16:J74" si="5">I16-H16</f>
        <v>#N/A</v>
      </c>
      <c r="K16" s="92">
        <v>0</v>
      </c>
      <c r="L16" s="92" t="e">
        <f t="shared" ref="L16:L74" si="6">K16-J16</f>
        <v>#N/A</v>
      </c>
      <c r="M16" s="92"/>
      <c r="N16" s="92"/>
      <c r="O16" s="91"/>
      <c r="P16" s="91"/>
      <c r="Q16" s="93"/>
      <c r="R16" s="93"/>
      <c r="S16" s="93"/>
      <c r="T16" s="93"/>
    </row>
    <row r="17" spans="1:20" ht="15" customHeight="1">
      <c r="A17" s="79">
        <v>3</v>
      </c>
      <c r="B17" s="102" t="e">
        <f t="shared" si="0"/>
        <v>#N/A</v>
      </c>
      <c r="C17" s="102" t="e">
        <f t="shared" ref="C17:C74" si="7">B17-D17</f>
        <v>#N/A</v>
      </c>
      <c r="D17" s="102" t="e">
        <f t="shared" si="2"/>
        <v>#N/A</v>
      </c>
      <c r="E17" s="102" t="e">
        <f t="shared" ref="E17:E74" si="8">E16-C17</f>
        <v>#N/A</v>
      </c>
      <c r="F17" s="101" t="e">
        <f t="shared" si="3"/>
        <v>#N/A</v>
      </c>
      <c r="G17" s="92" t="e">
        <f t="shared" si="1"/>
        <v>#N/A</v>
      </c>
      <c r="H17" s="92"/>
      <c r="I17" s="92" t="e">
        <f t="shared" si="4"/>
        <v>#N/A</v>
      </c>
      <c r="J17" s="91" t="e">
        <f t="shared" si="5"/>
        <v>#N/A</v>
      </c>
      <c r="K17" s="92">
        <v>0</v>
      </c>
      <c r="L17" s="92" t="e">
        <f t="shared" si="6"/>
        <v>#N/A</v>
      </c>
      <c r="M17" s="92"/>
      <c r="N17" s="92"/>
      <c r="O17" s="91"/>
      <c r="P17" s="91"/>
      <c r="Q17" s="93"/>
      <c r="R17" s="93"/>
      <c r="S17" s="93"/>
      <c r="T17" s="93"/>
    </row>
    <row r="18" spans="1:20" ht="15" customHeight="1">
      <c r="A18" s="79">
        <v>4</v>
      </c>
      <c r="B18" s="102" t="e">
        <f t="shared" si="0"/>
        <v>#N/A</v>
      </c>
      <c r="C18" s="102" t="e">
        <f t="shared" si="7"/>
        <v>#N/A</v>
      </c>
      <c r="D18" s="102" t="e">
        <f t="shared" si="2"/>
        <v>#N/A</v>
      </c>
      <c r="E18" s="102" t="e">
        <f t="shared" si="8"/>
        <v>#N/A</v>
      </c>
      <c r="F18" s="101" t="e">
        <f t="shared" si="3"/>
        <v>#N/A</v>
      </c>
      <c r="G18" s="92" t="e">
        <f t="shared" si="1"/>
        <v>#N/A</v>
      </c>
      <c r="H18" s="92"/>
      <c r="I18" s="92" t="e">
        <f t="shared" si="4"/>
        <v>#N/A</v>
      </c>
      <c r="J18" s="91" t="e">
        <f t="shared" si="5"/>
        <v>#N/A</v>
      </c>
      <c r="K18" s="92" t="e">
        <f>IF(A18=$D$7,B18-G18-$F$7,B18-G18)</f>
        <v>#N/A</v>
      </c>
      <c r="L18" s="92" t="e">
        <f t="shared" si="6"/>
        <v>#N/A</v>
      </c>
      <c r="M18" s="92"/>
      <c r="N18" s="92"/>
      <c r="O18" s="91"/>
      <c r="P18" s="91"/>
      <c r="Q18" s="93"/>
      <c r="R18" s="93"/>
      <c r="S18" s="93"/>
      <c r="T18" s="93"/>
    </row>
    <row r="19" spans="1:20" ht="15" customHeight="1">
      <c r="A19" s="79">
        <v>5</v>
      </c>
      <c r="B19" s="102" t="e">
        <f t="shared" si="0"/>
        <v>#N/A</v>
      </c>
      <c r="C19" s="102" t="e">
        <f t="shared" si="7"/>
        <v>#N/A</v>
      </c>
      <c r="D19" s="102" t="e">
        <f t="shared" si="2"/>
        <v>#N/A</v>
      </c>
      <c r="E19" s="102" t="e">
        <f t="shared" si="8"/>
        <v>#N/A</v>
      </c>
      <c r="F19" s="101" t="e">
        <f t="shared" si="3"/>
        <v>#N/A</v>
      </c>
      <c r="G19" s="92" t="e">
        <f t="shared" si="1"/>
        <v>#N/A</v>
      </c>
      <c r="H19" s="92"/>
      <c r="I19" s="92" t="e">
        <f t="shared" si="4"/>
        <v>#N/A</v>
      </c>
      <c r="J19" s="91" t="e">
        <f t="shared" si="5"/>
        <v>#N/A</v>
      </c>
      <c r="K19" s="92" t="e">
        <f t="shared" ref="K19:K74" si="9">IF(A19=$D$7,B19-G19-$F$7,B19-G19)</f>
        <v>#N/A</v>
      </c>
      <c r="L19" s="92" t="e">
        <f t="shared" si="6"/>
        <v>#N/A</v>
      </c>
      <c r="M19" s="92"/>
      <c r="N19" s="92"/>
      <c r="O19" s="91"/>
      <c r="P19" s="91"/>
      <c r="Q19" s="93"/>
      <c r="R19" s="93"/>
      <c r="S19" s="93"/>
      <c r="T19" s="93"/>
    </row>
    <row r="20" spans="1:20" ht="15" customHeight="1">
      <c r="A20" s="79">
        <v>6</v>
      </c>
      <c r="B20" s="102" t="e">
        <f t="shared" si="0"/>
        <v>#N/A</v>
      </c>
      <c r="C20" s="102" t="e">
        <f t="shared" si="7"/>
        <v>#N/A</v>
      </c>
      <c r="D20" s="102" t="e">
        <f t="shared" si="2"/>
        <v>#N/A</v>
      </c>
      <c r="E20" s="102" t="e">
        <f t="shared" si="8"/>
        <v>#N/A</v>
      </c>
      <c r="F20" s="101" t="e">
        <f t="shared" si="3"/>
        <v>#N/A</v>
      </c>
      <c r="G20" s="92" t="e">
        <f t="shared" si="1"/>
        <v>#N/A</v>
      </c>
      <c r="H20" s="92"/>
      <c r="I20" s="92" t="e">
        <f t="shared" si="4"/>
        <v>#N/A</v>
      </c>
      <c r="J20" s="91" t="e">
        <f t="shared" si="5"/>
        <v>#N/A</v>
      </c>
      <c r="K20" s="92" t="e">
        <f t="shared" si="9"/>
        <v>#N/A</v>
      </c>
      <c r="L20" s="92" t="e">
        <f t="shared" si="6"/>
        <v>#N/A</v>
      </c>
      <c r="M20" s="92"/>
      <c r="N20" s="92"/>
      <c r="O20" s="91"/>
      <c r="P20" s="91"/>
      <c r="Q20" s="93"/>
      <c r="R20" s="93"/>
      <c r="S20" s="93"/>
      <c r="T20" s="93"/>
    </row>
    <row r="21" spans="1:20" ht="15" customHeight="1">
      <c r="A21" s="79">
        <v>7</v>
      </c>
      <c r="B21" s="102" t="e">
        <f t="shared" si="0"/>
        <v>#N/A</v>
      </c>
      <c r="C21" s="102" t="e">
        <f t="shared" si="7"/>
        <v>#N/A</v>
      </c>
      <c r="D21" s="102" t="e">
        <f t="shared" si="2"/>
        <v>#N/A</v>
      </c>
      <c r="E21" s="102" t="e">
        <f t="shared" si="8"/>
        <v>#N/A</v>
      </c>
      <c r="F21" s="101" t="e">
        <f t="shared" si="3"/>
        <v>#N/A</v>
      </c>
      <c r="G21" s="92" t="e">
        <f t="shared" si="1"/>
        <v>#N/A</v>
      </c>
      <c r="H21" s="92"/>
      <c r="I21" s="92" t="e">
        <f t="shared" si="4"/>
        <v>#N/A</v>
      </c>
      <c r="J21" s="91" t="e">
        <f t="shared" si="5"/>
        <v>#N/A</v>
      </c>
      <c r="K21" s="92" t="e">
        <f t="shared" si="9"/>
        <v>#N/A</v>
      </c>
      <c r="L21" s="92" t="e">
        <f t="shared" si="6"/>
        <v>#N/A</v>
      </c>
      <c r="M21" s="92"/>
      <c r="N21" s="92"/>
      <c r="O21" s="91"/>
      <c r="P21" s="91"/>
      <c r="Q21" s="93"/>
      <c r="R21" s="93"/>
      <c r="S21" s="93"/>
      <c r="T21" s="93"/>
    </row>
    <row r="22" spans="1:20" ht="15" customHeight="1">
      <c r="A22" s="79">
        <v>8</v>
      </c>
      <c r="B22" s="102" t="e">
        <f t="shared" si="0"/>
        <v>#N/A</v>
      </c>
      <c r="C22" s="102" t="e">
        <f t="shared" si="7"/>
        <v>#N/A</v>
      </c>
      <c r="D22" s="102" t="e">
        <f t="shared" si="2"/>
        <v>#N/A</v>
      </c>
      <c r="E22" s="102" t="e">
        <f t="shared" si="8"/>
        <v>#N/A</v>
      </c>
      <c r="F22" s="101" t="e">
        <f t="shared" si="3"/>
        <v>#N/A</v>
      </c>
      <c r="G22" s="92" t="e">
        <f t="shared" si="1"/>
        <v>#N/A</v>
      </c>
      <c r="H22" s="92"/>
      <c r="I22" s="92" t="e">
        <f t="shared" si="4"/>
        <v>#N/A</v>
      </c>
      <c r="J22" s="91" t="e">
        <f t="shared" si="5"/>
        <v>#N/A</v>
      </c>
      <c r="K22" s="92" t="e">
        <f t="shared" si="9"/>
        <v>#N/A</v>
      </c>
      <c r="L22" s="92" t="e">
        <f t="shared" si="6"/>
        <v>#N/A</v>
      </c>
      <c r="M22" s="92"/>
      <c r="N22" s="92"/>
      <c r="O22" s="91"/>
      <c r="P22" s="91"/>
      <c r="Q22" s="93"/>
      <c r="R22" s="93"/>
      <c r="S22" s="93"/>
      <c r="T22" s="93"/>
    </row>
    <row r="23" spans="1:20" ht="15" customHeight="1">
      <c r="A23" s="79">
        <v>9</v>
      </c>
      <c r="B23" s="102" t="e">
        <f t="shared" si="0"/>
        <v>#N/A</v>
      </c>
      <c r="C23" s="102" t="e">
        <f t="shared" si="7"/>
        <v>#N/A</v>
      </c>
      <c r="D23" s="102" t="e">
        <f t="shared" si="2"/>
        <v>#N/A</v>
      </c>
      <c r="E23" s="102" t="e">
        <f t="shared" si="8"/>
        <v>#N/A</v>
      </c>
      <c r="F23" s="101" t="e">
        <f t="shared" si="3"/>
        <v>#N/A</v>
      </c>
      <c r="G23" s="92" t="e">
        <f t="shared" si="1"/>
        <v>#N/A</v>
      </c>
      <c r="H23" s="92"/>
      <c r="I23" s="92" t="e">
        <f t="shared" si="4"/>
        <v>#N/A</v>
      </c>
      <c r="J23" s="91" t="e">
        <f t="shared" si="5"/>
        <v>#N/A</v>
      </c>
      <c r="K23" s="92" t="e">
        <f t="shared" si="9"/>
        <v>#N/A</v>
      </c>
      <c r="L23" s="92" t="e">
        <f t="shared" si="6"/>
        <v>#N/A</v>
      </c>
      <c r="M23" s="92"/>
      <c r="N23" s="92"/>
      <c r="O23" s="91"/>
      <c r="P23" s="91"/>
      <c r="Q23" s="93"/>
      <c r="R23" s="93"/>
      <c r="S23" s="93"/>
      <c r="T23" s="93"/>
    </row>
    <row r="24" spans="1:20" ht="15" customHeight="1">
      <c r="A24" s="79">
        <v>10</v>
      </c>
      <c r="B24" s="102" t="e">
        <f t="shared" si="0"/>
        <v>#N/A</v>
      </c>
      <c r="C24" s="102" t="e">
        <f t="shared" si="7"/>
        <v>#N/A</v>
      </c>
      <c r="D24" s="102" t="e">
        <f t="shared" si="2"/>
        <v>#N/A</v>
      </c>
      <c r="E24" s="102" t="e">
        <f t="shared" si="8"/>
        <v>#N/A</v>
      </c>
      <c r="F24" s="101" t="e">
        <f t="shared" si="3"/>
        <v>#N/A</v>
      </c>
      <c r="G24" s="92" t="e">
        <f t="shared" si="1"/>
        <v>#N/A</v>
      </c>
      <c r="H24" s="92"/>
      <c r="I24" s="92" t="e">
        <f t="shared" si="4"/>
        <v>#N/A</v>
      </c>
      <c r="J24" s="91" t="e">
        <f t="shared" si="5"/>
        <v>#N/A</v>
      </c>
      <c r="K24" s="92" t="e">
        <f t="shared" si="9"/>
        <v>#N/A</v>
      </c>
      <c r="L24" s="92" t="e">
        <f t="shared" si="6"/>
        <v>#N/A</v>
      </c>
      <c r="M24" s="92"/>
      <c r="N24" s="92"/>
      <c r="O24" s="91"/>
      <c r="P24" s="91"/>
      <c r="Q24" s="93"/>
      <c r="R24" s="93"/>
      <c r="S24" s="93"/>
      <c r="T24" s="93"/>
    </row>
    <row r="25" spans="1:20" ht="15" customHeight="1">
      <c r="A25" s="79">
        <v>11</v>
      </c>
      <c r="B25" s="102" t="e">
        <f t="shared" si="0"/>
        <v>#N/A</v>
      </c>
      <c r="C25" s="102" t="e">
        <f t="shared" si="7"/>
        <v>#N/A</v>
      </c>
      <c r="D25" s="102" t="e">
        <f t="shared" si="2"/>
        <v>#N/A</v>
      </c>
      <c r="E25" s="102" t="e">
        <f t="shared" si="8"/>
        <v>#N/A</v>
      </c>
      <c r="F25" s="101" t="e">
        <f t="shared" si="3"/>
        <v>#N/A</v>
      </c>
      <c r="G25" s="92" t="e">
        <f t="shared" si="1"/>
        <v>#N/A</v>
      </c>
      <c r="H25" s="92"/>
      <c r="I25" s="92" t="e">
        <f t="shared" si="4"/>
        <v>#N/A</v>
      </c>
      <c r="J25" s="91" t="e">
        <f t="shared" si="5"/>
        <v>#N/A</v>
      </c>
      <c r="K25" s="92" t="e">
        <f t="shared" si="9"/>
        <v>#N/A</v>
      </c>
      <c r="L25" s="92" t="e">
        <f t="shared" si="6"/>
        <v>#N/A</v>
      </c>
      <c r="M25" s="92"/>
      <c r="N25" s="92"/>
      <c r="O25" s="91"/>
      <c r="P25" s="91"/>
      <c r="Q25" s="93"/>
      <c r="R25" s="93"/>
      <c r="S25" s="93"/>
      <c r="T25" s="93"/>
    </row>
    <row r="26" spans="1:20" ht="15" customHeight="1">
      <c r="A26" s="79">
        <v>12</v>
      </c>
      <c r="B26" s="102" t="e">
        <f t="shared" si="0"/>
        <v>#N/A</v>
      </c>
      <c r="C26" s="102" t="e">
        <f t="shared" si="7"/>
        <v>#N/A</v>
      </c>
      <c r="D26" s="102" t="e">
        <f t="shared" si="2"/>
        <v>#N/A</v>
      </c>
      <c r="E26" s="102" t="e">
        <f t="shared" si="8"/>
        <v>#N/A</v>
      </c>
      <c r="F26" s="101" t="e">
        <f t="shared" si="3"/>
        <v>#N/A</v>
      </c>
      <c r="G26" s="92" t="e">
        <f t="shared" si="1"/>
        <v>#N/A</v>
      </c>
      <c r="H26" s="92"/>
      <c r="I26" s="92" t="e">
        <f t="shared" si="4"/>
        <v>#N/A</v>
      </c>
      <c r="J26" s="91" t="e">
        <f t="shared" si="5"/>
        <v>#N/A</v>
      </c>
      <c r="K26" s="92" t="e">
        <f t="shared" si="9"/>
        <v>#N/A</v>
      </c>
      <c r="L26" s="92" t="e">
        <f t="shared" si="6"/>
        <v>#N/A</v>
      </c>
      <c r="M26" s="92"/>
      <c r="N26" s="92"/>
      <c r="O26" s="91"/>
      <c r="P26" s="91"/>
      <c r="Q26" s="93"/>
      <c r="R26" s="93"/>
      <c r="S26" s="93"/>
      <c r="T26" s="93"/>
    </row>
    <row r="27" spans="1:20" ht="15" customHeight="1">
      <c r="A27" s="79">
        <v>13</v>
      </c>
      <c r="B27" s="102" t="e">
        <f t="shared" si="0"/>
        <v>#N/A</v>
      </c>
      <c r="C27" s="102" t="e">
        <f t="shared" si="7"/>
        <v>#N/A</v>
      </c>
      <c r="D27" s="102" t="e">
        <f t="shared" si="2"/>
        <v>#N/A</v>
      </c>
      <c r="E27" s="102" t="e">
        <f t="shared" si="8"/>
        <v>#N/A</v>
      </c>
      <c r="F27" s="101" t="e">
        <f t="shared" si="3"/>
        <v>#N/A</v>
      </c>
      <c r="G27" s="92" t="e">
        <f t="shared" si="1"/>
        <v>#N/A</v>
      </c>
      <c r="H27" s="92"/>
      <c r="I27" s="92" t="e">
        <f t="shared" si="4"/>
        <v>#N/A</v>
      </c>
      <c r="J27" s="91" t="e">
        <f t="shared" si="5"/>
        <v>#N/A</v>
      </c>
      <c r="K27" s="92" t="e">
        <f t="shared" si="9"/>
        <v>#N/A</v>
      </c>
      <c r="L27" s="92" t="e">
        <f t="shared" si="6"/>
        <v>#N/A</v>
      </c>
      <c r="M27" s="92"/>
      <c r="N27" s="92"/>
      <c r="O27" s="91"/>
      <c r="P27" s="91"/>
      <c r="Q27" s="93"/>
      <c r="R27" s="93"/>
      <c r="S27" s="93"/>
      <c r="T27" s="93"/>
    </row>
    <row r="28" spans="1:20" ht="15" customHeight="1">
      <c r="A28" s="79">
        <v>14</v>
      </c>
      <c r="B28" s="102" t="e">
        <f t="shared" si="0"/>
        <v>#N/A</v>
      </c>
      <c r="C28" s="102" t="e">
        <f t="shared" si="7"/>
        <v>#N/A</v>
      </c>
      <c r="D28" s="102" t="e">
        <f t="shared" si="2"/>
        <v>#N/A</v>
      </c>
      <c r="E28" s="102" t="e">
        <f t="shared" si="8"/>
        <v>#N/A</v>
      </c>
      <c r="F28" s="101" t="e">
        <f t="shared" si="3"/>
        <v>#N/A</v>
      </c>
      <c r="G28" s="92" t="e">
        <f t="shared" si="1"/>
        <v>#N/A</v>
      </c>
      <c r="H28" s="92"/>
      <c r="I28" s="92" t="e">
        <f t="shared" si="4"/>
        <v>#N/A</v>
      </c>
      <c r="J28" s="91" t="e">
        <f t="shared" si="5"/>
        <v>#N/A</v>
      </c>
      <c r="K28" s="92" t="e">
        <f t="shared" si="9"/>
        <v>#N/A</v>
      </c>
      <c r="L28" s="92" t="e">
        <f t="shared" si="6"/>
        <v>#N/A</v>
      </c>
      <c r="M28" s="92"/>
      <c r="N28" s="92"/>
      <c r="O28" s="91"/>
      <c r="P28" s="91"/>
      <c r="Q28" s="93"/>
      <c r="R28" s="93"/>
      <c r="S28" s="93"/>
      <c r="T28" s="93"/>
    </row>
    <row r="29" spans="1:20" ht="15" customHeight="1">
      <c r="A29" s="79">
        <v>15</v>
      </c>
      <c r="B29" s="102" t="e">
        <f t="shared" si="0"/>
        <v>#N/A</v>
      </c>
      <c r="C29" s="102" t="e">
        <f t="shared" si="7"/>
        <v>#N/A</v>
      </c>
      <c r="D29" s="102" t="e">
        <f t="shared" si="2"/>
        <v>#N/A</v>
      </c>
      <c r="E29" s="102" t="e">
        <f t="shared" si="8"/>
        <v>#N/A</v>
      </c>
      <c r="F29" s="101" t="e">
        <f t="shared" si="3"/>
        <v>#N/A</v>
      </c>
      <c r="G29" s="92" t="e">
        <f t="shared" si="1"/>
        <v>#N/A</v>
      </c>
      <c r="H29" s="92"/>
      <c r="I29" s="92" t="e">
        <f t="shared" si="4"/>
        <v>#N/A</v>
      </c>
      <c r="J29" s="91" t="e">
        <f t="shared" si="5"/>
        <v>#N/A</v>
      </c>
      <c r="K29" s="92" t="e">
        <f t="shared" si="9"/>
        <v>#N/A</v>
      </c>
      <c r="L29" s="92" t="e">
        <f t="shared" si="6"/>
        <v>#N/A</v>
      </c>
      <c r="M29" s="92"/>
      <c r="N29" s="92"/>
      <c r="O29" s="91"/>
      <c r="P29" s="91"/>
      <c r="Q29" s="93"/>
      <c r="R29" s="93"/>
      <c r="S29" s="93"/>
      <c r="T29" s="93"/>
    </row>
    <row r="30" spans="1:20" ht="15" customHeight="1">
      <c r="A30" s="79">
        <v>16</v>
      </c>
      <c r="B30" s="102" t="e">
        <f t="shared" si="0"/>
        <v>#N/A</v>
      </c>
      <c r="C30" s="102" t="e">
        <f t="shared" si="7"/>
        <v>#N/A</v>
      </c>
      <c r="D30" s="102" t="e">
        <f t="shared" si="2"/>
        <v>#N/A</v>
      </c>
      <c r="E30" s="102" t="e">
        <f t="shared" si="8"/>
        <v>#N/A</v>
      </c>
      <c r="F30" s="101" t="e">
        <f t="shared" si="3"/>
        <v>#N/A</v>
      </c>
      <c r="G30" s="92" t="e">
        <f t="shared" si="1"/>
        <v>#N/A</v>
      </c>
      <c r="H30" s="92"/>
      <c r="I30" s="92" t="e">
        <f t="shared" si="4"/>
        <v>#N/A</v>
      </c>
      <c r="J30" s="91" t="e">
        <f t="shared" si="5"/>
        <v>#N/A</v>
      </c>
      <c r="K30" s="92" t="e">
        <f t="shared" si="9"/>
        <v>#N/A</v>
      </c>
      <c r="L30" s="92" t="e">
        <f t="shared" si="6"/>
        <v>#N/A</v>
      </c>
      <c r="M30" s="92"/>
      <c r="N30" s="92"/>
      <c r="O30" s="91"/>
      <c r="P30" s="91"/>
      <c r="Q30" s="93"/>
      <c r="R30" s="93"/>
      <c r="S30" s="93"/>
      <c r="T30" s="93"/>
    </row>
    <row r="31" spans="1:20" ht="15" customHeight="1">
      <c r="A31" s="79">
        <v>17</v>
      </c>
      <c r="B31" s="102" t="e">
        <f t="shared" si="0"/>
        <v>#N/A</v>
      </c>
      <c r="C31" s="102" t="e">
        <f t="shared" si="7"/>
        <v>#N/A</v>
      </c>
      <c r="D31" s="102" t="e">
        <f t="shared" si="2"/>
        <v>#N/A</v>
      </c>
      <c r="E31" s="102" t="e">
        <f t="shared" si="8"/>
        <v>#N/A</v>
      </c>
      <c r="F31" s="101" t="e">
        <f t="shared" si="3"/>
        <v>#N/A</v>
      </c>
      <c r="G31" s="92" t="e">
        <f t="shared" si="1"/>
        <v>#N/A</v>
      </c>
      <c r="H31" s="92"/>
      <c r="I31" s="92" t="e">
        <f t="shared" si="4"/>
        <v>#N/A</v>
      </c>
      <c r="J31" s="91" t="e">
        <f t="shared" si="5"/>
        <v>#N/A</v>
      </c>
      <c r="K31" s="92" t="e">
        <f t="shared" si="9"/>
        <v>#N/A</v>
      </c>
      <c r="L31" s="92" t="e">
        <f t="shared" si="6"/>
        <v>#N/A</v>
      </c>
      <c r="M31" s="92"/>
      <c r="N31" s="92"/>
      <c r="O31" s="91"/>
      <c r="P31" s="91"/>
      <c r="Q31" s="93"/>
      <c r="R31" s="93"/>
      <c r="S31" s="93"/>
      <c r="T31" s="93"/>
    </row>
    <row r="32" spans="1:20" ht="15" customHeight="1">
      <c r="A32" s="79">
        <v>18</v>
      </c>
      <c r="B32" s="102" t="e">
        <f t="shared" si="0"/>
        <v>#N/A</v>
      </c>
      <c r="C32" s="102" t="e">
        <f t="shared" si="7"/>
        <v>#N/A</v>
      </c>
      <c r="D32" s="102" t="e">
        <f t="shared" si="2"/>
        <v>#N/A</v>
      </c>
      <c r="E32" s="102" t="e">
        <f t="shared" si="8"/>
        <v>#N/A</v>
      </c>
      <c r="F32" s="101" t="e">
        <f t="shared" si="3"/>
        <v>#N/A</v>
      </c>
      <c r="G32" s="92" t="e">
        <f t="shared" si="1"/>
        <v>#N/A</v>
      </c>
      <c r="H32" s="92"/>
      <c r="I32" s="92" t="e">
        <f t="shared" si="4"/>
        <v>#N/A</v>
      </c>
      <c r="J32" s="91" t="e">
        <f t="shared" si="5"/>
        <v>#N/A</v>
      </c>
      <c r="K32" s="92" t="e">
        <f t="shared" si="9"/>
        <v>#N/A</v>
      </c>
      <c r="L32" s="92" t="e">
        <f t="shared" si="6"/>
        <v>#N/A</v>
      </c>
      <c r="M32" s="92"/>
      <c r="N32" s="92"/>
      <c r="O32" s="91"/>
      <c r="P32" s="91"/>
      <c r="Q32" s="93"/>
      <c r="R32" s="93"/>
      <c r="S32" s="93"/>
      <c r="T32" s="93"/>
    </row>
    <row r="33" spans="1:20" ht="15" customHeight="1">
      <c r="A33" s="79">
        <v>19</v>
      </c>
      <c r="B33" s="102" t="e">
        <f t="shared" si="0"/>
        <v>#N/A</v>
      </c>
      <c r="C33" s="102" t="e">
        <f t="shared" si="7"/>
        <v>#N/A</v>
      </c>
      <c r="D33" s="102" t="e">
        <f t="shared" si="2"/>
        <v>#N/A</v>
      </c>
      <c r="E33" s="102" t="e">
        <f t="shared" si="8"/>
        <v>#N/A</v>
      </c>
      <c r="F33" s="101" t="e">
        <f t="shared" si="3"/>
        <v>#N/A</v>
      </c>
      <c r="G33" s="92" t="e">
        <f t="shared" si="1"/>
        <v>#N/A</v>
      </c>
      <c r="H33" s="92"/>
      <c r="I33" s="92" t="e">
        <f t="shared" si="4"/>
        <v>#N/A</v>
      </c>
      <c r="J33" s="91" t="e">
        <f t="shared" si="5"/>
        <v>#N/A</v>
      </c>
      <c r="K33" s="92" t="e">
        <f t="shared" si="9"/>
        <v>#N/A</v>
      </c>
      <c r="L33" s="92" t="e">
        <f t="shared" si="6"/>
        <v>#N/A</v>
      </c>
      <c r="M33" s="92"/>
      <c r="N33" s="92"/>
      <c r="O33" s="91"/>
      <c r="P33" s="91"/>
      <c r="Q33" s="93"/>
      <c r="R33" s="93"/>
      <c r="S33" s="93"/>
      <c r="T33" s="93"/>
    </row>
    <row r="34" spans="1:20" ht="15" customHeight="1">
      <c r="A34" s="79">
        <v>20</v>
      </c>
      <c r="B34" s="102" t="e">
        <f t="shared" si="0"/>
        <v>#N/A</v>
      </c>
      <c r="C34" s="102" t="e">
        <f t="shared" si="7"/>
        <v>#N/A</v>
      </c>
      <c r="D34" s="102" t="e">
        <f t="shared" si="2"/>
        <v>#N/A</v>
      </c>
      <c r="E34" s="102" t="e">
        <f t="shared" si="8"/>
        <v>#N/A</v>
      </c>
      <c r="F34" s="101" t="e">
        <f t="shared" si="3"/>
        <v>#N/A</v>
      </c>
      <c r="G34" s="92" t="e">
        <f t="shared" si="1"/>
        <v>#N/A</v>
      </c>
      <c r="H34" s="92"/>
      <c r="I34" s="92" t="e">
        <f t="shared" si="4"/>
        <v>#N/A</v>
      </c>
      <c r="J34" s="91" t="e">
        <f t="shared" si="5"/>
        <v>#N/A</v>
      </c>
      <c r="K34" s="92" t="e">
        <f t="shared" si="9"/>
        <v>#N/A</v>
      </c>
      <c r="L34" s="92" t="e">
        <f t="shared" si="6"/>
        <v>#N/A</v>
      </c>
      <c r="M34" s="92"/>
      <c r="N34" s="92"/>
      <c r="O34" s="91"/>
      <c r="P34" s="91"/>
      <c r="Q34" s="93"/>
      <c r="R34" s="93"/>
      <c r="S34" s="93"/>
      <c r="T34" s="93"/>
    </row>
    <row r="35" spans="1:20" ht="15" customHeight="1">
      <c r="A35" s="79">
        <v>21</v>
      </c>
      <c r="B35" s="102" t="e">
        <f t="shared" si="0"/>
        <v>#N/A</v>
      </c>
      <c r="C35" s="102" t="e">
        <f t="shared" si="7"/>
        <v>#N/A</v>
      </c>
      <c r="D35" s="102" t="e">
        <f t="shared" si="2"/>
        <v>#N/A</v>
      </c>
      <c r="E35" s="102" t="e">
        <f t="shared" si="8"/>
        <v>#N/A</v>
      </c>
      <c r="F35" s="101" t="e">
        <f t="shared" si="3"/>
        <v>#N/A</v>
      </c>
      <c r="G35" s="92" t="e">
        <f t="shared" si="1"/>
        <v>#N/A</v>
      </c>
      <c r="H35" s="92"/>
      <c r="I35" s="92" t="e">
        <f t="shared" si="4"/>
        <v>#N/A</v>
      </c>
      <c r="J35" s="91" t="e">
        <f t="shared" si="5"/>
        <v>#N/A</v>
      </c>
      <c r="K35" s="92" t="e">
        <f t="shared" si="9"/>
        <v>#N/A</v>
      </c>
      <c r="L35" s="92" t="e">
        <f t="shared" si="6"/>
        <v>#N/A</v>
      </c>
      <c r="M35" s="92"/>
      <c r="N35" s="92"/>
      <c r="O35" s="91"/>
      <c r="P35" s="91"/>
      <c r="Q35" s="93"/>
      <c r="R35" s="93"/>
      <c r="S35" s="93"/>
      <c r="T35" s="93"/>
    </row>
    <row r="36" spans="1:20" ht="15" customHeight="1">
      <c r="A36" s="79">
        <v>22</v>
      </c>
      <c r="B36" s="102" t="e">
        <f t="shared" si="0"/>
        <v>#N/A</v>
      </c>
      <c r="C36" s="102" t="e">
        <f t="shared" si="7"/>
        <v>#N/A</v>
      </c>
      <c r="D36" s="102" t="e">
        <f t="shared" si="2"/>
        <v>#N/A</v>
      </c>
      <c r="E36" s="102" t="e">
        <f t="shared" si="8"/>
        <v>#N/A</v>
      </c>
      <c r="F36" s="101" t="e">
        <f t="shared" si="3"/>
        <v>#N/A</v>
      </c>
      <c r="G36" s="92" t="e">
        <f t="shared" si="1"/>
        <v>#N/A</v>
      </c>
      <c r="H36" s="92"/>
      <c r="I36" s="92" t="e">
        <f t="shared" si="4"/>
        <v>#N/A</v>
      </c>
      <c r="J36" s="91" t="e">
        <f t="shared" si="5"/>
        <v>#N/A</v>
      </c>
      <c r="K36" s="92" t="e">
        <f t="shared" si="9"/>
        <v>#N/A</v>
      </c>
      <c r="L36" s="92" t="e">
        <f t="shared" si="6"/>
        <v>#N/A</v>
      </c>
      <c r="M36" s="92"/>
      <c r="N36" s="92"/>
      <c r="O36" s="91"/>
      <c r="P36" s="91"/>
      <c r="Q36" s="93"/>
      <c r="R36" s="93"/>
      <c r="S36" s="93"/>
      <c r="T36" s="93"/>
    </row>
    <row r="37" spans="1:20" ht="15" customHeight="1">
      <c r="A37" s="79">
        <v>23</v>
      </c>
      <c r="B37" s="102" t="e">
        <f t="shared" si="0"/>
        <v>#N/A</v>
      </c>
      <c r="C37" s="102" t="e">
        <f t="shared" si="7"/>
        <v>#N/A</v>
      </c>
      <c r="D37" s="102" t="e">
        <f t="shared" si="2"/>
        <v>#N/A</v>
      </c>
      <c r="E37" s="102" t="e">
        <f t="shared" si="8"/>
        <v>#N/A</v>
      </c>
      <c r="F37" s="101" t="e">
        <f t="shared" si="3"/>
        <v>#N/A</v>
      </c>
      <c r="G37" s="92" t="e">
        <f t="shared" si="1"/>
        <v>#N/A</v>
      </c>
      <c r="H37" s="92"/>
      <c r="I37" s="92" t="e">
        <f t="shared" si="4"/>
        <v>#N/A</v>
      </c>
      <c r="J37" s="91" t="e">
        <f t="shared" si="5"/>
        <v>#N/A</v>
      </c>
      <c r="K37" s="92" t="e">
        <f t="shared" si="9"/>
        <v>#N/A</v>
      </c>
      <c r="L37" s="92" t="e">
        <f t="shared" si="6"/>
        <v>#N/A</v>
      </c>
      <c r="M37" s="92"/>
      <c r="N37" s="92"/>
      <c r="O37" s="91"/>
      <c r="P37" s="91"/>
      <c r="Q37" s="93"/>
      <c r="R37" s="93"/>
      <c r="S37" s="93"/>
      <c r="T37" s="93"/>
    </row>
    <row r="38" spans="1:20" ht="15" customHeight="1">
      <c r="A38" s="79">
        <v>24</v>
      </c>
      <c r="B38" s="102" t="e">
        <f t="shared" si="0"/>
        <v>#N/A</v>
      </c>
      <c r="C38" s="102" t="e">
        <f t="shared" si="7"/>
        <v>#N/A</v>
      </c>
      <c r="D38" s="102" t="e">
        <f t="shared" si="2"/>
        <v>#N/A</v>
      </c>
      <c r="E38" s="102" t="e">
        <f t="shared" si="8"/>
        <v>#N/A</v>
      </c>
      <c r="F38" s="101" t="e">
        <f t="shared" si="3"/>
        <v>#N/A</v>
      </c>
      <c r="G38" s="92" t="e">
        <f t="shared" si="1"/>
        <v>#N/A</v>
      </c>
      <c r="H38" s="92"/>
      <c r="I38" s="92" t="e">
        <f t="shared" si="4"/>
        <v>#N/A</v>
      </c>
      <c r="J38" s="91" t="e">
        <f t="shared" si="5"/>
        <v>#N/A</v>
      </c>
      <c r="K38" s="92" t="e">
        <f t="shared" si="9"/>
        <v>#N/A</v>
      </c>
      <c r="L38" s="92" t="e">
        <f t="shared" si="6"/>
        <v>#N/A</v>
      </c>
      <c r="M38" s="92"/>
      <c r="N38" s="92"/>
      <c r="O38" s="91"/>
      <c r="P38" s="91"/>
      <c r="Q38" s="93"/>
      <c r="R38" s="93"/>
      <c r="S38" s="93"/>
      <c r="T38" s="93"/>
    </row>
    <row r="39" spans="1:20" ht="15" customHeight="1">
      <c r="A39" s="79">
        <v>25</v>
      </c>
      <c r="B39" s="102" t="e">
        <f t="shared" si="0"/>
        <v>#N/A</v>
      </c>
      <c r="C39" s="102" t="e">
        <f t="shared" si="7"/>
        <v>#N/A</v>
      </c>
      <c r="D39" s="102" t="e">
        <f t="shared" si="2"/>
        <v>#N/A</v>
      </c>
      <c r="E39" s="102" t="e">
        <f t="shared" si="8"/>
        <v>#N/A</v>
      </c>
      <c r="F39" s="101" t="e">
        <f t="shared" si="3"/>
        <v>#N/A</v>
      </c>
      <c r="G39" s="92" t="e">
        <f t="shared" si="1"/>
        <v>#N/A</v>
      </c>
      <c r="H39" s="92"/>
      <c r="I39" s="92" t="e">
        <f t="shared" si="4"/>
        <v>#N/A</v>
      </c>
      <c r="J39" s="91" t="e">
        <f t="shared" si="5"/>
        <v>#N/A</v>
      </c>
      <c r="K39" s="92" t="e">
        <f t="shared" si="9"/>
        <v>#N/A</v>
      </c>
      <c r="L39" s="92" t="e">
        <f t="shared" si="6"/>
        <v>#N/A</v>
      </c>
      <c r="M39" s="92"/>
      <c r="O39" s="91"/>
      <c r="P39" s="91"/>
      <c r="Q39" s="93"/>
      <c r="R39" s="93"/>
      <c r="S39" s="93"/>
      <c r="T39" s="93"/>
    </row>
    <row r="40" spans="1:20" ht="15" customHeight="1">
      <c r="A40" s="79">
        <v>26</v>
      </c>
      <c r="B40" s="102" t="e">
        <f t="shared" si="0"/>
        <v>#N/A</v>
      </c>
      <c r="C40" s="102" t="e">
        <f t="shared" si="7"/>
        <v>#N/A</v>
      </c>
      <c r="D40" s="102" t="e">
        <f t="shared" si="2"/>
        <v>#N/A</v>
      </c>
      <c r="E40" s="102" t="e">
        <f t="shared" si="8"/>
        <v>#N/A</v>
      </c>
      <c r="F40" s="101" t="e">
        <f t="shared" si="3"/>
        <v>#N/A</v>
      </c>
      <c r="G40" s="92" t="e">
        <f t="shared" si="1"/>
        <v>#N/A</v>
      </c>
      <c r="H40" s="92"/>
      <c r="I40" s="92" t="e">
        <f t="shared" si="4"/>
        <v>#N/A</v>
      </c>
      <c r="J40" s="91" t="e">
        <f t="shared" si="5"/>
        <v>#N/A</v>
      </c>
      <c r="K40" s="92" t="e">
        <f t="shared" si="9"/>
        <v>#N/A</v>
      </c>
      <c r="L40" s="92" t="e">
        <f t="shared" si="6"/>
        <v>#N/A</v>
      </c>
      <c r="O40" s="91"/>
      <c r="P40" s="91"/>
      <c r="Q40" s="93"/>
      <c r="R40" s="93"/>
      <c r="S40" s="93"/>
      <c r="T40" s="93"/>
    </row>
    <row r="41" spans="1:20" ht="15" customHeight="1">
      <c r="A41" s="79">
        <v>27</v>
      </c>
      <c r="B41" s="102" t="e">
        <f t="shared" si="0"/>
        <v>#N/A</v>
      </c>
      <c r="C41" s="102" t="e">
        <f t="shared" si="7"/>
        <v>#N/A</v>
      </c>
      <c r="D41" s="102" t="e">
        <f t="shared" si="2"/>
        <v>#N/A</v>
      </c>
      <c r="E41" s="102" t="e">
        <f t="shared" si="8"/>
        <v>#N/A</v>
      </c>
      <c r="F41" s="101" t="e">
        <f t="shared" si="3"/>
        <v>#N/A</v>
      </c>
      <c r="G41" s="92" t="e">
        <f t="shared" si="1"/>
        <v>#N/A</v>
      </c>
      <c r="H41" s="92"/>
      <c r="I41" s="92" t="e">
        <f t="shared" si="4"/>
        <v>#N/A</v>
      </c>
      <c r="J41" s="91" t="e">
        <f t="shared" si="5"/>
        <v>#N/A</v>
      </c>
      <c r="K41" s="92" t="e">
        <f t="shared" si="9"/>
        <v>#N/A</v>
      </c>
      <c r="L41" s="92" t="e">
        <f t="shared" si="6"/>
        <v>#N/A</v>
      </c>
      <c r="O41" s="91"/>
      <c r="P41" s="91"/>
      <c r="Q41" s="93"/>
      <c r="R41" s="93"/>
      <c r="S41" s="93"/>
      <c r="T41" s="93"/>
    </row>
    <row r="42" spans="1:20" ht="15" customHeight="1">
      <c r="A42" s="79">
        <v>28</v>
      </c>
      <c r="B42" s="102" t="e">
        <f t="shared" si="0"/>
        <v>#N/A</v>
      </c>
      <c r="C42" s="102" t="e">
        <f t="shared" si="7"/>
        <v>#N/A</v>
      </c>
      <c r="D42" s="102" t="e">
        <f t="shared" si="2"/>
        <v>#N/A</v>
      </c>
      <c r="E42" s="102" t="e">
        <f t="shared" si="8"/>
        <v>#N/A</v>
      </c>
      <c r="F42" s="101" t="e">
        <f t="shared" si="3"/>
        <v>#N/A</v>
      </c>
      <c r="G42" s="92" t="e">
        <f t="shared" si="1"/>
        <v>#N/A</v>
      </c>
      <c r="H42" s="92"/>
      <c r="I42" s="92" t="e">
        <f t="shared" si="4"/>
        <v>#N/A</v>
      </c>
      <c r="J42" s="91" t="e">
        <f t="shared" si="5"/>
        <v>#N/A</v>
      </c>
      <c r="K42" s="92" t="e">
        <f t="shared" si="9"/>
        <v>#N/A</v>
      </c>
      <c r="L42" s="92" t="e">
        <f t="shared" si="6"/>
        <v>#N/A</v>
      </c>
      <c r="O42" s="91"/>
      <c r="P42" s="91"/>
      <c r="Q42" s="93"/>
      <c r="R42" s="93"/>
      <c r="S42" s="93"/>
      <c r="T42" s="93"/>
    </row>
    <row r="43" spans="1:20" ht="15" customHeight="1">
      <c r="A43" s="79">
        <v>29</v>
      </c>
      <c r="B43" s="102" t="e">
        <f t="shared" si="0"/>
        <v>#N/A</v>
      </c>
      <c r="C43" s="102" t="e">
        <f t="shared" si="7"/>
        <v>#N/A</v>
      </c>
      <c r="D43" s="102" t="e">
        <f t="shared" si="2"/>
        <v>#N/A</v>
      </c>
      <c r="E43" s="102" t="e">
        <f t="shared" si="8"/>
        <v>#N/A</v>
      </c>
      <c r="F43" s="101" t="e">
        <f t="shared" si="3"/>
        <v>#N/A</v>
      </c>
      <c r="G43" s="92" t="e">
        <f t="shared" si="1"/>
        <v>#N/A</v>
      </c>
      <c r="H43" s="92"/>
      <c r="I43" s="92" t="e">
        <f t="shared" si="4"/>
        <v>#N/A</v>
      </c>
      <c r="J43" s="91" t="e">
        <f t="shared" si="5"/>
        <v>#N/A</v>
      </c>
      <c r="K43" s="92" t="e">
        <f t="shared" si="9"/>
        <v>#N/A</v>
      </c>
      <c r="L43" s="92" t="e">
        <f t="shared" si="6"/>
        <v>#N/A</v>
      </c>
      <c r="O43" s="91"/>
      <c r="P43" s="91"/>
      <c r="Q43" s="93"/>
      <c r="R43" s="93"/>
      <c r="S43" s="93"/>
      <c r="T43" s="93"/>
    </row>
    <row r="44" spans="1:20" ht="15" customHeight="1">
      <c r="A44" s="79">
        <v>30</v>
      </c>
      <c r="B44" s="102" t="e">
        <f t="shared" si="0"/>
        <v>#N/A</v>
      </c>
      <c r="C44" s="102" t="e">
        <f t="shared" si="7"/>
        <v>#N/A</v>
      </c>
      <c r="D44" s="102" t="e">
        <f t="shared" si="2"/>
        <v>#N/A</v>
      </c>
      <c r="E44" s="102" t="e">
        <f t="shared" si="8"/>
        <v>#N/A</v>
      </c>
      <c r="F44" s="101" t="e">
        <f t="shared" si="3"/>
        <v>#N/A</v>
      </c>
      <c r="G44" s="92" t="e">
        <f t="shared" si="1"/>
        <v>#N/A</v>
      </c>
      <c r="H44" s="92"/>
      <c r="I44" s="92" t="e">
        <f t="shared" si="4"/>
        <v>#N/A</v>
      </c>
      <c r="J44" s="91" t="e">
        <f t="shared" si="5"/>
        <v>#N/A</v>
      </c>
      <c r="K44" s="92" t="e">
        <f t="shared" si="9"/>
        <v>#N/A</v>
      </c>
      <c r="L44" s="92" t="e">
        <f t="shared" si="6"/>
        <v>#N/A</v>
      </c>
      <c r="O44" s="91"/>
      <c r="P44" s="91"/>
      <c r="Q44" s="93"/>
      <c r="R44" s="93"/>
      <c r="S44" s="93"/>
      <c r="T44" s="93"/>
    </row>
    <row r="45" spans="1:20" ht="15" customHeight="1">
      <c r="A45" s="79">
        <v>31</v>
      </c>
      <c r="B45" s="102" t="e">
        <f t="shared" si="0"/>
        <v>#N/A</v>
      </c>
      <c r="C45" s="102" t="e">
        <f t="shared" si="7"/>
        <v>#N/A</v>
      </c>
      <c r="D45" s="102" t="e">
        <f t="shared" si="2"/>
        <v>#N/A</v>
      </c>
      <c r="E45" s="102" t="e">
        <f t="shared" si="8"/>
        <v>#N/A</v>
      </c>
      <c r="F45" s="101" t="e">
        <f t="shared" si="3"/>
        <v>#N/A</v>
      </c>
      <c r="G45" s="92" t="e">
        <f t="shared" si="1"/>
        <v>#N/A</v>
      </c>
      <c r="H45" s="92"/>
      <c r="I45" s="92" t="e">
        <f t="shared" si="4"/>
        <v>#N/A</v>
      </c>
      <c r="J45" s="91" t="e">
        <f t="shared" si="5"/>
        <v>#N/A</v>
      </c>
      <c r="K45" s="92" t="e">
        <f t="shared" si="9"/>
        <v>#N/A</v>
      </c>
      <c r="L45" s="92" t="e">
        <f t="shared" si="6"/>
        <v>#N/A</v>
      </c>
      <c r="O45" s="91"/>
      <c r="P45" s="91"/>
      <c r="Q45" s="93"/>
      <c r="R45" s="93"/>
      <c r="S45" s="93"/>
      <c r="T45" s="93"/>
    </row>
    <row r="46" spans="1:20" ht="15" customHeight="1">
      <c r="A46" s="79">
        <v>32</v>
      </c>
      <c r="B46" s="102" t="e">
        <f t="shared" si="0"/>
        <v>#N/A</v>
      </c>
      <c r="C46" s="102" t="e">
        <f t="shared" si="7"/>
        <v>#N/A</v>
      </c>
      <c r="D46" s="102" t="e">
        <f t="shared" si="2"/>
        <v>#N/A</v>
      </c>
      <c r="E46" s="102" t="e">
        <f t="shared" si="8"/>
        <v>#N/A</v>
      </c>
      <c r="F46" s="101" t="e">
        <f t="shared" si="3"/>
        <v>#N/A</v>
      </c>
      <c r="G46" s="92" t="e">
        <f t="shared" si="1"/>
        <v>#N/A</v>
      </c>
      <c r="H46" s="92"/>
      <c r="I46" s="92" t="e">
        <f t="shared" si="4"/>
        <v>#N/A</v>
      </c>
      <c r="J46" s="91" t="e">
        <f t="shared" si="5"/>
        <v>#N/A</v>
      </c>
      <c r="K46" s="92" t="e">
        <f t="shared" si="9"/>
        <v>#N/A</v>
      </c>
      <c r="L46" s="92" t="e">
        <f t="shared" si="6"/>
        <v>#N/A</v>
      </c>
      <c r="O46" s="91"/>
      <c r="P46" s="91"/>
      <c r="Q46" s="93"/>
      <c r="R46" s="93"/>
      <c r="S46" s="93"/>
      <c r="T46" s="93"/>
    </row>
    <row r="47" spans="1:20" ht="15" customHeight="1">
      <c r="A47" s="79">
        <v>33</v>
      </c>
      <c r="B47" s="102" t="e">
        <f t="shared" ref="B47:B74" si="10">IF(A47&gt;$D$7,0,PMT(VLOOKUP($B$2,$B$81:$V$150,10,FALSE)/12,$D$7,-$B$7))</f>
        <v>#N/A</v>
      </c>
      <c r="C47" s="102" t="e">
        <f t="shared" si="7"/>
        <v>#N/A</v>
      </c>
      <c r="D47" s="102" t="e">
        <f t="shared" si="2"/>
        <v>#N/A</v>
      </c>
      <c r="E47" s="102" t="e">
        <f t="shared" si="8"/>
        <v>#N/A</v>
      </c>
      <c r="F47" s="101" t="e">
        <f t="shared" si="3"/>
        <v>#N/A</v>
      </c>
      <c r="G47" s="92" t="e">
        <f t="shared" ref="G47:G74" si="11">VLOOKUP($B$2,$B$81:$V$150,9,FALSE)*D47</f>
        <v>#N/A</v>
      </c>
      <c r="H47" s="92"/>
      <c r="I47" s="92" t="e">
        <f t="shared" si="4"/>
        <v>#N/A</v>
      </c>
      <c r="J47" s="91" t="e">
        <f t="shared" si="5"/>
        <v>#N/A</v>
      </c>
      <c r="K47" s="92" t="e">
        <f t="shared" si="9"/>
        <v>#N/A</v>
      </c>
      <c r="L47" s="92" t="e">
        <f t="shared" si="6"/>
        <v>#N/A</v>
      </c>
      <c r="O47" s="91"/>
      <c r="P47" s="91"/>
      <c r="Q47" s="93"/>
      <c r="R47" s="93"/>
      <c r="S47" s="93"/>
      <c r="T47" s="93"/>
    </row>
    <row r="48" spans="1:20" ht="15" customHeight="1">
      <c r="A48" s="79">
        <v>34</v>
      </c>
      <c r="B48" s="102" t="e">
        <f t="shared" si="10"/>
        <v>#N/A</v>
      </c>
      <c r="C48" s="102" t="e">
        <f t="shared" si="7"/>
        <v>#N/A</v>
      </c>
      <c r="D48" s="102" t="e">
        <f t="shared" ref="D48:D74" si="12">E47*VLOOKUP($B$2,$B$81:$V$150,10,FALSE)/12</f>
        <v>#N/A</v>
      </c>
      <c r="E48" s="102" t="e">
        <f t="shared" si="8"/>
        <v>#N/A</v>
      </c>
      <c r="F48" s="101" t="e">
        <f t="shared" si="3"/>
        <v>#N/A</v>
      </c>
      <c r="G48" s="92" t="e">
        <f t="shared" si="11"/>
        <v>#N/A</v>
      </c>
      <c r="H48" s="92"/>
      <c r="I48" s="92" t="e">
        <f t="shared" si="4"/>
        <v>#N/A</v>
      </c>
      <c r="J48" s="91" t="e">
        <f t="shared" si="5"/>
        <v>#N/A</v>
      </c>
      <c r="K48" s="92" t="e">
        <f t="shared" si="9"/>
        <v>#N/A</v>
      </c>
      <c r="L48" s="92" t="e">
        <f t="shared" si="6"/>
        <v>#N/A</v>
      </c>
      <c r="O48" s="91"/>
      <c r="P48" s="91"/>
      <c r="Q48" s="93"/>
      <c r="R48" s="93"/>
      <c r="S48" s="93"/>
      <c r="T48" s="93"/>
    </row>
    <row r="49" spans="1:20" ht="15" customHeight="1">
      <c r="A49" s="79">
        <v>35</v>
      </c>
      <c r="B49" s="102" t="e">
        <f t="shared" si="10"/>
        <v>#N/A</v>
      </c>
      <c r="C49" s="102" t="e">
        <f t="shared" si="7"/>
        <v>#N/A</v>
      </c>
      <c r="D49" s="102" t="e">
        <f t="shared" si="12"/>
        <v>#N/A</v>
      </c>
      <c r="E49" s="102" t="e">
        <f t="shared" si="8"/>
        <v>#N/A</v>
      </c>
      <c r="F49" s="101" t="e">
        <f t="shared" si="3"/>
        <v>#N/A</v>
      </c>
      <c r="G49" s="92" t="e">
        <f t="shared" si="11"/>
        <v>#N/A</v>
      </c>
      <c r="H49" s="92"/>
      <c r="I49" s="92" t="e">
        <f t="shared" si="4"/>
        <v>#N/A</v>
      </c>
      <c r="J49" s="91" t="e">
        <f t="shared" si="5"/>
        <v>#N/A</v>
      </c>
      <c r="K49" s="92" t="e">
        <f t="shared" si="9"/>
        <v>#N/A</v>
      </c>
      <c r="L49" s="92" t="e">
        <f t="shared" si="6"/>
        <v>#N/A</v>
      </c>
      <c r="O49" s="91"/>
      <c r="P49" s="91"/>
      <c r="Q49" s="93"/>
      <c r="R49" s="93"/>
      <c r="S49" s="93"/>
      <c r="T49" s="93"/>
    </row>
    <row r="50" spans="1:20" ht="15" customHeight="1">
      <c r="A50" s="79">
        <v>36</v>
      </c>
      <c r="B50" s="102" t="e">
        <f t="shared" si="10"/>
        <v>#N/A</v>
      </c>
      <c r="C50" s="102" t="e">
        <f t="shared" si="7"/>
        <v>#N/A</v>
      </c>
      <c r="D50" s="102" t="e">
        <f t="shared" si="12"/>
        <v>#N/A</v>
      </c>
      <c r="E50" s="102" t="e">
        <f t="shared" si="8"/>
        <v>#N/A</v>
      </c>
      <c r="F50" s="101" t="e">
        <f t="shared" si="3"/>
        <v>#N/A</v>
      </c>
      <c r="G50" s="92" t="e">
        <f t="shared" si="11"/>
        <v>#N/A</v>
      </c>
      <c r="H50" s="92"/>
      <c r="I50" s="92" t="e">
        <f t="shared" si="4"/>
        <v>#N/A</v>
      </c>
      <c r="J50" s="91" t="e">
        <f t="shared" si="5"/>
        <v>#N/A</v>
      </c>
      <c r="K50" s="92" t="e">
        <f t="shared" si="9"/>
        <v>#N/A</v>
      </c>
      <c r="L50" s="92" t="e">
        <f t="shared" si="6"/>
        <v>#N/A</v>
      </c>
      <c r="O50" s="91"/>
      <c r="P50" s="91"/>
      <c r="Q50" s="93"/>
      <c r="R50" s="93"/>
      <c r="S50" s="93"/>
      <c r="T50" s="93"/>
    </row>
    <row r="51" spans="1:20">
      <c r="A51" s="79">
        <v>37</v>
      </c>
      <c r="B51" s="102" t="e">
        <f t="shared" si="10"/>
        <v>#N/A</v>
      </c>
      <c r="C51" s="102" t="e">
        <f t="shared" si="7"/>
        <v>#N/A</v>
      </c>
      <c r="D51" s="102" t="e">
        <f t="shared" si="12"/>
        <v>#N/A</v>
      </c>
      <c r="E51" s="102" t="e">
        <f t="shared" si="8"/>
        <v>#N/A</v>
      </c>
      <c r="F51" s="101" t="e">
        <f t="shared" si="3"/>
        <v>#N/A</v>
      </c>
      <c r="G51" s="92" t="e">
        <f t="shared" si="11"/>
        <v>#N/A</v>
      </c>
      <c r="H51" s="92"/>
      <c r="I51" s="92" t="e">
        <f t="shared" si="4"/>
        <v>#N/A</v>
      </c>
      <c r="J51" s="91" t="e">
        <f t="shared" si="5"/>
        <v>#N/A</v>
      </c>
      <c r="K51" s="92" t="e">
        <f t="shared" si="9"/>
        <v>#N/A</v>
      </c>
      <c r="L51" s="92" t="e">
        <f t="shared" si="6"/>
        <v>#N/A</v>
      </c>
      <c r="O51" s="91"/>
      <c r="Q51" s="93"/>
      <c r="R51" s="93"/>
      <c r="S51" s="93"/>
      <c r="T51" s="93"/>
    </row>
    <row r="52" spans="1:20">
      <c r="A52" s="79">
        <v>38</v>
      </c>
      <c r="B52" s="102" t="e">
        <f t="shared" si="10"/>
        <v>#N/A</v>
      </c>
      <c r="C52" s="102" t="e">
        <f t="shared" si="7"/>
        <v>#N/A</v>
      </c>
      <c r="D52" s="102" t="e">
        <f t="shared" si="12"/>
        <v>#N/A</v>
      </c>
      <c r="E52" s="102" t="e">
        <f t="shared" si="8"/>
        <v>#N/A</v>
      </c>
      <c r="F52" s="101" t="e">
        <f t="shared" si="3"/>
        <v>#N/A</v>
      </c>
      <c r="G52" s="92" t="e">
        <f t="shared" si="11"/>
        <v>#N/A</v>
      </c>
      <c r="H52" s="92"/>
      <c r="I52" s="92" t="e">
        <f t="shared" si="4"/>
        <v>#N/A</v>
      </c>
      <c r="J52" s="91" t="e">
        <f t="shared" si="5"/>
        <v>#N/A</v>
      </c>
      <c r="K52" s="92" t="e">
        <f t="shared" si="9"/>
        <v>#N/A</v>
      </c>
      <c r="L52" s="92" t="e">
        <f t="shared" si="6"/>
        <v>#N/A</v>
      </c>
      <c r="O52" s="91"/>
      <c r="Q52" s="93"/>
      <c r="R52" s="93"/>
      <c r="S52" s="93"/>
      <c r="T52" s="93"/>
    </row>
    <row r="53" spans="1:20">
      <c r="A53" s="79">
        <v>39</v>
      </c>
      <c r="B53" s="102" t="e">
        <f t="shared" si="10"/>
        <v>#N/A</v>
      </c>
      <c r="C53" s="102" t="e">
        <f t="shared" si="7"/>
        <v>#N/A</v>
      </c>
      <c r="D53" s="102" t="e">
        <f t="shared" si="12"/>
        <v>#N/A</v>
      </c>
      <c r="E53" s="102" t="e">
        <f t="shared" si="8"/>
        <v>#N/A</v>
      </c>
      <c r="F53" s="101" t="e">
        <f t="shared" si="3"/>
        <v>#N/A</v>
      </c>
      <c r="G53" s="92" t="e">
        <f t="shared" si="11"/>
        <v>#N/A</v>
      </c>
      <c r="H53" s="92"/>
      <c r="I53" s="92" t="e">
        <f t="shared" si="4"/>
        <v>#N/A</v>
      </c>
      <c r="J53" s="91" t="e">
        <f t="shared" si="5"/>
        <v>#N/A</v>
      </c>
      <c r="K53" s="92" t="e">
        <f t="shared" si="9"/>
        <v>#N/A</v>
      </c>
      <c r="L53" s="92" t="e">
        <f t="shared" si="6"/>
        <v>#N/A</v>
      </c>
      <c r="Q53" s="93"/>
      <c r="R53" s="93"/>
      <c r="S53" s="93"/>
      <c r="T53" s="93"/>
    </row>
    <row r="54" spans="1:20">
      <c r="A54" s="79">
        <v>40</v>
      </c>
      <c r="B54" s="102" t="e">
        <f t="shared" si="10"/>
        <v>#N/A</v>
      </c>
      <c r="C54" s="102" t="e">
        <f t="shared" si="7"/>
        <v>#N/A</v>
      </c>
      <c r="D54" s="102" t="e">
        <f t="shared" si="12"/>
        <v>#N/A</v>
      </c>
      <c r="E54" s="102" t="e">
        <f t="shared" si="8"/>
        <v>#N/A</v>
      </c>
      <c r="F54" s="101" t="e">
        <f t="shared" si="3"/>
        <v>#N/A</v>
      </c>
      <c r="G54" s="92" t="e">
        <f t="shared" si="11"/>
        <v>#N/A</v>
      </c>
      <c r="H54" s="92"/>
      <c r="I54" s="92" t="e">
        <f t="shared" si="4"/>
        <v>#N/A</v>
      </c>
      <c r="J54" s="91" t="e">
        <f t="shared" si="5"/>
        <v>#N/A</v>
      </c>
      <c r="K54" s="92" t="e">
        <f t="shared" si="9"/>
        <v>#N/A</v>
      </c>
      <c r="L54" s="92" t="e">
        <f t="shared" si="6"/>
        <v>#N/A</v>
      </c>
      <c r="Q54" s="93"/>
      <c r="R54" s="93"/>
      <c r="S54" s="93"/>
      <c r="T54" s="93"/>
    </row>
    <row r="55" spans="1:20">
      <c r="A55" s="79">
        <v>41</v>
      </c>
      <c r="B55" s="102" t="e">
        <f t="shared" si="10"/>
        <v>#N/A</v>
      </c>
      <c r="C55" s="102" t="e">
        <f t="shared" si="7"/>
        <v>#N/A</v>
      </c>
      <c r="D55" s="102" t="e">
        <f t="shared" si="12"/>
        <v>#N/A</v>
      </c>
      <c r="E55" s="102" t="e">
        <f t="shared" si="8"/>
        <v>#N/A</v>
      </c>
      <c r="F55" s="101" t="e">
        <f t="shared" si="3"/>
        <v>#N/A</v>
      </c>
      <c r="G55" s="92" t="e">
        <f t="shared" si="11"/>
        <v>#N/A</v>
      </c>
      <c r="H55" s="92"/>
      <c r="I55" s="92" t="e">
        <f t="shared" si="4"/>
        <v>#N/A</v>
      </c>
      <c r="J55" s="91" t="e">
        <f t="shared" si="5"/>
        <v>#N/A</v>
      </c>
      <c r="K55" s="92" t="e">
        <f t="shared" si="9"/>
        <v>#N/A</v>
      </c>
      <c r="L55" s="92" t="e">
        <f t="shared" si="6"/>
        <v>#N/A</v>
      </c>
      <c r="Q55" s="93"/>
      <c r="R55" s="93"/>
      <c r="S55" s="93"/>
      <c r="T55" s="93"/>
    </row>
    <row r="56" spans="1:20">
      <c r="A56" s="79">
        <v>42</v>
      </c>
      <c r="B56" s="102" t="e">
        <f t="shared" si="10"/>
        <v>#N/A</v>
      </c>
      <c r="C56" s="102" t="e">
        <f t="shared" si="7"/>
        <v>#N/A</v>
      </c>
      <c r="D56" s="102" t="e">
        <f t="shared" si="12"/>
        <v>#N/A</v>
      </c>
      <c r="E56" s="102" t="e">
        <f t="shared" si="8"/>
        <v>#N/A</v>
      </c>
      <c r="F56" s="101" t="e">
        <f t="shared" si="3"/>
        <v>#N/A</v>
      </c>
      <c r="G56" s="92" t="e">
        <f t="shared" si="11"/>
        <v>#N/A</v>
      </c>
      <c r="H56" s="92"/>
      <c r="I56" s="92" t="e">
        <f t="shared" si="4"/>
        <v>#N/A</v>
      </c>
      <c r="J56" s="91" t="e">
        <f t="shared" si="5"/>
        <v>#N/A</v>
      </c>
      <c r="K56" s="92" t="e">
        <f t="shared" si="9"/>
        <v>#N/A</v>
      </c>
      <c r="L56" s="92" t="e">
        <f t="shared" si="6"/>
        <v>#N/A</v>
      </c>
      <c r="Q56" s="93"/>
      <c r="R56" s="93"/>
      <c r="S56" s="93"/>
      <c r="T56" s="93"/>
    </row>
    <row r="57" spans="1:20">
      <c r="A57" s="79">
        <v>43</v>
      </c>
      <c r="B57" s="102" t="e">
        <f t="shared" si="10"/>
        <v>#N/A</v>
      </c>
      <c r="C57" s="102" t="e">
        <f t="shared" si="7"/>
        <v>#N/A</v>
      </c>
      <c r="D57" s="102" t="e">
        <f t="shared" si="12"/>
        <v>#N/A</v>
      </c>
      <c r="E57" s="102" t="e">
        <f t="shared" si="8"/>
        <v>#N/A</v>
      </c>
      <c r="F57" s="101" t="e">
        <f t="shared" si="3"/>
        <v>#N/A</v>
      </c>
      <c r="G57" s="92" t="e">
        <f t="shared" si="11"/>
        <v>#N/A</v>
      </c>
      <c r="H57" s="92"/>
      <c r="I57" s="92" t="e">
        <f t="shared" si="4"/>
        <v>#N/A</v>
      </c>
      <c r="J57" s="91" t="e">
        <f t="shared" si="5"/>
        <v>#N/A</v>
      </c>
      <c r="K57" s="92" t="e">
        <f t="shared" si="9"/>
        <v>#N/A</v>
      </c>
      <c r="L57" s="92" t="e">
        <f t="shared" si="6"/>
        <v>#N/A</v>
      </c>
      <c r="Q57" s="93"/>
      <c r="R57" s="93"/>
      <c r="S57" s="93"/>
      <c r="T57" s="93"/>
    </row>
    <row r="58" spans="1:20">
      <c r="A58" s="79">
        <v>44</v>
      </c>
      <c r="B58" s="102" t="e">
        <f t="shared" si="10"/>
        <v>#N/A</v>
      </c>
      <c r="C58" s="102" t="e">
        <f t="shared" si="7"/>
        <v>#N/A</v>
      </c>
      <c r="D58" s="102" t="e">
        <f t="shared" si="12"/>
        <v>#N/A</v>
      </c>
      <c r="E58" s="102" t="e">
        <f t="shared" si="8"/>
        <v>#N/A</v>
      </c>
      <c r="F58" s="101" t="e">
        <f t="shared" si="3"/>
        <v>#N/A</v>
      </c>
      <c r="G58" s="92" t="e">
        <f t="shared" si="11"/>
        <v>#N/A</v>
      </c>
      <c r="H58" s="92"/>
      <c r="I58" s="92" t="e">
        <f t="shared" si="4"/>
        <v>#N/A</v>
      </c>
      <c r="J58" s="91" t="e">
        <f t="shared" si="5"/>
        <v>#N/A</v>
      </c>
      <c r="K58" s="92" t="e">
        <f t="shared" si="9"/>
        <v>#N/A</v>
      </c>
      <c r="L58" s="92" t="e">
        <f t="shared" si="6"/>
        <v>#N/A</v>
      </c>
      <c r="Q58" s="93"/>
      <c r="R58" s="93"/>
      <c r="S58" s="93"/>
      <c r="T58" s="93"/>
    </row>
    <row r="59" spans="1:20">
      <c r="A59" s="79">
        <v>45</v>
      </c>
      <c r="B59" s="102" t="e">
        <f t="shared" si="10"/>
        <v>#N/A</v>
      </c>
      <c r="C59" s="102" t="e">
        <f t="shared" si="7"/>
        <v>#N/A</v>
      </c>
      <c r="D59" s="102" t="e">
        <f t="shared" si="12"/>
        <v>#N/A</v>
      </c>
      <c r="E59" s="102" t="e">
        <f t="shared" si="8"/>
        <v>#N/A</v>
      </c>
      <c r="F59" s="101" t="e">
        <f t="shared" si="3"/>
        <v>#N/A</v>
      </c>
      <c r="G59" s="92" t="e">
        <f t="shared" si="11"/>
        <v>#N/A</v>
      </c>
      <c r="H59" s="92"/>
      <c r="I59" s="92" t="e">
        <f t="shared" si="4"/>
        <v>#N/A</v>
      </c>
      <c r="J59" s="91" t="e">
        <f t="shared" si="5"/>
        <v>#N/A</v>
      </c>
      <c r="K59" s="92" t="e">
        <f t="shared" si="9"/>
        <v>#N/A</v>
      </c>
      <c r="L59" s="92" t="e">
        <f t="shared" si="6"/>
        <v>#N/A</v>
      </c>
      <c r="Q59" s="93"/>
      <c r="R59" s="93"/>
      <c r="S59" s="93"/>
      <c r="T59" s="93"/>
    </row>
    <row r="60" spans="1:20">
      <c r="A60" s="79">
        <v>46</v>
      </c>
      <c r="B60" s="102" t="e">
        <f t="shared" si="10"/>
        <v>#N/A</v>
      </c>
      <c r="C60" s="102" t="e">
        <f t="shared" si="7"/>
        <v>#N/A</v>
      </c>
      <c r="D60" s="102" t="e">
        <f t="shared" si="12"/>
        <v>#N/A</v>
      </c>
      <c r="E60" s="102" t="e">
        <f t="shared" si="8"/>
        <v>#N/A</v>
      </c>
      <c r="F60" s="101" t="e">
        <f t="shared" si="3"/>
        <v>#N/A</v>
      </c>
      <c r="G60" s="92" t="e">
        <f t="shared" si="11"/>
        <v>#N/A</v>
      </c>
      <c r="H60" s="92"/>
      <c r="I60" s="92" t="e">
        <f t="shared" si="4"/>
        <v>#N/A</v>
      </c>
      <c r="J60" s="91" t="e">
        <f t="shared" si="5"/>
        <v>#N/A</v>
      </c>
      <c r="K60" s="92" t="e">
        <f t="shared" si="9"/>
        <v>#N/A</v>
      </c>
      <c r="L60" s="92" t="e">
        <f t="shared" si="6"/>
        <v>#N/A</v>
      </c>
      <c r="Q60" s="93"/>
      <c r="R60" s="93"/>
      <c r="S60" s="93"/>
      <c r="T60" s="93"/>
    </row>
    <row r="61" spans="1:20">
      <c r="A61" s="79">
        <v>47</v>
      </c>
      <c r="B61" s="102" t="e">
        <f t="shared" si="10"/>
        <v>#N/A</v>
      </c>
      <c r="C61" s="102" t="e">
        <f t="shared" si="7"/>
        <v>#N/A</v>
      </c>
      <c r="D61" s="102" t="e">
        <f t="shared" si="12"/>
        <v>#N/A</v>
      </c>
      <c r="E61" s="102" t="e">
        <f t="shared" si="8"/>
        <v>#N/A</v>
      </c>
      <c r="F61" s="101" t="e">
        <f t="shared" si="3"/>
        <v>#N/A</v>
      </c>
      <c r="G61" s="92" t="e">
        <f t="shared" si="11"/>
        <v>#N/A</v>
      </c>
      <c r="H61" s="92"/>
      <c r="I61" s="92" t="e">
        <f t="shared" si="4"/>
        <v>#N/A</v>
      </c>
      <c r="J61" s="91" t="e">
        <f t="shared" si="5"/>
        <v>#N/A</v>
      </c>
      <c r="K61" s="92" t="e">
        <f t="shared" si="9"/>
        <v>#N/A</v>
      </c>
      <c r="L61" s="92" t="e">
        <f t="shared" si="6"/>
        <v>#N/A</v>
      </c>
      <c r="Q61" s="93"/>
      <c r="R61" s="93"/>
      <c r="S61" s="93"/>
      <c r="T61" s="93"/>
    </row>
    <row r="62" spans="1:20">
      <c r="A62" s="79">
        <v>48</v>
      </c>
      <c r="B62" s="102" t="e">
        <f t="shared" si="10"/>
        <v>#N/A</v>
      </c>
      <c r="C62" s="102" t="e">
        <f t="shared" si="7"/>
        <v>#N/A</v>
      </c>
      <c r="D62" s="102" t="e">
        <f t="shared" si="12"/>
        <v>#N/A</v>
      </c>
      <c r="E62" s="102" t="e">
        <f t="shared" si="8"/>
        <v>#N/A</v>
      </c>
      <c r="F62" s="101" t="e">
        <f t="shared" si="3"/>
        <v>#N/A</v>
      </c>
      <c r="G62" s="92" t="e">
        <f t="shared" si="11"/>
        <v>#N/A</v>
      </c>
      <c r="H62" s="92"/>
      <c r="I62" s="92" t="e">
        <f t="shared" si="4"/>
        <v>#N/A</v>
      </c>
      <c r="J62" s="91" t="e">
        <f t="shared" si="5"/>
        <v>#N/A</v>
      </c>
      <c r="K62" s="92" t="e">
        <f t="shared" si="9"/>
        <v>#N/A</v>
      </c>
      <c r="L62" s="92" t="e">
        <f t="shared" si="6"/>
        <v>#N/A</v>
      </c>
      <c r="Q62" s="93"/>
      <c r="R62" s="93"/>
      <c r="S62" s="93"/>
      <c r="T62" s="93"/>
    </row>
    <row r="63" spans="1:20">
      <c r="A63" s="79">
        <v>49</v>
      </c>
      <c r="B63" s="102" t="e">
        <f t="shared" si="10"/>
        <v>#N/A</v>
      </c>
      <c r="C63" s="102" t="e">
        <f t="shared" si="7"/>
        <v>#N/A</v>
      </c>
      <c r="D63" s="102" t="e">
        <f t="shared" si="12"/>
        <v>#N/A</v>
      </c>
      <c r="E63" s="102" t="e">
        <f t="shared" si="8"/>
        <v>#N/A</v>
      </c>
      <c r="F63" s="101" t="e">
        <f t="shared" si="3"/>
        <v>#N/A</v>
      </c>
      <c r="G63" s="92" t="e">
        <f t="shared" si="11"/>
        <v>#N/A</v>
      </c>
      <c r="H63" s="92"/>
      <c r="I63" s="92" t="e">
        <f t="shared" si="4"/>
        <v>#N/A</v>
      </c>
      <c r="J63" s="91" t="e">
        <f t="shared" si="5"/>
        <v>#N/A</v>
      </c>
      <c r="K63" s="92" t="e">
        <f t="shared" si="9"/>
        <v>#N/A</v>
      </c>
      <c r="L63" s="92" t="e">
        <f t="shared" si="6"/>
        <v>#N/A</v>
      </c>
      <c r="Q63" s="93"/>
      <c r="S63" s="93"/>
      <c r="T63" s="93"/>
    </row>
    <row r="64" spans="1:20">
      <c r="A64" s="79">
        <v>50</v>
      </c>
      <c r="B64" s="102" t="e">
        <f t="shared" si="10"/>
        <v>#N/A</v>
      </c>
      <c r="C64" s="102" t="e">
        <f t="shared" si="7"/>
        <v>#N/A</v>
      </c>
      <c r="D64" s="102" t="e">
        <f t="shared" si="12"/>
        <v>#N/A</v>
      </c>
      <c r="E64" s="102" t="e">
        <f t="shared" si="8"/>
        <v>#N/A</v>
      </c>
      <c r="F64" s="101" t="e">
        <f t="shared" si="3"/>
        <v>#N/A</v>
      </c>
      <c r="G64" s="92" t="e">
        <f t="shared" si="11"/>
        <v>#N/A</v>
      </c>
      <c r="H64" s="92"/>
      <c r="I64" s="92" t="e">
        <f t="shared" si="4"/>
        <v>#N/A</v>
      </c>
      <c r="J64" s="91" t="e">
        <f t="shared" si="5"/>
        <v>#N/A</v>
      </c>
      <c r="K64" s="92" t="e">
        <f t="shared" si="9"/>
        <v>#N/A</v>
      </c>
      <c r="L64" s="92" t="e">
        <f t="shared" si="6"/>
        <v>#N/A</v>
      </c>
      <c r="Q64" s="93"/>
      <c r="S64" s="93"/>
      <c r="T64" s="93"/>
    </row>
    <row r="65" spans="1:21">
      <c r="A65" s="79">
        <v>51</v>
      </c>
      <c r="B65" s="102" t="e">
        <f t="shared" si="10"/>
        <v>#N/A</v>
      </c>
      <c r="C65" s="102" t="e">
        <f t="shared" si="7"/>
        <v>#N/A</v>
      </c>
      <c r="D65" s="102" t="e">
        <f t="shared" si="12"/>
        <v>#N/A</v>
      </c>
      <c r="E65" s="102" t="e">
        <f t="shared" si="8"/>
        <v>#N/A</v>
      </c>
      <c r="F65" s="101" t="e">
        <f t="shared" si="3"/>
        <v>#N/A</v>
      </c>
      <c r="G65" s="92" t="e">
        <f t="shared" si="11"/>
        <v>#N/A</v>
      </c>
      <c r="H65" s="92"/>
      <c r="I65" s="92" t="e">
        <f t="shared" si="4"/>
        <v>#N/A</v>
      </c>
      <c r="J65" s="91" t="e">
        <f t="shared" si="5"/>
        <v>#N/A</v>
      </c>
      <c r="K65" s="92" t="e">
        <f t="shared" si="9"/>
        <v>#N/A</v>
      </c>
      <c r="L65" s="92" t="e">
        <f t="shared" si="6"/>
        <v>#N/A</v>
      </c>
      <c r="Q65" s="93"/>
      <c r="S65" s="93"/>
      <c r="T65" s="93"/>
    </row>
    <row r="66" spans="1:21">
      <c r="A66" s="79">
        <v>52</v>
      </c>
      <c r="B66" s="102" t="e">
        <f t="shared" si="10"/>
        <v>#N/A</v>
      </c>
      <c r="C66" s="102" t="e">
        <f t="shared" si="7"/>
        <v>#N/A</v>
      </c>
      <c r="D66" s="102" t="e">
        <f t="shared" si="12"/>
        <v>#N/A</v>
      </c>
      <c r="E66" s="102" t="e">
        <f t="shared" si="8"/>
        <v>#N/A</v>
      </c>
      <c r="F66" s="101" t="e">
        <f t="shared" si="3"/>
        <v>#N/A</v>
      </c>
      <c r="G66" s="92" t="e">
        <f t="shared" si="11"/>
        <v>#N/A</v>
      </c>
      <c r="H66" s="92"/>
      <c r="I66" s="92" t="e">
        <f t="shared" si="4"/>
        <v>#N/A</v>
      </c>
      <c r="J66" s="91" t="e">
        <f t="shared" si="5"/>
        <v>#N/A</v>
      </c>
      <c r="K66" s="92" t="e">
        <f t="shared" si="9"/>
        <v>#N/A</v>
      </c>
      <c r="L66" s="92" t="e">
        <f t="shared" si="6"/>
        <v>#N/A</v>
      </c>
      <c r="Q66" s="93"/>
      <c r="S66" s="93"/>
      <c r="T66" s="93"/>
    </row>
    <row r="67" spans="1:21">
      <c r="A67" s="79">
        <v>53</v>
      </c>
      <c r="B67" s="102" t="e">
        <f t="shared" si="10"/>
        <v>#N/A</v>
      </c>
      <c r="C67" s="102" t="e">
        <f t="shared" si="7"/>
        <v>#N/A</v>
      </c>
      <c r="D67" s="102" t="e">
        <f t="shared" si="12"/>
        <v>#N/A</v>
      </c>
      <c r="E67" s="102" t="e">
        <f t="shared" si="8"/>
        <v>#N/A</v>
      </c>
      <c r="F67" s="101" t="e">
        <f t="shared" si="3"/>
        <v>#N/A</v>
      </c>
      <c r="G67" s="92" t="e">
        <f t="shared" si="11"/>
        <v>#N/A</v>
      </c>
      <c r="H67" s="92"/>
      <c r="I67" s="92" t="e">
        <f t="shared" si="4"/>
        <v>#N/A</v>
      </c>
      <c r="J67" s="91" t="e">
        <f t="shared" si="5"/>
        <v>#N/A</v>
      </c>
      <c r="K67" s="92" t="e">
        <f t="shared" si="9"/>
        <v>#N/A</v>
      </c>
      <c r="L67" s="92" t="e">
        <f t="shared" si="6"/>
        <v>#N/A</v>
      </c>
      <c r="Q67" s="93"/>
      <c r="S67" s="93"/>
      <c r="T67" s="93"/>
    </row>
    <row r="68" spans="1:21">
      <c r="A68" s="79">
        <v>54</v>
      </c>
      <c r="B68" s="102" t="e">
        <f t="shared" si="10"/>
        <v>#N/A</v>
      </c>
      <c r="C68" s="102" t="e">
        <f t="shared" si="7"/>
        <v>#N/A</v>
      </c>
      <c r="D68" s="102" t="e">
        <f t="shared" si="12"/>
        <v>#N/A</v>
      </c>
      <c r="E68" s="102" t="e">
        <f t="shared" si="8"/>
        <v>#N/A</v>
      </c>
      <c r="F68" s="101" t="e">
        <f t="shared" si="3"/>
        <v>#N/A</v>
      </c>
      <c r="G68" s="92" t="e">
        <f t="shared" si="11"/>
        <v>#N/A</v>
      </c>
      <c r="H68" s="92"/>
      <c r="I68" s="92" t="e">
        <f t="shared" si="4"/>
        <v>#N/A</v>
      </c>
      <c r="J68" s="91" t="e">
        <f t="shared" si="5"/>
        <v>#N/A</v>
      </c>
      <c r="K68" s="92" t="e">
        <f t="shared" si="9"/>
        <v>#N/A</v>
      </c>
      <c r="L68" s="92" t="e">
        <f t="shared" si="6"/>
        <v>#N/A</v>
      </c>
      <c r="Q68" s="93"/>
      <c r="S68" s="93"/>
      <c r="T68" s="93"/>
    </row>
    <row r="69" spans="1:21">
      <c r="A69" s="79">
        <v>55</v>
      </c>
      <c r="B69" s="102" t="e">
        <f t="shared" si="10"/>
        <v>#N/A</v>
      </c>
      <c r="C69" s="102" t="e">
        <f t="shared" si="7"/>
        <v>#N/A</v>
      </c>
      <c r="D69" s="102" t="e">
        <f t="shared" si="12"/>
        <v>#N/A</v>
      </c>
      <c r="E69" s="102" t="e">
        <f t="shared" si="8"/>
        <v>#N/A</v>
      </c>
      <c r="F69" s="101" t="e">
        <f t="shared" si="3"/>
        <v>#N/A</v>
      </c>
      <c r="G69" s="92" t="e">
        <f t="shared" si="11"/>
        <v>#N/A</v>
      </c>
      <c r="H69" s="92"/>
      <c r="I69" s="92" t="e">
        <f t="shared" si="4"/>
        <v>#N/A</v>
      </c>
      <c r="J69" s="91" t="e">
        <f t="shared" si="5"/>
        <v>#N/A</v>
      </c>
      <c r="K69" s="92" t="e">
        <f t="shared" si="9"/>
        <v>#N/A</v>
      </c>
      <c r="L69" s="92" t="e">
        <f t="shared" si="6"/>
        <v>#N/A</v>
      </c>
      <c r="Q69" s="93"/>
      <c r="S69" s="93"/>
      <c r="T69" s="93"/>
    </row>
    <row r="70" spans="1:21">
      <c r="A70" s="79">
        <v>56</v>
      </c>
      <c r="B70" s="102" t="e">
        <f t="shared" si="10"/>
        <v>#N/A</v>
      </c>
      <c r="C70" s="102" t="e">
        <f t="shared" si="7"/>
        <v>#N/A</v>
      </c>
      <c r="D70" s="102" t="e">
        <f t="shared" si="12"/>
        <v>#N/A</v>
      </c>
      <c r="E70" s="102" t="e">
        <f t="shared" si="8"/>
        <v>#N/A</v>
      </c>
      <c r="F70" s="101" t="e">
        <f t="shared" si="3"/>
        <v>#N/A</v>
      </c>
      <c r="G70" s="92" t="e">
        <f t="shared" si="11"/>
        <v>#N/A</v>
      </c>
      <c r="H70" s="92"/>
      <c r="I70" s="92" t="e">
        <f t="shared" si="4"/>
        <v>#N/A</v>
      </c>
      <c r="J70" s="91" t="e">
        <f t="shared" si="5"/>
        <v>#N/A</v>
      </c>
      <c r="K70" s="92" t="e">
        <f t="shared" si="9"/>
        <v>#N/A</v>
      </c>
      <c r="L70" s="92" t="e">
        <f t="shared" si="6"/>
        <v>#N/A</v>
      </c>
      <c r="Q70" s="93"/>
      <c r="S70" s="93"/>
      <c r="T70" s="93"/>
    </row>
    <row r="71" spans="1:21">
      <c r="A71" s="79">
        <v>57</v>
      </c>
      <c r="B71" s="102" t="e">
        <f t="shared" si="10"/>
        <v>#N/A</v>
      </c>
      <c r="C71" s="102" t="e">
        <f t="shared" si="7"/>
        <v>#N/A</v>
      </c>
      <c r="D71" s="102" t="e">
        <f t="shared" si="12"/>
        <v>#N/A</v>
      </c>
      <c r="E71" s="102" t="e">
        <f t="shared" si="8"/>
        <v>#N/A</v>
      </c>
      <c r="F71" s="101" t="e">
        <f t="shared" si="3"/>
        <v>#N/A</v>
      </c>
      <c r="G71" s="92" t="e">
        <f t="shared" si="11"/>
        <v>#N/A</v>
      </c>
      <c r="H71" s="92"/>
      <c r="I71" s="92" t="e">
        <f t="shared" si="4"/>
        <v>#N/A</v>
      </c>
      <c r="J71" s="91" t="e">
        <f t="shared" si="5"/>
        <v>#N/A</v>
      </c>
      <c r="K71" s="92" t="e">
        <f t="shared" si="9"/>
        <v>#N/A</v>
      </c>
      <c r="L71" s="92" t="e">
        <f t="shared" si="6"/>
        <v>#N/A</v>
      </c>
      <c r="S71" s="93"/>
      <c r="T71" s="93"/>
    </row>
    <row r="72" spans="1:21">
      <c r="A72" s="79">
        <v>58</v>
      </c>
      <c r="B72" s="102" t="e">
        <f t="shared" si="10"/>
        <v>#N/A</v>
      </c>
      <c r="C72" s="102" t="e">
        <f t="shared" si="7"/>
        <v>#N/A</v>
      </c>
      <c r="D72" s="102" t="e">
        <f t="shared" si="12"/>
        <v>#N/A</v>
      </c>
      <c r="E72" s="102" t="e">
        <f t="shared" si="8"/>
        <v>#N/A</v>
      </c>
      <c r="F72" s="101" t="e">
        <f t="shared" si="3"/>
        <v>#N/A</v>
      </c>
      <c r="G72" s="92" t="e">
        <f t="shared" si="11"/>
        <v>#N/A</v>
      </c>
      <c r="H72" s="92"/>
      <c r="I72" s="92" t="e">
        <f t="shared" si="4"/>
        <v>#N/A</v>
      </c>
      <c r="J72" s="91" t="e">
        <f t="shared" si="5"/>
        <v>#N/A</v>
      </c>
      <c r="K72" s="92" t="e">
        <f t="shared" si="9"/>
        <v>#N/A</v>
      </c>
      <c r="L72" s="92" t="e">
        <f t="shared" si="6"/>
        <v>#N/A</v>
      </c>
      <c r="S72" s="93"/>
      <c r="T72" s="93"/>
    </row>
    <row r="73" spans="1:21">
      <c r="A73" s="79">
        <v>59</v>
      </c>
      <c r="B73" s="102" t="e">
        <f t="shared" si="10"/>
        <v>#N/A</v>
      </c>
      <c r="C73" s="102" t="e">
        <f t="shared" si="7"/>
        <v>#N/A</v>
      </c>
      <c r="D73" s="102" t="e">
        <f t="shared" si="12"/>
        <v>#N/A</v>
      </c>
      <c r="E73" s="102" t="e">
        <f t="shared" si="8"/>
        <v>#N/A</v>
      </c>
      <c r="F73" s="101" t="e">
        <f t="shared" si="3"/>
        <v>#N/A</v>
      </c>
      <c r="G73" s="92" t="e">
        <f t="shared" si="11"/>
        <v>#N/A</v>
      </c>
      <c r="H73" s="92"/>
      <c r="I73" s="92" t="e">
        <f t="shared" si="4"/>
        <v>#N/A</v>
      </c>
      <c r="J73" s="91" t="e">
        <f t="shared" si="5"/>
        <v>#N/A</v>
      </c>
      <c r="K73" s="92" t="e">
        <f t="shared" si="9"/>
        <v>#N/A</v>
      </c>
      <c r="L73" s="92" t="e">
        <f t="shared" si="6"/>
        <v>#N/A</v>
      </c>
      <c r="S73" s="93"/>
      <c r="T73" s="93"/>
    </row>
    <row r="74" spans="1:21">
      <c r="A74" s="79">
        <v>60</v>
      </c>
      <c r="B74" s="102" t="e">
        <f t="shared" si="10"/>
        <v>#N/A</v>
      </c>
      <c r="C74" s="102" t="e">
        <f t="shared" si="7"/>
        <v>#N/A</v>
      </c>
      <c r="D74" s="102" t="e">
        <f t="shared" si="12"/>
        <v>#N/A</v>
      </c>
      <c r="E74" s="102" t="e">
        <f t="shared" si="8"/>
        <v>#N/A</v>
      </c>
      <c r="F74" s="101" t="e">
        <f t="shared" si="3"/>
        <v>#N/A</v>
      </c>
      <c r="G74" s="92" t="e">
        <f t="shared" si="11"/>
        <v>#N/A</v>
      </c>
      <c r="H74" s="92"/>
      <c r="I74" s="92" t="e">
        <f t="shared" si="4"/>
        <v>#N/A</v>
      </c>
      <c r="J74" s="91" t="e">
        <f t="shared" si="5"/>
        <v>#N/A</v>
      </c>
      <c r="K74" s="92" t="e">
        <f t="shared" si="9"/>
        <v>#N/A</v>
      </c>
      <c r="L74" s="92" t="e">
        <f t="shared" si="6"/>
        <v>#N/A</v>
      </c>
      <c r="S74" s="93"/>
      <c r="T74" s="93"/>
    </row>
    <row r="75" spans="1:21" ht="18" customHeight="1"/>
    <row r="77" spans="1:21" ht="21.6" customHeight="1"/>
    <row r="80" spans="1:21">
      <c r="B80" s="103">
        <v>1</v>
      </c>
      <c r="C80" s="103">
        <v>2</v>
      </c>
      <c r="D80" s="103">
        <v>3</v>
      </c>
      <c r="E80" s="103">
        <v>4</v>
      </c>
      <c r="F80" s="103">
        <v>5</v>
      </c>
      <c r="G80" s="103">
        <v>6</v>
      </c>
      <c r="H80" s="103">
        <v>7</v>
      </c>
      <c r="I80" s="103">
        <v>8</v>
      </c>
      <c r="J80" s="103">
        <v>9</v>
      </c>
      <c r="K80" s="103">
        <v>10</v>
      </c>
      <c r="L80" s="103">
        <v>11</v>
      </c>
      <c r="M80" s="103">
        <v>12</v>
      </c>
      <c r="N80" s="103">
        <v>13</v>
      </c>
      <c r="O80" s="103">
        <v>14</v>
      </c>
      <c r="P80" s="103">
        <v>15</v>
      </c>
      <c r="Q80" s="103">
        <v>16</v>
      </c>
      <c r="R80" s="103">
        <v>17</v>
      </c>
      <c r="S80" s="103">
        <v>18</v>
      </c>
      <c r="T80" s="79">
        <v>19</v>
      </c>
      <c r="U80" s="79">
        <v>20</v>
      </c>
    </row>
    <row r="81" spans="1:21">
      <c r="A81" s="103" t="s">
        <v>340</v>
      </c>
      <c r="B81" s="103" t="s">
        <v>341</v>
      </c>
      <c r="C81" s="103" t="s">
        <v>342</v>
      </c>
      <c r="D81" s="103" t="s">
        <v>343</v>
      </c>
      <c r="E81" s="103" t="s">
        <v>344</v>
      </c>
      <c r="F81" s="103" t="s">
        <v>345</v>
      </c>
      <c r="G81" s="103" t="s">
        <v>346</v>
      </c>
      <c r="H81" s="103" t="s">
        <v>347</v>
      </c>
      <c r="I81" s="103" t="s">
        <v>348</v>
      </c>
      <c r="J81" s="103" t="s">
        <v>309</v>
      </c>
      <c r="K81" s="103" t="s">
        <v>349</v>
      </c>
      <c r="L81" s="103" t="s">
        <v>350</v>
      </c>
      <c r="M81" s="103" t="s">
        <v>351</v>
      </c>
      <c r="N81" s="103" t="s">
        <v>352</v>
      </c>
      <c r="O81" s="103" t="s">
        <v>353</v>
      </c>
      <c r="P81" s="103" t="s">
        <v>354</v>
      </c>
      <c r="Q81" s="103" t="s">
        <v>355</v>
      </c>
      <c r="R81" s="103" t="s">
        <v>356</v>
      </c>
      <c r="S81" s="79" t="s">
        <v>357</v>
      </c>
      <c r="T81" s="79" t="s">
        <v>358</v>
      </c>
      <c r="U81" s="79" t="s">
        <v>359</v>
      </c>
    </row>
    <row r="82" spans="1:21">
      <c r="A82" s="103" t="s">
        <v>360</v>
      </c>
      <c r="B82" s="104" t="str">
        <f>RATE!B12</f>
        <v>B211</v>
      </c>
      <c r="C82" s="103">
        <v>24</v>
      </c>
      <c r="D82" s="108">
        <v>0</v>
      </c>
      <c r="E82" s="108">
        <v>0.1</v>
      </c>
      <c r="F82" s="103">
        <v>473</v>
      </c>
      <c r="G82" s="108">
        <f>H82*12</f>
        <v>6.7199999999999996E-2</v>
      </c>
      <c r="H82" s="108">
        <v>5.5999999999999999E-3</v>
      </c>
      <c r="I82" s="108">
        <v>0.01</v>
      </c>
      <c r="J82" s="108">
        <f t="shared" ref="J82:J94" si="13">I82</f>
        <v>0.01</v>
      </c>
      <c r="K82" s="108">
        <v>0.1242</v>
      </c>
      <c r="L82" s="108">
        <v>0.1414</v>
      </c>
      <c r="M82" s="108">
        <v>0.1328</v>
      </c>
      <c r="N82" s="108"/>
      <c r="O82" s="108"/>
      <c r="P82" s="108"/>
      <c r="Q82" s="108"/>
      <c r="R82" s="108"/>
      <c r="S82" s="108"/>
      <c r="T82" s="79"/>
      <c r="U82" s="79"/>
    </row>
    <row r="83" spans="1:21">
      <c r="A83" s="103" t="s">
        <v>361</v>
      </c>
      <c r="B83" s="104" t="str">
        <f>RATE!B13</f>
        <v>B212</v>
      </c>
      <c r="C83" s="103">
        <v>24</v>
      </c>
      <c r="D83" s="108">
        <v>0</v>
      </c>
      <c r="E83" s="108">
        <v>0.1</v>
      </c>
      <c r="F83" s="103">
        <v>480</v>
      </c>
      <c r="G83" s="108">
        <f>H83*12</f>
        <v>7.5600000000000001E-2</v>
      </c>
      <c r="H83" s="108">
        <v>6.3E-3</v>
      </c>
      <c r="I83" s="108">
        <v>1.4999999999999999E-2</v>
      </c>
      <c r="J83" s="108">
        <f t="shared" si="13"/>
        <v>1.4999999999999999E-2</v>
      </c>
      <c r="K83" s="108">
        <v>0.13900000000000001</v>
      </c>
      <c r="L83" s="108">
        <v>0.1525</v>
      </c>
      <c r="M83" s="108">
        <v>0.13600000000000001</v>
      </c>
      <c r="N83" s="108"/>
      <c r="O83" s="108"/>
      <c r="P83" s="108"/>
      <c r="Q83" s="108"/>
      <c r="R83" s="108"/>
      <c r="S83" s="108"/>
      <c r="T83" s="79"/>
      <c r="U83" s="79"/>
    </row>
    <row r="84" spans="1:21" ht="20.100000000000001" customHeight="1">
      <c r="A84" s="103" t="s">
        <v>362</v>
      </c>
      <c r="B84" s="104" t="str">
        <f>RATE!B14</f>
        <v>B213</v>
      </c>
      <c r="C84" s="103">
        <v>24</v>
      </c>
      <c r="D84" s="108">
        <v>0</v>
      </c>
      <c r="E84" s="108">
        <v>0.1</v>
      </c>
      <c r="F84" s="103">
        <v>485</v>
      </c>
      <c r="G84" s="108">
        <f>H84*12</f>
        <v>8.1599999999999992E-2</v>
      </c>
      <c r="H84" s="108">
        <v>6.7999999999999996E-3</v>
      </c>
      <c r="I84" s="108">
        <v>2.1999999999999999E-2</v>
      </c>
      <c r="J84" s="108">
        <f t="shared" si="13"/>
        <v>2.1999999999999999E-2</v>
      </c>
      <c r="K84" s="108">
        <v>0.14949999999999999</v>
      </c>
      <c r="L84" s="108">
        <v>0.1555</v>
      </c>
      <c r="M84" s="108">
        <v>0.13689999999999999</v>
      </c>
      <c r="N84" s="108"/>
      <c r="O84" s="108"/>
      <c r="P84" s="108"/>
      <c r="Q84" s="108"/>
      <c r="R84" s="108"/>
      <c r="S84" s="108"/>
      <c r="T84" s="79"/>
      <c r="U84" s="79"/>
    </row>
    <row r="85" spans="1:21">
      <c r="A85" s="103" t="s">
        <v>363</v>
      </c>
      <c r="B85" s="104" t="str">
        <f>RATE!B15</f>
        <v>B311</v>
      </c>
      <c r="C85" s="103">
        <v>36</v>
      </c>
      <c r="D85" s="108">
        <v>0</v>
      </c>
      <c r="E85" s="108">
        <v>0.1</v>
      </c>
      <c r="F85" s="103">
        <v>334</v>
      </c>
      <c r="G85" s="108">
        <f>H85*12</f>
        <v>6.7199999999999996E-2</v>
      </c>
      <c r="H85" s="108">
        <v>5.5999999999999999E-3</v>
      </c>
      <c r="I85" s="108">
        <v>0.01</v>
      </c>
      <c r="J85" s="108">
        <f t="shared" si="13"/>
        <v>0.01</v>
      </c>
      <c r="K85" s="108">
        <v>0.1235</v>
      </c>
      <c r="L85" s="108">
        <v>0.1414</v>
      </c>
      <c r="M85" s="108">
        <v>0.13109999999999999</v>
      </c>
      <c r="N85" s="108"/>
      <c r="O85" s="108"/>
      <c r="P85" s="108"/>
      <c r="Q85" s="108"/>
      <c r="R85" s="108"/>
      <c r="S85" s="108"/>
      <c r="T85" s="79"/>
      <c r="U85" s="79"/>
    </row>
    <row r="86" spans="1:21">
      <c r="A86" s="103" t="s">
        <v>364</v>
      </c>
      <c r="B86" s="104" t="str">
        <f>RATE!B16</f>
        <v>B312</v>
      </c>
      <c r="C86" s="103">
        <v>36</v>
      </c>
      <c r="D86" s="108">
        <v>0</v>
      </c>
      <c r="E86" s="108">
        <v>0.1</v>
      </c>
      <c r="F86" s="103">
        <v>340</v>
      </c>
      <c r="G86" s="108">
        <f t="shared" ref="G86:G94" si="14">H86*12</f>
        <v>7.5000000000000011E-2</v>
      </c>
      <c r="H86" s="108">
        <v>6.2500000000000003E-3</v>
      </c>
      <c r="I86" s="108">
        <v>0.02</v>
      </c>
      <c r="J86" s="108">
        <f t="shared" si="13"/>
        <v>0.02</v>
      </c>
      <c r="K86" s="108">
        <v>0.13700000000000001</v>
      </c>
      <c r="L86" s="108">
        <v>0.14749999999999999</v>
      </c>
      <c r="M86" s="108">
        <v>0.13339999999999999</v>
      </c>
      <c r="N86" s="108"/>
      <c r="O86" s="108"/>
      <c r="P86" s="108"/>
      <c r="Q86" s="108"/>
      <c r="R86" s="108"/>
      <c r="S86" s="108"/>
      <c r="T86" s="79"/>
      <c r="U86" s="79"/>
    </row>
    <row r="87" spans="1:21">
      <c r="A87" s="103" t="s">
        <v>365</v>
      </c>
      <c r="B87" s="104" t="str">
        <f>RATE!B17</f>
        <v>B313</v>
      </c>
      <c r="C87" s="103">
        <v>36</v>
      </c>
      <c r="D87" s="108">
        <v>0</v>
      </c>
      <c r="E87" s="108">
        <v>0.1</v>
      </c>
      <c r="F87" s="103">
        <v>343</v>
      </c>
      <c r="G87" s="108">
        <f t="shared" si="14"/>
        <v>7.8E-2</v>
      </c>
      <c r="H87" s="108">
        <v>6.4999999999999997E-3</v>
      </c>
      <c r="I87" s="108">
        <v>2.1999999999999999E-2</v>
      </c>
      <c r="J87" s="108">
        <f t="shared" si="13"/>
        <v>2.1999999999999999E-2</v>
      </c>
      <c r="K87" s="108">
        <v>0.14205999999999999</v>
      </c>
      <c r="L87" s="108">
        <v>0.1515</v>
      </c>
      <c r="M87" s="108">
        <v>0.1341</v>
      </c>
      <c r="N87" s="108"/>
      <c r="O87" s="108"/>
      <c r="P87" s="108"/>
      <c r="Q87" s="108"/>
      <c r="R87" s="108"/>
      <c r="S87" s="108"/>
      <c r="T87" s="79"/>
      <c r="U87" s="79"/>
    </row>
    <row r="88" spans="1:21">
      <c r="A88" s="103" t="s">
        <v>366</v>
      </c>
      <c r="B88" s="103" t="str">
        <f>RATE!B28</f>
        <v>B411</v>
      </c>
      <c r="C88" s="103">
        <v>48</v>
      </c>
      <c r="D88" s="108">
        <v>0</v>
      </c>
      <c r="E88" s="108">
        <v>0.15</v>
      </c>
      <c r="F88" s="103">
        <v>264</v>
      </c>
      <c r="G88" s="108">
        <f t="shared" si="14"/>
        <v>6.6000000000000003E-2</v>
      </c>
      <c r="H88" s="108">
        <v>5.4999999999999997E-3</v>
      </c>
      <c r="I88" s="108">
        <v>1.2E-2</v>
      </c>
      <c r="J88" s="108">
        <f t="shared" si="13"/>
        <v>1.2E-2</v>
      </c>
      <c r="K88" s="108">
        <v>0.11999</v>
      </c>
      <c r="L88" s="108">
        <v>0.15090000000000001</v>
      </c>
      <c r="M88" s="108"/>
      <c r="N88" s="110"/>
      <c r="O88" s="110"/>
      <c r="P88" s="110"/>
      <c r="Q88" s="110"/>
      <c r="R88" s="111"/>
      <c r="S88" s="103"/>
      <c r="T88" s="103"/>
      <c r="U88" s="79"/>
    </row>
    <row r="89" spans="1:21">
      <c r="A89" s="103" t="s">
        <v>367</v>
      </c>
      <c r="B89" s="103" t="str">
        <f>RATE!B29</f>
        <v>B412</v>
      </c>
      <c r="C89" s="103">
        <v>48</v>
      </c>
      <c r="D89" s="108">
        <v>0</v>
      </c>
      <c r="E89" s="108">
        <v>0.15</v>
      </c>
      <c r="F89" s="103">
        <v>268</v>
      </c>
      <c r="G89" s="108">
        <f t="shared" si="14"/>
        <v>7.0800000000000002E-2</v>
      </c>
      <c r="H89" s="108">
        <v>5.8999999999999999E-3</v>
      </c>
      <c r="I89" s="108">
        <v>2.1999999999999999E-2</v>
      </c>
      <c r="J89" s="108">
        <f t="shared" si="13"/>
        <v>2.1999999999999999E-2</v>
      </c>
      <c r="K89" s="108">
        <v>0.128</v>
      </c>
      <c r="L89" s="108">
        <v>0.15079999999999999</v>
      </c>
      <c r="M89" s="108"/>
      <c r="N89" s="103"/>
      <c r="O89" s="103"/>
      <c r="P89" s="103"/>
      <c r="Q89" s="103"/>
      <c r="R89" s="103"/>
      <c r="S89" s="103"/>
      <c r="T89" s="103"/>
      <c r="U89" s="79"/>
    </row>
    <row r="90" spans="1:21">
      <c r="A90" s="103"/>
      <c r="B90" s="103" t="str">
        <f>RATE!B48</f>
        <v>B511</v>
      </c>
      <c r="C90" s="103">
        <v>60</v>
      </c>
      <c r="D90" s="108">
        <v>0</v>
      </c>
      <c r="E90" s="108">
        <v>0.15</v>
      </c>
      <c r="F90" s="103">
        <v>216</v>
      </c>
      <c r="G90" s="108">
        <f t="shared" si="14"/>
        <v>5.8799999999999998E-2</v>
      </c>
      <c r="H90" s="108">
        <v>4.8999999999999998E-3</v>
      </c>
      <c r="I90" s="108">
        <v>2E-3</v>
      </c>
      <c r="J90" s="108">
        <f t="shared" si="13"/>
        <v>2E-3</v>
      </c>
      <c r="K90" s="108">
        <v>0.1065</v>
      </c>
      <c r="L90" s="108">
        <v>0.14069999999999999</v>
      </c>
      <c r="M90" s="108"/>
      <c r="N90" s="107"/>
      <c r="O90" s="107"/>
      <c r="P90" s="107"/>
      <c r="Q90" s="107"/>
      <c r="R90" s="107"/>
      <c r="S90" s="107"/>
      <c r="T90" s="107"/>
      <c r="U90" s="79"/>
    </row>
    <row r="91" spans="1:21">
      <c r="A91" s="103"/>
      <c r="B91" s="103" t="str">
        <f>RATE!B49</f>
        <v>B512</v>
      </c>
      <c r="C91" s="103">
        <v>60</v>
      </c>
      <c r="D91" s="108">
        <v>0</v>
      </c>
      <c r="E91" s="108">
        <v>0.15</v>
      </c>
      <c r="F91" s="103">
        <v>222</v>
      </c>
      <c r="G91" s="108">
        <f t="shared" si="14"/>
        <v>6.6000000000000003E-2</v>
      </c>
      <c r="H91" s="108">
        <v>5.4999999999999997E-3</v>
      </c>
      <c r="I91" s="108">
        <v>0.01</v>
      </c>
      <c r="J91" s="108">
        <f t="shared" si="13"/>
        <v>0.01</v>
      </c>
      <c r="K91" s="108">
        <v>0.11846</v>
      </c>
      <c r="L91" s="108">
        <v>0.15</v>
      </c>
      <c r="M91" s="108"/>
      <c r="N91" s="107"/>
      <c r="O91" s="107"/>
      <c r="P91" s="107"/>
      <c r="Q91" s="107"/>
      <c r="R91" s="107"/>
      <c r="S91" s="107"/>
      <c r="T91" s="107"/>
      <c r="U91" s="79"/>
    </row>
    <row r="92" spans="1:21">
      <c r="A92" s="103"/>
      <c r="B92" s="103" t="str">
        <f>RATE!B50</f>
        <v>B513</v>
      </c>
      <c r="C92" s="103">
        <v>60</v>
      </c>
      <c r="D92" s="108">
        <v>0</v>
      </c>
      <c r="E92" s="108">
        <v>0.15</v>
      </c>
      <c r="F92" s="103">
        <v>226</v>
      </c>
      <c r="G92" s="108">
        <f t="shared" si="14"/>
        <v>7.0800000000000002E-2</v>
      </c>
      <c r="H92" s="108">
        <v>5.8999999999999999E-3</v>
      </c>
      <c r="I92" s="108">
        <v>0.02</v>
      </c>
      <c r="J92" s="108">
        <f t="shared" si="13"/>
        <v>0.02</v>
      </c>
      <c r="K92" s="108">
        <v>0.1268</v>
      </c>
      <c r="L92" s="108">
        <v>0.153</v>
      </c>
      <c r="M92" s="108"/>
      <c r="N92" s="107"/>
      <c r="O92" s="107"/>
      <c r="P92" s="107"/>
      <c r="Q92" s="107"/>
      <c r="R92" s="107"/>
      <c r="S92" s="107"/>
      <c r="T92" s="107"/>
      <c r="U92" s="79"/>
    </row>
    <row r="93" spans="1:21">
      <c r="A93" s="103"/>
      <c r="B93" s="103" t="str">
        <f>RATE!B54</f>
        <v>B521</v>
      </c>
      <c r="C93" s="103">
        <v>60</v>
      </c>
      <c r="D93" s="108">
        <v>0</v>
      </c>
      <c r="E93" s="108">
        <v>0.2</v>
      </c>
      <c r="F93" s="103">
        <v>212</v>
      </c>
      <c r="G93" s="108">
        <f t="shared" si="14"/>
        <v>5.3999999999999992E-2</v>
      </c>
      <c r="H93" s="108">
        <v>4.4999999999999997E-3</v>
      </c>
      <c r="I93" s="108">
        <v>5.0000000000000001E-3</v>
      </c>
      <c r="J93" s="108">
        <f t="shared" si="13"/>
        <v>5.0000000000000001E-3</v>
      </c>
      <c r="K93" s="108">
        <v>9.8400000000000001E-2</v>
      </c>
      <c r="L93" s="108">
        <v>0.14369999999999999</v>
      </c>
      <c r="M93" s="108"/>
      <c r="N93" s="107"/>
      <c r="O93" s="107"/>
      <c r="P93" s="107"/>
      <c r="Q93" s="107"/>
      <c r="R93" s="107"/>
      <c r="S93" s="107"/>
      <c r="T93" s="107"/>
      <c r="U93" s="79"/>
    </row>
    <row r="94" spans="1:21">
      <c r="A94" s="103"/>
      <c r="B94" s="103" t="str">
        <f>RATE!B55</f>
        <v>B522</v>
      </c>
      <c r="C94" s="103">
        <v>60</v>
      </c>
      <c r="D94" s="108">
        <v>0</v>
      </c>
      <c r="E94" s="108">
        <v>0.2</v>
      </c>
      <c r="F94" s="103">
        <v>222</v>
      </c>
      <c r="G94" s="108">
        <f t="shared" si="14"/>
        <v>6.6000000000000003E-2</v>
      </c>
      <c r="H94" s="108">
        <v>5.4999999999999997E-3</v>
      </c>
      <c r="I94" s="108">
        <v>2.5000000000000001E-2</v>
      </c>
      <c r="J94" s="108">
        <f t="shared" si="13"/>
        <v>2.5000000000000001E-2</v>
      </c>
      <c r="K94" s="108">
        <v>0.11846</v>
      </c>
      <c r="L94" s="108">
        <v>0.155</v>
      </c>
      <c r="M94" s="108"/>
      <c r="N94" s="107"/>
      <c r="O94" s="107"/>
      <c r="P94" s="107"/>
      <c r="Q94" s="107"/>
      <c r="R94" s="107"/>
      <c r="S94" s="107"/>
      <c r="T94" s="107"/>
      <c r="U94" s="79"/>
    </row>
    <row r="95" spans="1:21">
      <c r="A95" s="103"/>
      <c r="B95" s="103"/>
      <c r="C95" s="103"/>
      <c r="D95" s="108"/>
      <c r="E95" s="108"/>
      <c r="F95" s="103"/>
      <c r="G95" s="108"/>
      <c r="H95" s="108"/>
      <c r="I95" s="108"/>
      <c r="J95" s="108"/>
      <c r="K95" s="108"/>
      <c r="L95" s="108"/>
      <c r="M95" s="108"/>
      <c r="N95" s="107"/>
      <c r="O95" s="107"/>
      <c r="P95" s="107"/>
      <c r="Q95" s="107"/>
      <c r="R95" s="107"/>
      <c r="S95" s="107"/>
      <c r="T95" s="107"/>
      <c r="U95" s="79"/>
    </row>
    <row r="96" spans="1:21">
      <c r="A96" s="103"/>
      <c r="B96" s="103"/>
      <c r="C96" s="103"/>
      <c r="D96" s="107"/>
      <c r="E96" s="107"/>
      <c r="F96" s="103"/>
      <c r="G96" s="107"/>
      <c r="H96" s="107"/>
      <c r="I96" s="107"/>
      <c r="J96" s="107"/>
      <c r="K96" s="107"/>
      <c r="L96" s="107"/>
      <c r="M96" s="107"/>
      <c r="N96" s="107"/>
      <c r="O96" s="107"/>
      <c r="P96" s="107"/>
      <c r="Q96" s="107"/>
      <c r="R96" s="107"/>
      <c r="S96" s="107"/>
      <c r="T96" s="107"/>
      <c r="U96" s="107"/>
    </row>
    <row r="97" spans="2:22">
      <c r="B97" s="103"/>
      <c r="C97" s="103"/>
      <c r="D97" s="107"/>
      <c r="E97" s="107"/>
      <c r="F97" s="103"/>
      <c r="G97" s="107"/>
      <c r="H97" s="107"/>
      <c r="I97" s="107"/>
      <c r="J97" s="107"/>
      <c r="K97" s="107"/>
      <c r="L97" s="107"/>
      <c r="M97" s="107"/>
      <c r="N97" s="107"/>
      <c r="O97" s="107"/>
      <c r="P97" s="107"/>
      <c r="Q97" s="107"/>
      <c r="R97" s="107"/>
      <c r="S97" s="107"/>
      <c r="T97" s="107"/>
      <c r="U97" s="107"/>
      <c r="V97" s="107"/>
    </row>
    <row r="98" spans="2:22">
      <c r="B98" s="103"/>
      <c r="C98" s="103"/>
      <c r="D98" s="107"/>
      <c r="E98" s="107"/>
      <c r="F98" s="103"/>
      <c r="G98" s="107"/>
      <c r="H98" s="107"/>
      <c r="I98" s="107"/>
      <c r="J98" s="107"/>
      <c r="K98" s="107"/>
      <c r="L98" s="107"/>
      <c r="M98" s="107"/>
      <c r="N98" s="107"/>
      <c r="O98" s="107"/>
      <c r="P98" s="107"/>
      <c r="Q98" s="107"/>
      <c r="R98" s="107"/>
      <c r="S98" s="107"/>
      <c r="T98" s="107"/>
      <c r="U98" s="107"/>
      <c r="V98" s="107"/>
    </row>
    <row r="99" spans="2:22">
      <c r="B99" s="103"/>
      <c r="C99" s="103"/>
      <c r="D99" s="107"/>
      <c r="E99" s="107"/>
      <c r="F99" s="103"/>
      <c r="G99" s="107"/>
      <c r="H99" s="107"/>
      <c r="I99" s="107"/>
      <c r="J99" s="107"/>
      <c r="K99" s="107"/>
      <c r="L99" s="107"/>
      <c r="M99" s="107"/>
      <c r="N99" s="107"/>
      <c r="O99" s="107"/>
      <c r="P99" s="107"/>
      <c r="Q99" s="107"/>
      <c r="R99" s="107"/>
      <c r="S99" s="107"/>
      <c r="T99" s="107"/>
      <c r="U99" s="107"/>
      <c r="V99" s="107"/>
    </row>
    <row r="100" spans="2:22">
      <c r="B100" s="103"/>
      <c r="C100" s="103"/>
      <c r="D100" s="107"/>
      <c r="E100" s="107"/>
      <c r="F100" s="103"/>
      <c r="G100" s="107"/>
      <c r="H100" s="107"/>
      <c r="I100" s="107"/>
      <c r="J100" s="107"/>
      <c r="K100" s="107"/>
      <c r="L100" s="107"/>
      <c r="M100" s="107"/>
      <c r="N100" s="107"/>
      <c r="O100" s="107"/>
      <c r="P100" s="107"/>
      <c r="Q100" s="107"/>
      <c r="R100" s="107"/>
      <c r="S100" s="107"/>
      <c r="T100" s="107"/>
      <c r="U100" s="107"/>
      <c r="V100" s="107"/>
    </row>
    <row r="101" spans="2:22">
      <c r="B101" s="103"/>
      <c r="C101" s="103"/>
      <c r="D101" s="107"/>
      <c r="E101" s="107"/>
      <c r="F101" s="103"/>
      <c r="G101" s="107"/>
      <c r="H101" s="107"/>
      <c r="I101" s="107"/>
      <c r="J101" s="107"/>
      <c r="K101" s="107"/>
      <c r="L101" s="107"/>
      <c r="M101" s="107"/>
      <c r="N101" s="107"/>
      <c r="O101" s="107"/>
      <c r="P101" s="107"/>
      <c r="Q101" s="107"/>
      <c r="R101" s="107"/>
      <c r="S101" s="107"/>
      <c r="T101" s="107"/>
      <c r="U101" s="107"/>
      <c r="V101" s="107"/>
    </row>
    <row r="102" spans="2:22">
      <c r="B102" s="103"/>
      <c r="C102" s="103"/>
      <c r="F102" s="103"/>
      <c r="G102" s="107"/>
      <c r="H102" s="107"/>
      <c r="I102" s="107"/>
      <c r="J102" s="107"/>
      <c r="K102" s="107"/>
      <c r="L102" s="107"/>
      <c r="M102" s="107"/>
      <c r="N102" s="107"/>
      <c r="O102" s="107"/>
      <c r="P102" s="107"/>
      <c r="Q102" s="107"/>
      <c r="R102" s="107"/>
      <c r="S102" s="107"/>
      <c r="T102" s="107"/>
      <c r="U102" s="107"/>
      <c r="V102" s="107"/>
    </row>
    <row r="103" spans="2:22">
      <c r="F103" s="103"/>
      <c r="G103" s="105"/>
    </row>
    <row r="104" spans="2:22">
      <c r="F104" s="103"/>
      <c r="G104" s="105"/>
    </row>
    <row r="105" spans="2:22">
      <c r="F105" s="103"/>
      <c r="G105" s="103"/>
    </row>
    <row r="106" spans="2:22">
      <c r="F106" s="103"/>
      <c r="G106" s="105"/>
    </row>
    <row r="107" spans="2:22">
      <c r="F107" s="103"/>
      <c r="G107" s="103"/>
    </row>
    <row r="108" spans="2:22">
      <c r="F108" s="103"/>
      <c r="G108" s="103"/>
    </row>
  </sheetData>
  <sheetProtection selectLockedCells="1" selectUnlockedCells="1"/>
  <mergeCells count="1">
    <mergeCell ref="A1:F1"/>
  </mergeCells>
  <phoneticPr fontId="3" type="noConversion"/>
  <dataValidations count="1">
    <dataValidation type="list" imeMode="off" allowBlank="1" showInputMessage="1" showErrorMessage="1" sqref="WVL983036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B65532 IZ65532 SV65532 ACR65532 AMN65532 AWJ65532 BGF65532 BQB65532 BZX65532 CJT65532 CTP65532 DDL65532 DNH65532 DXD65532 EGZ65532 EQV65532 FAR65532 FKN65532 FUJ65532 GEF65532 GOB65532 GXX65532 HHT65532 HRP65532 IBL65532 ILH65532 IVD65532 JEZ65532 JOV65532 JYR65532 KIN65532 KSJ65532 LCF65532 LMB65532 LVX65532 MFT65532 MPP65532 MZL65532 NJH65532 NTD65532 OCZ65532 OMV65532 OWR65532 PGN65532 PQJ65532 QAF65532 QKB65532 QTX65532 RDT65532 RNP65532 RXL65532 SHH65532 SRD65532 TAZ65532 TKV65532 TUR65532 UEN65532 UOJ65532 UYF65532 VIB65532 VRX65532 WBT65532 WLP65532 WVL65532 B131068 IZ131068 SV131068 ACR131068 AMN131068 AWJ131068 BGF131068 BQB131068 BZX131068 CJT131068 CTP131068 DDL131068 DNH131068 DXD131068 EGZ131068 EQV131068 FAR131068 FKN131068 FUJ131068 GEF131068 GOB131068 GXX131068 HHT131068 HRP131068 IBL131068 ILH131068 IVD131068 JEZ131068 JOV131068 JYR131068 KIN131068 KSJ131068 LCF131068 LMB131068 LVX131068 MFT131068 MPP131068 MZL131068 NJH131068 NTD131068 OCZ131068 OMV131068 OWR131068 PGN131068 PQJ131068 QAF131068 QKB131068 QTX131068 RDT131068 RNP131068 RXL131068 SHH131068 SRD131068 TAZ131068 TKV131068 TUR131068 UEN131068 UOJ131068 UYF131068 VIB131068 VRX131068 WBT131068 WLP131068 WVL131068 B196604 IZ196604 SV196604 ACR196604 AMN196604 AWJ196604 BGF196604 BQB196604 BZX196604 CJT196604 CTP196604 DDL196604 DNH196604 DXD196604 EGZ196604 EQV196604 FAR196604 FKN196604 FUJ196604 GEF196604 GOB196604 GXX196604 HHT196604 HRP196604 IBL196604 ILH196604 IVD196604 JEZ196604 JOV196604 JYR196604 KIN196604 KSJ196604 LCF196604 LMB196604 LVX196604 MFT196604 MPP196604 MZL196604 NJH196604 NTD196604 OCZ196604 OMV196604 OWR196604 PGN196604 PQJ196604 QAF196604 QKB196604 QTX196604 RDT196604 RNP196604 RXL196604 SHH196604 SRD196604 TAZ196604 TKV196604 TUR196604 UEN196604 UOJ196604 UYF196604 VIB196604 VRX196604 WBT196604 WLP196604 WVL196604 B262140 IZ262140 SV262140 ACR262140 AMN262140 AWJ262140 BGF262140 BQB262140 BZX262140 CJT262140 CTP262140 DDL262140 DNH262140 DXD262140 EGZ262140 EQV262140 FAR262140 FKN262140 FUJ262140 GEF262140 GOB262140 GXX262140 HHT262140 HRP262140 IBL262140 ILH262140 IVD262140 JEZ262140 JOV262140 JYR262140 KIN262140 KSJ262140 LCF262140 LMB262140 LVX262140 MFT262140 MPP262140 MZL262140 NJH262140 NTD262140 OCZ262140 OMV262140 OWR262140 PGN262140 PQJ262140 QAF262140 QKB262140 QTX262140 RDT262140 RNP262140 RXL262140 SHH262140 SRD262140 TAZ262140 TKV262140 TUR262140 UEN262140 UOJ262140 UYF262140 VIB262140 VRX262140 WBT262140 WLP262140 WVL262140 B327676 IZ327676 SV327676 ACR327676 AMN327676 AWJ327676 BGF327676 BQB327676 BZX327676 CJT327676 CTP327676 DDL327676 DNH327676 DXD327676 EGZ327676 EQV327676 FAR327676 FKN327676 FUJ327676 GEF327676 GOB327676 GXX327676 HHT327676 HRP327676 IBL327676 ILH327676 IVD327676 JEZ327676 JOV327676 JYR327676 KIN327676 KSJ327676 LCF327676 LMB327676 LVX327676 MFT327676 MPP327676 MZL327676 NJH327676 NTD327676 OCZ327676 OMV327676 OWR327676 PGN327676 PQJ327676 QAF327676 QKB327676 QTX327676 RDT327676 RNP327676 RXL327676 SHH327676 SRD327676 TAZ327676 TKV327676 TUR327676 UEN327676 UOJ327676 UYF327676 VIB327676 VRX327676 WBT327676 WLP327676 WVL327676 B393212 IZ393212 SV393212 ACR393212 AMN393212 AWJ393212 BGF393212 BQB393212 BZX393212 CJT393212 CTP393212 DDL393212 DNH393212 DXD393212 EGZ393212 EQV393212 FAR393212 FKN393212 FUJ393212 GEF393212 GOB393212 GXX393212 HHT393212 HRP393212 IBL393212 ILH393212 IVD393212 JEZ393212 JOV393212 JYR393212 KIN393212 KSJ393212 LCF393212 LMB393212 LVX393212 MFT393212 MPP393212 MZL393212 NJH393212 NTD393212 OCZ393212 OMV393212 OWR393212 PGN393212 PQJ393212 QAF393212 QKB393212 QTX393212 RDT393212 RNP393212 RXL393212 SHH393212 SRD393212 TAZ393212 TKV393212 TUR393212 UEN393212 UOJ393212 UYF393212 VIB393212 VRX393212 WBT393212 WLP393212 WVL393212 B458748 IZ458748 SV458748 ACR458748 AMN458748 AWJ458748 BGF458748 BQB458748 BZX458748 CJT458748 CTP458748 DDL458748 DNH458748 DXD458748 EGZ458748 EQV458748 FAR458748 FKN458748 FUJ458748 GEF458748 GOB458748 GXX458748 HHT458748 HRP458748 IBL458748 ILH458748 IVD458748 JEZ458748 JOV458748 JYR458748 KIN458748 KSJ458748 LCF458748 LMB458748 LVX458748 MFT458748 MPP458748 MZL458748 NJH458748 NTD458748 OCZ458748 OMV458748 OWR458748 PGN458748 PQJ458748 QAF458748 QKB458748 QTX458748 RDT458748 RNP458748 RXL458748 SHH458748 SRD458748 TAZ458748 TKV458748 TUR458748 UEN458748 UOJ458748 UYF458748 VIB458748 VRX458748 WBT458748 WLP458748 WVL458748 B524284 IZ524284 SV524284 ACR524284 AMN524284 AWJ524284 BGF524284 BQB524284 BZX524284 CJT524284 CTP524284 DDL524284 DNH524284 DXD524284 EGZ524284 EQV524284 FAR524284 FKN524284 FUJ524284 GEF524284 GOB524284 GXX524284 HHT524284 HRP524284 IBL524284 ILH524284 IVD524284 JEZ524284 JOV524284 JYR524284 KIN524284 KSJ524284 LCF524284 LMB524284 LVX524284 MFT524284 MPP524284 MZL524284 NJH524284 NTD524284 OCZ524284 OMV524284 OWR524284 PGN524284 PQJ524284 QAF524284 QKB524284 QTX524284 RDT524284 RNP524284 RXL524284 SHH524284 SRD524284 TAZ524284 TKV524284 TUR524284 UEN524284 UOJ524284 UYF524284 VIB524284 VRX524284 WBT524284 WLP524284 WVL524284 B589820 IZ589820 SV589820 ACR589820 AMN589820 AWJ589820 BGF589820 BQB589820 BZX589820 CJT589820 CTP589820 DDL589820 DNH589820 DXD589820 EGZ589820 EQV589820 FAR589820 FKN589820 FUJ589820 GEF589820 GOB589820 GXX589820 HHT589820 HRP589820 IBL589820 ILH589820 IVD589820 JEZ589820 JOV589820 JYR589820 KIN589820 KSJ589820 LCF589820 LMB589820 LVX589820 MFT589820 MPP589820 MZL589820 NJH589820 NTD589820 OCZ589820 OMV589820 OWR589820 PGN589820 PQJ589820 QAF589820 QKB589820 QTX589820 RDT589820 RNP589820 RXL589820 SHH589820 SRD589820 TAZ589820 TKV589820 TUR589820 UEN589820 UOJ589820 UYF589820 VIB589820 VRX589820 WBT589820 WLP589820 WVL589820 B655356 IZ655356 SV655356 ACR655356 AMN655356 AWJ655356 BGF655356 BQB655356 BZX655356 CJT655356 CTP655356 DDL655356 DNH655356 DXD655356 EGZ655356 EQV655356 FAR655356 FKN655356 FUJ655356 GEF655356 GOB655356 GXX655356 HHT655356 HRP655356 IBL655356 ILH655356 IVD655356 JEZ655356 JOV655356 JYR655356 KIN655356 KSJ655356 LCF655356 LMB655356 LVX655356 MFT655356 MPP655356 MZL655356 NJH655356 NTD655356 OCZ655356 OMV655356 OWR655356 PGN655356 PQJ655356 QAF655356 QKB655356 QTX655356 RDT655356 RNP655356 RXL655356 SHH655356 SRD655356 TAZ655356 TKV655356 TUR655356 UEN655356 UOJ655356 UYF655356 VIB655356 VRX655356 WBT655356 WLP655356 WVL655356 B720892 IZ720892 SV720892 ACR720892 AMN720892 AWJ720892 BGF720892 BQB720892 BZX720892 CJT720892 CTP720892 DDL720892 DNH720892 DXD720892 EGZ720892 EQV720892 FAR720892 FKN720892 FUJ720892 GEF720892 GOB720892 GXX720892 HHT720892 HRP720892 IBL720892 ILH720892 IVD720892 JEZ720892 JOV720892 JYR720892 KIN720892 KSJ720892 LCF720892 LMB720892 LVX720892 MFT720892 MPP720892 MZL720892 NJH720892 NTD720892 OCZ720892 OMV720892 OWR720892 PGN720892 PQJ720892 QAF720892 QKB720892 QTX720892 RDT720892 RNP720892 RXL720892 SHH720892 SRD720892 TAZ720892 TKV720892 TUR720892 UEN720892 UOJ720892 UYF720892 VIB720892 VRX720892 WBT720892 WLP720892 WVL720892 B786428 IZ786428 SV786428 ACR786428 AMN786428 AWJ786428 BGF786428 BQB786428 BZX786428 CJT786428 CTP786428 DDL786428 DNH786428 DXD786428 EGZ786428 EQV786428 FAR786428 FKN786428 FUJ786428 GEF786428 GOB786428 GXX786428 HHT786428 HRP786428 IBL786428 ILH786428 IVD786428 JEZ786428 JOV786428 JYR786428 KIN786428 KSJ786428 LCF786428 LMB786428 LVX786428 MFT786428 MPP786428 MZL786428 NJH786428 NTD786428 OCZ786428 OMV786428 OWR786428 PGN786428 PQJ786428 QAF786428 QKB786428 QTX786428 RDT786428 RNP786428 RXL786428 SHH786428 SRD786428 TAZ786428 TKV786428 TUR786428 UEN786428 UOJ786428 UYF786428 VIB786428 VRX786428 WBT786428 WLP786428 WVL786428 B851964 IZ851964 SV851964 ACR851964 AMN851964 AWJ851964 BGF851964 BQB851964 BZX851964 CJT851964 CTP851964 DDL851964 DNH851964 DXD851964 EGZ851964 EQV851964 FAR851964 FKN851964 FUJ851964 GEF851964 GOB851964 GXX851964 HHT851964 HRP851964 IBL851964 ILH851964 IVD851964 JEZ851964 JOV851964 JYR851964 KIN851964 KSJ851964 LCF851964 LMB851964 LVX851964 MFT851964 MPP851964 MZL851964 NJH851964 NTD851964 OCZ851964 OMV851964 OWR851964 PGN851964 PQJ851964 QAF851964 QKB851964 QTX851964 RDT851964 RNP851964 RXL851964 SHH851964 SRD851964 TAZ851964 TKV851964 TUR851964 UEN851964 UOJ851964 UYF851964 VIB851964 VRX851964 WBT851964 WLP851964 WVL851964 B917500 IZ917500 SV917500 ACR917500 AMN917500 AWJ917500 BGF917500 BQB917500 BZX917500 CJT917500 CTP917500 DDL917500 DNH917500 DXD917500 EGZ917500 EQV917500 FAR917500 FKN917500 FUJ917500 GEF917500 GOB917500 GXX917500 HHT917500 HRP917500 IBL917500 ILH917500 IVD917500 JEZ917500 JOV917500 JYR917500 KIN917500 KSJ917500 LCF917500 LMB917500 LVX917500 MFT917500 MPP917500 MZL917500 NJH917500 NTD917500 OCZ917500 OMV917500 OWR917500 PGN917500 PQJ917500 QAF917500 QKB917500 QTX917500 RDT917500 RNP917500 RXL917500 SHH917500 SRD917500 TAZ917500 TKV917500 TUR917500 UEN917500 UOJ917500 UYF917500 VIB917500 VRX917500 WBT917500 WLP917500 WVL917500 B983036 IZ983036 SV983036 ACR983036 AMN983036 AWJ983036 BGF983036 BQB983036 BZX983036 CJT983036 CTP983036 DDL983036 DNH983036 DXD983036 EGZ983036 EQV983036 FAR983036 FKN983036 FUJ983036 GEF983036 GOB983036 GXX983036 HHT983036 HRP983036 IBL983036 ILH983036 IVD983036 JEZ983036 JOV983036 JYR983036 KIN983036 KSJ983036 LCF983036 LMB983036 LVX983036 MFT983036 MPP983036 MZL983036 NJH983036 NTD983036 OCZ983036 OMV983036 OWR983036 PGN983036 PQJ983036 QAF983036 QKB983036 QTX983036 RDT983036 RNP983036 RXL983036 SHH983036 SRD983036 TAZ983036 TKV983036 TUR983036 UEN983036 UOJ983036 UYF983036 VIB983036 VRX983036 WBT983036 WLP983036">
      <formula1>$J$2:$J$5</formula1>
    </dataValidation>
  </dataValidations>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Y103"/>
  <sheetViews>
    <sheetView showGridLines="0" topLeftCell="A2" zoomScale="70" zoomScaleNormal="70" workbookViewId="0">
      <selection activeCell="A2" sqref="A1:XFD1048576"/>
    </sheetView>
  </sheetViews>
  <sheetFormatPr defaultColWidth="8.25" defaultRowHeight="13.5"/>
  <cols>
    <col min="1" max="1" width="24.75" style="79" customWidth="1"/>
    <col min="2" max="2" width="19.25" style="79" customWidth="1"/>
    <col min="3" max="5" width="22.875" style="79" customWidth="1"/>
    <col min="6" max="6" width="21.625" style="79" customWidth="1"/>
    <col min="7" max="7" width="10.375" style="78" customWidth="1"/>
    <col min="8" max="8" width="8.25" style="78" customWidth="1"/>
    <col min="9" max="9" width="12.5" style="78" customWidth="1"/>
    <col min="10" max="10" width="18.25" style="78" customWidth="1"/>
    <col min="11" max="11" width="11" style="78" customWidth="1"/>
    <col min="12" max="12" width="14.625" style="78" customWidth="1"/>
    <col min="13" max="13" width="14.25" style="78" customWidth="1"/>
    <col min="14" max="14" width="14.625" style="78" customWidth="1"/>
    <col min="15" max="15" width="13.75" style="78" customWidth="1"/>
    <col min="16" max="16" width="14.125" style="78" customWidth="1"/>
    <col min="17" max="17" width="15.625" style="78" customWidth="1"/>
    <col min="18" max="18" width="14.125" style="78" customWidth="1"/>
    <col min="19" max="20" width="14.25" style="78" customWidth="1"/>
    <col min="21" max="258" width="8.25" style="78"/>
    <col min="259" max="259" width="24.75" style="78" customWidth="1"/>
    <col min="260" max="260" width="19.25" style="78" customWidth="1"/>
    <col min="261" max="264" width="22.875" style="78" customWidth="1"/>
    <col min="265" max="265" width="8.25" style="78"/>
    <col min="266" max="266" width="18.25" style="78" customWidth="1"/>
    <col min="267" max="267" width="11" style="78" customWidth="1"/>
    <col min="268" max="268" width="14.625" style="78" customWidth="1"/>
    <col min="269" max="269" width="14.25" style="78" customWidth="1"/>
    <col min="270" max="270" width="14.625" style="78" customWidth="1"/>
    <col min="271" max="271" width="13.75" style="78" customWidth="1"/>
    <col min="272" max="272" width="14.125" style="78" customWidth="1"/>
    <col min="273" max="273" width="15.625" style="78" customWidth="1"/>
    <col min="274" max="274" width="14.125" style="78" customWidth="1"/>
    <col min="275" max="276" width="14.25" style="78" customWidth="1"/>
    <col min="277" max="514" width="8.25" style="78"/>
    <col min="515" max="515" width="24.75" style="78" customWidth="1"/>
    <col min="516" max="516" width="19.25" style="78" customWidth="1"/>
    <col min="517" max="520" width="22.875" style="78" customWidth="1"/>
    <col min="521" max="521" width="8.25" style="78"/>
    <col min="522" max="522" width="18.25" style="78" customWidth="1"/>
    <col min="523" max="523" width="11" style="78" customWidth="1"/>
    <col min="524" max="524" width="14.625" style="78" customWidth="1"/>
    <col min="525" max="525" width="14.25" style="78" customWidth="1"/>
    <col min="526" max="526" width="14.625" style="78" customWidth="1"/>
    <col min="527" max="527" width="13.75" style="78" customWidth="1"/>
    <col min="528" max="528" width="14.125" style="78" customWidth="1"/>
    <col min="529" max="529" width="15.625" style="78" customWidth="1"/>
    <col min="530" max="530" width="14.125" style="78" customWidth="1"/>
    <col min="531" max="532" width="14.25" style="78" customWidth="1"/>
    <col min="533" max="770" width="8.25" style="78"/>
    <col min="771" max="771" width="24.75" style="78" customWidth="1"/>
    <col min="772" max="772" width="19.25" style="78" customWidth="1"/>
    <col min="773" max="776" width="22.875" style="78" customWidth="1"/>
    <col min="777" max="777" width="8.25" style="78"/>
    <col min="778" max="778" width="18.25" style="78" customWidth="1"/>
    <col min="779" max="779" width="11" style="78" customWidth="1"/>
    <col min="780" max="780" width="14.625" style="78" customWidth="1"/>
    <col min="781" max="781" width="14.25" style="78" customWidth="1"/>
    <col min="782" max="782" width="14.625" style="78" customWidth="1"/>
    <col min="783" max="783" width="13.75" style="78" customWidth="1"/>
    <col min="784" max="784" width="14.125" style="78" customWidth="1"/>
    <col min="785" max="785" width="15.625" style="78" customWidth="1"/>
    <col min="786" max="786" width="14.125" style="78" customWidth="1"/>
    <col min="787" max="788" width="14.25" style="78" customWidth="1"/>
    <col min="789" max="1026" width="8.25" style="78"/>
    <col min="1027" max="1027" width="24.75" style="78" customWidth="1"/>
    <col min="1028" max="1028" width="19.25" style="78" customWidth="1"/>
    <col min="1029" max="1032" width="22.875" style="78" customWidth="1"/>
    <col min="1033" max="1033" width="8.25" style="78"/>
    <col min="1034" max="1034" width="18.25" style="78" customWidth="1"/>
    <col min="1035" max="1035" width="11" style="78" customWidth="1"/>
    <col min="1036" max="1036" width="14.625" style="78" customWidth="1"/>
    <col min="1037" max="1037" width="14.25" style="78" customWidth="1"/>
    <col min="1038" max="1038" width="14.625" style="78" customWidth="1"/>
    <col min="1039" max="1039" width="13.75" style="78" customWidth="1"/>
    <col min="1040" max="1040" width="14.125" style="78" customWidth="1"/>
    <col min="1041" max="1041" width="15.625" style="78" customWidth="1"/>
    <col min="1042" max="1042" width="14.125" style="78" customWidth="1"/>
    <col min="1043" max="1044" width="14.25" style="78" customWidth="1"/>
    <col min="1045" max="1282" width="8.25" style="78"/>
    <col min="1283" max="1283" width="24.75" style="78" customWidth="1"/>
    <col min="1284" max="1284" width="19.25" style="78" customWidth="1"/>
    <col min="1285" max="1288" width="22.875" style="78" customWidth="1"/>
    <col min="1289" max="1289" width="8.25" style="78"/>
    <col min="1290" max="1290" width="18.25" style="78" customWidth="1"/>
    <col min="1291" max="1291" width="11" style="78" customWidth="1"/>
    <col min="1292" max="1292" width="14.625" style="78" customWidth="1"/>
    <col min="1293" max="1293" width="14.25" style="78" customWidth="1"/>
    <col min="1294" max="1294" width="14.625" style="78" customWidth="1"/>
    <col min="1295" max="1295" width="13.75" style="78" customWidth="1"/>
    <col min="1296" max="1296" width="14.125" style="78" customWidth="1"/>
    <col min="1297" max="1297" width="15.625" style="78" customWidth="1"/>
    <col min="1298" max="1298" width="14.125" style="78" customWidth="1"/>
    <col min="1299" max="1300" width="14.25" style="78" customWidth="1"/>
    <col min="1301" max="1538" width="8.25" style="78"/>
    <col min="1539" max="1539" width="24.75" style="78" customWidth="1"/>
    <col min="1540" max="1540" width="19.25" style="78" customWidth="1"/>
    <col min="1541" max="1544" width="22.875" style="78" customWidth="1"/>
    <col min="1545" max="1545" width="8.25" style="78"/>
    <col min="1546" max="1546" width="18.25" style="78" customWidth="1"/>
    <col min="1547" max="1547" width="11" style="78" customWidth="1"/>
    <col min="1548" max="1548" width="14.625" style="78" customWidth="1"/>
    <col min="1549" max="1549" width="14.25" style="78" customWidth="1"/>
    <col min="1550" max="1550" width="14.625" style="78" customWidth="1"/>
    <col min="1551" max="1551" width="13.75" style="78" customWidth="1"/>
    <col min="1552" max="1552" width="14.125" style="78" customWidth="1"/>
    <col min="1553" max="1553" width="15.625" style="78" customWidth="1"/>
    <col min="1554" max="1554" width="14.125" style="78" customWidth="1"/>
    <col min="1555" max="1556" width="14.25" style="78" customWidth="1"/>
    <col min="1557" max="1794" width="8.25" style="78"/>
    <col min="1795" max="1795" width="24.75" style="78" customWidth="1"/>
    <col min="1796" max="1796" width="19.25" style="78" customWidth="1"/>
    <col min="1797" max="1800" width="22.875" style="78" customWidth="1"/>
    <col min="1801" max="1801" width="8.25" style="78"/>
    <col min="1802" max="1802" width="18.25" style="78" customWidth="1"/>
    <col min="1803" max="1803" width="11" style="78" customWidth="1"/>
    <col min="1804" max="1804" width="14.625" style="78" customWidth="1"/>
    <col min="1805" max="1805" width="14.25" style="78" customWidth="1"/>
    <col min="1806" max="1806" width="14.625" style="78" customWidth="1"/>
    <col min="1807" max="1807" width="13.75" style="78" customWidth="1"/>
    <col min="1808" max="1808" width="14.125" style="78" customWidth="1"/>
    <col min="1809" max="1809" width="15.625" style="78" customWidth="1"/>
    <col min="1810" max="1810" width="14.125" style="78" customWidth="1"/>
    <col min="1811" max="1812" width="14.25" style="78" customWidth="1"/>
    <col min="1813" max="2050" width="8.25" style="78"/>
    <col min="2051" max="2051" width="24.75" style="78" customWidth="1"/>
    <col min="2052" max="2052" width="19.25" style="78" customWidth="1"/>
    <col min="2053" max="2056" width="22.875" style="78" customWidth="1"/>
    <col min="2057" max="2057" width="8.25" style="78"/>
    <col min="2058" max="2058" width="18.25" style="78" customWidth="1"/>
    <col min="2059" max="2059" width="11" style="78" customWidth="1"/>
    <col min="2060" max="2060" width="14.625" style="78" customWidth="1"/>
    <col min="2061" max="2061" width="14.25" style="78" customWidth="1"/>
    <col min="2062" max="2062" width="14.625" style="78" customWidth="1"/>
    <col min="2063" max="2063" width="13.75" style="78" customWidth="1"/>
    <col min="2064" max="2064" width="14.125" style="78" customWidth="1"/>
    <col min="2065" max="2065" width="15.625" style="78" customWidth="1"/>
    <col min="2066" max="2066" width="14.125" style="78" customWidth="1"/>
    <col min="2067" max="2068" width="14.25" style="78" customWidth="1"/>
    <col min="2069" max="2306" width="8.25" style="78"/>
    <col min="2307" max="2307" width="24.75" style="78" customWidth="1"/>
    <col min="2308" max="2308" width="19.25" style="78" customWidth="1"/>
    <col min="2309" max="2312" width="22.875" style="78" customWidth="1"/>
    <col min="2313" max="2313" width="8.25" style="78"/>
    <col min="2314" max="2314" width="18.25" style="78" customWidth="1"/>
    <col min="2315" max="2315" width="11" style="78" customWidth="1"/>
    <col min="2316" max="2316" width="14.625" style="78" customWidth="1"/>
    <col min="2317" max="2317" width="14.25" style="78" customWidth="1"/>
    <col min="2318" max="2318" width="14.625" style="78" customWidth="1"/>
    <col min="2319" max="2319" width="13.75" style="78" customWidth="1"/>
    <col min="2320" max="2320" width="14.125" style="78" customWidth="1"/>
    <col min="2321" max="2321" width="15.625" style="78" customWidth="1"/>
    <col min="2322" max="2322" width="14.125" style="78" customWidth="1"/>
    <col min="2323" max="2324" width="14.25" style="78" customWidth="1"/>
    <col min="2325" max="2562" width="8.25" style="78"/>
    <col min="2563" max="2563" width="24.75" style="78" customWidth="1"/>
    <col min="2564" max="2564" width="19.25" style="78" customWidth="1"/>
    <col min="2565" max="2568" width="22.875" style="78" customWidth="1"/>
    <col min="2569" max="2569" width="8.25" style="78"/>
    <col min="2570" max="2570" width="18.25" style="78" customWidth="1"/>
    <col min="2571" max="2571" width="11" style="78" customWidth="1"/>
    <col min="2572" max="2572" width="14.625" style="78" customWidth="1"/>
    <col min="2573" max="2573" width="14.25" style="78" customWidth="1"/>
    <col min="2574" max="2574" width="14.625" style="78" customWidth="1"/>
    <col min="2575" max="2575" width="13.75" style="78" customWidth="1"/>
    <col min="2576" max="2576" width="14.125" style="78" customWidth="1"/>
    <col min="2577" max="2577" width="15.625" style="78" customWidth="1"/>
    <col min="2578" max="2578" width="14.125" style="78" customWidth="1"/>
    <col min="2579" max="2580" width="14.25" style="78" customWidth="1"/>
    <col min="2581" max="2818" width="8.25" style="78"/>
    <col min="2819" max="2819" width="24.75" style="78" customWidth="1"/>
    <col min="2820" max="2820" width="19.25" style="78" customWidth="1"/>
    <col min="2821" max="2824" width="22.875" style="78" customWidth="1"/>
    <col min="2825" max="2825" width="8.25" style="78"/>
    <col min="2826" max="2826" width="18.25" style="78" customWidth="1"/>
    <col min="2827" max="2827" width="11" style="78" customWidth="1"/>
    <col min="2828" max="2828" width="14.625" style="78" customWidth="1"/>
    <col min="2829" max="2829" width="14.25" style="78" customWidth="1"/>
    <col min="2830" max="2830" width="14.625" style="78" customWidth="1"/>
    <col min="2831" max="2831" width="13.75" style="78" customWidth="1"/>
    <col min="2832" max="2832" width="14.125" style="78" customWidth="1"/>
    <col min="2833" max="2833" width="15.625" style="78" customWidth="1"/>
    <col min="2834" max="2834" width="14.125" style="78" customWidth="1"/>
    <col min="2835" max="2836" width="14.25" style="78" customWidth="1"/>
    <col min="2837" max="3074" width="8.25" style="78"/>
    <col min="3075" max="3075" width="24.75" style="78" customWidth="1"/>
    <col min="3076" max="3076" width="19.25" style="78" customWidth="1"/>
    <col min="3077" max="3080" width="22.875" style="78" customWidth="1"/>
    <col min="3081" max="3081" width="8.25" style="78"/>
    <col min="3082" max="3082" width="18.25" style="78" customWidth="1"/>
    <col min="3083" max="3083" width="11" style="78" customWidth="1"/>
    <col min="3084" max="3084" width="14.625" style="78" customWidth="1"/>
    <col min="3085" max="3085" width="14.25" style="78" customWidth="1"/>
    <col min="3086" max="3086" width="14.625" style="78" customWidth="1"/>
    <col min="3087" max="3087" width="13.75" style="78" customWidth="1"/>
    <col min="3088" max="3088" width="14.125" style="78" customWidth="1"/>
    <col min="3089" max="3089" width="15.625" style="78" customWidth="1"/>
    <col min="3090" max="3090" width="14.125" style="78" customWidth="1"/>
    <col min="3091" max="3092" width="14.25" style="78" customWidth="1"/>
    <col min="3093" max="3330" width="8.25" style="78"/>
    <col min="3331" max="3331" width="24.75" style="78" customWidth="1"/>
    <col min="3332" max="3332" width="19.25" style="78" customWidth="1"/>
    <col min="3333" max="3336" width="22.875" style="78" customWidth="1"/>
    <col min="3337" max="3337" width="8.25" style="78"/>
    <col min="3338" max="3338" width="18.25" style="78" customWidth="1"/>
    <col min="3339" max="3339" width="11" style="78" customWidth="1"/>
    <col min="3340" max="3340" width="14.625" style="78" customWidth="1"/>
    <col min="3341" max="3341" width="14.25" style="78" customWidth="1"/>
    <col min="3342" max="3342" width="14.625" style="78" customWidth="1"/>
    <col min="3343" max="3343" width="13.75" style="78" customWidth="1"/>
    <col min="3344" max="3344" width="14.125" style="78" customWidth="1"/>
    <col min="3345" max="3345" width="15.625" style="78" customWidth="1"/>
    <col min="3346" max="3346" width="14.125" style="78" customWidth="1"/>
    <col min="3347" max="3348" width="14.25" style="78" customWidth="1"/>
    <col min="3349" max="3586" width="8.25" style="78"/>
    <col min="3587" max="3587" width="24.75" style="78" customWidth="1"/>
    <col min="3588" max="3588" width="19.25" style="78" customWidth="1"/>
    <col min="3589" max="3592" width="22.875" style="78" customWidth="1"/>
    <col min="3593" max="3593" width="8.25" style="78"/>
    <col min="3594" max="3594" width="18.25" style="78" customWidth="1"/>
    <col min="3595" max="3595" width="11" style="78" customWidth="1"/>
    <col min="3596" max="3596" width="14.625" style="78" customWidth="1"/>
    <col min="3597" max="3597" width="14.25" style="78" customWidth="1"/>
    <col min="3598" max="3598" width="14.625" style="78" customWidth="1"/>
    <col min="3599" max="3599" width="13.75" style="78" customWidth="1"/>
    <col min="3600" max="3600" width="14.125" style="78" customWidth="1"/>
    <col min="3601" max="3601" width="15.625" style="78" customWidth="1"/>
    <col min="3602" max="3602" width="14.125" style="78" customWidth="1"/>
    <col min="3603" max="3604" width="14.25" style="78" customWidth="1"/>
    <col min="3605" max="3842" width="8.25" style="78"/>
    <col min="3843" max="3843" width="24.75" style="78" customWidth="1"/>
    <col min="3844" max="3844" width="19.25" style="78" customWidth="1"/>
    <col min="3845" max="3848" width="22.875" style="78" customWidth="1"/>
    <col min="3849" max="3849" width="8.25" style="78"/>
    <col min="3850" max="3850" width="18.25" style="78" customWidth="1"/>
    <col min="3851" max="3851" width="11" style="78" customWidth="1"/>
    <col min="3852" max="3852" width="14.625" style="78" customWidth="1"/>
    <col min="3853" max="3853" width="14.25" style="78" customWidth="1"/>
    <col min="3854" max="3854" width="14.625" style="78" customWidth="1"/>
    <col min="3855" max="3855" width="13.75" style="78" customWidth="1"/>
    <col min="3856" max="3856" width="14.125" style="78" customWidth="1"/>
    <col min="3857" max="3857" width="15.625" style="78" customWidth="1"/>
    <col min="3858" max="3858" width="14.125" style="78" customWidth="1"/>
    <col min="3859" max="3860" width="14.25" style="78" customWidth="1"/>
    <col min="3861" max="4098" width="8.25" style="78"/>
    <col min="4099" max="4099" width="24.75" style="78" customWidth="1"/>
    <col min="4100" max="4100" width="19.25" style="78" customWidth="1"/>
    <col min="4101" max="4104" width="22.875" style="78" customWidth="1"/>
    <col min="4105" max="4105" width="8.25" style="78"/>
    <col min="4106" max="4106" width="18.25" style="78" customWidth="1"/>
    <col min="4107" max="4107" width="11" style="78" customWidth="1"/>
    <col min="4108" max="4108" width="14.625" style="78" customWidth="1"/>
    <col min="4109" max="4109" width="14.25" style="78" customWidth="1"/>
    <col min="4110" max="4110" width="14.625" style="78" customWidth="1"/>
    <col min="4111" max="4111" width="13.75" style="78" customWidth="1"/>
    <col min="4112" max="4112" width="14.125" style="78" customWidth="1"/>
    <col min="4113" max="4113" width="15.625" style="78" customWidth="1"/>
    <col min="4114" max="4114" width="14.125" style="78" customWidth="1"/>
    <col min="4115" max="4116" width="14.25" style="78" customWidth="1"/>
    <col min="4117" max="4354" width="8.25" style="78"/>
    <col min="4355" max="4355" width="24.75" style="78" customWidth="1"/>
    <col min="4356" max="4356" width="19.25" style="78" customWidth="1"/>
    <col min="4357" max="4360" width="22.875" style="78" customWidth="1"/>
    <col min="4361" max="4361" width="8.25" style="78"/>
    <col min="4362" max="4362" width="18.25" style="78" customWidth="1"/>
    <col min="4363" max="4363" width="11" style="78" customWidth="1"/>
    <col min="4364" max="4364" width="14.625" style="78" customWidth="1"/>
    <col min="4365" max="4365" width="14.25" style="78" customWidth="1"/>
    <col min="4366" max="4366" width="14.625" style="78" customWidth="1"/>
    <col min="4367" max="4367" width="13.75" style="78" customWidth="1"/>
    <col min="4368" max="4368" width="14.125" style="78" customWidth="1"/>
    <col min="4369" max="4369" width="15.625" style="78" customWidth="1"/>
    <col min="4370" max="4370" width="14.125" style="78" customWidth="1"/>
    <col min="4371" max="4372" width="14.25" style="78" customWidth="1"/>
    <col min="4373" max="4610" width="8.25" style="78"/>
    <col min="4611" max="4611" width="24.75" style="78" customWidth="1"/>
    <col min="4612" max="4612" width="19.25" style="78" customWidth="1"/>
    <col min="4613" max="4616" width="22.875" style="78" customWidth="1"/>
    <col min="4617" max="4617" width="8.25" style="78"/>
    <col min="4618" max="4618" width="18.25" style="78" customWidth="1"/>
    <col min="4619" max="4619" width="11" style="78" customWidth="1"/>
    <col min="4620" max="4620" width="14.625" style="78" customWidth="1"/>
    <col min="4621" max="4621" width="14.25" style="78" customWidth="1"/>
    <col min="4622" max="4622" width="14.625" style="78" customWidth="1"/>
    <col min="4623" max="4623" width="13.75" style="78" customWidth="1"/>
    <col min="4624" max="4624" width="14.125" style="78" customWidth="1"/>
    <col min="4625" max="4625" width="15.625" style="78" customWidth="1"/>
    <col min="4626" max="4626" width="14.125" style="78" customWidth="1"/>
    <col min="4627" max="4628" width="14.25" style="78" customWidth="1"/>
    <col min="4629" max="4866" width="8.25" style="78"/>
    <col min="4867" max="4867" width="24.75" style="78" customWidth="1"/>
    <col min="4868" max="4868" width="19.25" style="78" customWidth="1"/>
    <col min="4869" max="4872" width="22.875" style="78" customWidth="1"/>
    <col min="4873" max="4873" width="8.25" style="78"/>
    <col min="4874" max="4874" width="18.25" style="78" customWidth="1"/>
    <col min="4875" max="4875" width="11" style="78" customWidth="1"/>
    <col min="4876" max="4876" width="14.625" style="78" customWidth="1"/>
    <col min="4877" max="4877" width="14.25" style="78" customWidth="1"/>
    <col min="4878" max="4878" width="14.625" style="78" customWidth="1"/>
    <col min="4879" max="4879" width="13.75" style="78" customWidth="1"/>
    <col min="4880" max="4880" width="14.125" style="78" customWidth="1"/>
    <col min="4881" max="4881" width="15.625" style="78" customWidth="1"/>
    <col min="4882" max="4882" width="14.125" style="78" customWidth="1"/>
    <col min="4883" max="4884" width="14.25" style="78" customWidth="1"/>
    <col min="4885" max="5122" width="8.25" style="78"/>
    <col min="5123" max="5123" width="24.75" style="78" customWidth="1"/>
    <col min="5124" max="5124" width="19.25" style="78" customWidth="1"/>
    <col min="5125" max="5128" width="22.875" style="78" customWidth="1"/>
    <col min="5129" max="5129" width="8.25" style="78"/>
    <col min="5130" max="5130" width="18.25" style="78" customWidth="1"/>
    <col min="5131" max="5131" width="11" style="78" customWidth="1"/>
    <col min="5132" max="5132" width="14.625" style="78" customWidth="1"/>
    <col min="5133" max="5133" width="14.25" style="78" customWidth="1"/>
    <col min="5134" max="5134" width="14.625" style="78" customWidth="1"/>
    <col min="5135" max="5135" width="13.75" style="78" customWidth="1"/>
    <col min="5136" max="5136" width="14.125" style="78" customWidth="1"/>
    <col min="5137" max="5137" width="15.625" style="78" customWidth="1"/>
    <col min="5138" max="5138" width="14.125" style="78" customWidth="1"/>
    <col min="5139" max="5140" width="14.25" style="78" customWidth="1"/>
    <col min="5141" max="5378" width="8.25" style="78"/>
    <col min="5379" max="5379" width="24.75" style="78" customWidth="1"/>
    <col min="5380" max="5380" width="19.25" style="78" customWidth="1"/>
    <col min="5381" max="5384" width="22.875" style="78" customWidth="1"/>
    <col min="5385" max="5385" width="8.25" style="78"/>
    <col min="5386" max="5386" width="18.25" style="78" customWidth="1"/>
    <col min="5387" max="5387" width="11" style="78" customWidth="1"/>
    <col min="5388" max="5388" width="14.625" style="78" customWidth="1"/>
    <col min="5389" max="5389" width="14.25" style="78" customWidth="1"/>
    <col min="5390" max="5390" width="14.625" style="78" customWidth="1"/>
    <col min="5391" max="5391" width="13.75" style="78" customWidth="1"/>
    <col min="5392" max="5392" width="14.125" style="78" customWidth="1"/>
    <col min="5393" max="5393" width="15.625" style="78" customWidth="1"/>
    <col min="5394" max="5394" width="14.125" style="78" customWidth="1"/>
    <col min="5395" max="5396" width="14.25" style="78" customWidth="1"/>
    <col min="5397" max="5634" width="8.25" style="78"/>
    <col min="5635" max="5635" width="24.75" style="78" customWidth="1"/>
    <col min="5636" max="5636" width="19.25" style="78" customWidth="1"/>
    <col min="5637" max="5640" width="22.875" style="78" customWidth="1"/>
    <col min="5641" max="5641" width="8.25" style="78"/>
    <col min="5642" max="5642" width="18.25" style="78" customWidth="1"/>
    <col min="5643" max="5643" width="11" style="78" customWidth="1"/>
    <col min="5644" max="5644" width="14.625" style="78" customWidth="1"/>
    <col min="5645" max="5645" width="14.25" style="78" customWidth="1"/>
    <col min="5646" max="5646" width="14.625" style="78" customWidth="1"/>
    <col min="5647" max="5647" width="13.75" style="78" customWidth="1"/>
    <col min="5648" max="5648" width="14.125" style="78" customWidth="1"/>
    <col min="5649" max="5649" width="15.625" style="78" customWidth="1"/>
    <col min="5650" max="5650" width="14.125" style="78" customWidth="1"/>
    <col min="5651" max="5652" width="14.25" style="78" customWidth="1"/>
    <col min="5653" max="5890" width="8.25" style="78"/>
    <col min="5891" max="5891" width="24.75" style="78" customWidth="1"/>
    <col min="5892" max="5892" width="19.25" style="78" customWidth="1"/>
    <col min="5893" max="5896" width="22.875" style="78" customWidth="1"/>
    <col min="5897" max="5897" width="8.25" style="78"/>
    <col min="5898" max="5898" width="18.25" style="78" customWidth="1"/>
    <col min="5899" max="5899" width="11" style="78" customWidth="1"/>
    <col min="5900" max="5900" width="14.625" style="78" customWidth="1"/>
    <col min="5901" max="5901" width="14.25" style="78" customWidth="1"/>
    <col min="5902" max="5902" width="14.625" style="78" customWidth="1"/>
    <col min="5903" max="5903" width="13.75" style="78" customWidth="1"/>
    <col min="5904" max="5904" width="14.125" style="78" customWidth="1"/>
    <col min="5905" max="5905" width="15.625" style="78" customWidth="1"/>
    <col min="5906" max="5906" width="14.125" style="78" customWidth="1"/>
    <col min="5907" max="5908" width="14.25" style="78" customWidth="1"/>
    <col min="5909" max="6146" width="8.25" style="78"/>
    <col min="6147" max="6147" width="24.75" style="78" customWidth="1"/>
    <col min="6148" max="6148" width="19.25" style="78" customWidth="1"/>
    <col min="6149" max="6152" width="22.875" style="78" customWidth="1"/>
    <col min="6153" max="6153" width="8.25" style="78"/>
    <col min="6154" max="6154" width="18.25" style="78" customWidth="1"/>
    <col min="6155" max="6155" width="11" style="78" customWidth="1"/>
    <col min="6156" max="6156" width="14.625" style="78" customWidth="1"/>
    <col min="6157" max="6157" width="14.25" style="78" customWidth="1"/>
    <col min="6158" max="6158" width="14.625" style="78" customWidth="1"/>
    <col min="6159" max="6159" width="13.75" style="78" customWidth="1"/>
    <col min="6160" max="6160" width="14.125" style="78" customWidth="1"/>
    <col min="6161" max="6161" width="15.625" style="78" customWidth="1"/>
    <col min="6162" max="6162" width="14.125" style="78" customWidth="1"/>
    <col min="6163" max="6164" width="14.25" style="78" customWidth="1"/>
    <col min="6165" max="6402" width="8.25" style="78"/>
    <col min="6403" max="6403" width="24.75" style="78" customWidth="1"/>
    <col min="6404" max="6404" width="19.25" style="78" customWidth="1"/>
    <col min="6405" max="6408" width="22.875" style="78" customWidth="1"/>
    <col min="6409" max="6409" width="8.25" style="78"/>
    <col min="6410" max="6410" width="18.25" style="78" customWidth="1"/>
    <col min="6411" max="6411" width="11" style="78" customWidth="1"/>
    <col min="6412" max="6412" width="14.625" style="78" customWidth="1"/>
    <col min="6413" max="6413" width="14.25" style="78" customWidth="1"/>
    <col min="6414" max="6414" width="14.625" style="78" customWidth="1"/>
    <col min="6415" max="6415" width="13.75" style="78" customWidth="1"/>
    <col min="6416" max="6416" width="14.125" style="78" customWidth="1"/>
    <col min="6417" max="6417" width="15.625" style="78" customWidth="1"/>
    <col min="6418" max="6418" width="14.125" style="78" customWidth="1"/>
    <col min="6419" max="6420" width="14.25" style="78" customWidth="1"/>
    <col min="6421" max="6658" width="8.25" style="78"/>
    <col min="6659" max="6659" width="24.75" style="78" customWidth="1"/>
    <col min="6660" max="6660" width="19.25" style="78" customWidth="1"/>
    <col min="6661" max="6664" width="22.875" style="78" customWidth="1"/>
    <col min="6665" max="6665" width="8.25" style="78"/>
    <col min="6666" max="6666" width="18.25" style="78" customWidth="1"/>
    <col min="6667" max="6667" width="11" style="78" customWidth="1"/>
    <col min="6668" max="6668" width="14.625" style="78" customWidth="1"/>
    <col min="6669" max="6669" width="14.25" style="78" customWidth="1"/>
    <col min="6670" max="6670" width="14.625" style="78" customWidth="1"/>
    <col min="6671" max="6671" width="13.75" style="78" customWidth="1"/>
    <col min="6672" max="6672" width="14.125" style="78" customWidth="1"/>
    <col min="6673" max="6673" width="15.625" style="78" customWidth="1"/>
    <col min="6674" max="6674" width="14.125" style="78" customWidth="1"/>
    <col min="6675" max="6676" width="14.25" style="78" customWidth="1"/>
    <col min="6677" max="6914" width="8.25" style="78"/>
    <col min="6915" max="6915" width="24.75" style="78" customWidth="1"/>
    <col min="6916" max="6916" width="19.25" style="78" customWidth="1"/>
    <col min="6917" max="6920" width="22.875" style="78" customWidth="1"/>
    <col min="6921" max="6921" width="8.25" style="78"/>
    <col min="6922" max="6922" width="18.25" style="78" customWidth="1"/>
    <col min="6923" max="6923" width="11" style="78" customWidth="1"/>
    <col min="6924" max="6924" width="14.625" style="78" customWidth="1"/>
    <col min="6925" max="6925" width="14.25" style="78" customWidth="1"/>
    <col min="6926" max="6926" width="14.625" style="78" customWidth="1"/>
    <col min="6927" max="6927" width="13.75" style="78" customWidth="1"/>
    <col min="6928" max="6928" width="14.125" style="78" customWidth="1"/>
    <col min="6929" max="6929" width="15.625" style="78" customWidth="1"/>
    <col min="6930" max="6930" width="14.125" style="78" customWidth="1"/>
    <col min="6931" max="6932" width="14.25" style="78" customWidth="1"/>
    <col min="6933" max="7170" width="8.25" style="78"/>
    <col min="7171" max="7171" width="24.75" style="78" customWidth="1"/>
    <col min="7172" max="7172" width="19.25" style="78" customWidth="1"/>
    <col min="7173" max="7176" width="22.875" style="78" customWidth="1"/>
    <col min="7177" max="7177" width="8.25" style="78"/>
    <col min="7178" max="7178" width="18.25" style="78" customWidth="1"/>
    <col min="7179" max="7179" width="11" style="78" customWidth="1"/>
    <col min="7180" max="7180" width="14.625" style="78" customWidth="1"/>
    <col min="7181" max="7181" width="14.25" style="78" customWidth="1"/>
    <col min="7182" max="7182" width="14.625" style="78" customWidth="1"/>
    <col min="7183" max="7183" width="13.75" style="78" customWidth="1"/>
    <col min="7184" max="7184" width="14.125" style="78" customWidth="1"/>
    <col min="7185" max="7185" width="15.625" style="78" customWidth="1"/>
    <col min="7186" max="7186" width="14.125" style="78" customWidth="1"/>
    <col min="7187" max="7188" width="14.25" style="78" customWidth="1"/>
    <col min="7189" max="7426" width="8.25" style="78"/>
    <col min="7427" max="7427" width="24.75" style="78" customWidth="1"/>
    <col min="7428" max="7428" width="19.25" style="78" customWidth="1"/>
    <col min="7429" max="7432" width="22.875" style="78" customWidth="1"/>
    <col min="7433" max="7433" width="8.25" style="78"/>
    <col min="7434" max="7434" width="18.25" style="78" customWidth="1"/>
    <col min="7435" max="7435" width="11" style="78" customWidth="1"/>
    <col min="7436" max="7436" width="14.625" style="78" customWidth="1"/>
    <col min="7437" max="7437" width="14.25" style="78" customWidth="1"/>
    <col min="7438" max="7438" width="14.625" style="78" customWidth="1"/>
    <col min="7439" max="7439" width="13.75" style="78" customWidth="1"/>
    <col min="7440" max="7440" width="14.125" style="78" customWidth="1"/>
    <col min="7441" max="7441" width="15.625" style="78" customWidth="1"/>
    <col min="7442" max="7442" width="14.125" style="78" customWidth="1"/>
    <col min="7443" max="7444" width="14.25" style="78" customWidth="1"/>
    <col min="7445" max="7682" width="8.25" style="78"/>
    <col min="7683" max="7683" width="24.75" style="78" customWidth="1"/>
    <col min="7684" max="7684" width="19.25" style="78" customWidth="1"/>
    <col min="7685" max="7688" width="22.875" style="78" customWidth="1"/>
    <col min="7689" max="7689" width="8.25" style="78"/>
    <col min="7690" max="7690" width="18.25" style="78" customWidth="1"/>
    <col min="7691" max="7691" width="11" style="78" customWidth="1"/>
    <col min="7692" max="7692" width="14.625" style="78" customWidth="1"/>
    <col min="7693" max="7693" width="14.25" style="78" customWidth="1"/>
    <col min="7694" max="7694" width="14.625" style="78" customWidth="1"/>
    <col min="7695" max="7695" width="13.75" style="78" customWidth="1"/>
    <col min="7696" max="7696" width="14.125" style="78" customWidth="1"/>
    <col min="7697" max="7697" width="15.625" style="78" customWidth="1"/>
    <col min="7698" max="7698" width="14.125" style="78" customWidth="1"/>
    <col min="7699" max="7700" width="14.25" style="78" customWidth="1"/>
    <col min="7701" max="7938" width="8.25" style="78"/>
    <col min="7939" max="7939" width="24.75" style="78" customWidth="1"/>
    <col min="7940" max="7940" width="19.25" style="78" customWidth="1"/>
    <col min="7941" max="7944" width="22.875" style="78" customWidth="1"/>
    <col min="7945" max="7945" width="8.25" style="78"/>
    <col min="7946" max="7946" width="18.25" style="78" customWidth="1"/>
    <col min="7947" max="7947" width="11" style="78" customWidth="1"/>
    <col min="7948" max="7948" width="14.625" style="78" customWidth="1"/>
    <col min="7949" max="7949" width="14.25" style="78" customWidth="1"/>
    <col min="7950" max="7950" width="14.625" style="78" customWidth="1"/>
    <col min="7951" max="7951" width="13.75" style="78" customWidth="1"/>
    <col min="7952" max="7952" width="14.125" style="78" customWidth="1"/>
    <col min="7953" max="7953" width="15.625" style="78" customWidth="1"/>
    <col min="7954" max="7954" width="14.125" style="78" customWidth="1"/>
    <col min="7955" max="7956" width="14.25" style="78" customWidth="1"/>
    <col min="7957" max="8194" width="8.25" style="78"/>
    <col min="8195" max="8195" width="24.75" style="78" customWidth="1"/>
    <col min="8196" max="8196" width="19.25" style="78" customWidth="1"/>
    <col min="8197" max="8200" width="22.875" style="78" customWidth="1"/>
    <col min="8201" max="8201" width="8.25" style="78"/>
    <col min="8202" max="8202" width="18.25" style="78" customWidth="1"/>
    <col min="8203" max="8203" width="11" style="78" customWidth="1"/>
    <col min="8204" max="8204" width="14.625" style="78" customWidth="1"/>
    <col min="8205" max="8205" width="14.25" style="78" customWidth="1"/>
    <col min="8206" max="8206" width="14.625" style="78" customWidth="1"/>
    <col min="8207" max="8207" width="13.75" style="78" customWidth="1"/>
    <col min="8208" max="8208" width="14.125" style="78" customWidth="1"/>
    <col min="8209" max="8209" width="15.625" style="78" customWidth="1"/>
    <col min="8210" max="8210" width="14.125" style="78" customWidth="1"/>
    <col min="8211" max="8212" width="14.25" style="78" customWidth="1"/>
    <col min="8213" max="8450" width="8.25" style="78"/>
    <col min="8451" max="8451" width="24.75" style="78" customWidth="1"/>
    <col min="8452" max="8452" width="19.25" style="78" customWidth="1"/>
    <col min="8453" max="8456" width="22.875" style="78" customWidth="1"/>
    <col min="8457" max="8457" width="8.25" style="78"/>
    <col min="8458" max="8458" width="18.25" style="78" customWidth="1"/>
    <col min="8459" max="8459" width="11" style="78" customWidth="1"/>
    <col min="8460" max="8460" width="14.625" style="78" customWidth="1"/>
    <col min="8461" max="8461" width="14.25" style="78" customWidth="1"/>
    <col min="8462" max="8462" width="14.625" style="78" customWidth="1"/>
    <col min="8463" max="8463" width="13.75" style="78" customWidth="1"/>
    <col min="8464" max="8464" width="14.125" style="78" customWidth="1"/>
    <col min="8465" max="8465" width="15.625" style="78" customWidth="1"/>
    <col min="8466" max="8466" width="14.125" style="78" customWidth="1"/>
    <col min="8467" max="8468" width="14.25" style="78" customWidth="1"/>
    <col min="8469" max="8706" width="8.25" style="78"/>
    <col min="8707" max="8707" width="24.75" style="78" customWidth="1"/>
    <col min="8708" max="8708" width="19.25" style="78" customWidth="1"/>
    <col min="8709" max="8712" width="22.875" style="78" customWidth="1"/>
    <col min="8713" max="8713" width="8.25" style="78"/>
    <col min="8714" max="8714" width="18.25" style="78" customWidth="1"/>
    <col min="8715" max="8715" width="11" style="78" customWidth="1"/>
    <col min="8716" max="8716" width="14.625" style="78" customWidth="1"/>
    <col min="8717" max="8717" width="14.25" style="78" customWidth="1"/>
    <col min="8718" max="8718" width="14.625" style="78" customWidth="1"/>
    <col min="8719" max="8719" width="13.75" style="78" customWidth="1"/>
    <col min="8720" max="8720" width="14.125" style="78" customWidth="1"/>
    <col min="8721" max="8721" width="15.625" style="78" customWidth="1"/>
    <col min="8722" max="8722" width="14.125" style="78" customWidth="1"/>
    <col min="8723" max="8724" width="14.25" style="78" customWidth="1"/>
    <col min="8725" max="8962" width="8.25" style="78"/>
    <col min="8963" max="8963" width="24.75" style="78" customWidth="1"/>
    <col min="8964" max="8964" width="19.25" style="78" customWidth="1"/>
    <col min="8965" max="8968" width="22.875" style="78" customWidth="1"/>
    <col min="8969" max="8969" width="8.25" style="78"/>
    <col min="8970" max="8970" width="18.25" style="78" customWidth="1"/>
    <col min="8971" max="8971" width="11" style="78" customWidth="1"/>
    <col min="8972" max="8972" width="14.625" style="78" customWidth="1"/>
    <col min="8973" max="8973" width="14.25" style="78" customWidth="1"/>
    <col min="8974" max="8974" width="14.625" style="78" customWidth="1"/>
    <col min="8975" max="8975" width="13.75" style="78" customWidth="1"/>
    <col min="8976" max="8976" width="14.125" style="78" customWidth="1"/>
    <col min="8977" max="8977" width="15.625" style="78" customWidth="1"/>
    <col min="8978" max="8978" width="14.125" style="78" customWidth="1"/>
    <col min="8979" max="8980" width="14.25" style="78" customWidth="1"/>
    <col min="8981" max="9218" width="8.25" style="78"/>
    <col min="9219" max="9219" width="24.75" style="78" customWidth="1"/>
    <col min="9220" max="9220" width="19.25" style="78" customWidth="1"/>
    <col min="9221" max="9224" width="22.875" style="78" customWidth="1"/>
    <col min="9225" max="9225" width="8.25" style="78"/>
    <col min="9226" max="9226" width="18.25" style="78" customWidth="1"/>
    <col min="9227" max="9227" width="11" style="78" customWidth="1"/>
    <col min="9228" max="9228" width="14.625" style="78" customWidth="1"/>
    <col min="9229" max="9229" width="14.25" style="78" customWidth="1"/>
    <col min="9230" max="9230" width="14.625" style="78" customWidth="1"/>
    <col min="9231" max="9231" width="13.75" style="78" customWidth="1"/>
    <col min="9232" max="9232" width="14.125" style="78" customWidth="1"/>
    <col min="9233" max="9233" width="15.625" style="78" customWidth="1"/>
    <col min="9234" max="9234" width="14.125" style="78" customWidth="1"/>
    <col min="9235" max="9236" width="14.25" style="78" customWidth="1"/>
    <col min="9237" max="9474" width="8.25" style="78"/>
    <col min="9475" max="9475" width="24.75" style="78" customWidth="1"/>
    <col min="9476" max="9476" width="19.25" style="78" customWidth="1"/>
    <col min="9477" max="9480" width="22.875" style="78" customWidth="1"/>
    <col min="9481" max="9481" width="8.25" style="78"/>
    <col min="9482" max="9482" width="18.25" style="78" customWidth="1"/>
    <col min="9483" max="9483" width="11" style="78" customWidth="1"/>
    <col min="9484" max="9484" width="14.625" style="78" customWidth="1"/>
    <col min="9485" max="9485" width="14.25" style="78" customWidth="1"/>
    <col min="9486" max="9486" width="14.625" style="78" customWidth="1"/>
    <col min="9487" max="9487" width="13.75" style="78" customWidth="1"/>
    <col min="9488" max="9488" width="14.125" style="78" customWidth="1"/>
    <col min="9489" max="9489" width="15.625" style="78" customWidth="1"/>
    <col min="9490" max="9490" width="14.125" style="78" customWidth="1"/>
    <col min="9491" max="9492" width="14.25" style="78" customWidth="1"/>
    <col min="9493" max="9730" width="8.25" style="78"/>
    <col min="9731" max="9731" width="24.75" style="78" customWidth="1"/>
    <col min="9732" max="9732" width="19.25" style="78" customWidth="1"/>
    <col min="9733" max="9736" width="22.875" style="78" customWidth="1"/>
    <col min="9737" max="9737" width="8.25" style="78"/>
    <col min="9738" max="9738" width="18.25" style="78" customWidth="1"/>
    <col min="9739" max="9739" width="11" style="78" customWidth="1"/>
    <col min="9740" max="9740" width="14.625" style="78" customWidth="1"/>
    <col min="9741" max="9741" width="14.25" style="78" customWidth="1"/>
    <col min="9742" max="9742" width="14.625" style="78" customWidth="1"/>
    <col min="9743" max="9743" width="13.75" style="78" customWidth="1"/>
    <col min="9744" max="9744" width="14.125" style="78" customWidth="1"/>
    <col min="9745" max="9745" width="15.625" style="78" customWidth="1"/>
    <col min="9746" max="9746" width="14.125" style="78" customWidth="1"/>
    <col min="9747" max="9748" width="14.25" style="78" customWidth="1"/>
    <col min="9749" max="9986" width="8.25" style="78"/>
    <col min="9987" max="9987" width="24.75" style="78" customWidth="1"/>
    <col min="9988" max="9988" width="19.25" style="78" customWidth="1"/>
    <col min="9989" max="9992" width="22.875" style="78" customWidth="1"/>
    <col min="9993" max="9993" width="8.25" style="78"/>
    <col min="9994" max="9994" width="18.25" style="78" customWidth="1"/>
    <col min="9995" max="9995" width="11" style="78" customWidth="1"/>
    <col min="9996" max="9996" width="14.625" style="78" customWidth="1"/>
    <col min="9997" max="9997" width="14.25" style="78" customWidth="1"/>
    <col min="9998" max="9998" width="14.625" style="78" customWidth="1"/>
    <col min="9999" max="9999" width="13.75" style="78" customWidth="1"/>
    <col min="10000" max="10000" width="14.125" style="78" customWidth="1"/>
    <col min="10001" max="10001" width="15.625" style="78" customWidth="1"/>
    <col min="10002" max="10002" width="14.125" style="78" customWidth="1"/>
    <col min="10003" max="10004" width="14.25" style="78" customWidth="1"/>
    <col min="10005" max="10242" width="8.25" style="78"/>
    <col min="10243" max="10243" width="24.75" style="78" customWidth="1"/>
    <col min="10244" max="10244" width="19.25" style="78" customWidth="1"/>
    <col min="10245" max="10248" width="22.875" style="78" customWidth="1"/>
    <col min="10249" max="10249" width="8.25" style="78"/>
    <col min="10250" max="10250" width="18.25" style="78" customWidth="1"/>
    <col min="10251" max="10251" width="11" style="78" customWidth="1"/>
    <col min="10252" max="10252" width="14.625" style="78" customWidth="1"/>
    <col min="10253" max="10253" width="14.25" style="78" customWidth="1"/>
    <col min="10254" max="10254" width="14.625" style="78" customWidth="1"/>
    <col min="10255" max="10255" width="13.75" style="78" customWidth="1"/>
    <col min="10256" max="10256" width="14.125" style="78" customWidth="1"/>
    <col min="10257" max="10257" width="15.625" style="78" customWidth="1"/>
    <col min="10258" max="10258" width="14.125" style="78" customWidth="1"/>
    <col min="10259" max="10260" width="14.25" style="78" customWidth="1"/>
    <col min="10261" max="10498" width="8.25" style="78"/>
    <col min="10499" max="10499" width="24.75" style="78" customWidth="1"/>
    <col min="10500" max="10500" width="19.25" style="78" customWidth="1"/>
    <col min="10501" max="10504" width="22.875" style="78" customWidth="1"/>
    <col min="10505" max="10505" width="8.25" style="78"/>
    <col min="10506" max="10506" width="18.25" style="78" customWidth="1"/>
    <col min="10507" max="10507" width="11" style="78" customWidth="1"/>
    <col min="10508" max="10508" width="14.625" style="78" customWidth="1"/>
    <col min="10509" max="10509" width="14.25" style="78" customWidth="1"/>
    <col min="10510" max="10510" width="14.625" style="78" customWidth="1"/>
    <col min="10511" max="10511" width="13.75" style="78" customWidth="1"/>
    <col min="10512" max="10512" width="14.125" style="78" customWidth="1"/>
    <col min="10513" max="10513" width="15.625" style="78" customWidth="1"/>
    <col min="10514" max="10514" width="14.125" style="78" customWidth="1"/>
    <col min="10515" max="10516" width="14.25" style="78" customWidth="1"/>
    <col min="10517" max="10754" width="8.25" style="78"/>
    <col min="10755" max="10755" width="24.75" style="78" customWidth="1"/>
    <col min="10756" max="10756" width="19.25" style="78" customWidth="1"/>
    <col min="10757" max="10760" width="22.875" style="78" customWidth="1"/>
    <col min="10761" max="10761" width="8.25" style="78"/>
    <col min="10762" max="10762" width="18.25" style="78" customWidth="1"/>
    <col min="10763" max="10763" width="11" style="78" customWidth="1"/>
    <col min="10764" max="10764" width="14.625" style="78" customWidth="1"/>
    <col min="10765" max="10765" width="14.25" style="78" customWidth="1"/>
    <col min="10766" max="10766" width="14.625" style="78" customWidth="1"/>
    <col min="10767" max="10767" width="13.75" style="78" customWidth="1"/>
    <col min="10768" max="10768" width="14.125" style="78" customWidth="1"/>
    <col min="10769" max="10769" width="15.625" style="78" customWidth="1"/>
    <col min="10770" max="10770" width="14.125" style="78" customWidth="1"/>
    <col min="10771" max="10772" width="14.25" style="78" customWidth="1"/>
    <col min="10773" max="11010" width="8.25" style="78"/>
    <col min="11011" max="11011" width="24.75" style="78" customWidth="1"/>
    <col min="11012" max="11012" width="19.25" style="78" customWidth="1"/>
    <col min="11013" max="11016" width="22.875" style="78" customWidth="1"/>
    <col min="11017" max="11017" width="8.25" style="78"/>
    <col min="11018" max="11018" width="18.25" style="78" customWidth="1"/>
    <col min="11019" max="11019" width="11" style="78" customWidth="1"/>
    <col min="11020" max="11020" width="14.625" style="78" customWidth="1"/>
    <col min="11021" max="11021" width="14.25" style="78" customWidth="1"/>
    <col min="11022" max="11022" width="14.625" style="78" customWidth="1"/>
    <col min="11023" max="11023" width="13.75" style="78" customWidth="1"/>
    <col min="11024" max="11024" width="14.125" style="78" customWidth="1"/>
    <col min="11025" max="11025" width="15.625" style="78" customWidth="1"/>
    <col min="11026" max="11026" width="14.125" style="78" customWidth="1"/>
    <col min="11027" max="11028" width="14.25" style="78" customWidth="1"/>
    <col min="11029" max="11266" width="8.25" style="78"/>
    <col min="11267" max="11267" width="24.75" style="78" customWidth="1"/>
    <col min="11268" max="11268" width="19.25" style="78" customWidth="1"/>
    <col min="11269" max="11272" width="22.875" style="78" customWidth="1"/>
    <col min="11273" max="11273" width="8.25" style="78"/>
    <col min="11274" max="11274" width="18.25" style="78" customWidth="1"/>
    <col min="11275" max="11275" width="11" style="78" customWidth="1"/>
    <col min="11276" max="11276" width="14.625" style="78" customWidth="1"/>
    <col min="11277" max="11277" width="14.25" style="78" customWidth="1"/>
    <col min="11278" max="11278" width="14.625" style="78" customWidth="1"/>
    <col min="11279" max="11279" width="13.75" style="78" customWidth="1"/>
    <col min="11280" max="11280" width="14.125" style="78" customWidth="1"/>
    <col min="11281" max="11281" width="15.625" style="78" customWidth="1"/>
    <col min="11282" max="11282" width="14.125" style="78" customWidth="1"/>
    <col min="11283" max="11284" width="14.25" style="78" customWidth="1"/>
    <col min="11285" max="11522" width="8.25" style="78"/>
    <col min="11523" max="11523" width="24.75" style="78" customWidth="1"/>
    <col min="11524" max="11524" width="19.25" style="78" customWidth="1"/>
    <col min="11525" max="11528" width="22.875" style="78" customWidth="1"/>
    <col min="11529" max="11529" width="8.25" style="78"/>
    <col min="11530" max="11530" width="18.25" style="78" customWidth="1"/>
    <col min="11531" max="11531" width="11" style="78" customWidth="1"/>
    <col min="11532" max="11532" width="14.625" style="78" customWidth="1"/>
    <col min="11533" max="11533" width="14.25" style="78" customWidth="1"/>
    <col min="11534" max="11534" width="14.625" style="78" customWidth="1"/>
    <col min="11535" max="11535" width="13.75" style="78" customWidth="1"/>
    <col min="11536" max="11536" width="14.125" style="78" customWidth="1"/>
    <col min="11537" max="11537" width="15.625" style="78" customWidth="1"/>
    <col min="11538" max="11538" width="14.125" style="78" customWidth="1"/>
    <col min="11539" max="11540" width="14.25" style="78" customWidth="1"/>
    <col min="11541" max="11778" width="8.25" style="78"/>
    <col min="11779" max="11779" width="24.75" style="78" customWidth="1"/>
    <col min="11780" max="11780" width="19.25" style="78" customWidth="1"/>
    <col min="11781" max="11784" width="22.875" style="78" customWidth="1"/>
    <col min="11785" max="11785" width="8.25" style="78"/>
    <col min="11786" max="11786" width="18.25" style="78" customWidth="1"/>
    <col min="11787" max="11787" width="11" style="78" customWidth="1"/>
    <col min="11788" max="11788" width="14.625" style="78" customWidth="1"/>
    <col min="11789" max="11789" width="14.25" style="78" customWidth="1"/>
    <col min="11790" max="11790" width="14.625" style="78" customWidth="1"/>
    <col min="11791" max="11791" width="13.75" style="78" customWidth="1"/>
    <col min="11792" max="11792" width="14.125" style="78" customWidth="1"/>
    <col min="11793" max="11793" width="15.625" style="78" customWidth="1"/>
    <col min="11794" max="11794" width="14.125" style="78" customWidth="1"/>
    <col min="11795" max="11796" width="14.25" style="78" customWidth="1"/>
    <col min="11797" max="12034" width="8.25" style="78"/>
    <col min="12035" max="12035" width="24.75" style="78" customWidth="1"/>
    <col min="12036" max="12036" width="19.25" style="78" customWidth="1"/>
    <col min="12037" max="12040" width="22.875" style="78" customWidth="1"/>
    <col min="12041" max="12041" width="8.25" style="78"/>
    <col min="12042" max="12042" width="18.25" style="78" customWidth="1"/>
    <col min="12043" max="12043" width="11" style="78" customWidth="1"/>
    <col min="12044" max="12044" width="14.625" style="78" customWidth="1"/>
    <col min="12045" max="12045" width="14.25" style="78" customWidth="1"/>
    <col min="12046" max="12046" width="14.625" style="78" customWidth="1"/>
    <col min="12047" max="12047" width="13.75" style="78" customWidth="1"/>
    <col min="12048" max="12048" width="14.125" style="78" customWidth="1"/>
    <col min="12049" max="12049" width="15.625" style="78" customWidth="1"/>
    <col min="12050" max="12050" width="14.125" style="78" customWidth="1"/>
    <col min="12051" max="12052" width="14.25" style="78" customWidth="1"/>
    <col min="12053" max="12290" width="8.25" style="78"/>
    <col min="12291" max="12291" width="24.75" style="78" customWidth="1"/>
    <col min="12292" max="12292" width="19.25" style="78" customWidth="1"/>
    <col min="12293" max="12296" width="22.875" style="78" customWidth="1"/>
    <col min="12297" max="12297" width="8.25" style="78"/>
    <col min="12298" max="12298" width="18.25" style="78" customWidth="1"/>
    <col min="12299" max="12299" width="11" style="78" customWidth="1"/>
    <col min="12300" max="12300" width="14.625" style="78" customWidth="1"/>
    <col min="12301" max="12301" width="14.25" style="78" customWidth="1"/>
    <col min="12302" max="12302" width="14.625" style="78" customWidth="1"/>
    <col min="12303" max="12303" width="13.75" style="78" customWidth="1"/>
    <col min="12304" max="12304" width="14.125" style="78" customWidth="1"/>
    <col min="12305" max="12305" width="15.625" style="78" customWidth="1"/>
    <col min="12306" max="12306" width="14.125" style="78" customWidth="1"/>
    <col min="12307" max="12308" width="14.25" style="78" customWidth="1"/>
    <col min="12309" max="12546" width="8.25" style="78"/>
    <col min="12547" max="12547" width="24.75" style="78" customWidth="1"/>
    <col min="12548" max="12548" width="19.25" style="78" customWidth="1"/>
    <col min="12549" max="12552" width="22.875" style="78" customWidth="1"/>
    <col min="12553" max="12553" width="8.25" style="78"/>
    <col min="12554" max="12554" width="18.25" style="78" customWidth="1"/>
    <col min="12555" max="12555" width="11" style="78" customWidth="1"/>
    <col min="12556" max="12556" width="14.625" style="78" customWidth="1"/>
    <col min="12557" max="12557" width="14.25" style="78" customWidth="1"/>
    <col min="12558" max="12558" width="14.625" style="78" customWidth="1"/>
    <col min="12559" max="12559" width="13.75" style="78" customWidth="1"/>
    <col min="12560" max="12560" width="14.125" style="78" customWidth="1"/>
    <col min="12561" max="12561" width="15.625" style="78" customWidth="1"/>
    <col min="12562" max="12562" width="14.125" style="78" customWidth="1"/>
    <col min="12563" max="12564" width="14.25" style="78" customWidth="1"/>
    <col min="12565" max="12802" width="8.25" style="78"/>
    <col min="12803" max="12803" width="24.75" style="78" customWidth="1"/>
    <col min="12804" max="12804" width="19.25" style="78" customWidth="1"/>
    <col min="12805" max="12808" width="22.875" style="78" customWidth="1"/>
    <col min="12809" max="12809" width="8.25" style="78"/>
    <col min="12810" max="12810" width="18.25" style="78" customWidth="1"/>
    <col min="12811" max="12811" width="11" style="78" customWidth="1"/>
    <col min="12812" max="12812" width="14.625" style="78" customWidth="1"/>
    <col min="12813" max="12813" width="14.25" style="78" customWidth="1"/>
    <col min="12814" max="12814" width="14.625" style="78" customWidth="1"/>
    <col min="12815" max="12815" width="13.75" style="78" customWidth="1"/>
    <col min="12816" max="12816" width="14.125" style="78" customWidth="1"/>
    <col min="12817" max="12817" width="15.625" style="78" customWidth="1"/>
    <col min="12818" max="12818" width="14.125" style="78" customWidth="1"/>
    <col min="12819" max="12820" width="14.25" style="78" customWidth="1"/>
    <col min="12821" max="13058" width="8.25" style="78"/>
    <col min="13059" max="13059" width="24.75" style="78" customWidth="1"/>
    <col min="13060" max="13060" width="19.25" style="78" customWidth="1"/>
    <col min="13061" max="13064" width="22.875" style="78" customWidth="1"/>
    <col min="13065" max="13065" width="8.25" style="78"/>
    <col min="13066" max="13066" width="18.25" style="78" customWidth="1"/>
    <col min="13067" max="13067" width="11" style="78" customWidth="1"/>
    <col min="13068" max="13068" width="14.625" style="78" customWidth="1"/>
    <col min="13069" max="13069" width="14.25" style="78" customWidth="1"/>
    <col min="13070" max="13070" width="14.625" style="78" customWidth="1"/>
    <col min="13071" max="13071" width="13.75" style="78" customWidth="1"/>
    <col min="13072" max="13072" width="14.125" style="78" customWidth="1"/>
    <col min="13073" max="13073" width="15.625" style="78" customWidth="1"/>
    <col min="13074" max="13074" width="14.125" style="78" customWidth="1"/>
    <col min="13075" max="13076" width="14.25" style="78" customWidth="1"/>
    <col min="13077" max="13314" width="8.25" style="78"/>
    <col min="13315" max="13315" width="24.75" style="78" customWidth="1"/>
    <col min="13316" max="13316" width="19.25" style="78" customWidth="1"/>
    <col min="13317" max="13320" width="22.875" style="78" customWidth="1"/>
    <col min="13321" max="13321" width="8.25" style="78"/>
    <col min="13322" max="13322" width="18.25" style="78" customWidth="1"/>
    <col min="13323" max="13323" width="11" style="78" customWidth="1"/>
    <col min="13324" max="13324" width="14.625" style="78" customWidth="1"/>
    <col min="13325" max="13325" width="14.25" style="78" customWidth="1"/>
    <col min="13326" max="13326" width="14.625" style="78" customWidth="1"/>
    <col min="13327" max="13327" width="13.75" style="78" customWidth="1"/>
    <col min="13328" max="13328" width="14.125" style="78" customWidth="1"/>
    <col min="13329" max="13329" width="15.625" style="78" customWidth="1"/>
    <col min="13330" max="13330" width="14.125" style="78" customWidth="1"/>
    <col min="13331" max="13332" width="14.25" style="78" customWidth="1"/>
    <col min="13333" max="13570" width="8.25" style="78"/>
    <col min="13571" max="13571" width="24.75" style="78" customWidth="1"/>
    <col min="13572" max="13572" width="19.25" style="78" customWidth="1"/>
    <col min="13573" max="13576" width="22.875" style="78" customWidth="1"/>
    <col min="13577" max="13577" width="8.25" style="78"/>
    <col min="13578" max="13578" width="18.25" style="78" customWidth="1"/>
    <col min="13579" max="13579" width="11" style="78" customWidth="1"/>
    <col min="13580" max="13580" width="14.625" style="78" customWidth="1"/>
    <col min="13581" max="13581" width="14.25" style="78" customWidth="1"/>
    <col min="13582" max="13582" width="14.625" style="78" customWidth="1"/>
    <col min="13583" max="13583" width="13.75" style="78" customWidth="1"/>
    <col min="13584" max="13584" width="14.125" style="78" customWidth="1"/>
    <col min="13585" max="13585" width="15.625" style="78" customWidth="1"/>
    <col min="13586" max="13586" width="14.125" style="78" customWidth="1"/>
    <col min="13587" max="13588" width="14.25" style="78" customWidth="1"/>
    <col min="13589" max="13826" width="8.25" style="78"/>
    <col min="13827" max="13827" width="24.75" style="78" customWidth="1"/>
    <col min="13828" max="13828" width="19.25" style="78" customWidth="1"/>
    <col min="13829" max="13832" width="22.875" style="78" customWidth="1"/>
    <col min="13833" max="13833" width="8.25" style="78"/>
    <col min="13834" max="13834" width="18.25" style="78" customWidth="1"/>
    <col min="13835" max="13835" width="11" style="78" customWidth="1"/>
    <col min="13836" max="13836" width="14.625" style="78" customWidth="1"/>
    <col min="13837" max="13837" width="14.25" style="78" customWidth="1"/>
    <col min="13838" max="13838" width="14.625" style="78" customWidth="1"/>
    <col min="13839" max="13839" width="13.75" style="78" customWidth="1"/>
    <col min="13840" max="13840" width="14.125" style="78" customWidth="1"/>
    <col min="13841" max="13841" width="15.625" style="78" customWidth="1"/>
    <col min="13842" max="13842" width="14.125" style="78" customWidth="1"/>
    <col min="13843" max="13844" width="14.25" style="78" customWidth="1"/>
    <col min="13845" max="14082" width="8.25" style="78"/>
    <col min="14083" max="14083" width="24.75" style="78" customWidth="1"/>
    <col min="14084" max="14084" width="19.25" style="78" customWidth="1"/>
    <col min="14085" max="14088" width="22.875" style="78" customWidth="1"/>
    <col min="14089" max="14089" width="8.25" style="78"/>
    <col min="14090" max="14090" width="18.25" style="78" customWidth="1"/>
    <col min="14091" max="14091" width="11" style="78" customWidth="1"/>
    <col min="14092" max="14092" width="14.625" style="78" customWidth="1"/>
    <col min="14093" max="14093" width="14.25" style="78" customWidth="1"/>
    <col min="14094" max="14094" width="14.625" style="78" customWidth="1"/>
    <col min="14095" max="14095" width="13.75" style="78" customWidth="1"/>
    <col min="14096" max="14096" width="14.125" style="78" customWidth="1"/>
    <col min="14097" max="14097" width="15.625" style="78" customWidth="1"/>
    <col min="14098" max="14098" width="14.125" style="78" customWidth="1"/>
    <col min="14099" max="14100" width="14.25" style="78" customWidth="1"/>
    <col min="14101" max="14338" width="8.25" style="78"/>
    <col min="14339" max="14339" width="24.75" style="78" customWidth="1"/>
    <col min="14340" max="14340" width="19.25" style="78" customWidth="1"/>
    <col min="14341" max="14344" width="22.875" style="78" customWidth="1"/>
    <col min="14345" max="14345" width="8.25" style="78"/>
    <col min="14346" max="14346" width="18.25" style="78" customWidth="1"/>
    <col min="14347" max="14347" width="11" style="78" customWidth="1"/>
    <col min="14348" max="14348" width="14.625" style="78" customWidth="1"/>
    <col min="14349" max="14349" width="14.25" style="78" customWidth="1"/>
    <col min="14350" max="14350" width="14.625" style="78" customWidth="1"/>
    <col min="14351" max="14351" width="13.75" style="78" customWidth="1"/>
    <col min="14352" max="14352" width="14.125" style="78" customWidth="1"/>
    <col min="14353" max="14353" width="15.625" style="78" customWidth="1"/>
    <col min="14354" max="14354" width="14.125" style="78" customWidth="1"/>
    <col min="14355" max="14356" width="14.25" style="78" customWidth="1"/>
    <col min="14357" max="14594" width="8.25" style="78"/>
    <col min="14595" max="14595" width="24.75" style="78" customWidth="1"/>
    <col min="14596" max="14596" width="19.25" style="78" customWidth="1"/>
    <col min="14597" max="14600" width="22.875" style="78" customWidth="1"/>
    <col min="14601" max="14601" width="8.25" style="78"/>
    <col min="14602" max="14602" width="18.25" style="78" customWidth="1"/>
    <col min="14603" max="14603" width="11" style="78" customWidth="1"/>
    <col min="14604" max="14604" width="14.625" style="78" customWidth="1"/>
    <col min="14605" max="14605" width="14.25" style="78" customWidth="1"/>
    <col min="14606" max="14606" width="14.625" style="78" customWidth="1"/>
    <col min="14607" max="14607" width="13.75" style="78" customWidth="1"/>
    <col min="14608" max="14608" width="14.125" style="78" customWidth="1"/>
    <col min="14609" max="14609" width="15.625" style="78" customWidth="1"/>
    <col min="14610" max="14610" width="14.125" style="78" customWidth="1"/>
    <col min="14611" max="14612" width="14.25" style="78" customWidth="1"/>
    <col min="14613" max="14850" width="8.25" style="78"/>
    <col min="14851" max="14851" width="24.75" style="78" customWidth="1"/>
    <col min="14852" max="14852" width="19.25" style="78" customWidth="1"/>
    <col min="14853" max="14856" width="22.875" style="78" customWidth="1"/>
    <col min="14857" max="14857" width="8.25" style="78"/>
    <col min="14858" max="14858" width="18.25" style="78" customWidth="1"/>
    <col min="14859" max="14859" width="11" style="78" customWidth="1"/>
    <col min="14860" max="14860" width="14.625" style="78" customWidth="1"/>
    <col min="14861" max="14861" width="14.25" style="78" customWidth="1"/>
    <col min="14862" max="14862" width="14.625" style="78" customWidth="1"/>
    <col min="14863" max="14863" width="13.75" style="78" customWidth="1"/>
    <col min="14864" max="14864" width="14.125" style="78" customWidth="1"/>
    <col min="14865" max="14865" width="15.625" style="78" customWidth="1"/>
    <col min="14866" max="14866" width="14.125" style="78" customWidth="1"/>
    <col min="14867" max="14868" width="14.25" style="78" customWidth="1"/>
    <col min="14869" max="15106" width="8.25" style="78"/>
    <col min="15107" max="15107" width="24.75" style="78" customWidth="1"/>
    <col min="15108" max="15108" width="19.25" style="78" customWidth="1"/>
    <col min="15109" max="15112" width="22.875" style="78" customWidth="1"/>
    <col min="15113" max="15113" width="8.25" style="78"/>
    <col min="15114" max="15114" width="18.25" style="78" customWidth="1"/>
    <col min="15115" max="15115" width="11" style="78" customWidth="1"/>
    <col min="15116" max="15116" width="14.625" style="78" customWidth="1"/>
    <col min="15117" max="15117" width="14.25" style="78" customWidth="1"/>
    <col min="15118" max="15118" width="14.625" style="78" customWidth="1"/>
    <col min="15119" max="15119" width="13.75" style="78" customWidth="1"/>
    <col min="15120" max="15120" width="14.125" style="78" customWidth="1"/>
    <col min="15121" max="15121" width="15.625" style="78" customWidth="1"/>
    <col min="15122" max="15122" width="14.125" style="78" customWidth="1"/>
    <col min="15123" max="15124" width="14.25" style="78" customWidth="1"/>
    <col min="15125" max="15362" width="8.25" style="78"/>
    <col min="15363" max="15363" width="24.75" style="78" customWidth="1"/>
    <col min="15364" max="15364" width="19.25" style="78" customWidth="1"/>
    <col min="15365" max="15368" width="22.875" style="78" customWidth="1"/>
    <col min="15369" max="15369" width="8.25" style="78"/>
    <col min="15370" max="15370" width="18.25" style="78" customWidth="1"/>
    <col min="15371" max="15371" width="11" style="78" customWidth="1"/>
    <col min="15372" max="15372" width="14.625" style="78" customWidth="1"/>
    <col min="15373" max="15373" width="14.25" style="78" customWidth="1"/>
    <col min="15374" max="15374" width="14.625" style="78" customWidth="1"/>
    <col min="15375" max="15375" width="13.75" style="78" customWidth="1"/>
    <col min="15376" max="15376" width="14.125" style="78" customWidth="1"/>
    <col min="15377" max="15377" width="15.625" style="78" customWidth="1"/>
    <col min="15378" max="15378" width="14.125" style="78" customWidth="1"/>
    <col min="15379" max="15380" width="14.25" style="78" customWidth="1"/>
    <col min="15381" max="15618" width="8.25" style="78"/>
    <col min="15619" max="15619" width="24.75" style="78" customWidth="1"/>
    <col min="15620" max="15620" width="19.25" style="78" customWidth="1"/>
    <col min="15621" max="15624" width="22.875" style="78" customWidth="1"/>
    <col min="15625" max="15625" width="8.25" style="78"/>
    <col min="15626" max="15626" width="18.25" style="78" customWidth="1"/>
    <col min="15627" max="15627" width="11" style="78" customWidth="1"/>
    <col min="15628" max="15628" width="14.625" style="78" customWidth="1"/>
    <col min="15629" max="15629" width="14.25" style="78" customWidth="1"/>
    <col min="15630" max="15630" width="14.625" style="78" customWidth="1"/>
    <col min="15631" max="15631" width="13.75" style="78" customWidth="1"/>
    <col min="15632" max="15632" width="14.125" style="78" customWidth="1"/>
    <col min="15633" max="15633" width="15.625" style="78" customWidth="1"/>
    <col min="15634" max="15634" width="14.125" style="78" customWidth="1"/>
    <col min="15635" max="15636" width="14.25" style="78" customWidth="1"/>
    <col min="15637" max="15874" width="8.25" style="78"/>
    <col min="15875" max="15875" width="24.75" style="78" customWidth="1"/>
    <col min="15876" max="15876" width="19.25" style="78" customWidth="1"/>
    <col min="15877" max="15880" width="22.875" style="78" customWidth="1"/>
    <col min="15881" max="15881" width="8.25" style="78"/>
    <col min="15882" max="15882" width="18.25" style="78" customWidth="1"/>
    <col min="15883" max="15883" width="11" style="78" customWidth="1"/>
    <col min="15884" max="15884" width="14.625" style="78" customWidth="1"/>
    <col min="15885" max="15885" width="14.25" style="78" customWidth="1"/>
    <col min="15886" max="15886" width="14.625" style="78" customWidth="1"/>
    <col min="15887" max="15887" width="13.75" style="78" customWidth="1"/>
    <col min="15888" max="15888" width="14.125" style="78" customWidth="1"/>
    <col min="15889" max="15889" width="15.625" style="78" customWidth="1"/>
    <col min="15890" max="15890" width="14.125" style="78" customWidth="1"/>
    <col min="15891" max="15892" width="14.25" style="78" customWidth="1"/>
    <col min="15893" max="16130" width="8.25" style="78"/>
    <col min="16131" max="16131" width="24.75" style="78" customWidth="1"/>
    <col min="16132" max="16132" width="19.25" style="78" customWidth="1"/>
    <col min="16133" max="16136" width="22.875" style="78" customWidth="1"/>
    <col min="16137" max="16137" width="8.25" style="78"/>
    <col min="16138" max="16138" width="18.25" style="78" customWidth="1"/>
    <col min="16139" max="16139" width="11" style="78" customWidth="1"/>
    <col min="16140" max="16140" width="14.625" style="78" customWidth="1"/>
    <col min="16141" max="16141" width="14.25" style="78" customWidth="1"/>
    <col min="16142" max="16142" width="14.625" style="78" customWidth="1"/>
    <col min="16143" max="16143" width="13.75" style="78" customWidth="1"/>
    <col min="16144" max="16144" width="14.125" style="78" customWidth="1"/>
    <col min="16145" max="16145" width="15.625" style="78" customWidth="1"/>
    <col min="16146" max="16146" width="14.125" style="78" customWidth="1"/>
    <col min="16147" max="16148" width="14.25" style="78" customWidth="1"/>
    <col min="16149" max="16384" width="8.25" style="78"/>
  </cols>
  <sheetData>
    <row r="1" spans="1:25" s="73" customFormat="1" ht="29.1" hidden="1" customHeight="1">
      <c r="A1" s="174"/>
      <c r="B1" s="174"/>
      <c r="C1" s="174"/>
      <c r="D1" s="174"/>
      <c r="E1" s="174"/>
      <c r="F1" s="174"/>
      <c r="J1" s="45"/>
      <c r="K1" s="45"/>
      <c r="L1" s="45"/>
      <c r="M1" s="45"/>
      <c r="N1" s="45"/>
      <c r="O1" s="45"/>
      <c r="P1" s="45"/>
      <c r="Q1" s="45"/>
      <c r="R1" s="45"/>
      <c r="S1" s="45"/>
      <c r="T1" s="45"/>
      <c r="U1" s="45"/>
      <c r="V1" s="45"/>
      <c r="W1" s="45"/>
      <c r="X1" s="45"/>
      <c r="Y1" s="45"/>
    </row>
    <row r="2" spans="1:25" ht="18" customHeight="1">
      <c r="A2" s="74" t="s">
        <v>25</v>
      </c>
      <c r="B2" s="75" t="str">
        <f>DATA!B3</f>
        <v>E501</v>
      </c>
      <c r="C2" s="76" t="s">
        <v>62</v>
      </c>
      <c r="D2" s="77" t="e">
        <f>VLOOKUP($B$2,$B$81:$V$145,19,FALSE)</f>
        <v>#N/A</v>
      </c>
      <c r="E2" s="77" t="s">
        <v>55</v>
      </c>
      <c r="F2" s="77" t="e">
        <f>VLOOKUP($B$2,$B$81:$V$145,20,FALSE)</f>
        <v>#N/A</v>
      </c>
      <c r="J2" s="79"/>
      <c r="K2" s="79"/>
      <c r="L2" s="79"/>
      <c r="M2" s="79"/>
      <c r="N2" s="80"/>
      <c r="O2" s="79"/>
      <c r="P2" s="79"/>
      <c r="Q2" s="81"/>
      <c r="R2" s="81"/>
      <c r="S2" s="81"/>
      <c r="T2" s="81"/>
      <c r="U2" s="81"/>
      <c r="V2" s="81"/>
      <c r="W2" s="79"/>
      <c r="X2" s="79"/>
      <c r="Y2" s="79"/>
    </row>
    <row r="3" spans="1:25" ht="15" customHeight="1">
      <c r="A3" s="82" t="s">
        <v>24</v>
      </c>
      <c r="B3" s="109">
        <f>DATA!B4</f>
        <v>8000</v>
      </c>
      <c r="C3" s="82" t="s">
        <v>23</v>
      </c>
      <c r="D3" s="109">
        <f>DATA!D4</f>
        <v>1000</v>
      </c>
      <c r="E3" s="82" t="s">
        <v>22</v>
      </c>
      <c r="F3" s="109">
        <f>DATA!F4</f>
        <v>0</v>
      </c>
      <c r="J3" s="79"/>
      <c r="K3" s="79"/>
      <c r="L3" s="79"/>
      <c r="M3" s="79"/>
      <c r="N3" s="80"/>
      <c r="O3" s="79"/>
      <c r="P3" s="79"/>
      <c r="Q3" s="81"/>
      <c r="R3" s="81"/>
      <c r="S3" s="81"/>
      <c r="T3" s="81"/>
      <c r="U3" s="81"/>
      <c r="V3" s="81"/>
      <c r="W3" s="79"/>
      <c r="X3" s="79"/>
      <c r="Y3" s="79"/>
    </row>
    <row r="4" spans="1:25" ht="15" customHeight="1">
      <c r="A4" s="82" t="s">
        <v>21</v>
      </c>
      <c r="B4" s="109">
        <f>DATA!B5</f>
        <v>0</v>
      </c>
      <c r="C4" s="82" t="s">
        <v>20</v>
      </c>
      <c r="D4" s="109">
        <f>DATA!D5</f>
        <v>0</v>
      </c>
      <c r="E4" s="82" t="s">
        <v>19</v>
      </c>
      <c r="F4" s="109">
        <f>DATA!F5</f>
        <v>0</v>
      </c>
      <c r="J4" s="79"/>
      <c r="K4" s="79"/>
      <c r="L4" s="79"/>
      <c r="M4" s="79"/>
      <c r="N4" s="79"/>
      <c r="O4" s="79"/>
      <c r="P4" s="79"/>
      <c r="Q4" s="79"/>
      <c r="R4" s="79"/>
      <c r="S4" s="79"/>
      <c r="T4" s="79"/>
      <c r="U4" s="79"/>
      <c r="V4" s="79"/>
      <c r="W4" s="79"/>
      <c r="X4" s="79"/>
      <c r="Y4" s="79"/>
    </row>
    <row r="5" spans="1:25" ht="15" customHeight="1">
      <c r="A5" s="82" t="s">
        <v>18</v>
      </c>
      <c r="B5" s="109">
        <f>DATA!B6</f>
        <v>0</v>
      </c>
      <c r="C5" s="84" t="s">
        <v>17</v>
      </c>
      <c r="D5" s="109">
        <f>DATA!D6</f>
        <v>2000</v>
      </c>
      <c r="E5" s="84" t="s">
        <v>16</v>
      </c>
      <c r="F5" s="109">
        <f>DATA!F6</f>
        <v>0</v>
      </c>
    </row>
    <row r="6" spans="1:25" ht="20.25" customHeight="1">
      <c r="A6" s="84" t="s">
        <v>15</v>
      </c>
      <c r="B6" s="109">
        <f>DATA!B7</f>
        <v>0</v>
      </c>
      <c r="C6" s="82" t="s">
        <v>14</v>
      </c>
      <c r="D6" s="109">
        <f>SUM(B3,D3,F3,B4,D4,F4,B5,D5,F5,B6)</f>
        <v>11000</v>
      </c>
      <c r="E6" s="85" t="s">
        <v>13</v>
      </c>
      <c r="F6" s="109">
        <f>DATA!F7</f>
        <v>0</v>
      </c>
    </row>
    <row r="7" spans="1:25" ht="23.1" customHeight="1">
      <c r="A7" s="82" t="s">
        <v>12</v>
      </c>
      <c r="B7" s="86">
        <f>D6-F6</f>
        <v>11000</v>
      </c>
      <c r="C7" s="82" t="s">
        <v>58</v>
      </c>
      <c r="D7" s="86" t="e">
        <f>VLOOKUP(B2,B81:V145,2,FALSE)</f>
        <v>#N/A</v>
      </c>
      <c r="E7" s="82" t="s">
        <v>60</v>
      </c>
      <c r="F7" s="87" t="e">
        <f>F8*B7</f>
        <v>#N/A</v>
      </c>
    </row>
    <row r="8" spans="1:25" ht="27" customHeight="1">
      <c r="A8" s="78" t="s">
        <v>59</v>
      </c>
      <c r="B8" s="88">
        <f>D8*B7</f>
        <v>0</v>
      </c>
      <c r="C8" s="78" t="s">
        <v>56</v>
      </c>
      <c r="D8" s="89">
        <v>0</v>
      </c>
      <c r="E8" s="78" t="s">
        <v>61</v>
      </c>
      <c r="F8" s="90" t="e">
        <f>VLOOKUP(B2,B81:S145,4,FALSE)</f>
        <v>#N/A</v>
      </c>
    </row>
    <row r="9" spans="1:25" ht="23.1" customHeight="1">
      <c r="A9" s="85" t="s">
        <v>111</v>
      </c>
      <c r="B9" s="86" t="e">
        <f>B15</f>
        <v>#N/A</v>
      </c>
      <c r="C9" s="82" t="s">
        <v>108</v>
      </c>
      <c r="D9" s="86" t="e">
        <f>B27</f>
        <v>#N/A</v>
      </c>
      <c r="E9" s="82" t="s">
        <v>109</v>
      </c>
      <c r="F9" s="86" t="e">
        <f>B39</f>
        <v>#N/A</v>
      </c>
      <c r="J9" s="91"/>
      <c r="M9" s="92"/>
      <c r="N9" s="92"/>
      <c r="O9" s="91"/>
      <c r="P9" s="91"/>
      <c r="Q9" s="93"/>
      <c r="R9" s="93"/>
      <c r="S9" s="93"/>
      <c r="T9" s="93"/>
    </row>
    <row r="10" spans="1:25" ht="33.75" customHeight="1">
      <c r="A10" s="85" t="s">
        <v>110</v>
      </c>
      <c r="B10" s="86" t="e">
        <f>B51</f>
        <v>#N/A</v>
      </c>
      <c r="C10" s="82" t="s">
        <v>63</v>
      </c>
      <c r="D10" s="86" t="e">
        <f>B63</f>
        <v>#N/A</v>
      </c>
      <c r="E10" s="82" t="s">
        <v>43</v>
      </c>
      <c r="F10" s="86" t="e">
        <f>IF(B8=0,D14,0)</f>
        <v>#N/A</v>
      </c>
      <c r="J10" s="93"/>
      <c r="K10" s="79"/>
      <c r="L10" s="79"/>
      <c r="M10" s="79"/>
      <c r="N10" s="79"/>
      <c r="O10" s="79"/>
      <c r="P10" s="79"/>
      <c r="Q10" s="79"/>
      <c r="R10" s="79"/>
      <c r="S10" s="79"/>
    </row>
    <row r="11" spans="1:25" ht="25.5" customHeight="1">
      <c r="A11" s="85" t="s">
        <v>10</v>
      </c>
      <c r="B11" s="94" t="e">
        <f>D11*12</f>
        <v>#N/A</v>
      </c>
      <c r="C11" s="82" t="s">
        <v>9</v>
      </c>
      <c r="D11" s="94" t="e">
        <f>D14/B7/D7</f>
        <v>#N/A</v>
      </c>
      <c r="E11" s="82" t="s">
        <v>57</v>
      </c>
      <c r="F11" s="86" t="e">
        <f>F10/D7*12</f>
        <v>#N/A</v>
      </c>
      <c r="J11" s="79" t="s">
        <v>8</v>
      </c>
      <c r="K11" s="95" t="e">
        <f>IRR(K14:K74,0.01)*12</f>
        <v>#VALUE!</v>
      </c>
      <c r="L11" s="95" t="e">
        <f>IRR(L14:L74,0.01)*12</f>
        <v>#VALUE!</v>
      </c>
      <c r="M11" s="95"/>
      <c r="N11" s="95"/>
      <c r="O11" s="95"/>
      <c r="P11" s="95"/>
      <c r="Q11" s="95"/>
      <c r="R11" s="95"/>
      <c r="S11" s="95"/>
      <c r="T11" s="96"/>
    </row>
    <row r="12" spans="1:25" ht="18" customHeight="1">
      <c r="A12" s="85"/>
      <c r="B12" s="97"/>
      <c r="C12" s="85"/>
      <c r="D12" s="98"/>
      <c r="E12" s="85"/>
      <c r="F12" s="98"/>
      <c r="G12" s="78" t="s">
        <v>7</v>
      </c>
    </row>
    <row r="13" spans="1:25" ht="15" customHeight="1">
      <c r="A13" s="79" t="s">
        <v>6</v>
      </c>
      <c r="B13" s="79" t="s">
        <v>5</v>
      </c>
      <c r="C13" s="79" t="s">
        <v>4</v>
      </c>
      <c r="D13" s="79" t="s">
        <v>3</v>
      </c>
      <c r="E13" s="79" t="s">
        <v>2</v>
      </c>
      <c r="F13" s="79" t="s">
        <v>308</v>
      </c>
      <c r="G13" s="92" t="s">
        <v>309</v>
      </c>
      <c r="H13" s="92" t="s">
        <v>335</v>
      </c>
      <c r="I13" s="92" t="s">
        <v>336</v>
      </c>
      <c r="J13" s="99" t="s">
        <v>337</v>
      </c>
      <c r="K13" s="100" t="s">
        <v>338</v>
      </c>
      <c r="L13" s="92" t="s">
        <v>339</v>
      </c>
    </row>
    <row r="14" spans="1:25" ht="19.5" customHeight="1">
      <c r="A14" s="79" t="s">
        <v>1</v>
      </c>
      <c r="B14" s="101" t="e">
        <f>SUM(B15:B74)</f>
        <v>#N/A</v>
      </c>
      <c r="C14" s="101" t="e">
        <f>SUM(C15:C74)</f>
        <v>#N/A</v>
      </c>
      <c r="D14" s="101" t="e">
        <f>SUM(D15:D74)</f>
        <v>#N/A</v>
      </c>
      <c r="E14" s="86" t="s">
        <v>0</v>
      </c>
      <c r="F14" s="102" t="e">
        <f>-(-B7+B7*D8+B7*F8-B7*VLOOKUP($B$2,$B$81:$V$145,8,FALSE)+$B$15*3)</f>
        <v>#N/A</v>
      </c>
      <c r="G14" s="92" t="e">
        <f>SUM(G15:G74)</f>
        <v>#N/A</v>
      </c>
      <c r="H14" s="92">
        <f>SUM(H15:H74)</f>
        <v>0</v>
      </c>
      <c r="I14" s="92" t="e">
        <f>SUM(I15:I74)</f>
        <v>#N/A</v>
      </c>
      <c r="J14" s="92" t="e">
        <f>SUM(J15:J74)</f>
        <v>#N/A</v>
      </c>
      <c r="K14" s="92" t="e">
        <f>-F14</f>
        <v>#N/A</v>
      </c>
      <c r="L14" s="92" t="e">
        <f>K14</f>
        <v>#N/A</v>
      </c>
      <c r="M14" s="92"/>
      <c r="N14" s="92"/>
      <c r="O14" s="91"/>
      <c r="P14" s="91"/>
      <c r="Q14" s="93"/>
      <c r="R14" s="93"/>
      <c r="S14" s="93"/>
      <c r="T14" s="93"/>
    </row>
    <row r="15" spans="1:25" ht="15" customHeight="1">
      <c r="A15" s="79">
        <v>1</v>
      </c>
      <c r="B15" s="101" t="e">
        <f>IF(A15&gt;$D$7,0,PMT(VLOOKUP($B$2,$B$81:$V$145,10,FALSE)/12,24,-B7,B7*(1-VLOOKUP($B$2,$B$81:$V$145,13,FALSE)-VLOOKUP($B$2,$B$81:$V$145,14,FALSE))))</f>
        <v>#N/A</v>
      </c>
      <c r="C15" s="101" t="e">
        <f>B15-D15</f>
        <v>#N/A</v>
      </c>
      <c r="D15" s="101" t="e">
        <f>$B$7*VLOOKUP($B$2,$B$81:$V$145,10,FALSE)/12</f>
        <v>#N/A</v>
      </c>
      <c r="E15" s="101" t="e">
        <f>$B$7-C15</f>
        <v>#N/A</v>
      </c>
      <c r="F15" s="101" t="e">
        <f>IF(A15&lt;$D$7,IF((F14-B15)&lt;0,0,F14-B15),IF(A15=D7,F14-B15-B7*F8,0))</f>
        <v>#N/A</v>
      </c>
      <c r="G15" s="92" t="e">
        <f t="shared" ref="G15:G46" si="0">VLOOKUP($B$2,$B$81:$V$145,9,FALSE)*D15</f>
        <v>#N/A</v>
      </c>
      <c r="H15" s="92"/>
      <c r="I15" s="92" t="e">
        <f>D15/1.06*0.06</f>
        <v>#N/A</v>
      </c>
      <c r="J15" s="91" t="e">
        <f>I15-H15</f>
        <v>#N/A</v>
      </c>
      <c r="K15" s="92">
        <v>0</v>
      </c>
      <c r="L15" s="92" t="e">
        <f>K15-J15</f>
        <v>#N/A</v>
      </c>
      <c r="M15" s="92"/>
      <c r="N15" s="92"/>
      <c r="O15" s="91"/>
      <c r="P15" s="91"/>
      <c r="Q15" s="93"/>
      <c r="R15" s="93"/>
      <c r="S15" s="93"/>
      <c r="T15" s="93"/>
    </row>
    <row r="16" spans="1:25" ht="15" customHeight="1">
      <c r="A16" s="79">
        <v>2</v>
      </c>
      <c r="B16" s="101" t="e">
        <f>B15</f>
        <v>#N/A</v>
      </c>
      <c r="C16" s="101" t="e">
        <f t="shared" ref="C16:C74" si="1">B16-D16</f>
        <v>#N/A</v>
      </c>
      <c r="D16" s="101" t="e">
        <f t="shared" ref="D16:D47" si="2">E15*VLOOKUP($B$2,$B$81:$V$145,10,FALSE)/12</f>
        <v>#N/A</v>
      </c>
      <c r="E16" s="101" t="e">
        <f>E15-C16</f>
        <v>#N/A</v>
      </c>
      <c r="F16" s="101" t="e">
        <f t="shared" ref="F16:F74" si="3">IF(A16&lt;$D$7,IF((F15-B16)&lt;0,0,F15-B16),IF(A16=D8,F15-D16-B8*F9,0))</f>
        <v>#N/A</v>
      </c>
      <c r="G16" s="92" t="e">
        <f t="shared" si="0"/>
        <v>#N/A</v>
      </c>
      <c r="H16" s="92"/>
      <c r="I16" s="92" t="e">
        <f t="shared" ref="I16:I74" si="4">D16/1.06*0.06</f>
        <v>#N/A</v>
      </c>
      <c r="J16" s="91" t="e">
        <f t="shared" ref="J16:J74" si="5">I16-H16</f>
        <v>#N/A</v>
      </c>
      <c r="K16" s="92">
        <v>0</v>
      </c>
      <c r="L16" s="92" t="e">
        <f t="shared" ref="L16:L74" si="6">K16-J16</f>
        <v>#N/A</v>
      </c>
      <c r="M16" s="92"/>
      <c r="N16" s="92"/>
      <c r="O16" s="91"/>
      <c r="P16" s="91"/>
      <c r="Q16" s="93"/>
      <c r="R16" s="93"/>
      <c r="S16" s="93"/>
      <c r="T16" s="93"/>
    </row>
    <row r="17" spans="1:20" ht="15" customHeight="1">
      <c r="A17" s="79">
        <v>3</v>
      </c>
      <c r="B17" s="101" t="e">
        <f t="shared" ref="B17:B26" si="7">B16</f>
        <v>#N/A</v>
      </c>
      <c r="C17" s="101" t="e">
        <f t="shared" si="1"/>
        <v>#N/A</v>
      </c>
      <c r="D17" s="101" t="e">
        <f t="shared" si="2"/>
        <v>#N/A</v>
      </c>
      <c r="E17" s="101" t="e">
        <f t="shared" ref="E17:E74" si="8">E16-C17</f>
        <v>#N/A</v>
      </c>
      <c r="F17" s="101" t="e">
        <f t="shared" si="3"/>
        <v>#N/A</v>
      </c>
      <c r="G17" s="92" t="e">
        <f t="shared" si="0"/>
        <v>#N/A</v>
      </c>
      <c r="H17" s="92"/>
      <c r="I17" s="92" t="e">
        <f t="shared" si="4"/>
        <v>#N/A</v>
      </c>
      <c r="J17" s="91" t="e">
        <f t="shared" si="5"/>
        <v>#N/A</v>
      </c>
      <c r="K17" s="92">
        <v>0</v>
      </c>
      <c r="L17" s="92" t="e">
        <f t="shared" si="6"/>
        <v>#N/A</v>
      </c>
      <c r="M17" s="92"/>
      <c r="N17" s="92"/>
      <c r="O17" s="91"/>
      <c r="P17" s="91"/>
      <c r="Q17" s="93"/>
      <c r="R17" s="93"/>
      <c r="S17" s="93"/>
      <c r="T17" s="93"/>
    </row>
    <row r="18" spans="1:20" ht="15" customHeight="1">
      <c r="A18" s="79">
        <v>4</v>
      </c>
      <c r="B18" s="101" t="e">
        <f t="shared" si="7"/>
        <v>#N/A</v>
      </c>
      <c r="C18" s="101" t="e">
        <f t="shared" si="1"/>
        <v>#N/A</v>
      </c>
      <c r="D18" s="101" t="e">
        <f t="shared" si="2"/>
        <v>#N/A</v>
      </c>
      <c r="E18" s="101" t="e">
        <f t="shared" si="8"/>
        <v>#N/A</v>
      </c>
      <c r="F18" s="101" t="e">
        <f t="shared" si="3"/>
        <v>#N/A</v>
      </c>
      <c r="G18" s="92" t="e">
        <f t="shared" si="0"/>
        <v>#N/A</v>
      </c>
      <c r="H18" s="92"/>
      <c r="I18" s="92" t="e">
        <f t="shared" si="4"/>
        <v>#N/A</v>
      </c>
      <c r="J18" s="91" t="e">
        <f t="shared" si="5"/>
        <v>#N/A</v>
      </c>
      <c r="K18" s="92" t="e">
        <f>IF(A18=$D$7,B18-G18-$F$7,B18-G18)</f>
        <v>#N/A</v>
      </c>
      <c r="L18" s="92" t="e">
        <f t="shared" si="6"/>
        <v>#N/A</v>
      </c>
      <c r="M18" s="92"/>
      <c r="N18" s="92"/>
      <c r="O18" s="91"/>
      <c r="P18" s="91"/>
      <c r="Q18" s="93"/>
      <c r="R18" s="93"/>
      <c r="S18" s="93"/>
      <c r="T18" s="93"/>
    </row>
    <row r="19" spans="1:20" ht="15" hidden="1" customHeight="1">
      <c r="A19" s="79">
        <v>5</v>
      </c>
      <c r="B19" s="101" t="e">
        <f t="shared" si="7"/>
        <v>#N/A</v>
      </c>
      <c r="C19" s="101" t="e">
        <f t="shared" si="1"/>
        <v>#N/A</v>
      </c>
      <c r="D19" s="101" t="e">
        <f t="shared" si="2"/>
        <v>#N/A</v>
      </c>
      <c r="E19" s="101" t="e">
        <f t="shared" si="8"/>
        <v>#N/A</v>
      </c>
      <c r="F19" s="101" t="e">
        <f t="shared" si="3"/>
        <v>#N/A</v>
      </c>
      <c r="G19" s="92" t="e">
        <f t="shared" si="0"/>
        <v>#N/A</v>
      </c>
      <c r="H19" s="92"/>
      <c r="I19" s="92" t="e">
        <f t="shared" si="4"/>
        <v>#N/A</v>
      </c>
      <c r="J19" s="91" t="e">
        <f t="shared" si="5"/>
        <v>#N/A</v>
      </c>
      <c r="K19" s="92" t="e">
        <f t="shared" ref="K19:K74" si="9">IF(A19=$D$7,B19-G19-$F$7,B19-G19)</f>
        <v>#N/A</v>
      </c>
      <c r="L19" s="92" t="e">
        <f t="shared" si="6"/>
        <v>#N/A</v>
      </c>
      <c r="M19" s="92"/>
      <c r="N19" s="92"/>
      <c r="O19" s="91"/>
      <c r="P19" s="91"/>
      <c r="Q19" s="93"/>
      <c r="R19" s="93"/>
      <c r="S19" s="93"/>
      <c r="T19" s="93"/>
    </row>
    <row r="20" spans="1:20" ht="15" hidden="1" customHeight="1">
      <c r="A20" s="79">
        <v>6</v>
      </c>
      <c r="B20" s="101" t="e">
        <f t="shared" si="7"/>
        <v>#N/A</v>
      </c>
      <c r="C20" s="101" t="e">
        <f t="shared" si="1"/>
        <v>#N/A</v>
      </c>
      <c r="D20" s="101" t="e">
        <f t="shared" si="2"/>
        <v>#N/A</v>
      </c>
      <c r="E20" s="101" t="e">
        <f t="shared" si="8"/>
        <v>#N/A</v>
      </c>
      <c r="F20" s="101" t="e">
        <f t="shared" si="3"/>
        <v>#N/A</v>
      </c>
      <c r="G20" s="92" t="e">
        <f t="shared" si="0"/>
        <v>#N/A</v>
      </c>
      <c r="H20" s="92"/>
      <c r="I20" s="92" t="e">
        <f t="shared" si="4"/>
        <v>#N/A</v>
      </c>
      <c r="J20" s="91" t="e">
        <f t="shared" si="5"/>
        <v>#N/A</v>
      </c>
      <c r="K20" s="92" t="e">
        <f t="shared" si="9"/>
        <v>#N/A</v>
      </c>
      <c r="L20" s="92" t="e">
        <f t="shared" si="6"/>
        <v>#N/A</v>
      </c>
      <c r="M20" s="92"/>
      <c r="N20" s="92"/>
      <c r="O20" s="91"/>
      <c r="P20" s="91"/>
      <c r="Q20" s="93"/>
      <c r="R20" s="93"/>
      <c r="S20" s="93"/>
      <c r="T20" s="93"/>
    </row>
    <row r="21" spans="1:20" ht="15" hidden="1" customHeight="1">
      <c r="A21" s="79">
        <v>7</v>
      </c>
      <c r="B21" s="101" t="e">
        <f t="shared" si="7"/>
        <v>#N/A</v>
      </c>
      <c r="C21" s="101" t="e">
        <f t="shared" si="1"/>
        <v>#N/A</v>
      </c>
      <c r="D21" s="101" t="e">
        <f t="shared" si="2"/>
        <v>#N/A</v>
      </c>
      <c r="E21" s="101" t="e">
        <f t="shared" si="8"/>
        <v>#N/A</v>
      </c>
      <c r="F21" s="101" t="e">
        <f t="shared" si="3"/>
        <v>#N/A</v>
      </c>
      <c r="G21" s="92" t="e">
        <f t="shared" si="0"/>
        <v>#N/A</v>
      </c>
      <c r="H21" s="92"/>
      <c r="I21" s="92" t="e">
        <f t="shared" si="4"/>
        <v>#N/A</v>
      </c>
      <c r="J21" s="91" t="e">
        <f t="shared" si="5"/>
        <v>#N/A</v>
      </c>
      <c r="K21" s="92" t="e">
        <f t="shared" si="9"/>
        <v>#N/A</v>
      </c>
      <c r="L21" s="92" t="e">
        <f t="shared" si="6"/>
        <v>#N/A</v>
      </c>
      <c r="M21" s="92"/>
      <c r="N21" s="92"/>
      <c r="O21" s="91"/>
      <c r="P21" s="91"/>
      <c r="Q21" s="93"/>
      <c r="R21" s="93"/>
      <c r="S21" s="93"/>
      <c r="T21" s="93"/>
    </row>
    <row r="22" spans="1:20" ht="15" hidden="1" customHeight="1">
      <c r="A22" s="79">
        <v>8</v>
      </c>
      <c r="B22" s="101" t="e">
        <f t="shared" si="7"/>
        <v>#N/A</v>
      </c>
      <c r="C22" s="101" t="e">
        <f t="shared" si="1"/>
        <v>#N/A</v>
      </c>
      <c r="D22" s="101" t="e">
        <f t="shared" si="2"/>
        <v>#N/A</v>
      </c>
      <c r="E22" s="101" t="e">
        <f t="shared" si="8"/>
        <v>#N/A</v>
      </c>
      <c r="F22" s="101" t="e">
        <f t="shared" si="3"/>
        <v>#N/A</v>
      </c>
      <c r="G22" s="92" t="e">
        <f t="shared" si="0"/>
        <v>#N/A</v>
      </c>
      <c r="H22" s="92"/>
      <c r="I22" s="92" t="e">
        <f t="shared" si="4"/>
        <v>#N/A</v>
      </c>
      <c r="J22" s="91" t="e">
        <f t="shared" si="5"/>
        <v>#N/A</v>
      </c>
      <c r="K22" s="92" t="e">
        <f t="shared" si="9"/>
        <v>#N/A</v>
      </c>
      <c r="L22" s="92" t="e">
        <f t="shared" si="6"/>
        <v>#N/A</v>
      </c>
      <c r="M22" s="92"/>
      <c r="N22" s="92"/>
      <c r="O22" s="91"/>
      <c r="P22" s="91"/>
      <c r="Q22" s="93"/>
      <c r="R22" s="93"/>
      <c r="S22" s="93"/>
      <c r="T22" s="93"/>
    </row>
    <row r="23" spans="1:20" ht="15" hidden="1" customHeight="1">
      <c r="A23" s="79">
        <v>9</v>
      </c>
      <c r="B23" s="101" t="e">
        <f t="shared" si="7"/>
        <v>#N/A</v>
      </c>
      <c r="C23" s="101" t="e">
        <f t="shared" si="1"/>
        <v>#N/A</v>
      </c>
      <c r="D23" s="101" t="e">
        <f t="shared" si="2"/>
        <v>#N/A</v>
      </c>
      <c r="E23" s="101" t="e">
        <f t="shared" si="8"/>
        <v>#N/A</v>
      </c>
      <c r="F23" s="101" t="e">
        <f t="shared" si="3"/>
        <v>#N/A</v>
      </c>
      <c r="G23" s="92" t="e">
        <f t="shared" si="0"/>
        <v>#N/A</v>
      </c>
      <c r="H23" s="92"/>
      <c r="I23" s="92" t="e">
        <f t="shared" si="4"/>
        <v>#N/A</v>
      </c>
      <c r="J23" s="91" t="e">
        <f t="shared" si="5"/>
        <v>#N/A</v>
      </c>
      <c r="K23" s="92" t="e">
        <f t="shared" si="9"/>
        <v>#N/A</v>
      </c>
      <c r="L23" s="92" t="e">
        <f t="shared" si="6"/>
        <v>#N/A</v>
      </c>
      <c r="M23" s="92"/>
      <c r="N23" s="92"/>
      <c r="O23" s="91"/>
      <c r="P23" s="91"/>
      <c r="Q23" s="93"/>
      <c r="R23" s="93"/>
      <c r="S23" s="93"/>
      <c r="T23" s="93"/>
    </row>
    <row r="24" spans="1:20" ht="15" hidden="1" customHeight="1">
      <c r="A24" s="79">
        <v>10</v>
      </c>
      <c r="B24" s="101" t="e">
        <f t="shared" si="7"/>
        <v>#N/A</v>
      </c>
      <c r="C24" s="101" t="e">
        <f t="shared" si="1"/>
        <v>#N/A</v>
      </c>
      <c r="D24" s="101" t="e">
        <f t="shared" si="2"/>
        <v>#N/A</v>
      </c>
      <c r="E24" s="101" t="e">
        <f t="shared" si="8"/>
        <v>#N/A</v>
      </c>
      <c r="F24" s="101" t="e">
        <f t="shared" si="3"/>
        <v>#N/A</v>
      </c>
      <c r="G24" s="92" t="e">
        <f t="shared" si="0"/>
        <v>#N/A</v>
      </c>
      <c r="H24" s="92"/>
      <c r="I24" s="92" t="e">
        <f t="shared" si="4"/>
        <v>#N/A</v>
      </c>
      <c r="J24" s="91" t="e">
        <f t="shared" si="5"/>
        <v>#N/A</v>
      </c>
      <c r="K24" s="92" t="e">
        <f t="shared" si="9"/>
        <v>#N/A</v>
      </c>
      <c r="L24" s="92" t="e">
        <f t="shared" si="6"/>
        <v>#N/A</v>
      </c>
      <c r="M24" s="92"/>
      <c r="N24" s="92"/>
      <c r="O24" s="91"/>
      <c r="P24" s="91"/>
      <c r="Q24" s="93"/>
      <c r="R24" s="93"/>
      <c r="S24" s="93"/>
      <c r="T24" s="93"/>
    </row>
    <row r="25" spans="1:20" ht="15" hidden="1" customHeight="1">
      <c r="A25" s="79">
        <v>11</v>
      </c>
      <c r="B25" s="101" t="e">
        <f t="shared" si="7"/>
        <v>#N/A</v>
      </c>
      <c r="C25" s="101" t="e">
        <f t="shared" si="1"/>
        <v>#N/A</v>
      </c>
      <c r="D25" s="101" t="e">
        <f t="shared" si="2"/>
        <v>#N/A</v>
      </c>
      <c r="E25" s="101" t="e">
        <f t="shared" si="8"/>
        <v>#N/A</v>
      </c>
      <c r="F25" s="101" t="e">
        <f t="shared" si="3"/>
        <v>#N/A</v>
      </c>
      <c r="G25" s="92" t="e">
        <f t="shared" si="0"/>
        <v>#N/A</v>
      </c>
      <c r="H25" s="92"/>
      <c r="I25" s="92" t="e">
        <f t="shared" si="4"/>
        <v>#N/A</v>
      </c>
      <c r="J25" s="91" t="e">
        <f t="shared" si="5"/>
        <v>#N/A</v>
      </c>
      <c r="K25" s="92" t="e">
        <f t="shared" si="9"/>
        <v>#N/A</v>
      </c>
      <c r="L25" s="92" t="e">
        <f t="shared" si="6"/>
        <v>#N/A</v>
      </c>
      <c r="M25" s="92"/>
      <c r="N25" s="92"/>
      <c r="O25" s="91"/>
      <c r="P25" s="91"/>
      <c r="Q25" s="93"/>
      <c r="R25" s="93"/>
      <c r="S25" s="93"/>
      <c r="T25" s="93"/>
    </row>
    <row r="26" spans="1:20" ht="15" hidden="1" customHeight="1">
      <c r="A26" s="79">
        <v>12</v>
      </c>
      <c r="B26" s="101" t="e">
        <f t="shared" si="7"/>
        <v>#N/A</v>
      </c>
      <c r="C26" s="101" t="e">
        <f t="shared" si="1"/>
        <v>#N/A</v>
      </c>
      <c r="D26" s="101" t="e">
        <f t="shared" si="2"/>
        <v>#N/A</v>
      </c>
      <c r="E26" s="101" t="e">
        <f t="shared" si="8"/>
        <v>#N/A</v>
      </c>
      <c r="F26" s="101" t="e">
        <f t="shared" si="3"/>
        <v>#N/A</v>
      </c>
      <c r="G26" s="92" t="e">
        <f t="shared" si="0"/>
        <v>#N/A</v>
      </c>
      <c r="H26" s="92"/>
      <c r="I26" s="92" t="e">
        <f t="shared" si="4"/>
        <v>#N/A</v>
      </c>
      <c r="J26" s="91" t="e">
        <f t="shared" si="5"/>
        <v>#N/A</v>
      </c>
      <c r="K26" s="92" t="e">
        <f t="shared" si="9"/>
        <v>#N/A</v>
      </c>
      <c r="L26" s="92" t="e">
        <f t="shared" si="6"/>
        <v>#N/A</v>
      </c>
      <c r="M26" s="92"/>
      <c r="N26" s="92"/>
      <c r="O26" s="91"/>
      <c r="P26" s="91"/>
      <c r="Q26" s="93"/>
      <c r="R26" s="93"/>
      <c r="S26" s="93"/>
      <c r="T26" s="93"/>
    </row>
    <row r="27" spans="1:20" ht="15" hidden="1" customHeight="1">
      <c r="A27" s="79">
        <v>13</v>
      </c>
      <c r="B27" s="101" t="e">
        <f>B26</f>
        <v>#N/A</v>
      </c>
      <c r="C27" s="101" t="e">
        <f t="shared" si="1"/>
        <v>#N/A</v>
      </c>
      <c r="D27" s="101" t="e">
        <f t="shared" si="2"/>
        <v>#N/A</v>
      </c>
      <c r="E27" s="101" t="e">
        <f t="shared" si="8"/>
        <v>#N/A</v>
      </c>
      <c r="F27" s="101" t="e">
        <f t="shared" si="3"/>
        <v>#N/A</v>
      </c>
      <c r="G27" s="92" t="e">
        <f t="shared" si="0"/>
        <v>#N/A</v>
      </c>
      <c r="H27" s="92"/>
      <c r="I27" s="92" t="e">
        <f t="shared" si="4"/>
        <v>#N/A</v>
      </c>
      <c r="J27" s="91" t="e">
        <f t="shared" si="5"/>
        <v>#N/A</v>
      </c>
      <c r="K27" s="92" t="e">
        <f t="shared" si="9"/>
        <v>#N/A</v>
      </c>
      <c r="L27" s="92" t="e">
        <f t="shared" si="6"/>
        <v>#N/A</v>
      </c>
      <c r="M27" s="92"/>
      <c r="N27" s="92"/>
      <c r="O27" s="91"/>
      <c r="P27" s="91"/>
      <c r="Q27" s="93"/>
      <c r="R27" s="93"/>
      <c r="S27" s="93"/>
      <c r="T27" s="93"/>
    </row>
    <row r="28" spans="1:20" ht="15" hidden="1" customHeight="1">
      <c r="A28" s="79">
        <v>14</v>
      </c>
      <c r="B28" s="101" t="e">
        <f>B27</f>
        <v>#N/A</v>
      </c>
      <c r="C28" s="101" t="e">
        <f t="shared" si="1"/>
        <v>#N/A</v>
      </c>
      <c r="D28" s="101" t="e">
        <f t="shared" si="2"/>
        <v>#N/A</v>
      </c>
      <c r="E28" s="101" t="e">
        <f t="shared" si="8"/>
        <v>#N/A</v>
      </c>
      <c r="F28" s="101" t="e">
        <f t="shared" si="3"/>
        <v>#N/A</v>
      </c>
      <c r="G28" s="92" t="e">
        <f t="shared" si="0"/>
        <v>#N/A</v>
      </c>
      <c r="H28" s="92"/>
      <c r="I28" s="92" t="e">
        <f t="shared" si="4"/>
        <v>#N/A</v>
      </c>
      <c r="J28" s="91" t="e">
        <f t="shared" si="5"/>
        <v>#N/A</v>
      </c>
      <c r="K28" s="92" t="e">
        <f t="shared" si="9"/>
        <v>#N/A</v>
      </c>
      <c r="L28" s="92" t="e">
        <f t="shared" si="6"/>
        <v>#N/A</v>
      </c>
      <c r="M28" s="92"/>
      <c r="N28" s="92"/>
      <c r="O28" s="91"/>
      <c r="P28" s="91"/>
      <c r="Q28" s="93"/>
      <c r="R28" s="93"/>
      <c r="S28" s="93"/>
      <c r="T28" s="93"/>
    </row>
    <row r="29" spans="1:20" ht="15" hidden="1" customHeight="1">
      <c r="A29" s="79">
        <v>15</v>
      </c>
      <c r="B29" s="101" t="e">
        <f t="shared" ref="B29:B38" si="10">B28</f>
        <v>#N/A</v>
      </c>
      <c r="C29" s="101" t="e">
        <f t="shared" si="1"/>
        <v>#N/A</v>
      </c>
      <c r="D29" s="101" t="e">
        <f t="shared" si="2"/>
        <v>#N/A</v>
      </c>
      <c r="E29" s="101" t="e">
        <f t="shared" si="8"/>
        <v>#N/A</v>
      </c>
      <c r="F29" s="101" t="e">
        <f t="shared" si="3"/>
        <v>#N/A</v>
      </c>
      <c r="G29" s="92" t="e">
        <f t="shared" si="0"/>
        <v>#N/A</v>
      </c>
      <c r="H29" s="92"/>
      <c r="I29" s="92" t="e">
        <f t="shared" si="4"/>
        <v>#N/A</v>
      </c>
      <c r="J29" s="91" t="e">
        <f t="shared" si="5"/>
        <v>#N/A</v>
      </c>
      <c r="K29" s="92" t="e">
        <f t="shared" si="9"/>
        <v>#N/A</v>
      </c>
      <c r="L29" s="92" t="e">
        <f t="shared" si="6"/>
        <v>#N/A</v>
      </c>
      <c r="M29" s="92"/>
      <c r="N29" s="92"/>
      <c r="O29" s="91"/>
      <c r="P29" s="91"/>
      <c r="Q29" s="93"/>
      <c r="R29" s="93"/>
      <c r="S29" s="93"/>
      <c r="T29" s="93"/>
    </row>
    <row r="30" spans="1:20" ht="15" hidden="1" customHeight="1">
      <c r="A30" s="79">
        <v>16</v>
      </c>
      <c r="B30" s="101" t="e">
        <f t="shared" si="10"/>
        <v>#N/A</v>
      </c>
      <c r="C30" s="101" t="e">
        <f t="shared" si="1"/>
        <v>#N/A</v>
      </c>
      <c r="D30" s="101" t="e">
        <f t="shared" si="2"/>
        <v>#N/A</v>
      </c>
      <c r="E30" s="101" t="e">
        <f t="shared" si="8"/>
        <v>#N/A</v>
      </c>
      <c r="F30" s="101" t="e">
        <f t="shared" si="3"/>
        <v>#N/A</v>
      </c>
      <c r="G30" s="92" t="e">
        <f t="shared" si="0"/>
        <v>#N/A</v>
      </c>
      <c r="H30" s="92"/>
      <c r="I30" s="92" t="e">
        <f t="shared" si="4"/>
        <v>#N/A</v>
      </c>
      <c r="J30" s="91" t="e">
        <f t="shared" si="5"/>
        <v>#N/A</v>
      </c>
      <c r="K30" s="92" t="e">
        <f t="shared" si="9"/>
        <v>#N/A</v>
      </c>
      <c r="L30" s="92" t="e">
        <f t="shared" si="6"/>
        <v>#N/A</v>
      </c>
      <c r="M30" s="92"/>
      <c r="N30" s="92"/>
      <c r="O30" s="91"/>
      <c r="P30" s="91"/>
      <c r="Q30" s="93"/>
      <c r="R30" s="93"/>
      <c r="S30" s="93"/>
      <c r="T30" s="93"/>
    </row>
    <row r="31" spans="1:20" ht="15" hidden="1" customHeight="1">
      <c r="A31" s="79">
        <v>17</v>
      </c>
      <c r="B31" s="101" t="e">
        <f t="shared" si="10"/>
        <v>#N/A</v>
      </c>
      <c r="C31" s="101" t="e">
        <f t="shared" si="1"/>
        <v>#N/A</v>
      </c>
      <c r="D31" s="101" t="e">
        <f t="shared" si="2"/>
        <v>#N/A</v>
      </c>
      <c r="E31" s="101" t="e">
        <f t="shared" si="8"/>
        <v>#N/A</v>
      </c>
      <c r="F31" s="101" t="e">
        <f t="shared" si="3"/>
        <v>#N/A</v>
      </c>
      <c r="G31" s="92" t="e">
        <f t="shared" si="0"/>
        <v>#N/A</v>
      </c>
      <c r="H31" s="92"/>
      <c r="I31" s="92" t="e">
        <f t="shared" si="4"/>
        <v>#N/A</v>
      </c>
      <c r="J31" s="91" t="e">
        <f t="shared" si="5"/>
        <v>#N/A</v>
      </c>
      <c r="K31" s="92" t="e">
        <f t="shared" si="9"/>
        <v>#N/A</v>
      </c>
      <c r="L31" s="92" t="e">
        <f t="shared" si="6"/>
        <v>#N/A</v>
      </c>
      <c r="M31" s="92"/>
      <c r="N31" s="92"/>
      <c r="O31" s="91"/>
      <c r="P31" s="91"/>
      <c r="Q31" s="93"/>
      <c r="R31" s="93"/>
      <c r="S31" s="93"/>
      <c r="T31" s="93"/>
    </row>
    <row r="32" spans="1:20" ht="15" hidden="1" customHeight="1">
      <c r="A32" s="79">
        <v>18</v>
      </c>
      <c r="B32" s="101" t="e">
        <f t="shared" si="10"/>
        <v>#N/A</v>
      </c>
      <c r="C32" s="101" t="e">
        <f t="shared" si="1"/>
        <v>#N/A</v>
      </c>
      <c r="D32" s="101" t="e">
        <f t="shared" si="2"/>
        <v>#N/A</v>
      </c>
      <c r="E32" s="101" t="e">
        <f t="shared" si="8"/>
        <v>#N/A</v>
      </c>
      <c r="F32" s="101" t="e">
        <f t="shared" si="3"/>
        <v>#N/A</v>
      </c>
      <c r="G32" s="92" t="e">
        <f t="shared" si="0"/>
        <v>#N/A</v>
      </c>
      <c r="H32" s="92"/>
      <c r="I32" s="92" t="e">
        <f t="shared" si="4"/>
        <v>#N/A</v>
      </c>
      <c r="J32" s="91" t="e">
        <f t="shared" si="5"/>
        <v>#N/A</v>
      </c>
      <c r="K32" s="92" t="e">
        <f t="shared" si="9"/>
        <v>#N/A</v>
      </c>
      <c r="L32" s="92" t="e">
        <f t="shared" si="6"/>
        <v>#N/A</v>
      </c>
      <c r="M32" s="92"/>
      <c r="N32" s="92"/>
      <c r="O32" s="91"/>
      <c r="P32" s="91"/>
      <c r="Q32" s="93"/>
      <c r="R32" s="93"/>
      <c r="S32" s="93"/>
      <c r="T32" s="93"/>
    </row>
    <row r="33" spans="1:20" ht="15" hidden="1" customHeight="1">
      <c r="A33" s="79">
        <v>19</v>
      </c>
      <c r="B33" s="101" t="e">
        <f t="shared" si="10"/>
        <v>#N/A</v>
      </c>
      <c r="C33" s="101" t="e">
        <f t="shared" si="1"/>
        <v>#N/A</v>
      </c>
      <c r="D33" s="101" t="e">
        <f t="shared" si="2"/>
        <v>#N/A</v>
      </c>
      <c r="E33" s="101" t="e">
        <f t="shared" si="8"/>
        <v>#N/A</v>
      </c>
      <c r="F33" s="101" t="e">
        <f t="shared" si="3"/>
        <v>#N/A</v>
      </c>
      <c r="G33" s="92" t="e">
        <f t="shared" si="0"/>
        <v>#N/A</v>
      </c>
      <c r="H33" s="92"/>
      <c r="I33" s="92" t="e">
        <f t="shared" si="4"/>
        <v>#N/A</v>
      </c>
      <c r="J33" s="91" t="e">
        <f t="shared" si="5"/>
        <v>#N/A</v>
      </c>
      <c r="K33" s="92" t="e">
        <f t="shared" si="9"/>
        <v>#N/A</v>
      </c>
      <c r="L33" s="92" t="e">
        <f t="shared" si="6"/>
        <v>#N/A</v>
      </c>
      <c r="M33" s="92"/>
      <c r="N33" s="92"/>
      <c r="O33" s="91"/>
      <c r="P33" s="91"/>
      <c r="Q33" s="93"/>
      <c r="R33" s="93"/>
      <c r="S33" s="93"/>
      <c r="T33" s="93"/>
    </row>
    <row r="34" spans="1:20" ht="15" hidden="1" customHeight="1">
      <c r="A34" s="79">
        <v>20</v>
      </c>
      <c r="B34" s="101" t="e">
        <f t="shared" si="10"/>
        <v>#N/A</v>
      </c>
      <c r="C34" s="101" t="e">
        <f t="shared" si="1"/>
        <v>#N/A</v>
      </c>
      <c r="D34" s="101" t="e">
        <f t="shared" si="2"/>
        <v>#N/A</v>
      </c>
      <c r="E34" s="101" t="e">
        <f t="shared" si="8"/>
        <v>#N/A</v>
      </c>
      <c r="F34" s="101" t="e">
        <f t="shared" si="3"/>
        <v>#N/A</v>
      </c>
      <c r="G34" s="92" t="e">
        <f t="shared" si="0"/>
        <v>#N/A</v>
      </c>
      <c r="H34" s="92"/>
      <c r="I34" s="92" t="e">
        <f t="shared" si="4"/>
        <v>#N/A</v>
      </c>
      <c r="J34" s="91" t="e">
        <f t="shared" si="5"/>
        <v>#N/A</v>
      </c>
      <c r="K34" s="92" t="e">
        <f t="shared" si="9"/>
        <v>#N/A</v>
      </c>
      <c r="L34" s="92" t="e">
        <f t="shared" si="6"/>
        <v>#N/A</v>
      </c>
      <c r="M34" s="92"/>
      <c r="N34" s="92"/>
      <c r="O34" s="91"/>
      <c r="P34" s="91"/>
      <c r="Q34" s="93"/>
      <c r="R34" s="93"/>
      <c r="S34" s="93"/>
      <c r="T34" s="93"/>
    </row>
    <row r="35" spans="1:20" ht="15" hidden="1" customHeight="1">
      <c r="A35" s="79">
        <v>21</v>
      </c>
      <c r="B35" s="101" t="e">
        <f t="shared" si="10"/>
        <v>#N/A</v>
      </c>
      <c r="C35" s="101" t="e">
        <f t="shared" si="1"/>
        <v>#N/A</v>
      </c>
      <c r="D35" s="101" t="e">
        <f t="shared" si="2"/>
        <v>#N/A</v>
      </c>
      <c r="E35" s="101" t="e">
        <f t="shared" si="8"/>
        <v>#N/A</v>
      </c>
      <c r="F35" s="101" t="e">
        <f t="shared" si="3"/>
        <v>#N/A</v>
      </c>
      <c r="G35" s="92" t="e">
        <f t="shared" si="0"/>
        <v>#N/A</v>
      </c>
      <c r="H35" s="92"/>
      <c r="I35" s="92" t="e">
        <f t="shared" si="4"/>
        <v>#N/A</v>
      </c>
      <c r="J35" s="91" t="e">
        <f t="shared" si="5"/>
        <v>#N/A</v>
      </c>
      <c r="K35" s="92" t="e">
        <f t="shared" si="9"/>
        <v>#N/A</v>
      </c>
      <c r="L35" s="92" t="e">
        <f t="shared" si="6"/>
        <v>#N/A</v>
      </c>
      <c r="M35" s="92"/>
      <c r="N35" s="92"/>
      <c r="O35" s="91"/>
      <c r="P35" s="91"/>
      <c r="Q35" s="93"/>
      <c r="R35" s="93"/>
      <c r="S35" s="93"/>
      <c r="T35" s="93"/>
    </row>
    <row r="36" spans="1:20" ht="15" hidden="1" customHeight="1">
      <c r="A36" s="79">
        <v>22</v>
      </c>
      <c r="B36" s="101" t="e">
        <f t="shared" si="10"/>
        <v>#N/A</v>
      </c>
      <c r="C36" s="101" t="e">
        <f t="shared" si="1"/>
        <v>#N/A</v>
      </c>
      <c r="D36" s="101" t="e">
        <f t="shared" si="2"/>
        <v>#N/A</v>
      </c>
      <c r="E36" s="101" t="e">
        <f t="shared" si="8"/>
        <v>#N/A</v>
      </c>
      <c r="F36" s="101" t="e">
        <f t="shared" si="3"/>
        <v>#N/A</v>
      </c>
      <c r="G36" s="92" t="e">
        <f t="shared" si="0"/>
        <v>#N/A</v>
      </c>
      <c r="H36" s="92"/>
      <c r="I36" s="92" t="e">
        <f t="shared" si="4"/>
        <v>#N/A</v>
      </c>
      <c r="J36" s="91" t="e">
        <f t="shared" si="5"/>
        <v>#N/A</v>
      </c>
      <c r="K36" s="92" t="e">
        <f t="shared" si="9"/>
        <v>#N/A</v>
      </c>
      <c r="L36" s="92" t="e">
        <f t="shared" si="6"/>
        <v>#N/A</v>
      </c>
      <c r="M36" s="92"/>
      <c r="N36" s="92"/>
      <c r="O36" s="91"/>
      <c r="P36" s="91"/>
      <c r="Q36" s="93"/>
      <c r="R36" s="93"/>
      <c r="S36" s="93"/>
      <c r="T36" s="93"/>
    </row>
    <row r="37" spans="1:20" ht="15" hidden="1" customHeight="1">
      <c r="A37" s="79">
        <v>23</v>
      </c>
      <c r="B37" s="101" t="e">
        <f t="shared" si="10"/>
        <v>#N/A</v>
      </c>
      <c r="C37" s="101" t="e">
        <f t="shared" si="1"/>
        <v>#N/A</v>
      </c>
      <c r="D37" s="101" t="e">
        <f t="shared" si="2"/>
        <v>#N/A</v>
      </c>
      <c r="E37" s="101" t="e">
        <f t="shared" si="8"/>
        <v>#N/A</v>
      </c>
      <c r="F37" s="101" t="e">
        <f t="shared" si="3"/>
        <v>#N/A</v>
      </c>
      <c r="G37" s="92" t="e">
        <f t="shared" si="0"/>
        <v>#N/A</v>
      </c>
      <c r="H37" s="92"/>
      <c r="I37" s="92" t="e">
        <f t="shared" si="4"/>
        <v>#N/A</v>
      </c>
      <c r="J37" s="91" t="e">
        <f t="shared" si="5"/>
        <v>#N/A</v>
      </c>
      <c r="K37" s="92" t="e">
        <f t="shared" si="9"/>
        <v>#N/A</v>
      </c>
      <c r="L37" s="92" t="e">
        <f t="shared" si="6"/>
        <v>#N/A</v>
      </c>
      <c r="M37" s="92"/>
      <c r="N37" s="92"/>
      <c r="O37" s="91"/>
      <c r="P37" s="91"/>
      <c r="Q37" s="93"/>
      <c r="R37" s="93"/>
      <c r="S37" s="93"/>
      <c r="T37" s="93"/>
    </row>
    <row r="38" spans="1:20" ht="15" hidden="1" customHeight="1">
      <c r="A38" s="79">
        <v>24</v>
      </c>
      <c r="B38" s="101" t="e">
        <f t="shared" si="10"/>
        <v>#N/A</v>
      </c>
      <c r="C38" s="101" t="e">
        <f t="shared" si="1"/>
        <v>#N/A</v>
      </c>
      <c r="D38" s="101" t="e">
        <f t="shared" si="2"/>
        <v>#N/A</v>
      </c>
      <c r="E38" s="101" t="e">
        <f t="shared" si="8"/>
        <v>#N/A</v>
      </c>
      <c r="F38" s="101" t="e">
        <f t="shared" si="3"/>
        <v>#N/A</v>
      </c>
      <c r="G38" s="92" t="e">
        <f t="shared" si="0"/>
        <v>#N/A</v>
      </c>
      <c r="H38" s="92"/>
      <c r="I38" s="92" t="e">
        <f t="shared" si="4"/>
        <v>#N/A</v>
      </c>
      <c r="J38" s="91" t="e">
        <f t="shared" si="5"/>
        <v>#N/A</v>
      </c>
      <c r="K38" s="92" t="e">
        <f t="shared" si="9"/>
        <v>#N/A</v>
      </c>
      <c r="L38" s="92" t="e">
        <f t="shared" si="6"/>
        <v>#N/A</v>
      </c>
      <c r="M38" s="92"/>
      <c r="N38" s="92"/>
      <c r="O38" s="91"/>
      <c r="P38" s="91"/>
      <c r="Q38" s="93"/>
      <c r="R38" s="93"/>
      <c r="S38" s="93"/>
      <c r="T38" s="93"/>
    </row>
    <row r="39" spans="1:20" ht="15" hidden="1" customHeight="1">
      <c r="A39" s="79">
        <v>25</v>
      </c>
      <c r="B39" s="101" t="e">
        <f>IF(A39&gt;$D$7,0,PMT(VLOOKUP($B$2,$B$81:$V$145,10,FALSE)/12,12,-E38,E38-B7*VLOOKUP($B$2,$B$81:$V$145,15,FALSE)))</f>
        <v>#N/A</v>
      </c>
      <c r="C39" s="101" t="e">
        <f t="shared" si="1"/>
        <v>#N/A</v>
      </c>
      <c r="D39" s="101" t="e">
        <f t="shared" si="2"/>
        <v>#N/A</v>
      </c>
      <c r="E39" s="101" t="e">
        <f t="shared" si="8"/>
        <v>#N/A</v>
      </c>
      <c r="F39" s="101" t="e">
        <f t="shared" si="3"/>
        <v>#N/A</v>
      </c>
      <c r="G39" s="92" t="e">
        <f t="shared" si="0"/>
        <v>#N/A</v>
      </c>
      <c r="H39" s="92"/>
      <c r="I39" s="92" t="e">
        <f t="shared" si="4"/>
        <v>#N/A</v>
      </c>
      <c r="J39" s="91" t="e">
        <f t="shared" si="5"/>
        <v>#N/A</v>
      </c>
      <c r="K39" s="92" t="e">
        <f t="shared" si="9"/>
        <v>#N/A</v>
      </c>
      <c r="L39" s="92" t="e">
        <f t="shared" si="6"/>
        <v>#N/A</v>
      </c>
      <c r="M39" s="92"/>
      <c r="O39" s="91"/>
      <c r="P39" s="91"/>
      <c r="Q39" s="93"/>
      <c r="R39" s="93"/>
      <c r="S39" s="93"/>
      <c r="T39" s="93"/>
    </row>
    <row r="40" spans="1:20" ht="15" hidden="1" customHeight="1">
      <c r="A40" s="79">
        <v>26</v>
      </c>
      <c r="B40" s="101" t="e">
        <f>B39</f>
        <v>#N/A</v>
      </c>
      <c r="C40" s="101" t="e">
        <f t="shared" si="1"/>
        <v>#N/A</v>
      </c>
      <c r="D40" s="101" t="e">
        <f t="shared" si="2"/>
        <v>#N/A</v>
      </c>
      <c r="E40" s="101" t="e">
        <f t="shared" si="8"/>
        <v>#N/A</v>
      </c>
      <c r="F40" s="101" t="e">
        <f t="shared" si="3"/>
        <v>#N/A</v>
      </c>
      <c r="G40" s="92" t="e">
        <f t="shared" si="0"/>
        <v>#N/A</v>
      </c>
      <c r="H40" s="92"/>
      <c r="I40" s="92" t="e">
        <f t="shared" si="4"/>
        <v>#N/A</v>
      </c>
      <c r="J40" s="91" t="e">
        <f t="shared" si="5"/>
        <v>#N/A</v>
      </c>
      <c r="K40" s="92" t="e">
        <f t="shared" si="9"/>
        <v>#N/A</v>
      </c>
      <c r="L40" s="92" t="e">
        <f t="shared" si="6"/>
        <v>#N/A</v>
      </c>
      <c r="O40" s="91"/>
      <c r="P40" s="91"/>
      <c r="Q40" s="93"/>
      <c r="R40" s="93"/>
      <c r="S40" s="93"/>
      <c r="T40" s="93"/>
    </row>
    <row r="41" spans="1:20" ht="15" hidden="1" customHeight="1">
      <c r="A41" s="79">
        <v>27</v>
      </c>
      <c r="B41" s="101" t="e">
        <f t="shared" ref="B41:B50" si="11">B40</f>
        <v>#N/A</v>
      </c>
      <c r="C41" s="101" t="e">
        <f t="shared" si="1"/>
        <v>#N/A</v>
      </c>
      <c r="D41" s="101" t="e">
        <f t="shared" si="2"/>
        <v>#N/A</v>
      </c>
      <c r="E41" s="101" t="e">
        <f t="shared" si="8"/>
        <v>#N/A</v>
      </c>
      <c r="F41" s="101" t="e">
        <f t="shared" si="3"/>
        <v>#N/A</v>
      </c>
      <c r="G41" s="92" t="e">
        <f t="shared" si="0"/>
        <v>#N/A</v>
      </c>
      <c r="H41" s="92"/>
      <c r="I41" s="92" t="e">
        <f t="shared" si="4"/>
        <v>#N/A</v>
      </c>
      <c r="J41" s="91" t="e">
        <f t="shared" si="5"/>
        <v>#N/A</v>
      </c>
      <c r="K41" s="92" t="e">
        <f t="shared" si="9"/>
        <v>#N/A</v>
      </c>
      <c r="L41" s="92" t="e">
        <f t="shared" si="6"/>
        <v>#N/A</v>
      </c>
      <c r="O41" s="91"/>
      <c r="P41" s="91"/>
      <c r="Q41" s="93"/>
      <c r="R41" s="93"/>
      <c r="S41" s="93"/>
      <c r="T41" s="93"/>
    </row>
    <row r="42" spans="1:20" ht="15" hidden="1" customHeight="1">
      <c r="A42" s="79">
        <v>28</v>
      </c>
      <c r="B42" s="101" t="e">
        <f t="shared" si="11"/>
        <v>#N/A</v>
      </c>
      <c r="C42" s="101" t="e">
        <f t="shared" si="1"/>
        <v>#N/A</v>
      </c>
      <c r="D42" s="101" t="e">
        <f t="shared" si="2"/>
        <v>#N/A</v>
      </c>
      <c r="E42" s="101" t="e">
        <f t="shared" si="8"/>
        <v>#N/A</v>
      </c>
      <c r="F42" s="101" t="e">
        <f t="shared" si="3"/>
        <v>#N/A</v>
      </c>
      <c r="G42" s="92" t="e">
        <f t="shared" si="0"/>
        <v>#N/A</v>
      </c>
      <c r="H42" s="92"/>
      <c r="I42" s="92" t="e">
        <f t="shared" si="4"/>
        <v>#N/A</v>
      </c>
      <c r="J42" s="91" t="e">
        <f t="shared" si="5"/>
        <v>#N/A</v>
      </c>
      <c r="K42" s="92" t="e">
        <f t="shared" si="9"/>
        <v>#N/A</v>
      </c>
      <c r="L42" s="92" t="e">
        <f t="shared" si="6"/>
        <v>#N/A</v>
      </c>
      <c r="O42" s="91"/>
      <c r="P42" s="91"/>
      <c r="Q42" s="93"/>
      <c r="R42" s="93"/>
      <c r="S42" s="93"/>
      <c r="T42" s="93"/>
    </row>
    <row r="43" spans="1:20" ht="15" hidden="1" customHeight="1">
      <c r="A43" s="79">
        <v>29</v>
      </c>
      <c r="B43" s="101" t="e">
        <f t="shared" si="11"/>
        <v>#N/A</v>
      </c>
      <c r="C43" s="101" t="e">
        <f t="shared" si="1"/>
        <v>#N/A</v>
      </c>
      <c r="D43" s="101" t="e">
        <f t="shared" si="2"/>
        <v>#N/A</v>
      </c>
      <c r="E43" s="101" t="e">
        <f t="shared" si="8"/>
        <v>#N/A</v>
      </c>
      <c r="F43" s="101" t="e">
        <f t="shared" si="3"/>
        <v>#N/A</v>
      </c>
      <c r="G43" s="92" t="e">
        <f t="shared" si="0"/>
        <v>#N/A</v>
      </c>
      <c r="H43" s="92"/>
      <c r="I43" s="92" t="e">
        <f t="shared" si="4"/>
        <v>#N/A</v>
      </c>
      <c r="J43" s="91" t="e">
        <f t="shared" si="5"/>
        <v>#N/A</v>
      </c>
      <c r="K43" s="92" t="e">
        <f t="shared" si="9"/>
        <v>#N/A</v>
      </c>
      <c r="L43" s="92" t="e">
        <f t="shared" si="6"/>
        <v>#N/A</v>
      </c>
      <c r="O43" s="91"/>
      <c r="P43" s="91"/>
      <c r="Q43" s="93"/>
      <c r="R43" s="93"/>
      <c r="S43" s="93"/>
      <c r="T43" s="93"/>
    </row>
    <row r="44" spans="1:20" ht="15" hidden="1" customHeight="1">
      <c r="A44" s="79">
        <v>30</v>
      </c>
      <c r="B44" s="101" t="e">
        <f t="shared" si="11"/>
        <v>#N/A</v>
      </c>
      <c r="C44" s="101" t="e">
        <f t="shared" si="1"/>
        <v>#N/A</v>
      </c>
      <c r="D44" s="101" t="e">
        <f t="shared" si="2"/>
        <v>#N/A</v>
      </c>
      <c r="E44" s="101" t="e">
        <f t="shared" si="8"/>
        <v>#N/A</v>
      </c>
      <c r="F44" s="101" t="e">
        <f t="shared" si="3"/>
        <v>#N/A</v>
      </c>
      <c r="G44" s="92" t="e">
        <f t="shared" si="0"/>
        <v>#N/A</v>
      </c>
      <c r="H44" s="92"/>
      <c r="I44" s="92" t="e">
        <f t="shared" si="4"/>
        <v>#N/A</v>
      </c>
      <c r="J44" s="91" t="e">
        <f t="shared" si="5"/>
        <v>#N/A</v>
      </c>
      <c r="K44" s="92" t="e">
        <f t="shared" si="9"/>
        <v>#N/A</v>
      </c>
      <c r="L44" s="92" t="e">
        <f t="shared" si="6"/>
        <v>#N/A</v>
      </c>
      <c r="O44" s="91"/>
      <c r="P44" s="91"/>
      <c r="Q44" s="93"/>
      <c r="R44" s="93"/>
      <c r="S44" s="93"/>
      <c r="T44" s="93"/>
    </row>
    <row r="45" spans="1:20" ht="15" hidden="1" customHeight="1">
      <c r="A45" s="79">
        <v>31</v>
      </c>
      <c r="B45" s="101" t="e">
        <f t="shared" si="11"/>
        <v>#N/A</v>
      </c>
      <c r="C45" s="101" t="e">
        <f t="shared" si="1"/>
        <v>#N/A</v>
      </c>
      <c r="D45" s="101" t="e">
        <f t="shared" si="2"/>
        <v>#N/A</v>
      </c>
      <c r="E45" s="101" t="e">
        <f t="shared" si="8"/>
        <v>#N/A</v>
      </c>
      <c r="F45" s="101" t="e">
        <f t="shared" si="3"/>
        <v>#N/A</v>
      </c>
      <c r="G45" s="92" t="e">
        <f t="shared" si="0"/>
        <v>#N/A</v>
      </c>
      <c r="H45" s="92"/>
      <c r="I45" s="92" t="e">
        <f t="shared" si="4"/>
        <v>#N/A</v>
      </c>
      <c r="J45" s="91" t="e">
        <f t="shared" si="5"/>
        <v>#N/A</v>
      </c>
      <c r="K45" s="92" t="e">
        <f t="shared" si="9"/>
        <v>#N/A</v>
      </c>
      <c r="L45" s="92" t="e">
        <f t="shared" si="6"/>
        <v>#N/A</v>
      </c>
      <c r="O45" s="91"/>
      <c r="P45" s="91"/>
      <c r="Q45" s="93"/>
      <c r="R45" s="93"/>
      <c r="S45" s="93"/>
      <c r="T45" s="93"/>
    </row>
    <row r="46" spans="1:20" ht="15" hidden="1" customHeight="1">
      <c r="A46" s="79">
        <v>32</v>
      </c>
      <c r="B46" s="101" t="e">
        <f t="shared" si="11"/>
        <v>#N/A</v>
      </c>
      <c r="C46" s="101" t="e">
        <f t="shared" si="1"/>
        <v>#N/A</v>
      </c>
      <c r="D46" s="101" t="e">
        <f t="shared" si="2"/>
        <v>#N/A</v>
      </c>
      <c r="E46" s="101" t="e">
        <f t="shared" si="8"/>
        <v>#N/A</v>
      </c>
      <c r="F46" s="101" t="e">
        <f t="shared" si="3"/>
        <v>#N/A</v>
      </c>
      <c r="G46" s="92" t="e">
        <f t="shared" si="0"/>
        <v>#N/A</v>
      </c>
      <c r="H46" s="92"/>
      <c r="I46" s="92" t="e">
        <f t="shared" si="4"/>
        <v>#N/A</v>
      </c>
      <c r="J46" s="91" t="e">
        <f t="shared" si="5"/>
        <v>#N/A</v>
      </c>
      <c r="K46" s="92" t="e">
        <f t="shared" si="9"/>
        <v>#N/A</v>
      </c>
      <c r="L46" s="92" t="e">
        <f t="shared" si="6"/>
        <v>#N/A</v>
      </c>
      <c r="O46" s="91"/>
      <c r="P46" s="91"/>
      <c r="Q46" s="93"/>
      <c r="R46" s="93"/>
      <c r="S46" s="93"/>
      <c r="T46" s="93"/>
    </row>
    <row r="47" spans="1:20" ht="15" hidden="1" customHeight="1">
      <c r="A47" s="79">
        <v>33</v>
      </c>
      <c r="B47" s="101" t="e">
        <f t="shared" si="11"/>
        <v>#N/A</v>
      </c>
      <c r="C47" s="101" t="e">
        <f t="shared" si="1"/>
        <v>#N/A</v>
      </c>
      <c r="D47" s="101" t="e">
        <f t="shared" si="2"/>
        <v>#N/A</v>
      </c>
      <c r="E47" s="101" t="e">
        <f t="shared" si="8"/>
        <v>#N/A</v>
      </c>
      <c r="F47" s="101" t="e">
        <f t="shared" si="3"/>
        <v>#N/A</v>
      </c>
      <c r="G47" s="92" t="e">
        <f t="shared" ref="G47:G74" si="12">VLOOKUP($B$2,$B$81:$V$145,9,FALSE)*D47</f>
        <v>#N/A</v>
      </c>
      <c r="H47" s="92"/>
      <c r="I47" s="92" t="e">
        <f t="shared" si="4"/>
        <v>#N/A</v>
      </c>
      <c r="J47" s="91" t="e">
        <f t="shared" si="5"/>
        <v>#N/A</v>
      </c>
      <c r="K47" s="92" t="e">
        <f t="shared" si="9"/>
        <v>#N/A</v>
      </c>
      <c r="L47" s="92" t="e">
        <f t="shared" si="6"/>
        <v>#N/A</v>
      </c>
      <c r="O47" s="91"/>
      <c r="P47" s="91"/>
      <c r="Q47" s="93"/>
      <c r="R47" s="93"/>
      <c r="S47" s="93"/>
      <c r="T47" s="93"/>
    </row>
    <row r="48" spans="1:20" ht="15" hidden="1" customHeight="1">
      <c r="A48" s="79">
        <v>34</v>
      </c>
      <c r="B48" s="101" t="e">
        <f t="shared" si="11"/>
        <v>#N/A</v>
      </c>
      <c r="C48" s="101" t="e">
        <f t="shared" si="1"/>
        <v>#N/A</v>
      </c>
      <c r="D48" s="101" t="e">
        <f t="shared" ref="D48:D74" si="13">E47*VLOOKUP($B$2,$B$81:$V$145,10,FALSE)/12</f>
        <v>#N/A</v>
      </c>
      <c r="E48" s="101" t="e">
        <f t="shared" si="8"/>
        <v>#N/A</v>
      </c>
      <c r="F48" s="101" t="e">
        <f t="shared" si="3"/>
        <v>#N/A</v>
      </c>
      <c r="G48" s="92" t="e">
        <f t="shared" si="12"/>
        <v>#N/A</v>
      </c>
      <c r="H48" s="92"/>
      <c r="I48" s="92" t="e">
        <f t="shared" si="4"/>
        <v>#N/A</v>
      </c>
      <c r="J48" s="91" t="e">
        <f t="shared" si="5"/>
        <v>#N/A</v>
      </c>
      <c r="K48" s="92" t="e">
        <f t="shared" si="9"/>
        <v>#N/A</v>
      </c>
      <c r="L48" s="92" t="e">
        <f t="shared" si="6"/>
        <v>#N/A</v>
      </c>
      <c r="O48" s="91"/>
      <c r="P48" s="91"/>
      <c r="Q48" s="93"/>
      <c r="R48" s="93"/>
      <c r="S48" s="93"/>
      <c r="T48" s="93"/>
    </row>
    <row r="49" spans="1:20" ht="15" hidden="1" customHeight="1">
      <c r="A49" s="79">
        <v>35</v>
      </c>
      <c r="B49" s="101" t="e">
        <f t="shared" si="11"/>
        <v>#N/A</v>
      </c>
      <c r="C49" s="101" t="e">
        <f t="shared" si="1"/>
        <v>#N/A</v>
      </c>
      <c r="D49" s="101" t="e">
        <f t="shared" si="13"/>
        <v>#N/A</v>
      </c>
      <c r="E49" s="101" t="e">
        <f t="shared" si="8"/>
        <v>#N/A</v>
      </c>
      <c r="F49" s="101" t="e">
        <f t="shared" si="3"/>
        <v>#N/A</v>
      </c>
      <c r="G49" s="92" t="e">
        <f t="shared" si="12"/>
        <v>#N/A</v>
      </c>
      <c r="H49" s="92"/>
      <c r="I49" s="92" t="e">
        <f t="shared" si="4"/>
        <v>#N/A</v>
      </c>
      <c r="J49" s="91" t="e">
        <f t="shared" si="5"/>
        <v>#N/A</v>
      </c>
      <c r="K49" s="92" t="e">
        <f t="shared" si="9"/>
        <v>#N/A</v>
      </c>
      <c r="L49" s="92" t="e">
        <f t="shared" si="6"/>
        <v>#N/A</v>
      </c>
      <c r="O49" s="91"/>
      <c r="P49" s="91"/>
      <c r="Q49" s="93"/>
      <c r="R49" s="93"/>
      <c r="S49" s="93"/>
      <c r="T49" s="93"/>
    </row>
    <row r="50" spans="1:20" ht="15" hidden="1" customHeight="1">
      <c r="A50" s="79">
        <v>36</v>
      </c>
      <c r="B50" s="101" t="e">
        <f t="shared" si="11"/>
        <v>#N/A</v>
      </c>
      <c r="C50" s="101" t="e">
        <f t="shared" si="1"/>
        <v>#N/A</v>
      </c>
      <c r="D50" s="101" t="e">
        <f t="shared" si="13"/>
        <v>#N/A</v>
      </c>
      <c r="E50" s="101" t="e">
        <f t="shared" si="8"/>
        <v>#N/A</v>
      </c>
      <c r="F50" s="101" t="e">
        <f t="shared" si="3"/>
        <v>#N/A</v>
      </c>
      <c r="G50" s="92" t="e">
        <f t="shared" si="12"/>
        <v>#N/A</v>
      </c>
      <c r="H50" s="92"/>
      <c r="I50" s="92" t="e">
        <f t="shared" si="4"/>
        <v>#N/A</v>
      </c>
      <c r="J50" s="91" t="e">
        <f t="shared" si="5"/>
        <v>#N/A</v>
      </c>
      <c r="K50" s="92" t="e">
        <f t="shared" si="9"/>
        <v>#N/A</v>
      </c>
      <c r="L50" s="92" t="e">
        <f t="shared" si="6"/>
        <v>#N/A</v>
      </c>
      <c r="O50" s="91"/>
      <c r="P50" s="91"/>
      <c r="Q50" s="93"/>
      <c r="R50" s="93"/>
      <c r="S50" s="93"/>
      <c r="T50" s="93"/>
    </row>
    <row r="51" spans="1:20" hidden="1">
      <c r="A51" s="79">
        <v>37</v>
      </c>
      <c r="B51" s="101" t="e">
        <f>IF(A51&gt;$D$7,0,PMT(VLOOKUP($B$2,$B$81:$V$145,10,FALSE)/12,12,-E50,E50-B7*VLOOKUP($B$2,$B$81:$V$145,16,FALSE)))</f>
        <v>#N/A</v>
      </c>
      <c r="C51" s="101" t="e">
        <f t="shared" si="1"/>
        <v>#N/A</v>
      </c>
      <c r="D51" s="101" t="e">
        <f t="shared" si="13"/>
        <v>#N/A</v>
      </c>
      <c r="E51" s="101" t="e">
        <f t="shared" si="8"/>
        <v>#N/A</v>
      </c>
      <c r="F51" s="101" t="e">
        <f t="shared" si="3"/>
        <v>#N/A</v>
      </c>
      <c r="G51" s="92" t="e">
        <f t="shared" si="12"/>
        <v>#N/A</v>
      </c>
      <c r="H51" s="92"/>
      <c r="I51" s="92" t="e">
        <f t="shared" si="4"/>
        <v>#N/A</v>
      </c>
      <c r="J51" s="91" t="e">
        <f t="shared" si="5"/>
        <v>#N/A</v>
      </c>
      <c r="K51" s="92" t="e">
        <f t="shared" si="9"/>
        <v>#N/A</v>
      </c>
      <c r="L51" s="92" t="e">
        <f t="shared" si="6"/>
        <v>#N/A</v>
      </c>
      <c r="O51" s="91"/>
      <c r="Q51" s="93"/>
      <c r="R51" s="93"/>
      <c r="S51" s="93"/>
      <c r="T51" s="93"/>
    </row>
    <row r="52" spans="1:20" hidden="1">
      <c r="A52" s="79">
        <v>38</v>
      </c>
      <c r="B52" s="101" t="e">
        <f>B51</f>
        <v>#N/A</v>
      </c>
      <c r="C52" s="101" t="e">
        <f t="shared" si="1"/>
        <v>#N/A</v>
      </c>
      <c r="D52" s="101" t="e">
        <f t="shared" si="13"/>
        <v>#N/A</v>
      </c>
      <c r="E52" s="101" t="e">
        <f t="shared" si="8"/>
        <v>#N/A</v>
      </c>
      <c r="F52" s="101" t="e">
        <f t="shared" si="3"/>
        <v>#N/A</v>
      </c>
      <c r="G52" s="92" t="e">
        <f t="shared" si="12"/>
        <v>#N/A</v>
      </c>
      <c r="H52" s="92"/>
      <c r="I52" s="92" t="e">
        <f t="shared" si="4"/>
        <v>#N/A</v>
      </c>
      <c r="J52" s="91" t="e">
        <f t="shared" si="5"/>
        <v>#N/A</v>
      </c>
      <c r="K52" s="92" t="e">
        <f t="shared" si="9"/>
        <v>#N/A</v>
      </c>
      <c r="L52" s="92" t="e">
        <f t="shared" si="6"/>
        <v>#N/A</v>
      </c>
      <c r="O52" s="91"/>
      <c r="Q52" s="93"/>
      <c r="R52" s="93"/>
      <c r="S52" s="93"/>
      <c r="T52" s="93"/>
    </row>
    <row r="53" spans="1:20" hidden="1">
      <c r="A53" s="79">
        <v>39</v>
      </c>
      <c r="B53" s="101" t="e">
        <f t="shared" ref="B53:B62" si="14">B52</f>
        <v>#N/A</v>
      </c>
      <c r="C53" s="101" t="e">
        <f t="shared" si="1"/>
        <v>#N/A</v>
      </c>
      <c r="D53" s="101" t="e">
        <f t="shared" si="13"/>
        <v>#N/A</v>
      </c>
      <c r="E53" s="101" t="e">
        <f t="shared" si="8"/>
        <v>#N/A</v>
      </c>
      <c r="F53" s="101" t="e">
        <f t="shared" si="3"/>
        <v>#N/A</v>
      </c>
      <c r="G53" s="92" t="e">
        <f t="shared" si="12"/>
        <v>#N/A</v>
      </c>
      <c r="H53" s="92"/>
      <c r="I53" s="92" t="e">
        <f t="shared" si="4"/>
        <v>#N/A</v>
      </c>
      <c r="J53" s="91" t="e">
        <f t="shared" si="5"/>
        <v>#N/A</v>
      </c>
      <c r="K53" s="92" t="e">
        <f t="shared" si="9"/>
        <v>#N/A</v>
      </c>
      <c r="L53" s="92" t="e">
        <f t="shared" si="6"/>
        <v>#N/A</v>
      </c>
      <c r="Q53" s="93"/>
      <c r="R53" s="93"/>
      <c r="S53" s="93"/>
      <c r="T53" s="93"/>
    </row>
    <row r="54" spans="1:20" hidden="1">
      <c r="A54" s="79">
        <v>40</v>
      </c>
      <c r="B54" s="101" t="e">
        <f t="shared" si="14"/>
        <v>#N/A</v>
      </c>
      <c r="C54" s="101" t="e">
        <f t="shared" si="1"/>
        <v>#N/A</v>
      </c>
      <c r="D54" s="101" t="e">
        <f t="shared" si="13"/>
        <v>#N/A</v>
      </c>
      <c r="E54" s="101" t="e">
        <f t="shared" si="8"/>
        <v>#N/A</v>
      </c>
      <c r="F54" s="101" t="e">
        <f t="shared" si="3"/>
        <v>#N/A</v>
      </c>
      <c r="G54" s="92" t="e">
        <f t="shared" si="12"/>
        <v>#N/A</v>
      </c>
      <c r="H54" s="92"/>
      <c r="I54" s="92" t="e">
        <f t="shared" si="4"/>
        <v>#N/A</v>
      </c>
      <c r="J54" s="91" t="e">
        <f t="shared" si="5"/>
        <v>#N/A</v>
      </c>
      <c r="K54" s="92" t="e">
        <f t="shared" si="9"/>
        <v>#N/A</v>
      </c>
      <c r="L54" s="92" t="e">
        <f t="shared" si="6"/>
        <v>#N/A</v>
      </c>
      <c r="Q54" s="93"/>
      <c r="R54" s="93"/>
      <c r="S54" s="93"/>
      <c r="T54" s="93"/>
    </row>
    <row r="55" spans="1:20" hidden="1">
      <c r="A55" s="79">
        <v>41</v>
      </c>
      <c r="B55" s="101" t="e">
        <f t="shared" si="14"/>
        <v>#N/A</v>
      </c>
      <c r="C55" s="101" t="e">
        <f t="shared" si="1"/>
        <v>#N/A</v>
      </c>
      <c r="D55" s="101" t="e">
        <f t="shared" si="13"/>
        <v>#N/A</v>
      </c>
      <c r="E55" s="101" t="e">
        <f t="shared" si="8"/>
        <v>#N/A</v>
      </c>
      <c r="F55" s="101" t="e">
        <f t="shared" si="3"/>
        <v>#N/A</v>
      </c>
      <c r="G55" s="92" t="e">
        <f t="shared" si="12"/>
        <v>#N/A</v>
      </c>
      <c r="H55" s="92"/>
      <c r="I55" s="92" t="e">
        <f t="shared" si="4"/>
        <v>#N/A</v>
      </c>
      <c r="J55" s="91" t="e">
        <f t="shared" si="5"/>
        <v>#N/A</v>
      </c>
      <c r="K55" s="92" t="e">
        <f t="shared" si="9"/>
        <v>#N/A</v>
      </c>
      <c r="L55" s="92" t="e">
        <f t="shared" si="6"/>
        <v>#N/A</v>
      </c>
      <c r="Q55" s="93"/>
      <c r="R55" s="93"/>
      <c r="S55" s="93"/>
      <c r="T55" s="93"/>
    </row>
    <row r="56" spans="1:20" hidden="1">
      <c r="A56" s="79">
        <v>42</v>
      </c>
      <c r="B56" s="101" t="e">
        <f t="shared" si="14"/>
        <v>#N/A</v>
      </c>
      <c r="C56" s="101" t="e">
        <f t="shared" si="1"/>
        <v>#N/A</v>
      </c>
      <c r="D56" s="101" t="e">
        <f t="shared" si="13"/>
        <v>#N/A</v>
      </c>
      <c r="E56" s="101" t="e">
        <f t="shared" si="8"/>
        <v>#N/A</v>
      </c>
      <c r="F56" s="101" t="e">
        <f t="shared" si="3"/>
        <v>#N/A</v>
      </c>
      <c r="G56" s="92" t="e">
        <f t="shared" si="12"/>
        <v>#N/A</v>
      </c>
      <c r="H56" s="92"/>
      <c r="I56" s="92" t="e">
        <f t="shared" si="4"/>
        <v>#N/A</v>
      </c>
      <c r="J56" s="91" t="e">
        <f t="shared" si="5"/>
        <v>#N/A</v>
      </c>
      <c r="K56" s="92" t="e">
        <f t="shared" si="9"/>
        <v>#N/A</v>
      </c>
      <c r="L56" s="92" t="e">
        <f t="shared" si="6"/>
        <v>#N/A</v>
      </c>
      <c r="Q56" s="93"/>
      <c r="R56" s="93"/>
      <c r="S56" s="93"/>
      <c r="T56" s="93"/>
    </row>
    <row r="57" spans="1:20" hidden="1">
      <c r="A57" s="79">
        <v>43</v>
      </c>
      <c r="B57" s="101" t="e">
        <f t="shared" si="14"/>
        <v>#N/A</v>
      </c>
      <c r="C57" s="101" t="e">
        <f t="shared" si="1"/>
        <v>#N/A</v>
      </c>
      <c r="D57" s="101" t="e">
        <f t="shared" si="13"/>
        <v>#N/A</v>
      </c>
      <c r="E57" s="101" t="e">
        <f t="shared" si="8"/>
        <v>#N/A</v>
      </c>
      <c r="F57" s="101" t="e">
        <f t="shared" si="3"/>
        <v>#N/A</v>
      </c>
      <c r="G57" s="92" t="e">
        <f t="shared" si="12"/>
        <v>#N/A</v>
      </c>
      <c r="H57" s="92"/>
      <c r="I57" s="92" t="e">
        <f t="shared" si="4"/>
        <v>#N/A</v>
      </c>
      <c r="J57" s="91" t="e">
        <f t="shared" si="5"/>
        <v>#N/A</v>
      </c>
      <c r="K57" s="92" t="e">
        <f t="shared" si="9"/>
        <v>#N/A</v>
      </c>
      <c r="L57" s="92" t="e">
        <f t="shared" si="6"/>
        <v>#N/A</v>
      </c>
      <c r="Q57" s="93"/>
      <c r="R57" s="93"/>
      <c r="S57" s="93"/>
      <c r="T57" s="93"/>
    </row>
    <row r="58" spans="1:20" hidden="1">
      <c r="A58" s="79">
        <v>44</v>
      </c>
      <c r="B58" s="101" t="e">
        <f t="shared" si="14"/>
        <v>#N/A</v>
      </c>
      <c r="C58" s="101" t="e">
        <f t="shared" si="1"/>
        <v>#N/A</v>
      </c>
      <c r="D58" s="101" t="e">
        <f t="shared" si="13"/>
        <v>#N/A</v>
      </c>
      <c r="E58" s="101" t="e">
        <f t="shared" si="8"/>
        <v>#N/A</v>
      </c>
      <c r="F58" s="101" t="e">
        <f t="shared" si="3"/>
        <v>#N/A</v>
      </c>
      <c r="G58" s="92" t="e">
        <f t="shared" si="12"/>
        <v>#N/A</v>
      </c>
      <c r="H58" s="92"/>
      <c r="I58" s="92" t="e">
        <f t="shared" si="4"/>
        <v>#N/A</v>
      </c>
      <c r="J58" s="91" t="e">
        <f t="shared" si="5"/>
        <v>#N/A</v>
      </c>
      <c r="K58" s="92" t="e">
        <f t="shared" si="9"/>
        <v>#N/A</v>
      </c>
      <c r="L58" s="92" t="e">
        <f t="shared" si="6"/>
        <v>#N/A</v>
      </c>
      <c r="Q58" s="93"/>
      <c r="R58" s="93"/>
      <c r="S58" s="93"/>
      <c r="T58" s="93"/>
    </row>
    <row r="59" spans="1:20" hidden="1">
      <c r="A59" s="79">
        <v>45</v>
      </c>
      <c r="B59" s="101" t="e">
        <f t="shared" si="14"/>
        <v>#N/A</v>
      </c>
      <c r="C59" s="101" t="e">
        <f t="shared" si="1"/>
        <v>#N/A</v>
      </c>
      <c r="D59" s="101" t="e">
        <f t="shared" si="13"/>
        <v>#N/A</v>
      </c>
      <c r="E59" s="101" t="e">
        <f t="shared" si="8"/>
        <v>#N/A</v>
      </c>
      <c r="F59" s="101" t="e">
        <f t="shared" si="3"/>
        <v>#N/A</v>
      </c>
      <c r="G59" s="92" t="e">
        <f t="shared" si="12"/>
        <v>#N/A</v>
      </c>
      <c r="H59" s="92"/>
      <c r="I59" s="92" t="e">
        <f t="shared" si="4"/>
        <v>#N/A</v>
      </c>
      <c r="J59" s="91" t="e">
        <f t="shared" si="5"/>
        <v>#N/A</v>
      </c>
      <c r="K59" s="92" t="e">
        <f t="shared" si="9"/>
        <v>#N/A</v>
      </c>
      <c r="L59" s="92" t="e">
        <f t="shared" si="6"/>
        <v>#N/A</v>
      </c>
      <c r="Q59" s="93"/>
      <c r="R59" s="93"/>
      <c r="S59" s="93"/>
      <c r="T59" s="93"/>
    </row>
    <row r="60" spans="1:20" hidden="1">
      <c r="A60" s="79">
        <v>46</v>
      </c>
      <c r="B60" s="101" t="e">
        <f t="shared" si="14"/>
        <v>#N/A</v>
      </c>
      <c r="C60" s="101" t="e">
        <f t="shared" si="1"/>
        <v>#N/A</v>
      </c>
      <c r="D60" s="101" t="e">
        <f t="shared" si="13"/>
        <v>#N/A</v>
      </c>
      <c r="E60" s="101" t="e">
        <f t="shared" si="8"/>
        <v>#N/A</v>
      </c>
      <c r="F60" s="101" t="e">
        <f t="shared" si="3"/>
        <v>#N/A</v>
      </c>
      <c r="G60" s="92" t="e">
        <f t="shared" si="12"/>
        <v>#N/A</v>
      </c>
      <c r="H60" s="92"/>
      <c r="I60" s="92" t="e">
        <f t="shared" si="4"/>
        <v>#N/A</v>
      </c>
      <c r="J60" s="91" t="e">
        <f t="shared" si="5"/>
        <v>#N/A</v>
      </c>
      <c r="K60" s="92" t="e">
        <f t="shared" si="9"/>
        <v>#N/A</v>
      </c>
      <c r="L60" s="92" t="e">
        <f t="shared" si="6"/>
        <v>#N/A</v>
      </c>
      <c r="Q60" s="93"/>
      <c r="R60" s="93"/>
      <c r="S60" s="93"/>
      <c r="T60" s="93"/>
    </row>
    <row r="61" spans="1:20" hidden="1">
      <c r="A61" s="79">
        <v>47</v>
      </c>
      <c r="B61" s="101" t="e">
        <f t="shared" si="14"/>
        <v>#N/A</v>
      </c>
      <c r="C61" s="101" t="e">
        <f t="shared" si="1"/>
        <v>#N/A</v>
      </c>
      <c r="D61" s="101" t="e">
        <f t="shared" si="13"/>
        <v>#N/A</v>
      </c>
      <c r="E61" s="101" t="e">
        <f t="shared" si="8"/>
        <v>#N/A</v>
      </c>
      <c r="F61" s="101" t="e">
        <f t="shared" si="3"/>
        <v>#N/A</v>
      </c>
      <c r="G61" s="92" t="e">
        <f t="shared" si="12"/>
        <v>#N/A</v>
      </c>
      <c r="H61" s="92"/>
      <c r="I61" s="92" t="e">
        <f t="shared" si="4"/>
        <v>#N/A</v>
      </c>
      <c r="J61" s="91" t="e">
        <f t="shared" si="5"/>
        <v>#N/A</v>
      </c>
      <c r="K61" s="92" t="e">
        <f t="shared" si="9"/>
        <v>#N/A</v>
      </c>
      <c r="L61" s="92" t="e">
        <f t="shared" si="6"/>
        <v>#N/A</v>
      </c>
      <c r="Q61" s="93"/>
      <c r="R61" s="93"/>
      <c r="S61" s="93"/>
      <c r="T61" s="93"/>
    </row>
    <row r="62" spans="1:20">
      <c r="A62" s="79">
        <v>48</v>
      </c>
      <c r="B62" s="101" t="e">
        <f t="shared" si="14"/>
        <v>#N/A</v>
      </c>
      <c r="C62" s="101" t="e">
        <f t="shared" si="1"/>
        <v>#N/A</v>
      </c>
      <c r="D62" s="101" t="e">
        <f t="shared" si="13"/>
        <v>#N/A</v>
      </c>
      <c r="E62" s="101" t="e">
        <f t="shared" si="8"/>
        <v>#N/A</v>
      </c>
      <c r="F62" s="101" t="e">
        <f t="shared" si="3"/>
        <v>#N/A</v>
      </c>
      <c r="G62" s="92" t="e">
        <f t="shared" si="12"/>
        <v>#N/A</v>
      </c>
      <c r="H62" s="92"/>
      <c r="I62" s="92" t="e">
        <f t="shared" si="4"/>
        <v>#N/A</v>
      </c>
      <c r="J62" s="91" t="e">
        <f t="shared" si="5"/>
        <v>#N/A</v>
      </c>
      <c r="K62" s="92" t="e">
        <f t="shared" si="9"/>
        <v>#N/A</v>
      </c>
      <c r="L62" s="92" t="e">
        <f t="shared" si="6"/>
        <v>#N/A</v>
      </c>
      <c r="Q62" s="93"/>
      <c r="R62" s="93"/>
      <c r="S62" s="93"/>
      <c r="T62" s="93"/>
    </row>
    <row r="63" spans="1:20" hidden="1">
      <c r="A63" s="79">
        <v>49</v>
      </c>
      <c r="B63" s="101" t="e">
        <f>IF(A27&gt;$D$7,0,PMT(VLOOKUP($B$2,$B$81:$V$145,10,FALSE)/12,12,-E62,E62-B7*VLOOKUP($B$2,$B$81:$V$145,17,FALSE)))</f>
        <v>#N/A</v>
      </c>
      <c r="C63" s="101" t="e">
        <f t="shared" si="1"/>
        <v>#N/A</v>
      </c>
      <c r="D63" s="101" t="e">
        <f t="shared" si="13"/>
        <v>#N/A</v>
      </c>
      <c r="E63" s="101" t="e">
        <f t="shared" si="8"/>
        <v>#N/A</v>
      </c>
      <c r="F63" s="101" t="e">
        <f t="shared" si="3"/>
        <v>#N/A</v>
      </c>
      <c r="G63" s="92" t="e">
        <f t="shared" si="12"/>
        <v>#N/A</v>
      </c>
      <c r="H63" s="92"/>
      <c r="I63" s="92" t="e">
        <f t="shared" si="4"/>
        <v>#N/A</v>
      </c>
      <c r="J63" s="91" t="e">
        <f t="shared" si="5"/>
        <v>#N/A</v>
      </c>
      <c r="K63" s="92" t="e">
        <f t="shared" si="9"/>
        <v>#N/A</v>
      </c>
      <c r="L63" s="92" t="e">
        <f t="shared" si="6"/>
        <v>#N/A</v>
      </c>
      <c r="Q63" s="93"/>
      <c r="S63" s="93"/>
      <c r="T63" s="93"/>
    </row>
    <row r="64" spans="1:20" hidden="1">
      <c r="A64" s="79">
        <v>50</v>
      </c>
      <c r="B64" s="101" t="e">
        <f>B63</f>
        <v>#N/A</v>
      </c>
      <c r="C64" s="101" t="e">
        <f t="shared" si="1"/>
        <v>#N/A</v>
      </c>
      <c r="D64" s="101" t="e">
        <f t="shared" si="13"/>
        <v>#N/A</v>
      </c>
      <c r="E64" s="101" t="e">
        <f t="shared" si="8"/>
        <v>#N/A</v>
      </c>
      <c r="F64" s="101" t="e">
        <f t="shared" si="3"/>
        <v>#N/A</v>
      </c>
      <c r="G64" s="92" t="e">
        <f t="shared" si="12"/>
        <v>#N/A</v>
      </c>
      <c r="H64" s="92"/>
      <c r="I64" s="92" t="e">
        <f t="shared" si="4"/>
        <v>#N/A</v>
      </c>
      <c r="J64" s="91" t="e">
        <f t="shared" si="5"/>
        <v>#N/A</v>
      </c>
      <c r="K64" s="92" t="e">
        <f t="shared" si="9"/>
        <v>#N/A</v>
      </c>
      <c r="L64" s="92" t="e">
        <f t="shared" si="6"/>
        <v>#N/A</v>
      </c>
      <c r="Q64" s="93"/>
      <c r="S64" s="93"/>
      <c r="T64" s="93"/>
    </row>
    <row r="65" spans="1:21" hidden="1">
      <c r="A65" s="79">
        <v>51</v>
      </c>
      <c r="B65" s="101" t="e">
        <f t="shared" ref="B65:B74" si="15">B64</f>
        <v>#N/A</v>
      </c>
      <c r="C65" s="101" t="e">
        <f t="shared" si="1"/>
        <v>#N/A</v>
      </c>
      <c r="D65" s="101" t="e">
        <f t="shared" si="13"/>
        <v>#N/A</v>
      </c>
      <c r="E65" s="101" t="e">
        <f t="shared" si="8"/>
        <v>#N/A</v>
      </c>
      <c r="F65" s="101" t="e">
        <f t="shared" si="3"/>
        <v>#N/A</v>
      </c>
      <c r="G65" s="92" t="e">
        <f t="shared" si="12"/>
        <v>#N/A</v>
      </c>
      <c r="H65" s="92"/>
      <c r="I65" s="92" t="e">
        <f t="shared" si="4"/>
        <v>#N/A</v>
      </c>
      <c r="J65" s="91" t="e">
        <f t="shared" si="5"/>
        <v>#N/A</v>
      </c>
      <c r="K65" s="92" t="e">
        <f t="shared" si="9"/>
        <v>#N/A</v>
      </c>
      <c r="L65" s="92" t="e">
        <f t="shared" si="6"/>
        <v>#N/A</v>
      </c>
      <c r="Q65" s="93"/>
      <c r="S65" s="93"/>
      <c r="T65" s="93"/>
    </row>
    <row r="66" spans="1:21" hidden="1">
      <c r="A66" s="79">
        <v>52</v>
      </c>
      <c r="B66" s="101" t="e">
        <f t="shared" si="15"/>
        <v>#N/A</v>
      </c>
      <c r="C66" s="101" t="e">
        <f t="shared" si="1"/>
        <v>#N/A</v>
      </c>
      <c r="D66" s="101" t="e">
        <f t="shared" si="13"/>
        <v>#N/A</v>
      </c>
      <c r="E66" s="101" t="e">
        <f t="shared" si="8"/>
        <v>#N/A</v>
      </c>
      <c r="F66" s="101" t="e">
        <f t="shared" si="3"/>
        <v>#N/A</v>
      </c>
      <c r="G66" s="92" t="e">
        <f t="shared" si="12"/>
        <v>#N/A</v>
      </c>
      <c r="H66" s="92"/>
      <c r="I66" s="92" t="e">
        <f t="shared" si="4"/>
        <v>#N/A</v>
      </c>
      <c r="J66" s="91" t="e">
        <f t="shared" si="5"/>
        <v>#N/A</v>
      </c>
      <c r="K66" s="92" t="e">
        <f t="shared" si="9"/>
        <v>#N/A</v>
      </c>
      <c r="L66" s="92" t="e">
        <f t="shared" si="6"/>
        <v>#N/A</v>
      </c>
      <c r="Q66" s="93"/>
      <c r="S66" s="93"/>
      <c r="T66" s="93"/>
    </row>
    <row r="67" spans="1:21" hidden="1">
      <c r="A67" s="79">
        <v>53</v>
      </c>
      <c r="B67" s="101" t="e">
        <f t="shared" si="15"/>
        <v>#N/A</v>
      </c>
      <c r="C67" s="101" t="e">
        <f t="shared" si="1"/>
        <v>#N/A</v>
      </c>
      <c r="D67" s="101" t="e">
        <f t="shared" si="13"/>
        <v>#N/A</v>
      </c>
      <c r="E67" s="101" t="e">
        <f t="shared" si="8"/>
        <v>#N/A</v>
      </c>
      <c r="F67" s="101" t="e">
        <f t="shared" si="3"/>
        <v>#N/A</v>
      </c>
      <c r="G67" s="92" t="e">
        <f t="shared" si="12"/>
        <v>#N/A</v>
      </c>
      <c r="H67" s="92"/>
      <c r="I67" s="92" t="e">
        <f t="shared" si="4"/>
        <v>#N/A</v>
      </c>
      <c r="J67" s="91" t="e">
        <f t="shared" si="5"/>
        <v>#N/A</v>
      </c>
      <c r="K67" s="92" t="e">
        <f t="shared" si="9"/>
        <v>#N/A</v>
      </c>
      <c r="L67" s="92" t="e">
        <f t="shared" si="6"/>
        <v>#N/A</v>
      </c>
      <c r="Q67" s="93"/>
      <c r="S67" s="93"/>
      <c r="T67" s="93"/>
    </row>
    <row r="68" spans="1:21" hidden="1">
      <c r="A68" s="79">
        <v>54</v>
      </c>
      <c r="B68" s="101" t="e">
        <f t="shared" si="15"/>
        <v>#N/A</v>
      </c>
      <c r="C68" s="101" t="e">
        <f t="shared" si="1"/>
        <v>#N/A</v>
      </c>
      <c r="D68" s="101" t="e">
        <f t="shared" si="13"/>
        <v>#N/A</v>
      </c>
      <c r="E68" s="101" t="e">
        <f t="shared" si="8"/>
        <v>#N/A</v>
      </c>
      <c r="F68" s="101" t="e">
        <f t="shared" si="3"/>
        <v>#N/A</v>
      </c>
      <c r="G68" s="92" t="e">
        <f t="shared" si="12"/>
        <v>#N/A</v>
      </c>
      <c r="H68" s="92"/>
      <c r="I68" s="92" t="e">
        <f t="shared" si="4"/>
        <v>#N/A</v>
      </c>
      <c r="J68" s="91" t="e">
        <f t="shared" si="5"/>
        <v>#N/A</v>
      </c>
      <c r="K68" s="92" t="e">
        <f t="shared" si="9"/>
        <v>#N/A</v>
      </c>
      <c r="L68" s="92" t="e">
        <f t="shared" si="6"/>
        <v>#N/A</v>
      </c>
      <c r="Q68" s="93"/>
      <c r="S68" s="93"/>
      <c r="T68" s="93"/>
    </row>
    <row r="69" spans="1:21" hidden="1">
      <c r="A69" s="79">
        <v>55</v>
      </c>
      <c r="B69" s="101" t="e">
        <f t="shared" si="15"/>
        <v>#N/A</v>
      </c>
      <c r="C69" s="101" t="e">
        <f t="shared" si="1"/>
        <v>#N/A</v>
      </c>
      <c r="D69" s="101" t="e">
        <f t="shared" si="13"/>
        <v>#N/A</v>
      </c>
      <c r="E69" s="101" t="e">
        <f t="shared" si="8"/>
        <v>#N/A</v>
      </c>
      <c r="F69" s="101" t="e">
        <f t="shared" si="3"/>
        <v>#N/A</v>
      </c>
      <c r="G69" s="92" t="e">
        <f t="shared" si="12"/>
        <v>#N/A</v>
      </c>
      <c r="H69" s="92"/>
      <c r="I69" s="92" t="e">
        <f t="shared" si="4"/>
        <v>#N/A</v>
      </c>
      <c r="J69" s="91" t="e">
        <f t="shared" si="5"/>
        <v>#N/A</v>
      </c>
      <c r="K69" s="92" t="e">
        <f t="shared" si="9"/>
        <v>#N/A</v>
      </c>
      <c r="L69" s="92" t="e">
        <f t="shared" si="6"/>
        <v>#N/A</v>
      </c>
      <c r="Q69" s="93"/>
      <c r="S69" s="93"/>
      <c r="T69" s="93"/>
    </row>
    <row r="70" spans="1:21" hidden="1">
      <c r="A70" s="79">
        <v>56</v>
      </c>
      <c r="B70" s="101" t="e">
        <f t="shared" si="15"/>
        <v>#N/A</v>
      </c>
      <c r="C70" s="101" t="e">
        <f t="shared" si="1"/>
        <v>#N/A</v>
      </c>
      <c r="D70" s="101" t="e">
        <f t="shared" si="13"/>
        <v>#N/A</v>
      </c>
      <c r="E70" s="101" t="e">
        <f t="shared" si="8"/>
        <v>#N/A</v>
      </c>
      <c r="F70" s="101" t="e">
        <f t="shared" si="3"/>
        <v>#N/A</v>
      </c>
      <c r="G70" s="92" t="e">
        <f t="shared" si="12"/>
        <v>#N/A</v>
      </c>
      <c r="H70" s="92"/>
      <c r="I70" s="92" t="e">
        <f t="shared" si="4"/>
        <v>#N/A</v>
      </c>
      <c r="J70" s="91" t="e">
        <f t="shared" si="5"/>
        <v>#N/A</v>
      </c>
      <c r="K70" s="92" t="e">
        <f t="shared" si="9"/>
        <v>#N/A</v>
      </c>
      <c r="L70" s="92" t="e">
        <f t="shared" si="6"/>
        <v>#N/A</v>
      </c>
      <c r="Q70" s="93"/>
      <c r="S70" s="93"/>
      <c r="T70" s="93"/>
    </row>
    <row r="71" spans="1:21" hidden="1">
      <c r="A71" s="79">
        <v>57</v>
      </c>
      <c r="B71" s="101" t="e">
        <f t="shared" si="15"/>
        <v>#N/A</v>
      </c>
      <c r="C71" s="101" t="e">
        <f t="shared" si="1"/>
        <v>#N/A</v>
      </c>
      <c r="D71" s="101" t="e">
        <f t="shared" si="13"/>
        <v>#N/A</v>
      </c>
      <c r="E71" s="101" t="e">
        <f t="shared" si="8"/>
        <v>#N/A</v>
      </c>
      <c r="F71" s="101" t="e">
        <f t="shared" si="3"/>
        <v>#N/A</v>
      </c>
      <c r="G71" s="92" t="e">
        <f t="shared" si="12"/>
        <v>#N/A</v>
      </c>
      <c r="H71" s="92"/>
      <c r="I71" s="92" t="e">
        <f t="shared" si="4"/>
        <v>#N/A</v>
      </c>
      <c r="J71" s="91" t="e">
        <f t="shared" si="5"/>
        <v>#N/A</v>
      </c>
      <c r="K71" s="92" t="e">
        <f t="shared" si="9"/>
        <v>#N/A</v>
      </c>
      <c r="L71" s="92" t="e">
        <f t="shared" si="6"/>
        <v>#N/A</v>
      </c>
      <c r="S71" s="93"/>
      <c r="T71" s="93"/>
    </row>
    <row r="72" spans="1:21" hidden="1">
      <c r="A72" s="79">
        <v>58</v>
      </c>
      <c r="B72" s="101" t="e">
        <f t="shared" si="15"/>
        <v>#N/A</v>
      </c>
      <c r="C72" s="101" t="e">
        <f t="shared" si="1"/>
        <v>#N/A</v>
      </c>
      <c r="D72" s="101" t="e">
        <f t="shared" si="13"/>
        <v>#N/A</v>
      </c>
      <c r="E72" s="101" t="e">
        <f t="shared" si="8"/>
        <v>#N/A</v>
      </c>
      <c r="F72" s="101" t="e">
        <f t="shared" si="3"/>
        <v>#N/A</v>
      </c>
      <c r="G72" s="92" t="e">
        <f t="shared" si="12"/>
        <v>#N/A</v>
      </c>
      <c r="H72" s="92"/>
      <c r="I72" s="92" t="e">
        <f t="shared" si="4"/>
        <v>#N/A</v>
      </c>
      <c r="J72" s="91" t="e">
        <f t="shared" si="5"/>
        <v>#N/A</v>
      </c>
      <c r="K72" s="92" t="e">
        <f t="shared" si="9"/>
        <v>#N/A</v>
      </c>
      <c r="L72" s="92" t="e">
        <f t="shared" si="6"/>
        <v>#N/A</v>
      </c>
      <c r="S72" s="93"/>
      <c r="T72" s="93"/>
    </row>
    <row r="73" spans="1:21" hidden="1">
      <c r="A73" s="79">
        <v>59</v>
      </c>
      <c r="B73" s="101" t="e">
        <f t="shared" si="15"/>
        <v>#N/A</v>
      </c>
      <c r="C73" s="101" t="e">
        <f t="shared" si="1"/>
        <v>#N/A</v>
      </c>
      <c r="D73" s="101" t="e">
        <f t="shared" si="13"/>
        <v>#N/A</v>
      </c>
      <c r="E73" s="101" t="e">
        <f t="shared" si="8"/>
        <v>#N/A</v>
      </c>
      <c r="F73" s="101" t="e">
        <f t="shared" si="3"/>
        <v>#N/A</v>
      </c>
      <c r="G73" s="92" t="e">
        <f t="shared" si="12"/>
        <v>#N/A</v>
      </c>
      <c r="H73" s="92"/>
      <c r="I73" s="92" t="e">
        <f t="shared" si="4"/>
        <v>#N/A</v>
      </c>
      <c r="J73" s="91" t="e">
        <f t="shared" si="5"/>
        <v>#N/A</v>
      </c>
      <c r="K73" s="92" t="e">
        <f t="shared" si="9"/>
        <v>#N/A</v>
      </c>
      <c r="L73" s="92" t="e">
        <f t="shared" si="6"/>
        <v>#N/A</v>
      </c>
      <c r="S73" s="93"/>
      <c r="T73" s="93"/>
    </row>
    <row r="74" spans="1:21">
      <c r="A74" s="79">
        <v>60</v>
      </c>
      <c r="B74" s="101" t="e">
        <f t="shared" si="15"/>
        <v>#N/A</v>
      </c>
      <c r="C74" s="101" t="e">
        <f t="shared" si="1"/>
        <v>#N/A</v>
      </c>
      <c r="D74" s="101" t="e">
        <f t="shared" si="13"/>
        <v>#N/A</v>
      </c>
      <c r="E74" s="101" t="e">
        <f t="shared" si="8"/>
        <v>#N/A</v>
      </c>
      <c r="F74" s="101" t="e">
        <f t="shared" si="3"/>
        <v>#N/A</v>
      </c>
      <c r="G74" s="92" t="e">
        <f t="shared" si="12"/>
        <v>#N/A</v>
      </c>
      <c r="H74" s="92"/>
      <c r="I74" s="92" t="e">
        <f t="shared" si="4"/>
        <v>#N/A</v>
      </c>
      <c r="J74" s="91" t="e">
        <f t="shared" si="5"/>
        <v>#N/A</v>
      </c>
      <c r="K74" s="92" t="e">
        <f t="shared" si="9"/>
        <v>#N/A</v>
      </c>
      <c r="L74" s="92" t="e">
        <f t="shared" si="6"/>
        <v>#N/A</v>
      </c>
      <c r="S74" s="93"/>
      <c r="T74" s="93"/>
    </row>
    <row r="75" spans="1:21" ht="18" hidden="1" customHeight="1" thickTop="1"/>
    <row r="76" spans="1:21" hidden="1"/>
    <row r="77" spans="1:21" ht="21.6" hidden="1" customHeight="1"/>
    <row r="78" spans="1:21" hidden="1"/>
    <row r="79" spans="1:21" hidden="1"/>
    <row r="80" spans="1:21">
      <c r="B80" s="103">
        <v>1</v>
      </c>
      <c r="C80" s="103">
        <v>2</v>
      </c>
      <c r="D80" s="103">
        <v>3</v>
      </c>
      <c r="E80" s="103">
        <v>4</v>
      </c>
      <c r="F80" s="103">
        <v>5</v>
      </c>
      <c r="G80" s="103">
        <v>6</v>
      </c>
      <c r="H80" s="103">
        <v>7</v>
      </c>
      <c r="I80" s="103">
        <v>8</v>
      </c>
      <c r="J80" s="103">
        <v>9</v>
      </c>
      <c r="K80" s="103">
        <v>10</v>
      </c>
      <c r="L80" s="103">
        <v>11</v>
      </c>
      <c r="M80" s="103">
        <v>12</v>
      </c>
      <c r="N80" s="103">
        <v>13</v>
      </c>
      <c r="O80" s="103">
        <v>14</v>
      </c>
      <c r="P80" s="103">
        <v>15</v>
      </c>
      <c r="Q80" s="103">
        <v>16</v>
      </c>
      <c r="R80" s="103">
        <v>17</v>
      </c>
      <c r="S80" s="103">
        <v>18</v>
      </c>
      <c r="T80" s="79">
        <v>19</v>
      </c>
      <c r="U80" s="79">
        <v>20</v>
      </c>
    </row>
    <row r="81" spans="1:22">
      <c r="A81" s="103" t="s">
        <v>340</v>
      </c>
      <c r="B81" s="103" t="s">
        <v>341</v>
      </c>
      <c r="C81" s="103" t="s">
        <v>342</v>
      </c>
      <c r="D81" s="103" t="s">
        <v>343</v>
      </c>
      <c r="E81" s="103" t="s">
        <v>344</v>
      </c>
      <c r="F81" s="103" t="s">
        <v>345</v>
      </c>
      <c r="G81" s="103" t="s">
        <v>346</v>
      </c>
      <c r="H81" s="103" t="s">
        <v>347</v>
      </c>
      <c r="I81" s="103" t="s">
        <v>348</v>
      </c>
      <c r="J81" s="103" t="s">
        <v>309</v>
      </c>
      <c r="K81" s="103" t="s">
        <v>349</v>
      </c>
      <c r="L81" s="103" t="s">
        <v>350</v>
      </c>
      <c r="M81" s="103" t="s">
        <v>351</v>
      </c>
      <c r="N81" s="103" t="s">
        <v>352</v>
      </c>
      <c r="O81" s="103" t="s">
        <v>353</v>
      </c>
      <c r="P81" s="103" t="s">
        <v>354</v>
      </c>
      <c r="Q81" s="103" t="s">
        <v>355</v>
      </c>
      <c r="R81" s="103" t="s">
        <v>356</v>
      </c>
      <c r="S81" s="79" t="s">
        <v>357</v>
      </c>
      <c r="T81" s="79" t="s">
        <v>358</v>
      </c>
      <c r="U81" s="79" t="s">
        <v>359</v>
      </c>
    </row>
    <row r="82" spans="1:22">
      <c r="A82" s="103" t="s">
        <v>366</v>
      </c>
      <c r="B82" s="103" t="str">
        <f>RATE!B30</f>
        <v>B421</v>
      </c>
      <c r="C82" s="103">
        <v>48</v>
      </c>
      <c r="D82" s="108">
        <v>0</v>
      </c>
      <c r="E82" s="108">
        <v>0.15</v>
      </c>
      <c r="F82" s="103" t="s">
        <v>368</v>
      </c>
      <c r="G82" s="108">
        <f t="shared" ref="G82:G90" si="16">H82*12</f>
        <v>5.3999999999999992E-2</v>
      </c>
      <c r="H82" s="108">
        <v>4.4999999999999997E-3</v>
      </c>
      <c r="I82" s="108">
        <v>0.01</v>
      </c>
      <c r="J82" s="108">
        <f t="shared" ref="J82:J90" si="17">I82</f>
        <v>0.01</v>
      </c>
      <c r="K82" s="108">
        <v>0.11899999999999999</v>
      </c>
      <c r="L82" s="108">
        <v>0.16</v>
      </c>
      <c r="M82" s="108"/>
      <c r="N82" s="110">
        <v>0.33</v>
      </c>
      <c r="O82" s="110">
        <v>0.27</v>
      </c>
      <c r="P82" s="110">
        <v>0.25</v>
      </c>
      <c r="Q82" s="110">
        <v>0.15</v>
      </c>
      <c r="R82" s="111">
        <v>0</v>
      </c>
      <c r="S82" s="110">
        <f>SUM(N82:R82)</f>
        <v>1</v>
      </c>
      <c r="T82" s="103"/>
      <c r="U82" s="79"/>
    </row>
    <row r="83" spans="1:22">
      <c r="A83" s="103" t="s">
        <v>367</v>
      </c>
      <c r="B83" s="103" t="str">
        <f>RATE!B31</f>
        <v>B422</v>
      </c>
      <c r="C83" s="103">
        <v>48</v>
      </c>
      <c r="D83" s="108">
        <v>0</v>
      </c>
      <c r="E83" s="108">
        <v>0.15</v>
      </c>
      <c r="F83" s="103" t="s">
        <v>369</v>
      </c>
      <c r="G83" s="108">
        <f t="shared" si="16"/>
        <v>5.8799999999999998E-2</v>
      </c>
      <c r="H83" s="108">
        <v>4.8999999999999998E-3</v>
      </c>
      <c r="I83" s="108">
        <v>0.02</v>
      </c>
      <c r="J83" s="108">
        <f t="shared" si="17"/>
        <v>0.02</v>
      </c>
      <c r="K83" s="108">
        <v>0.129</v>
      </c>
      <c r="L83" s="108">
        <v>0.16289999999999999</v>
      </c>
      <c r="M83" s="108"/>
      <c r="N83" s="110">
        <f>N82</f>
        <v>0.33</v>
      </c>
      <c r="O83" s="110">
        <f t="shared" ref="O83:R84" si="18">O82</f>
        <v>0.27</v>
      </c>
      <c r="P83" s="110">
        <f t="shared" si="18"/>
        <v>0.25</v>
      </c>
      <c r="Q83" s="110">
        <f t="shared" si="18"/>
        <v>0.15</v>
      </c>
      <c r="R83" s="110">
        <f t="shared" si="18"/>
        <v>0</v>
      </c>
      <c r="S83" s="110">
        <f t="shared" ref="S83:S90" si="19">SUM(N83:R83)</f>
        <v>1</v>
      </c>
      <c r="T83" s="103"/>
      <c r="U83" s="79"/>
    </row>
    <row r="84" spans="1:22">
      <c r="A84" s="103" t="s">
        <v>370</v>
      </c>
      <c r="B84" s="103" t="str">
        <f>RATE!B32</f>
        <v>B423</v>
      </c>
      <c r="C84" s="103">
        <v>48</v>
      </c>
      <c r="D84" s="108">
        <v>0</v>
      </c>
      <c r="E84" s="108">
        <v>0.15</v>
      </c>
      <c r="F84" s="103" t="s">
        <v>371</v>
      </c>
      <c r="G84" s="108">
        <f t="shared" si="16"/>
        <v>6.4799999999999996E-2</v>
      </c>
      <c r="H84" s="108">
        <v>5.4000000000000003E-3</v>
      </c>
      <c r="I84" s="108">
        <v>3.5000000000000003E-2</v>
      </c>
      <c r="J84" s="108">
        <f t="shared" si="17"/>
        <v>3.5000000000000003E-2</v>
      </c>
      <c r="K84" s="108">
        <v>0.14199999999999999</v>
      </c>
      <c r="L84" s="108">
        <v>0.16420000000000001</v>
      </c>
      <c r="M84" s="108"/>
      <c r="N84" s="110">
        <f>N83</f>
        <v>0.33</v>
      </c>
      <c r="O84" s="110">
        <f t="shared" si="18"/>
        <v>0.27</v>
      </c>
      <c r="P84" s="110">
        <f t="shared" si="18"/>
        <v>0.25</v>
      </c>
      <c r="Q84" s="110">
        <f t="shared" si="18"/>
        <v>0.15</v>
      </c>
      <c r="R84" s="110">
        <f t="shared" si="18"/>
        <v>0</v>
      </c>
      <c r="S84" s="110">
        <f t="shared" si="19"/>
        <v>1</v>
      </c>
      <c r="T84" s="107"/>
      <c r="U84" s="79"/>
    </row>
    <row r="85" spans="1:22">
      <c r="A85" s="103"/>
      <c r="B85" s="103" t="str">
        <f>RATE!B51</f>
        <v>B514</v>
      </c>
      <c r="C85" s="103">
        <v>60</v>
      </c>
      <c r="D85" s="108">
        <v>0</v>
      </c>
      <c r="E85" s="108">
        <v>0.15</v>
      </c>
      <c r="F85" s="103" t="s">
        <v>372</v>
      </c>
      <c r="G85" s="108">
        <f t="shared" si="16"/>
        <v>5.3999999999999992E-2</v>
      </c>
      <c r="H85" s="108">
        <v>4.4999999999999997E-3</v>
      </c>
      <c r="I85" s="108">
        <v>0.01</v>
      </c>
      <c r="J85" s="108">
        <f t="shared" si="17"/>
        <v>0.01</v>
      </c>
      <c r="K85" s="108">
        <v>0.11700000000000001</v>
      </c>
      <c r="L85" s="108">
        <v>0.156</v>
      </c>
      <c r="M85" s="108"/>
      <c r="N85" s="107">
        <v>0.24</v>
      </c>
      <c r="O85" s="107">
        <v>0.24</v>
      </c>
      <c r="P85" s="107">
        <v>0.2</v>
      </c>
      <c r="Q85" s="107">
        <v>0.18</v>
      </c>
      <c r="R85" s="107">
        <v>0.14000000000000001</v>
      </c>
      <c r="S85" s="110">
        <f t="shared" si="19"/>
        <v>0.99999999999999989</v>
      </c>
      <c r="T85" s="107"/>
      <c r="U85" s="79"/>
    </row>
    <row r="86" spans="1:22">
      <c r="A86" s="103"/>
      <c r="B86" s="103" t="str">
        <f>RATE!B52</f>
        <v>B515</v>
      </c>
      <c r="C86" s="103">
        <v>60</v>
      </c>
      <c r="D86" s="108">
        <v>0</v>
      </c>
      <c r="E86" s="108">
        <v>0.15</v>
      </c>
      <c r="F86" s="103" t="s">
        <v>373</v>
      </c>
      <c r="G86" s="108">
        <f t="shared" si="16"/>
        <v>5.8799999999999998E-2</v>
      </c>
      <c r="H86" s="108">
        <v>4.8999999999999998E-3</v>
      </c>
      <c r="I86" s="108">
        <v>2.1999999999999999E-2</v>
      </c>
      <c r="J86" s="108">
        <f t="shared" si="17"/>
        <v>2.1999999999999999E-2</v>
      </c>
      <c r="K86" s="108">
        <v>0.1275</v>
      </c>
      <c r="L86" s="108">
        <v>0.1593</v>
      </c>
      <c r="M86" s="108"/>
      <c r="N86" s="107">
        <v>0.24</v>
      </c>
      <c r="O86" s="107">
        <v>0.24</v>
      </c>
      <c r="P86" s="107">
        <v>0.2</v>
      </c>
      <c r="Q86" s="107">
        <v>0.18</v>
      </c>
      <c r="R86" s="107">
        <v>0.14000000000000001</v>
      </c>
      <c r="S86" s="110">
        <f t="shared" si="19"/>
        <v>0.99999999999999989</v>
      </c>
      <c r="T86" s="107"/>
      <c r="U86" s="79"/>
    </row>
    <row r="87" spans="1:22">
      <c r="A87" s="103"/>
      <c r="B87" s="103" t="str">
        <f>RATE!B53</f>
        <v>B516</v>
      </c>
      <c r="C87" s="103">
        <v>60</v>
      </c>
      <c r="D87" s="108">
        <v>0</v>
      </c>
      <c r="E87" s="108">
        <v>0.15</v>
      </c>
      <c r="F87" s="103" t="s">
        <v>374</v>
      </c>
      <c r="G87" s="108">
        <f t="shared" si="16"/>
        <v>6.6000000000000003E-2</v>
      </c>
      <c r="H87" s="108">
        <v>5.4999999999999997E-3</v>
      </c>
      <c r="I87" s="108">
        <v>0.03</v>
      </c>
      <c r="J87" s="108">
        <f t="shared" si="17"/>
        <v>0.03</v>
      </c>
      <c r="K87" s="108">
        <v>0.14280000000000001</v>
      </c>
      <c r="L87" s="108">
        <v>0.17180000000000001</v>
      </c>
      <c r="M87" s="108"/>
      <c r="N87" s="107">
        <v>0.24</v>
      </c>
      <c r="O87" s="107">
        <v>0.24</v>
      </c>
      <c r="P87" s="107">
        <v>0.2</v>
      </c>
      <c r="Q87" s="107">
        <v>0.18</v>
      </c>
      <c r="R87" s="107">
        <v>0.14000000000000001</v>
      </c>
      <c r="S87" s="110">
        <f t="shared" si="19"/>
        <v>0.99999999999999989</v>
      </c>
      <c r="T87" s="107"/>
      <c r="U87" s="79"/>
    </row>
    <row r="88" spans="1:22">
      <c r="A88" s="103"/>
      <c r="B88" s="103" t="str">
        <f>RATE!B56</f>
        <v>B523</v>
      </c>
      <c r="C88" s="103">
        <v>60</v>
      </c>
      <c r="D88" s="108">
        <v>0</v>
      </c>
      <c r="E88" s="108">
        <v>0.2</v>
      </c>
      <c r="F88" s="103" t="s">
        <v>375</v>
      </c>
      <c r="G88" s="108">
        <f t="shared" si="16"/>
        <v>4.6799999999999994E-2</v>
      </c>
      <c r="H88" s="108">
        <v>3.8999999999999998E-3</v>
      </c>
      <c r="I88" s="108">
        <v>5.0000000000000001E-3</v>
      </c>
      <c r="J88" s="108">
        <f t="shared" si="17"/>
        <v>5.0000000000000001E-3</v>
      </c>
      <c r="K88" s="108">
        <v>0.1018</v>
      </c>
      <c r="L88" s="108">
        <v>0.1605</v>
      </c>
      <c r="M88" s="108"/>
      <c r="N88" s="107">
        <v>0.24</v>
      </c>
      <c r="O88" s="107">
        <v>0.24</v>
      </c>
      <c r="P88" s="107">
        <v>0.2</v>
      </c>
      <c r="Q88" s="107">
        <v>0.18</v>
      </c>
      <c r="R88" s="107">
        <v>0.14000000000000001</v>
      </c>
      <c r="S88" s="110">
        <f t="shared" si="19"/>
        <v>0.99999999999999989</v>
      </c>
      <c r="T88" s="107"/>
      <c r="U88" s="79"/>
    </row>
    <row r="89" spans="1:22">
      <c r="A89" s="103"/>
      <c r="B89" s="103" t="str">
        <f>RATE!B57</f>
        <v>B524</v>
      </c>
      <c r="C89" s="103">
        <v>60</v>
      </c>
      <c r="D89" s="108">
        <v>0</v>
      </c>
      <c r="E89" s="108">
        <v>0.2</v>
      </c>
      <c r="F89" s="103" t="s">
        <v>376</v>
      </c>
      <c r="G89" s="108">
        <f t="shared" si="16"/>
        <v>5.3999999999999992E-2</v>
      </c>
      <c r="H89" s="108">
        <v>4.4999999999999997E-3</v>
      </c>
      <c r="I89" s="108">
        <v>2.5000000000000001E-2</v>
      </c>
      <c r="J89" s="108">
        <f t="shared" si="17"/>
        <v>2.5000000000000001E-2</v>
      </c>
      <c r="K89" s="108">
        <v>0.11700000000000001</v>
      </c>
      <c r="L89" s="108">
        <v>0.16339999999999999</v>
      </c>
      <c r="M89" s="108"/>
      <c r="N89" s="107">
        <v>0.24</v>
      </c>
      <c r="O89" s="107">
        <v>0.24</v>
      </c>
      <c r="P89" s="107">
        <v>0.2</v>
      </c>
      <c r="Q89" s="107">
        <v>0.18</v>
      </c>
      <c r="R89" s="107">
        <v>0.14000000000000001</v>
      </c>
      <c r="S89" s="110">
        <f t="shared" si="19"/>
        <v>0.99999999999999989</v>
      </c>
      <c r="T89" s="107"/>
      <c r="U89" s="79"/>
    </row>
    <row r="90" spans="1:22">
      <c r="A90" s="103"/>
      <c r="B90" s="103" t="str">
        <f>RATE!B58</f>
        <v>B525</v>
      </c>
      <c r="C90" s="103">
        <v>60</v>
      </c>
      <c r="D90" s="108">
        <v>0</v>
      </c>
      <c r="E90" s="108">
        <v>0.2</v>
      </c>
      <c r="F90" s="103" t="s">
        <v>373</v>
      </c>
      <c r="G90" s="108">
        <f t="shared" si="16"/>
        <v>5.8799999999999998E-2</v>
      </c>
      <c r="H90" s="108">
        <v>4.8999999999999998E-3</v>
      </c>
      <c r="I90" s="108">
        <v>3.6999999999999998E-2</v>
      </c>
      <c r="J90" s="108">
        <f t="shared" si="17"/>
        <v>3.6999999999999998E-2</v>
      </c>
      <c r="K90" s="108">
        <v>0.1275</v>
      </c>
      <c r="L90" s="108">
        <v>0.16669999999999999</v>
      </c>
      <c r="M90" s="108"/>
      <c r="N90" s="107">
        <v>0.24</v>
      </c>
      <c r="O90" s="107">
        <v>0.24</v>
      </c>
      <c r="P90" s="107">
        <v>0.2</v>
      </c>
      <c r="Q90" s="107">
        <v>0.18</v>
      </c>
      <c r="R90" s="107">
        <v>0.14000000000000001</v>
      </c>
      <c r="S90" s="110">
        <f t="shared" si="19"/>
        <v>0.99999999999999989</v>
      </c>
      <c r="T90" s="107"/>
      <c r="U90" s="79"/>
    </row>
    <row r="91" spans="1:22">
      <c r="A91" s="103"/>
      <c r="B91" s="103"/>
      <c r="C91" s="103"/>
      <c r="D91" s="107"/>
      <c r="E91" s="107"/>
      <c r="F91" s="103"/>
      <c r="G91" s="107"/>
      <c r="H91" s="107"/>
      <c r="I91" s="107"/>
      <c r="J91" s="107"/>
      <c r="K91" s="107"/>
      <c r="L91" s="107"/>
      <c r="M91" s="107"/>
      <c r="N91" s="107"/>
      <c r="O91" s="107"/>
      <c r="P91" s="107"/>
      <c r="Q91" s="107"/>
      <c r="R91" s="107"/>
      <c r="S91" s="107"/>
      <c r="T91" s="107"/>
      <c r="U91" s="107"/>
    </row>
    <row r="92" spans="1:22">
      <c r="B92" s="103"/>
      <c r="C92" s="103"/>
      <c r="D92" s="107"/>
      <c r="E92" s="107"/>
      <c r="F92" s="103"/>
      <c r="G92" s="107"/>
      <c r="H92" s="107"/>
      <c r="I92" s="107"/>
      <c r="J92" s="107"/>
      <c r="K92" s="107"/>
      <c r="L92" s="107"/>
      <c r="M92" s="107"/>
      <c r="N92" s="107"/>
      <c r="O92" s="107"/>
      <c r="P92" s="107"/>
      <c r="Q92" s="107"/>
      <c r="R92" s="107"/>
      <c r="S92" s="107"/>
      <c r="T92" s="107"/>
      <c r="U92" s="107"/>
      <c r="V92" s="107"/>
    </row>
    <row r="93" spans="1:22">
      <c r="B93" s="103"/>
      <c r="C93" s="103"/>
      <c r="D93" s="107"/>
      <c r="E93" s="107"/>
      <c r="F93" s="103"/>
      <c r="G93" s="107"/>
      <c r="H93" s="107"/>
      <c r="I93" s="107"/>
      <c r="J93" s="107"/>
      <c r="K93" s="107"/>
      <c r="L93" s="107"/>
      <c r="M93" s="107"/>
      <c r="N93" s="107"/>
      <c r="O93" s="107"/>
      <c r="P93" s="107"/>
      <c r="Q93" s="107"/>
      <c r="R93" s="107"/>
      <c r="S93" s="107"/>
      <c r="T93" s="107"/>
      <c r="U93" s="107"/>
      <c r="V93" s="107"/>
    </row>
    <row r="94" spans="1:22">
      <c r="B94" s="103"/>
      <c r="C94" s="103"/>
      <c r="D94" s="107"/>
      <c r="E94" s="107"/>
      <c r="F94" s="103"/>
      <c r="G94" s="107"/>
      <c r="H94" s="107"/>
      <c r="I94" s="107"/>
      <c r="J94" s="107"/>
      <c r="K94" s="107"/>
      <c r="L94" s="107"/>
      <c r="M94" s="107"/>
      <c r="N94" s="107"/>
      <c r="O94" s="107"/>
      <c r="P94" s="107"/>
      <c r="Q94" s="107"/>
      <c r="R94" s="107"/>
      <c r="S94" s="107"/>
      <c r="T94" s="107"/>
      <c r="U94" s="107"/>
      <c r="V94" s="107"/>
    </row>
    <row r="95" spans="1:22">
      <c r="B95" s="103"/>
      <c r="C95" s="103"/>
      <c r="D95" s="107"/>
      <c r="E95" s="107"/>
      <c r="F95" s="103"/>
      <c r="G95" s="107"/>
      <c r="H95" s="107"/>
      <c r="I95" s="107"/>
      <c r="J95" s="107"/>
      <c r="K95" s="107"/>
      <c r="L95" s="107"/>
      <c r="M95" s="107"/>
      <c r="N95" s="107"/>
      <c r="O95" s="107"/>
      <c r="P95" s="107"/>
      <c r="Q95" s="107"/>
      <c r="R95" s="107"/>
      <c r="S95" s="107"/>
      <c r="T95" s="107"/>
      <c r="U95" s="107"/>
      <c r="V95" s="107"/>
    </row>
    <row r="96" spans="1:22">
      <c r="B96" s="103"/>
      <c r="C96" s="103"/>
      <c r="D96" s="107"/>
      <c r="E96" s="107"/>
      <c r="F96" s="103"/>
      <c r="G96" s="107"/>
      <c r="H96" s="107"/>
      <c r="I96" s="107"/>
      <c r="J96" s="107"/>
      <c r="K96" s="107"/>
      <c r="L96" s="107"/>
      <c r="M96" s="107"/>
      <c r="N96" s="107"/>
      <c r="O96" s="107"/>
      <c r="P96" s="107"/>
      <c r="Q96" s="107"/>
      <c r="R96" s="107"/>
      <c r="S96" s="107"/>
      <c r="T96" s="107"/>
      <c r="U96" s="107"/>
      <c r="V96" s="107"/>
    </row>
    <row r="97" spans="2:22">
      <c r="B97" s="103"/>
      <c r="C97" s="103"/>
      <c r="F97" s="103"/>
      <c r="G97" s="107"/>
      <c r="H97" s="107"/>
      <c r="I97" s="107"/>
      <c r="J97" s="107"/>
      <c r="K97" s="107"/>
      <c r="L97" s="107"/>
      <c r="M97" s="107"/>
      <c r="N97" s="107"/>
      <c r="O97" s="107"/>
      <c r="P97" s="107"/>
      <c r="Q97" s="107"/>
      <c r="R97" s="107"/>
      <c r="S97" s="107"/>
      <c r="T97" s="107"/>
      <c r="U97" s="107"/>
      <c r="V97" s="107"/>
    </row>
    <row r="98" spans="2:22">
      <c r="F98" s="103"/>
      <c r="G98" s="105"/>
    </row>
    <row r="99" spans="2:22">
      <c r="F99" s="103"/>
      <c r="G99" s="105"/>
    </row>
    <row r="100" spans="2:22">
      <c r="F100" s="103"/>
      <c r="G100" s="103"/>
    </row>
    <row r="101" spans="2:22">
      <c r="F101" s="103"/>
      <c r="G101" s="105"/>
    </row>
    <row r="102" spans="2:22">
      <c r="F102" s="103"/>
      <c r="G102" s="103"/>
    </row>
    <row r="103" spans="2:22">
      <c r="F103" s="103"/>
      <c r="G103" s="103"/>
    </row>
  </sheetData>
  <sheetProtection selectLockedCells="1" selectUnlockedCells="1"/>
  <mergeCells count="1">
    <mergeCell ref="A1:F1"/>
  </mergeCells>
  <phoneticPr fontId="3" type="noConversion"/>
  <dataValidations count="1">
    <dataValidation type="list" imeMode="off" allowBlank="1" showInputMessage="1" showErrorMessage="1" sqref="WVL983031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B65527 IZ65527 SV65527 ACR65527 AMN65527 AWJ65527 BGF65527 BQB65527 BZX65527 CJT65527 CTP65527 DDL65527 DNH65527 DXD65527 EGZ65527 EQV65527 FAR65527 FKN65527 FUJ65527 GEF65527 GOB65527 GXX65527 HHT65527 HRP65527 IBL65527 ILH65527 IVD65527 JEZ65527 JOV65527 JYR65527 KIN65527 KSJ65527 LCF65527 LMB65527 LVX65527 MFT65527 MPP65527 MZL65527 NJH65527 NTD65527 OCZ65527 OMV65527 OWR65527 PGN65527 PQJ65527 QAF65527 QKB65527 QTX65527 RDT65527 RNP65527 RXL65527 SHH65527 SRD65527 TAZ65527 TKV65527 TUR65527 UEN65527 UOJ65527 UYF65527 VIB65527 VRX65527 WBT65527 WLP65527 WVL65527 B131063 IZ131063 SV131063 ACR131063 AMN131063 AWJ131063 BGF131063 BQB131063 BZX131063 CJT131063 CTP131063 DDL131063 DNH131063 DXD131063 EGZ131063 EQV131063 FAR131063 FKN131063 FUJ131063 GEF131063 GOB131063 GXX131063 HHT131063 HRP131063 IBL131063 ILH131063 IVD131063 JEZ131063 JOV131063 JYR131063 KIN131063 KSJ131063 LCF131063 LMB131063 LVX131063 MFT131063 MPP131063 MZL131063 NJH131063 NTD131063 OCZ131063 OMV131063 OWR131063 PGN131063 PQJ131063 QAF131063 QKB131063 QTX131063 RDT131063 RNP131063 RXL131063 SHH131063 SRD131063 TAZ131063 TKV131063 TUR131063 UEN131063 UOJ131063 UYF131063 VIB131063 VRX131063 WBT131063 WLP131063 WVL131063 B196599 IZ196599 SV196599 ACR196599 AMN196599 AWJ196599 BGF196599 BQB196599 BZX196599 CJT196599 CTP196599 DDL196599 DNH196599 DXD196599 EGZ196599 EQV196599 FAR196599 FKN196599 FUJ196599 GEF196599 GOB196599 GXX196599 HHT196599 HRP196599 IBL196599 ILH196599 IVD196599 JEZ196599 JOV196599 JYR196599 KIN196599 KSJ196599 LCF196599 LMB196599 LVX196599 MFT196599 MPP196599 MZL196599 NJH196599 NTD196599 OCZ196599 OMV196599 OWR196599 PGN196599 PQJ196599 QAF196599 QKB196599 QTX196599 RDT196599 RNP196599 RXL196599 SHH196599 SRD196599 TAZ196599 TKV196599 TUR196599 UEN196599 UOJ196599 UYF196599 VIB196599 VRX196599 WBT196599 WLP196599 WVL196599 B262135 IZ262135 SV262135 ACR262135 AMN262135 AWJ262135 BGF262135 BQB262135 BZX262135 CJT262135 CTP262135 DDL262135 DNH262135 DXD262135 EGZ262135 EQV262135 FAR262135 FKN262135 FUJ262135 GEF262135 GOB262135 GXX262135 HHT262135 HRP262135 IBL262135 ILH262135 IVD262135 JEZ262135 JOV262135 JYR262135 KIN262135 KSJ262135 LCF262135 LMB262135 LVX262135 MFT262135 MPP262135 MZL262135 NJH262135 NTD262135 OCZ262135 OMV262135 OWR262135 PGN262135 PQJ262135 QAF262135 QKB262135 QTX262135 RDT262135 RNP262135 RXL262135 SHH262135 SRD262135 TAZ262135 TKV262135 TUR262135 UEN262135 UOJ262135 UYF262135 VIB262135 VRX262135 WBT262135 WLP262135 WVL262135 B327671 IZ327671 SV327671 ACR327671 AMN327671 AWJ327671 BGF327671 BQB327671 BZX327671 CJT327671 CTP327671 DDL327671 DNH327671 DXD327671 EGZ327671 EQV327671 FAR327671 FKN327671 FUJ327671 GEF327671 GOB327671 GXX327671 HHT327671 HRP327671 IBL327671 ILH327671 IVD327671 JEZ327671 JOV327671 JYR327671 KIN327671 KSJ327671 LCF327671 LMB327671 LVX327671 MFT327671 MPP327671 MZL327671 NJH327671 NTD327671 OCZ327671 OMV327671 OWR327671 PGN327671 PQJ327671 QAF327671 QKB327671 QTX327671 RDT327671 RNP327671 RXL327671 SHH327671 SRD327671 TAZ327671 TKV327671 TUR327671 UEN327671 UOJ327671 UYF327671 VIB327671 VRX327671 WBT327671 WLP327671 WVL327671 B393207 IZ393207 SV393207 ACR393207 AMN393207 AWJ393207 BGF393207 BQB393207 BZX393207 CJT393207 CTP393207 DDL393207 DNH393207 DXD393207 EGZ393207 EQV393207 FAR393207 FKN393207 FUJ393207 GEF393207 GOB393207 GXX393207 HHT393207 HRP393207 IBL393207 ILH393207 IVD393207 JEZ393207 JOV393207 JYR393207 KIN393207 KSJ393207 LCF393207 LMB393207 LVX393207 MFT393207 MPP393207 MZL393207 NJH393207 NTD393207 OCZ393207 OMV393207 OWR393207 PGN393207 PQJ393207 QAF393207 QKB393207 QTX393207 RDT393207 RNP393207 RXL393207 SHH393207 SRD393207 TAZ393207 TKV393207 TUR393207 UEN393207 UOJ393207 UYF393207 VIB393207 VRX393207 WBT393207 WLP393207 WVL393207 B458743 IZ458743 SV458743 ACR458743 AMN458743 AWJ458743 BGF458743 BQB458743 BZX458743 CJT458743 CTP458743 DDL458743 DNH458743 DXD458743 EGZ458743 EQV458743 FAR458743 FKN458743 FUJ458743 GEF458743 GOB458743 GXX458743 HHT458743 HRP458743 IBL458743 ILH458743 IVD458743 JEZ458743 JOV458743 JYR458743 KIN458743 KSJ458743 LCF458743 LMB458743 LVX458743 MFT458743 MPP458743 MZL458743 NJH458743 NTD458743 OCZ458743 OMV458743 OWR458743 PGN458743 PQJ458743 QAF458743 QKB458743 QTX458743 RDT458743 RNP458743 RXL458743 SHH458743 SRD458743 TAZ458743 TKV458743 TUR458743 UEN458743 UOJ458743 UYF458743 VIB458743 VRX458743 WBT458743 WLP458743 WVL458743 B524279 IZ524279 SV524279 ACR524279 AMN524279 AWJ524279 BGF524279 BQB524279 BZX524279 CJT524279 CTP524279 DDL524279 DNH524279 DXD524279 EGZ524279 EQV524279 FAR524279 FKN524279 FUJ524279 GEF524279 GOB524279 GXX524279 HHT524279 HRP524279 IBL524279 ILH524279 IVD524279 JEZ524279 JOV524279 JYR524279 KIN524279 KSJ524279 LCF524279 LMB524279 LVX524279 MFT524279 MPP524279 MZL524279 NJH524279 NTD524279 OCZ524279 OMV524279 OWR524279 PGN524279 PQJ524279 QAF524279 QKB524279 QTX524279 RDT524279 RNP524279 RXL524279 SHH524279 SRD524279 TAZ524279 TKV524279 TUR524279 UEN524279 UOJ524279 UYF524279 VIB524279 VRX524279 WBT524279 WLP524279 WVL524279 B589815 IZ589815 SV589815 ACR589815 AMN589815 AWJ589815 BGF589815 BQB589815 BZX589815 CJT589815 CTP589815 DDL589815 DNH589815 DXD589815 EGZ589815 EQV589815 FAR589815 FKN589815 FUJ589815 GEF589815 GOB589815 GXX589815 HHT589815 HRP589815 IBL589815 ILH589815 IVD589815 JEZ589815 JOV589815 JYR589815 KIN589815 KSJ589815 LCF589815 LMB589815 LVX589815 MFT589815 MPP589815 MZL589815 NJH589815 NTD589815 OCZ589815 OMV589815 OWR589815 PGN589815 PQJ589815 QAF589815 QKB589815 QTX589815 RDT589815 RNP589815 RXL589815 SHH589815 SRD589815 TAZ589815 TKV589815 TUR589815 UEN589815 UOJ589815 UYF589815 VIB589815 VRX589815 WBT589815 WLP589815 WVL589815 B655351 IZ655351 SV655351 ACR655351 AMN655351 AWJ655351 BGF655351 BQB655351 BZX655351 CJT655351 CTP655351 DDL655351 DNH655351 DXD655351 EGZ655351 EQV655351 FAR655351 FKN655351 FUJ655351 GEF655351 GOB655351 GXX655351 HHT655351 HRP655351 IBL655351 ILH655351 IVD655351 JEZ655351 JOV655351 JYR655351 KIN655351 KSJ655351 LCF655351 LMB655351 LVX655351 MFT655351 MPP655351 MZL655351 NJH655351 NTD655351 OCZ655351 OMV655351 OWR655351 PGN655351 PQJ655351 QAF655351 QKB655351 QTX655351 RDT655351 RNP655351 RXL655351 SHH655351 SRD655351 TAZ655351 TKV655351 TUR655351 UEN655351 UOJ655351 UYF655351 VIB655351 VRX655351 WBT655351 WLP655351 WVL655351 B720887 IZ720887 SV720887 ACR720887 AMN720887 AWJ720887 BGF720887 BQB720887 BZX720887 CJT720887 CTP720887 DDL720887 DNH720887 DXD720887 EGZ720887 EQV720887 FAR720887 FKN720887 FUJ720887 GEF720887 GOB720887 GXX720887 HHT720887 HRP720887 IBL720887 ILH720887 IVD720887 JEZ720887 JOV720887 JYR720887 KIN720887 KSJ720887 LCF720887 LMB720887 LVX720887 MFT720887 MPP720887 MZL720887 NJH720887 NTD720887 OCZ720887 OMV720887 OWR720887 PGN720887 PQJ720887 QAF720887 QKB720887 QTX720887 RDT720887 RNP720887 RXL720887 SHH720887 SRD720887 TAZ720887 TKV720887 TUR720887 UEN720887 UOJ720887 UYF720887 VIB720887 VRX720887 WBT720887 WLP720887 WVL720887 B786423 IZ786423 SV786423 ACR786423 AMN786423 AWJ786423 BGF786423 BQB786423 BZX786423 CJT786423 CTP786423 DDL786423 DNH786423 DXD786423 EGZ786423 EQV786423 FAR786423 FKN786423 FUJ786423 GEF786423 GOB786423 GXX786423 HHT786423 HRP786423 IBL786423 ILH786423 IVD786423 JEZ786423 JOV786423 JYR786423 KIN786423 KSJ786423 LCF786423 LMB786423 LVX786423 MFT786423 MPP786423 MZL786423 NJH786423 NTD786423 OCZ786423 OMV786423 OWR786423 PGN786423 PQJ786423 QAF786423 QKB786423 QTX786423 RDT786423 RNP786423 RXL786423 SHH786423 SRD786423 TAZ786423 TKV786423 TUR786423 UEN786423 UOJ786423 UYF786423 VIB786423 VRX786423 WBT786423 WLP786423 WVL786423 B851959 IZ851959 SV851959 ACR851959 AMN851959 AWJ851959 BGF851959 BQB851959 BZX851959 CJT851959 CTP851959 DDL851959 DNH851959 DXD851959 EGZ851959 EQV851959 FAR851959 FKN851959 FUJ851959 GEF851959 GOB851959 GXX851959 HHT851959 HRP851959 IBL851959 ILH851959 IVD851959 JEZ851959 JOV851959 JYR851959 KIN851959 KSJ851959 LCF851959 LMB851959 LVX851959 MFT851959 MPP851959 MZL851959 NJH851959 NTD851959 OCZ851959 OMV851959 OWR851959 PGN851959 PQJ851959 QAF851959 QKB851959 QTX851959 RDT851959 RNP851959 RXL851959 SHH851959 SRD851959 TAZ851959 TKV851959 TUR851959 UEN851959 UOJ851959 UYF851959 VIB851959 VRX851959 WBT851959 WLP851959 WVL851959 B917495 IZ917495 SV917495 ACR917495 AMN917495 AWJ917495 BGF917495 BQB917495 BZX917495 CJT917495 CTP917495 DDL917495 DNH917495 DXD917495 EGZ917495 EQV917495 FAR917495 FKN917495 FUJ917495 GEF917495 GOB917495 GXX917495 HHT917495 HRP917495 IBL917495 ILH917495 IVD917495 JEZ917495 JOV917495 JYR917495 KIN917495 KSJ917495 LCF917495 LMB917495 LVX917495 MFT917495 MPP917495 MZL917495 NJH917495 NTD917495 OCZ917495 OMV917495 OWR917495 PGN917495 PQJ917495 QAF917495 QKB917495 QTX917495 RDT917495 RNP917495 RXL917495 SHH917495 SRD917495 TAZ917495 TKV917495 TUR917495 UEN917495 UOJ917495 UYF917495 VIB917495 VRX917495 WBT917495 WLP917495 WVL917495 B983031 IZ983031 SV983031 ACR983031 AMN983031 AWJ983031 BGF983031 BQB983031 BZX983031 CJT983031 CTP983031 DDL983031 DNH983031 DXD983031 EGZ983031 EQV983031 FAR983031 FKN983031 FUJ983031 GEF983031 GOB983031 GXX983031 HHT983031 HRP983031 IBL983031 ILH983031 IVD983031 JEZ983031 JOV983031 JYR983031 KIN983031 KSJ983031 LCF983031 LMB983031 LVX983031 MFT983031 MPP983031 MZL983031 NJH983031 NTD983031 OCZ983031 OMV983031 OWR983031 PGN983031 PQJ983031 QAF983031 QKB983031 QTX983031 RDT983031 RNP983031 RXL983031 SHH983031 SRD983031 TAZ983031 TKV983031 TUR983031 UEN983031 UOJ983031 UYF983031 VIB983031 VRX983031 WBT983031 WLP983031">
      <formula1>$J$2:$J$5</formula1>
    </dataValidation>
  </dataValidations>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102"/>
  <sheetViews>
    <sheetView showGridLines="0" topLeftCell="A50" zoomScale="70" zoomScaleNormal="70" workbookViewId="0">
      <selection activeCell="B93" sqref="B93"/>
    </sheetView>
  </sheetViews>
  <sheetFormatPr defaultColWidth="8.25" defaultRowHeight="13.5"/>
  <cols>
    <col min="1" max="1" width="24.75" style="79" customWidth="1"/>
    <col min="2" max="2" width="19.25" style="79" customWidth="1"/>
    <col min="3" max="5" width="22.875" style="79" customWidth="1"/>
    <col min="6" max="6" width="21.625" style="79" customWidth="1"/>
    <col min="7" max="7" width="10.375" style="78" customWidth="1"/>
    <col min="8" max="8" width="8.25" style="78" customWidth="1"/>
    <col min="9" max="9" width="12.5" style="78" customWidth="1"/>
    <col min="10" max="10" width="18.25" style="78" customWidth="1"/>
    <col min="11" max="11" width="11" style="78" customWidth="1"/>
    <col min="12" max="12" width="14.625" style="78" customWidth="1"/>
    <col min="13" max="13" width="14.25" style="78" customWidth="1"/>
    <col min="14" max="14" width="14.625" style="78" customWidth="1"/>
    <col min="15" max="15" width="13.75" style="78" customWidth="1"/>
    <col min="16" max="16" width="14.125" style="78" customWidth="1"/>
    <col min="17" max="17" width="15.625" style="78" customWidth="1"/>
    <col min="18" max="18" width="14.125" style="78" customWidth="1"/>
    <col min="19" max="20" width="14.25" style="78" customWidth="1"/>
    <col min="21" max="258" width="8.25" style="78"/>
    <col min="259" max="259" width="24.75" style="78" customWidth="1"/>
    <col min="260" max="260" width="19.25" style="78" customWidth="1"/>
    <col min="261" max="264" width="22.875" style="78" customWidth="1"/>
    <col min="265" max="265" width="8.25" style="78"/>
    <col min="266" max="266" width="18.25" style="78" customWidth="1"/>
    <col min="267" max="267" width="11" style="78" customWidth="1"/>
    <col min="268" max="268" width="14.625" style="78" customWidth="1"/>
    <col min="269" max="269" width="14.25" style="78" customWidth="1"/>
    <col min="270" max="270" width="14.625" style="78" customWidth="1"/>
    <col min="271" max="271" width="13.75" style="78" customWidth="1"/>
    <col min="272" max="272" width="14.125" style="78" customWidth="1"/>
    <col min="273" max="273" width="15.625" style="78" customWidth="1"/>
    <col min="274" max="274" width="14.125" style="78" customWidth="1"/>
    <col min="275" max="276" width="14.25" style="78" customWidth="1"/>
    <col min="277" max="514" width="8.25" style="78"/>
    <col min="515" max="515" width="24.75" style="78" customWidth="1"/>
    <col min="516" max="516" width="19.25" style="78" customWidth="1"/>
    <col min="517" max="520" width="22.875" style="78" customWidth="1"/>
    <col min="521" max="521" width="8.25" style="78"/>
    <col min="522" max="522" width="18.25" style="78" customWidth="1"/>
    <col min="523" max="523" width="11" style="78" customWidth="1"/>
    <col min="524" max="524" width="14.625" style="78" customWidth="1"/>
    <col min="525" max="525" width="14.25" style="78" customWidth="1"/>
    <col min="526" max="526" width="14.625" style="78" customWidth="1"/>
    <col min="527" max="527" width="13.75" style="78" customWidth="1"/>
    <col min="528" max="528" width="14.125" style="78" customWidth="1"/>
    <col min="529" max="529" width="15.625" style="78" customWidth="1"/>
    <col min="530" max="530" width="14.125" style="78" customWidth="1"/>
    <col min="531" max="532" width="14.25" style="78" customWidth="1"/>
    <col min="533" max="770" width="8.25" style="78"/>
    <col min="771" max="771" width="24.75" style="78" customWidth="1"/>
    <col min="772" max="772" width="19.25" style="78" customWidth="1"/>
    <col min="773" max="776" width="22.875" style="78" customWidth="1"/>
    <col min="777" max="777" width="8.25" style="78"/>
    <col min="778" max="778" width="18.25" style="78" customWidth="1"/>
    <col min="779" max="779" width="11" style="78" customWidth="1"/>
    <col min="780" max="780" width="14.625" style="78" customWidth="1"/>
    <col min="781" max="781" width="14.25" style="78" customWidth="1"/>
    <col min="782" max="782" width="14.625" style="78" customWidth="1"/>
    <col min="783" max="783" width="13.75" style="78" customWidth="1"/>
    <col min="784" max="784" width="14.125" style="78" customWidth="1"/>
    <col min="785" max="785" width="15.625" style="78" customWidth="1"/>
    <col min="786" max="786" width="14.125" style="78" customWidth="1"/>
    <col min="787" max="788" width="14.25" style="78" customWidth="1"/>
    <col min="789" max="1026" width="8.25" style="78"/>
    <col min="1027" max="1027" width="24.75" style="78" customWidth="1"/>
    <col min="1028" max="1028" width="19.25" style="78" customWidth="1"/>
    <col min="1029" max="1032" width="22.875" style="78" customWidth="1"/>
    <col min="1033" max="1033" width="8.25" style="78"/>
    <col min="1034" max="1034" width="18.25" style="78" customWidth="1"/>
    <col min="1035" max="1035" width="11" style="78" customWidth="1"/>
    <col min="1036" max="1036" width="14.625" style="78" customWidth="1"/>
    <col min="1037" max="1037" width="14.25" style="78" customWidth="1"/>
    <col min="1038" max="1038" width="14.625" style="78" customWidth="1"/>
    <col min="1039" max="1039" width="13.75" style="78" customWidth="1"/>
    <col min="1040" max="1040" width="14.125" style="78" customWidth="1"/>
    <col min="1041" max="1041" width="15.625" style="78" customWidth="1"/>
    <col min="1042" max="1042" width="14.125" style="78" customWidth="1"/>
    <col min="1043" max="1044" width="14.25" style="78" customWidth="1"/>
    <col min="1045" max="1282" width="8.25" style="78"/>
    <col min="1283" max="1283" width="24.75" style="78" customWidth="1"/>
    <col min="1284" max="1284" width="19.25" style="78" customWidth="1"/>
    <col min="1285" max="1288" width="22.875" style="78" customWidth="1"/>
    <col min="1289" max="1289" width="8.25" style="78"/>
    <col min="1290" max="1290" width="18.25" style="78" customWidth="1"/>
    <col min="1291" max="1291" width="11" style="78" customWidth="1"/>
    <col min="1292" max="1292" width="14.625" style="78" customWidth="1"/>
    <col min="1293" max="1293" width="14.25" style="78" customWidth="1"/>
    <col min="1294" max="1294" width="14.625" style="78" customWidth="1"/>
    <col min="1295" max="1295" width="13.75" style="78" customWidth="1"/>
    <col min="1296" max="1296" width="14.125" style="78" customWidth="1"/>
    <col min="1297" max="1297" width="15.625" style="78" customWidth="1"/>
    <col min="1298" max="1298" width="14.125" style="78" customWidth="1"/>
    <col min="1299" max="1300" width="14.25" style="78" customWidth="1"/>
    <col min="1301" max="1538" width="8.25" style="78"/>
    <col min="1539" max="1539" width="24.75" style="78" customWidth="1"/>
    <col min="1540" max="1540" width="19.25" style="78" customWidth="1"/>
    <col min="1541" max="1544" width="22.875" style="78" customWidth="1"/>
    <col min="1545" max="1545" width="8.25" style="78"/>
    <col min="1546" max="1546" width="18.25" style="78" customWidth="1"/>
    <col min="1547" max="1547" width="11" style="78" customWidth="1"/>
    <col min="1548" max="1548" width="14.625" style="78" customWidth="1"/>
    <col min="1549" max="1549" width="14.25" style="78" customWidth="1"/>
    <col min="1550" max="1550" width="14.625" style="78" customWidth="1"/>
    <col min="1551" max="1551" width="13.75" style="78" customWidth="1"/>
    <col min="1552" max="1552" width="14.125" style="78" customWidth="1"/>
    <col min="1553" max="1553" width="15.625" style="78" customWidth="1"/>
    <col min="1554" max="1554" width="14.125" style="78" customWidth="1"/>
    <col min="1555" max="1556" width="14.25" style="78" customWidth="1"/>
    <col min="1557" max="1794" width="8.25" style="78"/>
    <col min="1795" max="1795" width="24.75" style="78" customWidth="1"/>
    <col min="1796" max="1796" width="19.25" style="78" customWidth="1"/>
    <col min="1797" max="1800" width="22.875" style="78" customWidth="1"/>
    <col min="1801" max="1801" width="8.25" style="78"/>
    <col min="1802" max="1802" width="18.25" style="78" customWidth="1"/>
    <col min="1803" max="1803" width="11" style="78" customWidth="1"/>
    <col min="1804" max="1804" width="14.625" style="78" customWidth="1"/>
    <col min="1805" max="1805" width="14.25" style="78" customWidth="1"/>
    <col min="1806" max="1806" width="14.625" style="78" customWidth="1"/>
    <col min="1807" max="1807" width="13.75" style="78" customWidth="1"/>
    <col min="1808" max="1808" width="14.125" style="78" customWidth="1"/>
    <col min="1809" max="1809" width="15.625" style="78" customWidth="1"/>
    <col min="1810" max="1810" width="14.125" style="78" customWidth="1"/>
    <col min="1811" max="1812" width="14.25" style="78" customWidth="1"/>
    <col min="1813" max="2050" width="8.25" style="78"/>
    <col min="2051" max="2051" width="24.75" style="78" customWidth="1"/>
    <col min="2052" max="2052" width="19.25" style="78" customWidth="1"/>
    <col min="2053" max="2056" width="22.875" style="78" customWidth="1"/>
    <col min="2057" max="2057" width="8.25" style="78"/>
    <col min="2058" max="2058" width="18.25" style="78" customWidth="1"/>
    <col min="2059" max="2059" width="11" style="78" customWidth="1"/>
    <col min="2060" max="2060" width="14.625" style="78" customWidth="1"/>
    <col min="2061" max="2061" width="14.25" style="78" customWidth="1"/>
    <col min="2062" max="2062" width="14.625" style="78" customWidth="1"/>
    <col min="2063" max="2063" width="13.75" style="78" customWidth="1"/>
    <col min="2064" max="2064" width="14.125" style="78" customWidth="1"/>
    <col min="2065" max="2065" width="15.625" style="78" customWidth="1"/>
    <col min="2066" max="2066" width="14.125" style="78" customWidth="1"/>
    <col min="2067" max="2068" width="14.25" style="78" customWidth="1"/>
    <col min="2069" max="2306" width="8.25" style="78"/>
    <col min="2307" max="2307" width="24.75" style="78" customWidth="1"/>
    <col min="2308" max="2308" width="19.25" style="78" customWidth="1"/>
    <col min="2309" max="2312" width="22.875" style="78" customWidth="1"/>
    <col min="2313" max="2313" width="8.25" style="78"/>
    <col min="2314" max="2314" width="18.25" style="78" customWidth="1"/>
    <col min="2315" max="2315" width="11" style="78" customWidth="1"/>
    <col min="2316" max="2316" width="14.625" style="78" customWidth="1"/>
    <col min="2317" max="2317" width="14.25" style="78" customWidth="1"/>
    <col min="2318" max="2318" width="14.625" style="78" customWidth="1"/>
    <col min="2319" max="2319" width="13.75" style="78" customWidth="1"/>
    <col min="2320" max="2320" width="14.125" style="78" customWidth="1"/>
    <col min="2321" max="2321" width="15.625" style="78" customWidth="1"/>
    <col min="2322" max="2322" width="14.125" style="78" customWidth="1"/>
    <col min="2323" max="2324" width="14.25" style="78" customWidth="1"/>
    <col min="2325" max="2562" width="8.25" style="78"/>
    <col min="2563" max="2563" width="24.75" style="78" customWidth="1"/>
    <col min="2564" max="2564" width="19.25" style="78" customWidth="1"/>
    <col min="2565" max="2568" width="22.875" style="78" customWidth="1"/>
    <col min="2569" max="2569" width="8.25" style="78"/>
    <col min="2570" max="2570" width="18.25" style="78" customWidth="1"/>
    <col min="2571" max="2571" width="11" style="78" customWidth="1"/>
    <col min="2572" max="2572" width="14.625" style="78" customWidth="1"/>
    <col min="2573" max="2573" width="14.25" style="78" customWidth="1"/>
    <col min="2574" max="2574" width="14.625" style="78" customWidth="1"/>
    <col min="2575" max="2575" width="13.75" style="78" customWidth="1"/>
    <col min="2576" max="2576" width="14.125" style="78" customWidth="1"/>
    <col min="2577" max="2577" width="15.625" style="78" customWidth="1"/>
    <col min="2578" max="2578" width="14.125" style="78" customWidth="1"/>
    <col min="2579" max="2580" width="14.25" style="78" customWidth="1"/>
    <col min="2581" max="2818" width="8.25" style="78"/>
    <col min="2819" max="2819" width="24.75" style="78" customWidth="1"/>
    <col min="2820" max="2820" width="19.25" style="78" customWidth="1"/>
    <col min="2821" max="2824" width="22.875" style="78" customWidth="1"/>
    <col min="2825" max="2825" width="8.25" style="78"/>
    <col min="2826" max="2826" width="18.25" style="78" customWidth="1"/>
    <col min="2827" max="2827" width="11" style="78" customWidth="1"/>
    <col min="2828" max="2828" width="14.625" style="78" customWidth="1"/>
    <col min="2829" max="2829" width="14.25" style="78" customWidth="1"/>
    <col min="2830" max="2830" width="14.625" style="78" customWidth="1"/>
    <col min="2831" max="2831" width="13.75" style="78" customWidth="1"/>
    <col min="2832" max="2832" width="14.125" style="78" customWidth="1"/>
    <col min="2833" max="2833" width="15.625" style="78" customWidth="1"/>
    <col min="2834" max="2834" width="14.125" style="78" customWidth="1"/>
    <col min="2835" max="2836" width="14.25" style="78" customWidth="1"/>
    <col min="2837" max="3074" width="8.25" style="78"/>
    <col min="3075" max="3075" width="24.75" style="78" customWidth="1"/>
    <col min="3076" max="3076" width="19.25" style="78" customWidth="1"/>
    <col min="3077" max="3080" width="22.875" style="78" customWidth="1"/>
    <col min="3081" max="3081" width="8.25" style="78"/>
    <col min="3082" max="3082" width="18.25" style="78" customWidth="1"/>
    <col min="3083" max="3083" width="11" style="78" customWidth="1"/>
    <col min="3084" max="3084" width="14.625" style="78" customWidth="1"/>
    <col min="3085" max="3085" width="14.25" style="78" customWidth="1"/>
    <col min="3086" max="3086" width="14.625" style="78" customWidth="1"/>
    <col min="3087" max="3087" width="13.75" style="78" customWidth="1"/>
    <col min="3088" max="3088" width="14.125" style="78" customWidth="1"/>
    <col min="3089" max="3089" width="15.625" style="78" customWidth="1"/>
    <col min="3090" max="3090" width="14.125" style="78" customWidth="1"/>
    <col min="3091" max="3092" width="14.25" style="78" customWidth="1"/>
    <col min="3093" max="3330" width="8.25" style="78"/>
    <col min="3331" max="3331" width="24.75" style="78" customWidth="1"/>
    <col min="3332" max="3332" width="19.25" style="78" customWidth="1"/>
    <col min="3333" max="3336" width="22.875" style="78" customWidth="1"/>
    <col min="3337" max="3337" width="8.25" style="78"/>
    <col min="3338" max="3338" width="18.25" style="78" customWidth="1"/>
    <col min="3339" max="3339" width="11" style="78" customWidth="1"/>
    <col min="3340" max="3340" width="14.625" style="78" customWidth="1"/>
    <col min="3341" max="3341" width="14.25" style="78" customWidth="1"/>
    <col min="3342" max="3342" width="14.625" style="78" customWidth="1"/>
    <col min="3343" max="3343" width="13.75" style="78" customWidth="1"/>
    <col min="3344" max="3344" width="14.125" style="78" customWidth="1"/>
    <col min="3345" max="3345" width="15.625" style="78" customWidth="1"/>
    <col min="3346" max="3346" width="14.125" style="78" customWidth="1"/>
    <col min="3347" max="3348" width="14.25" style="78" customWidth="1"/>
    <col min="3349" max="3586" width="8.25" style="78"/>
    <col min="3587" max="3587" width="24.75" style="78" customWidth="1"/>
    <col min="3588" max="3588" width="19.25" style="78" customWidth="1"/>
    <col min="3589" max="3592" width="22.875" style="78" customWidth="1"/>
    <col min="3593" max="3593" width="8.25" style="78"/>
    <col min="3594" max="3594" width="18.25" style="78" customWidth="1"/>
    <col min="3595" max="3595" width="11" style="78" customWidth="1"/>
    <col min="3596" max="3596" width="14.625" style="78" customWidth="1"/>
    <col min="3597" max="3597" width="14.25" style="78" customWidth="1"/>
    <col min="3598" max="3598" width="14.625" style="78" customWidth="1"/>
    <col min="3599" max="3599" width="13.75" style="78" customWidth="1"/>
    <col min="3600" max="3600" width="14.125" style="78" customWidth="1"/>
    <col min="3601" max="3601" width="15.625" style="78" customWidth="1"/>
    <col min="3602" max="3602" width="14.125" style="78" customWidth="1"/>
    <col min="3603" max="3604" width="14.25" style="78" customWidth="1"/>
    <col min="3605" max="3842" width="8.25" style="78"/>
    <col min="3843" max="3843" width="24.75" style="78" customWidth="1"/>
    <col min="3844" max="3844" width="19.25" style="78" customWidth="1"/>
    <col min="3845" max="3848" width="22.875" style="78" customWidth="1"/>
    <col min="3849" max="3849" width="8.25" style="78"/>
    <col min="3850" max="3850" width="18.25" style="78" customWidth="1"/>
    <col min="3851" max="3851" width="11" style="78" customWidth="1"/>
    <col min="3852" max="3852" width="14.625" style="78" customWidth="1"/>
    <col min="3853" max="3853" width="14.25" style="78" customWidth="1"/>
    <col min="3854" max="3854" width="14.625" style="78" customWidth="1"/>
    <col min="3855" max="3855" width="13.75" style="78" customWidth="1"/>
    <col min="3856" max="3856" width="14.125" style="78" customWidth="1"/>
    <col min="3857" max="3857" width="15.625" style="78" customWidth="1"/>
    <col min="3858" max="3858" width="14.125" style="78" customWidth="1"/>
    <col min="3859" max="3860" width="14.25" style="78" customWidth="1"/>
    <col min="3861" max="4098" width="8.25" style="78"/>
    <col min="4099" max="4099" width="24.75" style="78" customWidth="1"/>
    <col min="4100" max="4100" width="19.25" style="78" customWidth="1"/>
    <col min="4101" max="4104" width="22.875" style="78" customWidth="1"/>
    <col min="4105" max="4105" width="8.25" style="78"/>
    <col min="4106" max="4106" width="18.25" style="78" customWidth="1"/>
    <col min="4107" max="4107" width="11" style="78" customWidth="1"/>
    <col min="4108" max="4108" width="14.625" style="78" customWidth="1"/>
    <col min="4109" max="4109" width="14.25" style="78" customWidth="1"/>
    <col min="4110" max="4110" width="14.625" style="78" customWidth="1"/>
    <col min="4111" max="4111" width="13.75" style="78" customWidth="1"/>
    <col min="4112" max="4112" width="14.125" style="78" customWidth="1"/>
    <col min="4113" max="4113" width="15.625" style="78" customWidth="1"/>
    <col min="4114" max="4114" width="14.125" style="78" customWidth="1"/>
    <col min="4115" max="4116" width="14.25" style="78" customWidth="1"/>
    <col min="4117" max="4354" width="8.25" style="78"/>
    <col min="4355" max="4355" width="24.75" style="78" customWidth="1"/>
    <col min="4356" max="4356" width="19.25" style="78" customWidth="1"/>
    <col min="4357" max="4360" width="22.875" style="78" customWidth="1"/>
    <col min="4361" max="4361" width="8.25" style="78"/>
    <col min="4362" max="4362" width="18.25" style="78" customWidth="1"/>
    <col min="4363" max="4363" width="11" style="78" customWidth="1"/>
    <col min="4364" max="4364" width="14.625" style="78" customWidth="1"/>
    <col min="4365" max="4365" width="14.25" style="78" customWidth="1"/>
    <col min="4366" max="4366" width="14.625" style="78" customWidth="1"/>
    <col min="4367" max="4367" width="13.75" style="78" customWidth="1"/>
    <col min="4368" max="4368" width="14.125" style="78" customWidth="1"/>
    <col min="4369" max="4369" width="15.625" style="78" customWidth="1"/>
    <col min="4370" max="4370" width="14.125" style="78" customWidth="1"/>
    <col min="4371" max="4372" width="14.25" style="78" customWidth="1"/>
    <col min="4373" max="4610" width="8.25" style="78"/>
    <col min="4611" max="4611" width="24.75" style="78" customWidth="1"/>
    <col min="4612" max="4612" width="19.25" style="78" customWidth="1"/>
    <col min="4613" max="4616" width="22.875" style="78" customWidth="1"/>
    <col min="4617" max="4617" width="8.25" style="78"/>
    <col min="4618" max="4618" width="18.25" style="78" customWidth="1"/>
    <col min="4619" max="4619" width="11" style="78" customWidth="1"/>
    <col min="4620" max="4620" width="14.625" style="78" customWidth="1"/>
    <col min="4621" max="4621" width="14.25" style="78" customWidth="1"/>
    <col min="4622" max="4622" width="14.625" style="78" customWidth="1"/>
    <col min="4623" max="4623" width="13.75" style="78" customWidth="1"/>
    <col min="4624" max="4624" width="14.125" style="78" customWidth="1"/>
    <col min="4625" max="4625" width="15.625" style="78" customWidth="1"/>
    <col min="4626" max="4626" width="14.125" style="78" customWidth="1"/>
    <col min="4627" max="4628" width="14.25" style="78" customWidth="1"/>
    <col min="4629" max="4866" width="8.25" style="78"/>
    <col min="4867" max="4867" width="24.75" style="78" customWidth="1"/>
    <col min="4868" max="4868" width="19.25" style="78" customWidth="1"/>
    <col min="4869" max="4872" width="22.875" style="78" customWidth="1"/>
    <col min="4873" max="4873" width="8.25" style="78"/>
    <col min="4874" max="4874" width="18.25" style="78" customWidth="1"/>
    <col min="4875" max="4875" width="11" style="78" customWidth="1"/>
    <col min="4876" max="4876" width="14.625" style="78" customWidth="1"/>
    <col min="4877" max="4877" width="14.25" style="78" customWidth="1"/>
    <col min="4878" max="4878" width="14.625" style="78" customWidth="1"/>
    <col min="4879" max="4879" width="13.75" style="78" customWidth="1"/>
    <col min="4880" max="4880" width="14.125" style="78" customWidth="1"/>
    <col min="4881" max="4881" width="15.625" style="78" customWidth="1"/>
    <col min="4882" max="4882" width="14.125" style="78" customWidth="1"/>
    <col min="4883" max="4884" width="14.25" style="78" customWidth="1"/>
    <col min="4885" max="5122" width="8.25" style="78"/>
    <col min="5123" max="5123" width="24.75" style="78" customWidth="1"/>
    <col min="5124" max="5124" width="19.25" style="78" customWidth="1"/>
    <col min="5125" max="5128" width="22.875" style="78" customWidth="1"/>
    <col min="5129" max="5129" width="8.25" style="78"/>
    <col min="5130" max="5130" width="18.25" style="78" customWidth="1"/>
    <col min="5131" max="5131" width="11" style="78" customWidth="1"/>
    <col min="5132" max="5132" width="14.625" style="78" customWidth="1"/>
    <col min="5133" max="5133" width="14.25" style="78" customWidth="1"/>
    <col min="5134" max="5134" width="14.625" style="78" customWidth="1"/>
    <col min="5135" max="5135" width="13.75" style="78" customWidth="1"/>
    <col min="5136" max="5136" width="14.125" style="78" customWidth="1"/>
    <col min="5137" max="5137" width="15.625" style="78" customWidth="1"/>
    <col min="5138" max="5138" width="14.125" style="78" customWidth="1"/>
    <col min="5139" max="5140" width="14.25" style="78" customWidth="1"/>
    <col min="5141" max="5378" width="8.25" style="78"/>
    <col min="5379" max="5379" width="24.75" style="78" customWidth="1"/>
    <col min="5380" max="5380" width="19.25" style="78" customWidth="1"/>
    <col min="5381" max="5384" width="22.875" style="78" customWidth="1"/>
    <col min="5385" max="5385" width="8.25" style="78"/>
    <col min="5386" max="5386" width="18.25" style="78" customWidth="1"/>
    <col min="5387" max="5387" width="11" style="78" customWidth="1"/>
    <col min="5388" max="5388" width="14.625" style="78" customWidth="1"/>
    <col min="5389" max="5389" width="14.25" style="78" customWidth="1"/>
    <col min="5390" max="5390" width="14.625" style="78" customWidth="1"/>
    <col min="5391" max="5391" width="13.75" style="78" customWidth="1"/>
    <col min="5392" max="5392" width="14.125" style="78" customWidth="1"/>
    <col min="5393" max="5393" width="15.625" style="78" customWidth="1"/>
    <col min="5394" max="5394" width="14.125" style="78" customWidth="1"/>
    <col min="5395" max="5396" width="14.25" style="78" customWidth="1"/>
    <col min="5397" max="5634" width="8.25" style="78"/>
    <col min="5635" max="5635" width="24.75" style="78" customWidth="1"/>
    <col min="5636" max="5636" width="19.25" style="78" customWidth="1"/>
    <col min="5637" max="5640" width="22.875" style="78" customWidth="1"/>
    <col min="5641" max="5641" width="8.25" style="78"/>
    <col min="5642" max="5642" width="18.25" style="78" customWidth="1"/>
    <col min="5643" max="5643" width="11" style="78" customWidth="1"/>
    <col min="5644" max="5644" width="14.625" style="78" customWidth="1"/>
    <col min="5645" max="5645" width="14.25" style="78" customWidth="1"/>
    <col min="5646" max="5646" width="14.625" style="78" customWidth="1"/>
    <col min="5647" max="5647" width="13.75" style="78" customWidth="1"/>
    <col min="5648" max="5648" width="14.125" style="78" customWidth="1"/>
    <col min="5649" max="5649" width="15.625" style="78" customWidth="1"/>
    <col min="5650" max="5650" width="14.125" style="78" customWidth="1"/>
    <col min="5651" max="5652" width="14.25" style="78" customWidth="1"/>
    <col min="5653" max="5890" width="8.25" style="78"/>
    <col min="5891" max="5891" width="24.75" style="78" customWidth="1"/>
    <col min="5892" max="5892" width="19.25" style="78" customWidth="1"/>
    <col min="5893" max="5896" width="22.875" style="78" customWidth="1"/>
    <col min="5897" max="5897" width="8.25" style="78"/>
    <col min="5898" max="5898" width="18.25" style="78" customWidth="1"/>
    <col min="5899" max="5899" width="11" style="78" customWidth="1"/>
    <col min="5900" max="5900" width="14.625" style="78" customWidth="1"/>
    <col min="5901" max="5901" width="14.25" style="78" customWidth="1"/>
    <col min="5902" max="5902" width="14.625" style="78" customWidth="1"/>
    <col min="5903" max="5903" width="13.75" style="78" customWidth="1"/>
    <col min="5904" max="5904" width="14.125" style="78" customWidth="1"/>
    <col min="5905" max="5905" width="15.625" style="78" customWidth="1"/>
    <col min="5906" max="5906" width="14.125" style="78" customWidth="1"/>
    <col min="5907" max="5908" width="14.25" style="78" customWidth="1"/>
    <col min="5909" max="6146" width="8.25" style="78"/>
    <col min="6147" max="6147" width="24.75" style="78" customWidth="1"/>
    <col min="6148" max="6148" width="19.25" style="78" customWidth="1"/>
    <col min="6149" max="6152" width="22.875" style="78" customWidth="1"/>
    <col min="6153" max="6153" width="8.25" style="78"/>
    <col min="6154" max="6154" width="18.25" style="78" customWidth="1"/>
    <col min="6155" max="6155" width="11" style="78" customWidth="1"/>
    <col min="6156" max="6156" width="14.625" style="78" customWidth="1"/>
    <col min="6157" max="6157" width="14.25" style="78" customWidth="1"/>
    <col min="6158" max="6158" width="14.625" style="78" customWidth="1"/>
    <col min="6159" max="6159" width="13.75" style="78" customWidth="1"/>
    <col min="6160" max="6160" width="14.125" style="78" customWidth="1"/>
    <col min="6161" max="6161" width="15.625" style="78" customWidth="1"/>
    <col min="6162" max="6162" width="14.125" style="78" customWidth="1"/>
    <col min="6163" max="6164" width="14.25" style="78" customWidth="1"/>
    <col min="6165" max="6402" width="8.25" style="78"/>
    <col min="6403" max="6403" width="24.75" style="78" customWidth="1"/>
    <col min="6404" max="6404" width="19.25" style="78" customWidth="1"/>
    <col min="6405" max="6408" width="22.875" style="78" customWidth="1"/>
    <col min="6409" max="6409" width="8.25" style="78"/>
    <col min="6410" max="6410" width="18.25" style="78" customWidth="1"/>
    <col min="6411" max="6411" width="11" style="78" customWidth="1"/>
    <col min="6412" max="6412" width="14.625" style="78" customWidth="1"/>
    <col min="6413" max="6413" width="14.25" style="78" customWidth="1"/>
    <col min="6414" max="6414" width="14.625" style="78" customWidth="1"/>
    <col min="6415" max="6415" width="13.75" style="78" customWidth="1"/>
    <col min="6416" max="6416" width="14.125" style="78" customWidth="1"/>
    <col min="6417" max="6417" width="15.625" style="78" customWidth="1"/>
    <col min="6418" max="6418" width="14.125" style="78" customWidth="1"/>
    <col min="6419" max="6420" width="14.25" style="78" customWidth="1"/>
    <col min="6421" max="6658" width="8.25" style="78"/>
    <col min="6659" max="6659" width="24.75" style="78" customWidth="1"/>
    <col min="6660" max="6660" width="19.25" style="78" customWidth="1"/>
    <col min="6661" max="6664" width="22.875" style="78" customWidth="1"/>
    <col min="6665" max="6665" width="8.25" style="78"/>
    <col min="6666" max="6666" width="18.25" style="78" customWidth="1"/>
    <col min="6667" max="6667" width="11" style="78" customWidth="1"/>
    <col min="6668" max="6668" width="14.625" style="78" customWidth="1"/>
    <col min="6669" max="6669" width="14.25" style="78" customWidth="1"/>
    <col min="6670" max="6670" width="14.625" style="78" customWidth="1"/>
    <col min="6671" max="6671" width="13.75" style="78" customWidth="1"/>
    <col min="6672" max="6672" width="14.125" style="78" customWidth="1"/>
    <col min="6673" max="6673" width="15.625" style="78" customWidth="1"/>
    <col min="6674" max="6674" width="14.125" style="78" customWidth="1"/>
    <col min="6675" max="6676" width="14.25" style="78" customWidth="1"/>
    <col min="6677" max="6914" width="8.25" style="78"/>
    <col min="6915" max="6915" width="24.75" style="78" customWidth="1"/>
    <col min="6916" max="6916" width="19.25" style="78" customWidth="1"/>
    <col min="6917" max="6920" width="22.875" style="78" customWidth="1"/>
    <col min="6921" max="6921" width="8.25" style="78"/>
    <col min="6922" max="6922" width="18.25" style="78" customWidth="1"/>
    <col min="6923" max="6923" width="11" style="78" customWidth="1"/>
    <col min="6924" max="6924" width="14.625" style="78" customWidth="1"/>
    <col min="6925" max="6925" width="14.25" style="78" customWidth="1"/>
    <col min="6926" max="6926" width="14.625" style="78" customWidth="1"/>
    <col min="6927" max="6927" width="13.75" style="78" customWidth="1"/>
    <col min="6928" max="6928" width="14.125" style="78" customWidth="1"/>
    <col min="6929" max="6929" width="15.625" style="78" customWidth="1"/>
    <col min="6930" max="6930" width="14.125" style="78" customWidth="1"/>
    <col min="6931" max="6932" width="14.25" style="78" customWidth="1"/>
    <col min="6933" max="7170" width="8.25" style="78"/>
    <col min="7171" max="7171" width="24.75" style="78" customWidth="1"/>
    <col min="7172" max="7172" width="19.25" style="78" customWidth="1"/>
    <col min="7173" max="7176" width="22.875" style="78" customWidth="1"/>
    <col min="7177" max="7177" width="8.25" style="78"/>
    <col min="7178" max="7178" width="18.25" style="78" customWidth="1"/>
    <col min="7179" max="7179" width="11" style="78" customWidth="1"/>
    <col min="7180" max="7180" width="14.625" style="78" customWidth="1"/>
    <col min="7181" max="7181" width="14.25" style="78" customWidth="1"/>
    <col min="7182" max="7182" width="14.625" style="78" customWidth="1"/>
    <col min="7183" max="7183" width="13.75" style="78" customWidth="1"/>
    <col min="7184" max="7184" width="14.125" style="78" customWidth="1"/>
    <col min="7185" max="7185" width="15.625" style="78" customWidth="1"/>
    <col min="7186" max="7186" width="14.125" style="78" customWidth="1"/>
    <col min="7187" max="7188" width="14.25" style="78" customWidth="1"/>
    <col min="7189" max="7426" width="8.25" style="78"/>
    <col min="7427" max="7427" width="24.75" style="78" customWidth="1"/>
    <col min="7428" max="7428" width="19.25" style="78" customWidth="1"/>
    <col min="7429" max="7432" width="22.875" style="78" customWidth="1"/>
    <col min="7433" max="7433" width="8.25" style="78"/>
    <col min="7434" max="7434" width="18.25" style="78" customWidth="1"/>
    <col min="7435" max="7435" width="11" style="78" customWidth="1"/>
    <col min="7436" max="7436" width="14.625" style="78" customWidth="1"/>
    <col min="7437" max="7437" width="14.25" style="78" customWidth="1"/>
    <col min="7438" max="7438" width="14.625" style="78" customWidth="1"/>
    <col min="7439" max="7439" width="13.75" style="78" customWidth="1"/>
    <col min="7440" max="7440" width="14.125" style="78" customWidth="1"/>
    <col min="7441" max="7441" width="15.625" style="78" customWidth="1"/>
    <col min="7442" max="7442" width="14.125" style="78" customWidth="1"/>
    <col min="7443" max="7444" width="14.25" style="78" customWidth="1"/>
    <col min="7445" max="7682" width="8.25" style="78"/>
    <col min="7683" max="7683" width="24.75" style="78" customWidth="1"/>
    <col min="7684" max="7684" width="19.25" style="78" customWidth="1"/>
    <col min="7685" max="7688" width="22.875" style="78" customWidth="1"/>
    <col min="7689" max="7689" width="8.25" style="78"/>
    <col min="7690" max="7690" width="18.25" style="78" customWidth="1"/>
    <col min="7691" max="7691" width="11" style="78" customWidth="1"/>
    <col min="7692" max="7692" width="14.625" style="78" customWidth="1"/>
    <col min="7693" max="7693" width="14.25" style="78" customWidth="1"/>
    <col min="7694" max="7694" width="14.625" style="78" customWidth="1"/>
    <col min="7695" max="7695" width="13.75" style="78" customWidth="1"/>
    <col min="7696" max="7696" width="14.125" style="78" customWidth="1"/>
    <col min="7697" max="7697" width="15.625" style="78" customWidth="1"/>
    <col min="7698" max="7698" width="14.125" style="78" customWidth="1"/>
    <col min="7699" max="7700" width="14.25" style="78" customWidth="1"/>
    <col min="7701" max="7938" width="8.25" style="78"/>
    <col min="7939" max="7939" width="24.75" style="78" customWidth="1"/>
    <col min="7940" max="7940" width="19.25" style="78" customWidth="1"/>
    <col min="7941" max="7944" width="22.875" style="78" customWidth="1"/>
    <col min="7945" max="7945" width="8.25" style="78"/>
    <col min="7946" max="7946" width="18.25" style="78" customWidth="1"/>
    <col min="7947" max="7947" width="11" style="78" customWidth="1"/>
    <col min="7948" max="7948" width="14.625" style="78" customWidth="1"/>
    <col min="7949" max="7949" width="14.25" style="78" customWidth="1"/>
    <col min="7950" max="7950" width="14.625" style="78" customWidth="1"/>
    <col min="7951" max="7951" width="13.75" style="78" customWidth="1"/>
    <col min="7952" max="7952" width="14.125" style="78" customWidth="1"/>
    <col min="7953" max="7953" width="15.625" style="78" customWidth="1"/>
    <col min="7954" max="7954" width="14.125" style="78" customWidth="1"/>
    <col min="7955" max="7956" width="14.25" style="78" customWidth="1"/>
    <col min="7957" max="8194" width="8.25" style="78"/>
    <col min="8195" max="8195" width="24.75" style="78" customWidth="1"/>
    <col min="8196" max="8196" width="19.25" style="78" customWidth="1"/>
    <col min="8197" max="8200" width="22.875" style="78" customWidth="1"/>
    <col min="8201" max="8201" width="8.25" style="78"/>
    <col min="8202" max="8202" width="18.25" style="78" customWidth="1"/>
    <col min="8203" max="8203" width="11" style="78" customWidth="1"/>
    <col min="8204" max="8204" width="14.625" style="78" customWidth="1"/>
    <col min="8205" max="8205" width="14.25" style="78" customWidth="1"/>
    <col min="8206" max="8206" width="14.625" style="78" customWidth="1"/>
    <col min="8207" max="8207" width="13.75" style="78" customWidth="1"/>
    <col min="8208" max="8208" width="14.125" style="78" customWidth="1"/>
    <col min="8209" max="8209" width="15.625" style="78" customWidth="1"/>
    <col min="8210" max="8210" width="14.125" style="78" customWidth="1"/>
    <col min="8211" max="8212" width="14.25" style="78" customWidth="1"/>
    <col min="8213" max="8450" width="8.25" style="78"/>
    <col min="8451" max="8451" width="24.75" style="78" customWidth="1"/>
    <col min="8452" max="8452" width="19.25" style="78" customWidth="1"/>
    <col min="8453" max="8456" width="22.875" style="78" customWidth="1"/>
    <col min="8457" max="8457" width="8.25" style="78"/>
    <col min="8458" max="8458" width="18.25" style="78" customWidth="1"/>
    <col min="8459" max="8459" width="11" style="78" customWidth="1"/>
    <col min="8460" max="8460" width="14.625" style="78" customWidth="1"/>
    <col min="8461" max="8461" width="14.25" style="78" customWidth="1"/>
    <col min="8462" max="8462" width="14.625" style="78" customWidth="1"/>
    <col min="8463" max="8463" width="13.75" style="78" customWidth="1"/>
    <col min="8464" max="8464" width="14.125" style="78" customWidth="1"/>
    <col min="8465" max="8465" width="15.625" style="78" customWidth="1"/>
    <col min="8466" max="8466" width="14.125" style="78" customWidth="1"/>
    <col min="8467" max="8468" width="14.25" style="78" customWidth="1"/>
    <col min="8469" max="8706" width="8.25" style="78"/>
    <col min="8707" max="8707" width="24.75" style="78" customWidth="1"/>
    <col min="8708" max="8708" width="19.25" style="78" customWidth="1"/>
    <col min="8709" max="8712" width="22.875" style="78" customWidth="1"/>
    <col min="8713" max="8713" width="8.25" style="78"/>
    <col min="8714" max="8714" width="18.25" style="78" customWidth="1"/>
    <col min="8715" max="8715" width="11" style="78" customWidth="1"/>
    <col min="8716" max="8716" width="14.625" style="78" customWidth="1"/>
    <col min="8717" max="8717" width="14.25" style="78" customWidth="1"/>
    <col min="8718" max="8718" width="14.625" style="78" customWidth="1"/>
    <col min="8719" max="8719" width="13.75" style="78" customWidth="1"/>
    <col min="8720" max="8720" width="14.125" style="78" customWidth="1"/>
    <col min="8721" max="8721" width="15.625" style="78" customWidth="1"/>
    <col min="8722" max="8722" width="14.125" style="78" customWidth="1"/>
    <col min="8723" max="8724" width="14.25" style="78" customWidth="1"/>
    <col min="8725" max="8962" width="8.25" style="78"/>
    <col min="8963" max="8963" width="24.75" style="78" customWidth="1"/>
    <col min="8964" max="8964" width="19.25" style="78" customWidth="1"/>
    <col min="8965" max="8968" width="22.875" style="78" customWidth="1"/>
    <col min="8969" max="8969" width="8.25" style="78"/>
    <col min="8970" max="8970" width="18.25" style="78" customWidth="1"/>
    <col min="8971" max="8971" width="11" style="78" customWidth="1"/>
    <col min="8972" max="8972" width="14.625" style="78" customWidth="1"/>
    <col min="8973" max="8973" width="14.25" style="78" customWidth="1"/>
    <col min="8974" max="8974" width="14.625" style="78" customWidth="1"/>
    <col min="8975" max="8975" width="13.75" style="78" customWidth="1"/>
    <col min="8976" max="8976" width="14.125" style="78" customWidth="1"/>
    <col min="8977" max="8977" width="15.625" style="78" customWidth="1"/>
    <col min="8978" max="8978" width="14.125" style="78" customWidth="1"/>
    <col min="8979" max="8980" width="14.25" style="78" customWidth="1"/>
    <col min="8981" max="9218" width="8.25" style="78"/>
    <col min="9219" max="9219" width="24.75" style="78" customWidth="1"/>
    <col min="9220" max="9220" width="19.25" style="78" customWidth="1"/>
    <col min="9221" max="9224" width="22.875" style="78" customWidth="1"/>
    <col min="9225" max="9225" width="8.25" style="78"/>
    <col min="9226" max="9226" width="18.25" style="78" customWidth="1"/>
    <col min="9227" max="9227" width="11" style="78" customWidth="1"/>
    <col min="9228" max="9228" width="14.625" style="78" customWidth="1"/>
    <col min="9229" max="9229" width="14.25" style="78" customWidth="1"/>
    <col min="9230" max="9230" width="14.625" style="78" customWidth="1"/>
    <col min="9231" max="9231" width="13.75" style="78" customWidth="1"/>
    <col min="9232" max="9232" width="14.125" style="78" customWidth="1"/>
    <col min="9233" max="9233" width="15.625" style="78" customWidth="1"/>
    <col min="9234" max="9234" width="14.125" style="78" customWidth="1"/>
    <col min="9235" max="9236" width="14.25" style="78" customWidth="1"/>
    <col min="9237" max="9474" width="8.25" style="78"/>
    <col min="9475" max="9475" width="24.75" style="78" customWidth="1"/>
    <col min="9476" max="9476" width="19.25" style="78" customWidth="1"/>
    <col min="9477" max="9480" width="22.875" style="78" customWidth="1"/>
    <col min="9481" max="9481" width="8.25" style="78"/>
    <col min="9482" max="9482" width="18.25" style="78" customWidth="1"/>
    <col min="9483" max="9483" width="11" style="78" customWidth="1"/>
    <col min="9484" max="9484" width="14.625" style="78" customWidth="1"/>
    <col min="9485" max="9485" width="14.25" style="78" customWidth="1"/>
    <col min="9486" max="9486" width="14.625" style="78" customWidth="1"/>
    <col min="9487" max="9487" width="13.75" style="78" customWidth="1"/>
    <col min="9488" max="9488" width="14.125" style="78" customWidth="1"/>
    <col min="9489" max="9489" width="15.625" style="78" customWidth="1"/>
    <col min="9490" max="9490" width="14.125" style="78" customWidth="1"/>
    <col min="9491" max="9492" width="14.25" style="78" customWidth="1"/>
    <col min="9493" max="9730" width="8.25" style="78"/>
    <col min="9731" max="9731" width="24.75" style="78" customWidth="1"/>
    <col min="9732" max="9732" width="19.25" style="78" customWidth="1"/>
    <col min="9733" max="9736" width="22.875" style="78" customWidth="1"/>
    <col min="9737" max="9737" width="8.25" style="78"/>
    <col min="9738" max="9738" width="18.25" style="78" customWidth="1"/>
    <col min="9739" max="9739" width="11" style="78" customWidth="1"/>
    <col min="9740" max="9740" width="14.625" style="78" customWidth="1"/>
    <col min="9741" max="9741" width="14.25" style="78" customWidth="1"/>
    <col min="9742" max="9742" width="14.625" style="78" customWidth="1"/>
    <col min="9743" max="9743" width="13.75" style="78" customWidth="1"/>
    <col min="9744" max="9744" width="14.125" style="78" customWidth="1"/>
    <col min="9745" max="9745" width="15.625" style="78" customWidth="1"/>
    <col min="9746" max="9746" width="14.125" style="78" customWidth="1"/>
    <col min="9747" max="9748" width="14.25" style="78" customWidth="1"/>
    <col min="9749" max="9986" width="8.25" style="78"/>
    <col min="9987" max="9987" width="24.75" style="78" customWidth="1"/>
    <col min="9988" max="9988" width="19.25" style="78" customWidth="1"/>
    <col min="9989" max="9992" width="22.875" style="78" customWidth="1"/>
    <col min="9993" max="9993" width="8.25" style="78"/>
    <col min="9994" max="9994" width="18.25" style="78" customWidth="1"/>
    <col min="9995" max="9995" width="11" style="78" customWidth="1"/>
    <col min="9996" max="9996" width="14.625" style="78" customWidth="1"/>
    <col min="9997" max="9997" width="14.25" style="78" customWidth="1"/>
    <col min="9998" max="9998" width="14.625" style="78" customWidth="1"/>
    <col min="9999" max="9999" width="13.75" style="78" customWidth="1"/>
    <col min="10000" max="10000" width="14.125" style="78" customWidth="1"/>
    <col min="10001" max="10001" width="15.625" style="78" customWidth="1"/>
    <col min="10002" max="10002" width="14.125" style="78" customWidth="1"/>
    <col min="10003" max="10004" width="14.25" style="78" customWidth="1"/>
    <col min="10005" max="10242" width="8.25" style="78"/>
    <col min="10243" max="10243" width="24.75" style="78" customWidth="1"/>
    <col min="10244" max="10244" width="19.25" style="78" customWidth="1"/>
    <col min="10245" max="10248" width="22.875" style="78" customWidth="1"/>
    <col min="10249" max="10249" width="8.25" style="78"/>
    <col min="10250" max="10250" width="18.25" style="78" customWidth="1"/>
    <col min="10251" max="10251" width="11" style="78" customWidth="1"/>
    <col min="10252" max="10252" width="14.625" style="78" customWidth="1"/>
    <col min="10253" max="10253" width="14.25" style="78" customWidth="1"/>
    <col min="10254" max="10254" width="14.625" style="78" customWidth="1"/>
    <col min="10255" max="10255" width="13.75" style="78" customWidth="1"/>
    <col min="10256" max="10256" width="14.125" style="78" customWidth="1"/>
    <col min="10257" max="10257" width="15.625" style="78" customWidth="1"/>
    <col min="10258" max="10258" width="14.125" style="78" customWidth="1"/>
    <col min="10259" max="10260" width="14.25" style="78" customWidth="1"/>
    <col min="10261" max="10498" width="8.25" style="78"/>
    <col min="10499" max="10499" width="24.75" style="78" customWidth="1"/>
    <col min="10500" max="10500" width="19.25" style="78" customWidth="1"/>
    <col min="10501" max="10504" width="22.875" style="78" customWidth="1"/>
    <col min="10505" max="10505" width="8.25" style="78"/>
    <col min="10506" max="10506" width="18.25" style="78" customWidth="1"/>
    <col min="10507" max="10507" width="11" style="78" customWidth="1"/>
    <col min="10508" max="10508" width="14.625" style="78" customWidth="1"/>
    <col min="10509" max="10509" width="14.25" style="78" customWidth="1"/>
    <col min="10510" max="10510" width="14.625" style="78" customWidth="1"/>
    <col min="10511" max="10511" width="13.75" style="78" customWidth="1"/>
    <col min="10512" max="10512" width="14.125" style="78" customWidth="1"/>
    <col min="10513" max="10513" width="15.625" style="78" customWidth="1"/>
    <col min="10514" max="10514" width="14.125" style="78" customWidth="1"/>
    <col min="10515" max="10516" width="14.25" style="78" customWidth="1"/>
    <col min="10517" max="10754" width="8.25" style="78"/>
    <col min="10755" max="10755" width="24.75" style="78" customWidth="1"/>
    <col min="10756" max="10756" width="19.25" style="78" customWidth="1"/>
    <col min="10757" max="10760" width="22.875" style="78" customWidth="1"/>
    <col min="10761" max="10761" width="8.25" style="78"/>
    <col min="10762" max="10762" width="18.25" style="78" customWidth="1"/>
    <col min="10763" max="10763" width="11" style="78" customWidth="1"/>
    <col min="10764" max="10764" width="14.625" style="78" customWidth="1"/>
    <col min="10765" max="10765" width="14.25" style="78" customWidth="1"/>
    <col min="10766" max="10766" width="14.625" style="78" customWidth="1"/>
    <col min="10767" max="10767" width="13.75" style="78" customWidth="1"/>
    <col min="10768" max="10768" width="14.125" style="78" customWidth="1"/>
    <col min="10769" max="10769" width="15.625" style="78" customWidth="1"/>
    <col min="10770" max="10770" width="14.125" style="78" customWidth="1"/>
    <col min="10771" max="10772" width="14.25" style="78" customWidth="1"/>
    <col min="10773" max="11010" width="8.25" style="78"/>
    <col min="11011" max="11011" width="24.75" style="78" customWidth="1"/>
    <col min="11012" max="11012" width="19.25" style="78" customWidth="1"/>
    <col min="11013" max="11016" width="22.875" style="78" customWidth="1"/>
    <col min="11017" max="11017" width="8.25" style="78"/>
    <col min="11018" max="11018" width="18.25" style="78" customWidth="1"/>
    <col min="11019" max="11019" width="11" style="78" customWidth="1"/>
    <col min="11020" max="11020" width="14.625" style="78" customWidth="1"/>
    <col min="11021" max="11021" width="14.25" style="78" customWidth="1"/>
    <col min="11022" max="11022" width="14.625" style="78" customWidth="1"/>
    <col min="11023" max="11023" width="13.75" style="78" customWidth="1"/>
    <col min="11024" max="11024" width="14.125" style="78" customWidth="1"/>
    <col min="11025" max="11025" width="15.625" style="78" customWidth="1"/>
    <col min="11026" max="11026" width="14.125" style="78" customWidth="1"/>
    <col min="11027" max="11028" width="14.25" style="78" customWidth="1"/>
    <col min="11029" max="11266" width="8.25" style="78"/>
    <col min="11267" max="11267" width="24.75" style="78" customWidth="1"/>
    <col min="11268" max="11268" width="19.25" style="78" customWidth="1"/>
    <col min="11269" max="11272" width="22.875" style="78" customWidth="1"/>
    <col min="11273" max="11273" width="8.25" style="78"/>
    <col min="11274" max="11274" width="18.25" style="78" customWidth="1"/>
    <col min="11275" max="11275" width="11" style="78" customWidth="1"/>
    <col min="11276" max="11276" width="14.625" style="78" customWidth="1"/>
    <col min="11277" max="11277" width="14.25" style="78" customWidth="1"/>
    <col min="11278" max="11278" width="14.625" style="78" customWidth="1"/>
    <col min="11279" max="11279" width="13.75" style="78" customWidth="1"/>
    <col min="11280" max="11280" width="14.125" style="78" customWidth="1"/>
    <col min="11281" max="11281" width="15.625" style="78" customWidth="1"/>
    <col min="11282" max="11282" width="14.125" style="78" customWidth="1"/>
    <col min="11283" max="11284" width="14.25" style="78" customWidth="1"/>
    <col min="11285" max="11522" width="8.25" style="78"/>
    <col min="11523" max="11523" width="24.75" style="78" customWidth="1"/>
    <col min="11524" max="11524" width="19.25" style="78" customWidth="1"/>
    <col min="11525" max="11528" width="22.875" style="78" customWidth="1"/>
    <col min="11529" max="11529" width="8.25" style="78"/>
    <col min="11530" max="11530" width="18.25" style="78" customWidth="1"/>
    <col min="11531" max="11531" width="11" style="78" customWidth="1"/>
    <col min="11532" max="11532" width="14.625" style="78" customWidth="1"/>
    <col min="11533" max="11533" width="14.25" style="78" customWidth="1"/>
    <col min="11534" max="11534" width="14.625" style="78" customWidth="1"/>
    <col min="11535" max="11535" width="13.75" style="78" customWidth="1"/>
    <col min="11536" max="11536" width="14.125" style="78" customWidth="1"/>
    <col min="11537" max="11537" width="15.625" style="78" customWidth="1"/>
    <col min="11538" max="11538" width="14.125" style="78" customWidth="1"/>
    <col min="11539" max="11540" width="14.25" style="78" customWidth="1"/>
    <col min="11541" max="11778" width="8.25" style="78"/>
    <col min="11779" max="11779" width="24.75" style="78" customWidth="1"/>
    <col min="11780" max="11780" width="19.25" style="78" customWidth="1"/>
    <col min="11781" max="11784" width="22.875" style="78" customWidth="1"/>
    <col min="11785" max="11785" width="8.25" style="78"/>
    <col min="11786" max="11786" width="18.25" style="78" customWidth="1"/>
    <col min="11787" max="11787" width="11" style="78" customWidth="1"/>
    <col min="11788" max="11788" width="14.625" style="78" customWidth="1"/>
    <col min="11789" max="11789" width="14.25" style="78" customWidth="1"/>
    <col min="11790" max="11790" width="14.625" style="78" customWidth="1"/>
    <col min="11791" max="11791" width="13.75" style="78" customWidth="1"/>
    <col min="11792" max="11792" width="14.125" style="78" customWidth="1"/>
    <col min="11793" max="11793" width="15.625" style="78" customWidth="1"/>
    <col min="11794" max="11794" width="14.125" style="78" customWidth="1"/>
    <col min="11795" max="11796" width="14.25" style="78" customWidth="1"/>
    <col min="11797" max="12034" width="8.25" style="78"/>
    <col min="12035" max="12035" width="24.75" style="78" customWidth="1"/>
    <col min="12036" max="12036" width="19.25" style="78" customWidth="1"/>
    <col min="12037" max="12040" width="22.875" style="78" customWidth="1"/>
    <col min="12041" max="12041" width="8.25" style="78"/>
    <col min="12042" max="12042" width="18.25" style="78" customWidth="1"/>
    <col min="12043" max="12043" width="11" style="78" customWidth="1"/>
    <col min="12044" max="12044" width="14.625" style="78" customWidth="1"/>
    <col min="12045" max="12045" width="14.25" style="78" customWidth="1"/>
    <col min="12046" max="12046" width="14.625" style="78" customWidth="1"/>
    <col min="12047" max="12047" width="13.75" style="78" customWidth="1"/>
    <col min="12048" max="12048" width="14.125" style="78" customWidth="1"/>
    <col min="12049" max="12049" width="15.625" style="78" customWidth="1"/>
    <col min="12050" max="12050" width="14.125" style="78" customWidth="1"/>
    <col min="12051" max="12052" width="14.25" style="78" customWidth="1"/>
    <col min="12053" max="12290" width="8.25" style="78"/>
    <col min="12291" max="12291" width="24.75" style="78" customWidth="1"/>
    <col min="12292" max="12292" width="19.25" style="78" customWidth="1"/>
    <col min="12293" max="12296" width="22.875" style="78" customWidth="1"/>
    <col min="12297" max="12297" width="8.25" style="78"/>
    <col min="12298" max="12298" width="18.25" style="78" customWidth="1"/>
    <col min="12299" max="12299" width="11" style="78" customWidth="1"/>
    <col min="12300" max="12300" width="14.625" style="78" customWidth="1"/>
    <col min="12301" max="12301" width="14.25" style="78" customWidth="1"/>
    <col min="12302" max="12302" width="14.625" style="78" customWidth="1"/>
    <col min="12303" max="12303" width="13.75" style="78" customWidth="1"/>
    <col min="12304" max="12304" width="14.125" style="78" customWidth="1"/>
    <col min="12305" max="12305" width="15.625" style="78" customWidth="1"/>
    <col min="12306" max="12306" width="14.125" style="78" customWidth="1"/>
    <col min="12307" max="12308" width="14.25" style="78" customWidth="1"/>
    <col min="12309" max="12546" width="8.25" style="78"/>
    <col min="12547" max="12547" width="24.75" style="78" customWidth="1"/>
    <col min="12548" max="12548" width="19.25" style="78" customWidth="1"/>
    <col min="12549" max="12552" width="22.875" style="78" customWidth="1"/>
    <col min="12553" max="12553" width="8.25" style="78"/>
    <col min="12554" max="12554" width="18.25" style="78" customWidth="1"/>
    <col min="12555" max="12555" width="11" style="78" customWidth="1"/>
    <col min="12556" max="12556" width="14.625" style="78" customWidth="1"/>
    <col min="12557" max="12557" width="14.25" style="78" customWidth="1"/>
    <col min="12558" max="12558" width="14.625" style="78" customWidth="1"/>
    <col min="12559" max="12559" width="13.75" style="78" customWidth="1"/>
    <col min="12560" max="12560" width="14.125" style="78" customWidth="1"/>
    <col min="12561" max="12561" width="15.625" style="78" customWidth="1"/>
    <col min="12562" max="12562" width="14.125" style="78" customWidth="1"/>
    <col min="12563" max="12564" width="14.25" style="78" customWidth="1"/>
    <col min="12565" max="12802" width="8.25" style="78"/>
    <col min="12803" max="12803" width="24.75" style="78" customWidth="1"/>
    <col min="12804" max="12804" width="19.25" style="78" customWidth="1"/>
    <col min="12805" max="12808" width="22.875" style="78" customWidth="1"/>
    <col min="12809" max="12809" width="8.25" style="78"/>
    <col min="12810" max="12810" width="18.25" style="78" customWidth="1"/>
    <col min="12811" max="12811" width="11" style="78" customWidth="1"/>
    <col min="12812" max="12812" width="14.625" style="78" customWidth="1"/>
    <col min="12813" max="12813" width="14.25" style="78" customWidth="1"/>
    <col min="12814" max="12814" width="14.625" style="78" customWidth="1"/>
    <col min="12815" max="12815" width="13.75" style="78" customWidth="1"/>
    <col min="12816" max="12816" width="14.125" style="78" customWidth="1"/>
    <col min="12817" max="12817" width="15.625" style="78" customWidth="1"/>
    <col min="12818" max="12818" width="14.125" style="78" customWidth="1"/>
    <col min="12819" max="12820" width="14.25" style="78" customWidth="1"/>
    <col min="12821" max="13058" width="8.25" style="78"/>
    <col min="13059" max="13059" width="24.75" style="78" customWidth="1"/>
    <col min="13060" max="13060" width="19.25" style="78" customWidth="1"/>
    <col min="13061" max="13064" width="22.875" style="78" customWidth="1"/>
    <col min="13065" max="13065" width="8.25" style="78"/>
    <col min="13066" max="13066" width="18.25" style="78" customWidth="1"/>
    <col min="13067" max="13067" width="11" style="78" customWidth="1"/>
    <col min="13068" max="13068" width="14.625" style="78" customWidth="1"/>
    <col min="13069" max="13069" width="14.25" style="78" customWidth="1"/>
    <col min="13070" max="13070" width="14.625" style="78" customWidth="1"/>
    <col min="13071" max="13071" width="13.75" style="78" customWidth="1"/>
    <col min="13072" max="13072" width="14.125" style="78" customWidth="1"/>
    <col min="13073" max="13073" width="15.625" style="78" customWidth="1"/>
    <col min="13074" max="13074" width="14.125" style="78" customWidth="1"/>
    <col min="13075" max="13076" width="14.25" style="78" customWidth="1"/>
    <col min="13077" max="13314" width="8.25" style="78"/>
    <col min="13315" max="13315" width="24.75" style="78" customWidth="1"/>
    <col min="13316" max="13316" width="19.25" style="78" customWidth="1"/>
    <col min="13317" max="13320" width="22.875" style="78" customWidth="1"/>
    <col min="13321" max="13321" width="8.25" style="78"/>
    <col min="13322" max="13322" width="18.25" style="78" customWidth="1"/>
    <col min="13323" max="13323" width="11" style="78" customWidth="1"/>
    <col min="13324" max="13324" width="14.625" style="78" customWidth="1"/>
    <col min="13325" max="13325" width="14.25" style="78" customWidth="1"/>
    <col min="13326" max="13326" width="14.625" style="78" customWidth="1"/>
    <col min="13327" max="13327" width="13.75" style="78" customWidth="1"/>
    <col min="13328" max="13328" width="14.125" style="78" customWidth="1"/>
    <col min="13329" max="13329" width="15.625" style="78" customWidth="1"/>
    <col min="13330" max="13330" width="14.125" style="78" customWidth="1"/>
    <col min="13331" max="13332" width="14.25" style="78" customWidth="1"/>
    <col min="13333" max="13570" width="8.25" style="78"/>
    <col min="13571" max="13571" width="24.75" style="78" customWidth="1"/>
    <col min="13572" max="13572" width="19.25" style="78" customWidth="1"/>
    <col min="13573" max="13576" width="22.875" style="78" customWidth="1"/>
    <col min="13577" max="13577" width="8.25" style="78"/>
    <col min="13578" max="13578" width="18.25" style="78" customWidth="1"/>
    <col min="13579" max="13579" width="11" style="78" customWidth="1"/>
    <col min="13580" max="13580" width="14.625" style="78" customWidth="1"/>
    <col min="13581" max="13581" width="14.25" style="78" customWidth="1"/>
    <col min="13582" max="13582" width="14.625" style="78" customWidth="1"/>
    <col min="13583" max="13583" width="13.75" style="78" customWidth="1"/>
    <col min="13584" max="13584" width="14.125" style="78" customWidth="1"/>
    <col min="13585" max="13585" width="15.625" style="78" customWidth="1"/>
    <col min="13586" max="13586" width="14.125" style="78" customWidth="1"/>
    <col min="13587" max="13588" width="14.25" style="78" customWidth="1"/>
    <col min="13589" max="13826" width="8.25" style="78"/>
    <col min="13827" max="13827" width="24.75" style="78" customWidth="1"/>
    <col min="13828" max="13828" width="19.25" style="78" customWidth="1"/>
    <col min="13829" max="13832" width="22.875" style="78" customWidth="1"/>
    <col min="13833" max="13833" width="8.25" style="78"/>
    <col min="13834" max="13834" width="18.25" style="78" customWidth="1"/>
    <col min="13835" max="13835" width="11" style="78" customWidth="1"/>
    <col min="13836" max="13836" width="14.625" style="78" customWidth="1"/>
    <col min="13837" max="13837" width="14.25" style="78" customWidth="1"/>
    <col min="13838" max="13838" width="14.625" style="78" customWidth="1"/>
    <col min="13839" max="13839" width="13.75" style="78" customWidth="1"/>
    <col min="13840" max="13840" width="14.125" style="78" customWidth="1"/>
    <col min="13841" max="13841" width="15.625" style="78" customWidth="1"/>
    <col min="13842" max="13842" width="14.125" style="78" customWidth="1"/>
    <col min="13843" max="13844" width="14.25" style="78" customWidth="1"/>
    <col min="13845" max="14082" width="8.25" style="78"/>
    <col min="14083" max="14083" width="24.75" style="78" customWidth="1"/>
    <col min="14084" max="14084" width="19.25" style="78" customWidth="1"/>
    <col min="14085" max="14088" width="22.875" style="78" customWidth="1"/>
    <col min="14089" max="14089" width="8.25" style="78"/>
    <col min="14090" max="14090" width="18.25" style="78" customWidth="1"/>
    <col min="14091" max="14091" width="11" style="78" customWidth="1"/>
    <col min="14092" max="14092" width="14.625" style="78" customWidth="1"/>
    <col min="14093" max="14093" width="14.25" style="78" customWidth="1"/>
    <col min="14094" max="14094" width="14.625" style="78" customWidth="1"/>
    <col min="14095" max="14095" width="13.75" style="78" customWidth="1"/>
    <col min="14096" max="14096" width="14.125" style="78" customWidth="1"/>
    <col min="14097" max="14097" width="15.625" style="78" customWidth="1"/>
    <col min="14098" max="14098" width="14.125" style="78" customWidth="1"/>
    <col min="14099" max="14100" width="14.25" style="78" customWidth="1"/>
    <col min="14101" max="14338" width="8.25" style="78"/>
    <col min="14339" max="14339" width="24.75" style="78" customWidth="1"/>
    <col min="14340" max="14340" width="19.25" style="78" customWidth="1"/>
    <col min="14341" max="14344" width="22.875" style="78" customWidth="1"/>
    <col min="14345" max="14345" width="8.25" style="78"/>
    <col min="14346" max="14346" width="18.25" style="78" customWidth="1"/>
    <col min="14347" max="14347" width="11" style="78" customWidth="1"/>
    <col min="14348" max="14348" width="14.625" style="78" customWidth="1"/>
    <col min="14349" max="14349" width="14.25" style="78" customWidth="1"/>
    <col min="14350" max="14350" width="14.625" style="78" customWidth="1"/>
    <col min="14351" max="14351" width="13.75" style="78" customWidth="1"/>
    <col min="14352" max="14352" width="14.125" style="78" customWidth="1"/>
    <col min="14353" max="14353" width="15.625" style="78" customWidth="1"/>
    <col min="14354" max="14354" width="14.125" style="78" customWidth="1"/>
    <col min="14355" max="14356" width="14.25" style="78" customWidth="1"/>
    <col min="14357" max="14594" width="8.25" style="78"/>
    <col min="14595" max="14595" width="24.75" style="78" customWidth="1"/>
    <col min="14596" max="14596" width="19.25" style="78" customWidth="1"/>
    <col min="14597" max="14600" width="22.875" style="78" customWidth="1"/>
    <col min="14601" max="14601" width="8.25" style="78"/>
    <col min="14602" max="14602" width="18.25" style="78" customWidth="1"/>
    <col min="14603" max="14603" width="11" style="78" customWidth="1"/>
    <col min="14604" max="14604" width="14.625" style="78" customWidth="1"/>
    <col min="14605" max="14605" width="14.25" style="78" customWidth="1"/>
    <col min="14606" max="14606" width="14.625" style="78" customWidth="1"/>
    <col min="14607" max="14607" width="13.75" style="78" customWidth="1"/>
    <col min="14608" max="14608" width="14.125" style="78" customWidth="1"/>
    <col min="14609" max="14609" width="15.625" style="78" customWidth="1"/>
    <col min="14610" max="14610" width="14.125" style="78" customWidth="1"/>
    <col min="14611" max="14612" width="14.25" style="78" customWidth="1"/>
    <col min="14613" max="14850" width="8.25" style="78"/>
    <col min="14851" max="14851" width="24.75" style="78" customWidth="1"/>
    <col min="14852" max="14852" width="19.25" style="78" customWidth="1"/>
    <col min="14853" max="14856" width="22.875" style="78" customWidth="1"/>
    <col min="14857" max="14857" width="8.25" style="78"/>
    <col min="14858" max="14858" width="18.25" style="78" customWidth="1"/>
    <col min="14859" max="14859" width="11" style="78" customWidth="1"/>
    <col min="14860" max="14860" width="14.625" style="78" customWidth="1"/>
    <col min="14861" max="14861" width="14.25" style="78" customWidth="1"/>
    <col min="14862" max="14862" width="14.625" style="78" customWidth="1"/>
    <col min="14863" max="14863" width="13.75" style="78" customWidth="1"/>
    <col min="14864" max="14864" width="14.125" style="78" customWidth="1"/>
    <col min="14865" max="14865" width="15.625" style="78" customWidth="1"/>
    <col min="14866" max="14866" width="14.125" style="78" customWidth="1"/>
    <col min="14867" max="14868" width="14.25" style="78" customWidth="1"/>
    <col min="14869" max="15106" width="8.25" style="78"/>
    <col min="15107" max="15107" width="24.75" style="78" customWidth="1"/>
    <col min="15108" max="15108" width="19.25" style="78" customWidth="1"/>
    <col min="15109" max="15112" width="22.875" style="78" customWidth="1"/>
    <col min="15113" max="15113" width="8.25" style="78"/>
    <col min="15114" max="15114" width="18.25" style="78" customWidth="1"/>
    <col min="15115" max="15115" width="11" style="78" customWidth="1"/>
    <col min="15116" max="15116" width="14.625" style="78" customWidth="1"/>
    <col min="15117" max="15117" width="14.25" style="78" customWidth="1"/>
    <col min="15118" max="15118" width="14.625" style="78" customWidth="1"/>
    <col min="15119" max="15119" width="13.75" style="78" customWidth="1"/>
    <col min="15120" max="15120" width="14.125" style="78" customWidth="1"/>
    <col min="15121" max="15121" width="15.625" style="78" customWidth="1"/>
    <col min="15122" max="15122" width="14.125" style="78" customWidth="1"/>
    <col min="15123" max="15124" width="14.25" style="78" customWidth="1"/>
    <col min="15125" max="15362" width="8.25" style="78"/>
    <col min="15363" max="15363" width="24.75" style="78" customWidth="1"/>
    <col min="15364" max="15364" width="19.25" style="78" customWidth="1"/>
    <col min="15365" max="15368" width="22.875" style="78" customWidth="1"/>
    <col min="15369" max="15369" width="8.25" style="78"/>
    <col min="15370" max="15370" width="18.25" style="78" customWidth="1"/>
    <col min="15371" max="15371" width="11" style="78" customWidth="1"/>
    <col min="15372" max="15372" width="14.625" style="78" customWidth="1"/>
    <col min="15373" max="15373" width="14.25" style="78" customWidth="1"/>
    <col min="15374" max="15374" width="14.625" style="78" customWidth="1"/>
    <col min="15375" max="15375" width="13.75" style="78" customWidth="1"/>
    <col min="15376" max="15376" width="14.125" style="78" customWidth="1"/>
    <col min="15377" max="15377" width="15.625" style="78" customWidth="1"/>
    <col min="15378" max="15378" width="14.125" style="78" customWidth="1"/>
    <col min="15379" max="15380" width="14.25" style="78" customWidth="1"/>
    <col min="15381" max="15618" width="8.25" style="78"/>
    <col min="15619" max="15619" width="24.75" style="78" customWidth="1"/>
    <col min="15620" max="15620" width="19.25" style="78" customWidth="1"/>
    <col min="15621" max="15624" width="22.875" style="78" customWidth="1"/>
    <col min="15625" max="15625" width="8.25" style="78"/>
    <col min="15626" max="15626" width="18.25" style="78" customWidth="1"/>
    <col min="15627" max="15627" width="11" style="78" customWidth="1"/>
    <col min="15628" max="15628" width="14.625" style="78" customWidth="1"/>
    <col min="15629" max="15629" width="14.25" style="78" customWidth="1"/>
    <col min="15630" max="15630" width="14.625" style="78" customWidth="1"/>
    <col min="15631" max="15631" width="13.75" style="78" customWidth="1"/>
    <col min="15632" max="15632" width="14.125" style="78" customWidth="1"/>
    <col min="15633" max="15633" width="15.625" style="78" customWidth="1"/>
    <col min="15634" max="15634" width="14.125" style="78" customWidth="1"/>
    <col min="15635" max="15636" width="14.25" style="78" customWidth="1"/>
    <col min="15637" max="15874" width="8.25" style="78"/>
    <col min="15875" max="15875" width="24.75" style="78" customWidth="1"/>
    <col min="15876" max="15876" width="19.25" style="78" customWidth="1"/>
    <col min="15877" max="15880" width="22.875" style="78" customWidth="1"/>
    <col min="15881" max="15881" width="8.25" style="78"/>
    <col min="15882" max="15882" width="18.25" style="78" customWidth="1"/>
    <col min="15883" max="15883" width="11" style="78" customWidth="1"/>
    <col min="15884" max="15884" width="14.625" style="78" customWidth="1"/>
    <col min="15885" max="15885" width="14.25" style="78" customWidth="1"/>
    <col min="15886" max="15886" width="14.625" style="78" customWidth="1"/>
    <col min="15887" max="15887" width="13.75" style="78" customWidth="1"/>
    <col min="15888" max="15888" width="14.125" style="78" customWidth="1"/>
    <col min="15889" max="15889" width="15.625" style="78" customWidth="1"/>
    <col min="15890" max="15890" width="14.125" style="78" customWidth="1"/>
    <col min="15891" max="15892" width="14.25" style="78" customWidth="1"/>
    <col min="15893" max="16130" width="8.25" style="78"/>
    <col min="16131" max="16131" width="24.75" style="78" customWidth="1"/>
    <col min="16132" max="16132" width="19.25" style="78" customWidth="1"/>
    <col min="16133" max="16136" width="22.875" style="78" customWidth="1"/>
    <col min="16137" max="16137" width="8.25" style="78"/>
    <col min="16138" max="16138" width="18.25" style="78" customWidth="1"/>
    <col min="16139" max="16139" width="11" style="78" customWidth="1"/>
    <col min="16140" max="16140" width="14.625" style="78" customWidth="1"/>
    <col min="16141" max="16141" width="14.25" style="78" customWidth="1"/>
    <col min="16142" max="16142" width="14.625" style="78" customWidth="1"/>
    <col min="16143" max="16143" width="13.75" style="78" customWidth="1"/>
    <col min="16144" max="16144" width="14.125" style="78" customWidth="1"/>
    <col min="16145" max="16145" width="15.625" style="78" customWidth="1"/>
    <col min="16146" max="16146" width="14.125" style="78" customWidth="1"/>
    <col min="16147" max="16148" width="14.25" style="78" customWidth="1"/>
    <col min="16149" max="16384" width="8.25" style="78"/>
  </cols>
  <sheetData>
    <row r="1" spans="1:25" s="73" customFormat="1" ht="29.1" hidden="1" customHeight="1">
      <c r="A1" s="174"/>
      <c r="B1" s="174"/>
      <c r="C1" s="174"/>
      <c r="D1" s="174"/>
      <c r="E1" s="174"/>
      <c r="F1" s="174"/>
      <c r="J1" s="45"/>
      <c r="K1" s="45"/>
      <c r="L1" s="45"/>
      <c r="M1" s="45"/>
      <c r="N1" s="45"/>
      <c r="O1" s="45"/>
      <c r="P1" s="45"/>
      <c r="Q1" s="45"/>
      <c r="R1" s="45"/>
      <c r="S1" s="45"/>
      <c r="T1" s="45"/>
      <c r="U1" s="45"/>
      <c r="V1" s="45"/>
      <c r="W1" s="45"/>
      <c r="X1" s="45"/>
      <c r="Y1" s="45"/>
    </row>
    <row r="2" spans="1:25" ht="18" customHeight="1">
      <c r="A2" s="74" t="s">
        <v>25</v>
      </c>
      <c r="B2" s="75" t="str">
        <f>DATA!B3</f>
        <v>E501</v>
      </c>
      <c r="C2" s="76" t="s">
        <v>62</v>
      </c>
      <c r="D2" s="77" t="e">
        <f>VLOOKUP($B$2,$B$81:$V$144,19,FALSE)</f>
        <v>#N/A</v>
      </c>
      <c r="E2" s="77" t="s">
        <v>55</v>
      </c>
      <c r="F2" s="77" t="e">
        <f>VLOOKUP($B$2,$B$81:$V$144,20,FALSE)</f>
        <v>#N/A</v>
      </c>
      <c r="J2" s="79"/>
      <c r="K2" s="79"/>
      <c r="L2" s="79"/>
      <c r="M2" s="79"/>
      <c r="N2" s="80"/>
      <c r="O2" s="79"/>
      <c r="P2" s="79"/>
      <c r="Q2" s="81"/>
      <c r="R2" s="81"/>
      <c r="S2" s="81"/>
      <c r="T2" s="81"/>
      <c r="U2" s="81"/>
      <c r="V2" s="81"/>
      <c r="W2" s="79"/>
      <c r="X2" s="79"/>
      <c r="Y2" s="79"/>
    </row>
    <row r="3" spans="1:25" ht="15" customHeight="1">
      <c r="A3" s="82" t="s">
        <v>24</v>
      </c>
      <c r="B3" s="109">
        <f>DATA!B4</f>
        <v>8000</v>
      </c>
      <c r="C3" s="82" t="s">
        <v>23</v>
      </c>
      <c r="D3" s="109">
        <f>DATA!D4</f>
        <v>1000</v>
      </c>
      <c r="E3" s="82" t="s">
        <v>22</v>
      </c>
      <c r="F3" s="109">
        <f>DATA!F4</f>
        <v>0</v>
      </c>
      <c r="J3" s="79"/>
      <c r="K3" s="79"/>
      <c r="L3" s="79"/>
      <c r="M3" s="79"/>
      <c r="N3" s="80"/>
      <c r="O3" s="79"/>
      <c r="P3" s="79"/>
      <c r="Q3" s="81"/>
      <c r="R3" s="81"/>
      <c r="S3" s="81"/>
      <c r="T3" s="81"/>
      <c r="U3" s="81"/>
      <c r="V3" s="81"/>
      <c r="W3" s="79"/>
      <c r="X3" s="79"/>
      <c r="Y3" s="79"/>
    </row>
    <row r="4" spans="1:25" ht="15" customHeight="1">
      <c r="A4" s="82" t="s">
        <v>21</v>
      </c>
      <c r="B4" s="109">
        <f>DATA!B5</f>
        <v>0</v>
      </c>
      <c r="C4" s="82" t="s">
        <v>20</v>
      </c>
      <c r="D4" s="109">
        <f>DATA!D5</f>
        <v>0</v>
      </c>
      <c r="E4" s="82" t="s">
        <v>19</v>
      </c>
      <c r="F4" s="109">
        <f>DATA!F5</f>
        <v>0</v>
      </c>
      <c r="J4" s="79"/>
      <c r="K4" s="79"/>
      <c r="L4" s="79"/>
      <c r="M4" s="79"/>
      <c r="N4" s="79"/>
      <c r="O4" s="79"/>
      <c r="P4" s="79"/>
      <c r="Q4" s="79"/>
      <c r="R4" s="79"/>
      <c r="S4" s="79"/>
      <c r="T4" s="79"/>
      <c r="U4" s="79"/>
      <c r="V4" s="79"/>
      <c r="W4" s="79"/>
      <c r="X4" s="79"/>
      <c r="Y4" s="79"/>
    </row>
    <row r="5" spans="1:25" ht="15" customHeight="1">
      <c r="A5" s="82" t="s">
        <v>18</v>
      </c>
      <c r="B5" s="109">
        <f>DATA!B6</f>
        <v>0</v>
      </c>
      <c r="C5" s="84" t="s">
        <v>17</v>
      </c>
      <c r="D5" s="109">
        <f>DATA!D6</f>
        <v>2000</v>
      </c>
      <c r="E5" s="84" t="s">
        <v>16</v>
      </c>
      <c r="F5" s="109">
        <f>DATA!F6</f>
        <v>0</v>
      </c>
    </row>
    <row r="6" spans="1:25" ht="20.25" customHeight="1">
      <c r="A6" s="84" t="s">
        <v>15</v>
      </c>
      <c r="B6" s="109">
        <f>DATA!B7</f>
        <v>0</v>
      </c>
      <c r="C6" s="82" t="s">
        <v>14</v>
      </c>
      <c r="D6" s="109">
        <f>SUM(B3,D3,F3,B4,D4,F4,B5,D5,F5,B6)</f>
        <v>11000</v>
      </c>
      <c r="E6" s="85" t="s">
        <v>13</v>
      </c>
      <c r="F6" s="109">
        <f>DATA!F7</f>
        <v>0</v>
      </c>
    </row>
    <row r="7" spans="1:25" ht="23.1" customHeight="1">
      <c r="A7" s="82" t="s">
        <v>12</v>
      </c>
      <c r="B7" s="86">
        <f>D6-F6</f>
        <v>11000</v>
      </c>
      <c r="C7" s="82" t="s">
        <v>58</v>
      </c>
      <c r="D7" s="86" t="e">
        <f>VLOOKUP(B2,B81:V144,2,FALSE)</f>
        <v>#N/A</v>
      </c>
      <c r="E7" s="82" t="s">
        <v>60</v>
      </c>
      <c r="F7" s="87" t="e">
        <f>F8*B7</f>
        <v>#N/A</v>
      </c>
    </row>
    <row r="8" spans="1:25" ht="27" customHeight="1">
      <c r="A8" s="78" t="s">
        <v>59</v>
      </c>
      <c r="B8" s="88" t="e">
        <f>D8*B7</f>
        <v>#N/A</v>
      </c>
      <c r="C8" s="78" t="s">
        <v>56</v>
      </c>
      <c r="D8" s="89" t="e">
        <f>D14/B7</f>
        <v>#N/A</v>
      </c>
      <c r="E8" s="78" t="s">
        <v>61</v>
      </c>
      <c r="F8" s="78" t="e">
        <f>VLOOKUP(B2,B81:S144,4,FALSE)</f>
        <v>#N/A</v>
      </c>
    </row>
    <row r="9" spans="1:25" ht="23.1" customHeight="1">
      <c r="A9" s="85" t="s">
        <v>111</v>
      </c>
      <c r="B9" s="86" t="e">
        <f>B15</f>
        <v>#N/A</v>
      </c>
      <c r="C9" s="82" t="s">
        <v>108</v>
      </c>
      <c r="D9" s="86" t="e">
        <f>B27</f>
        <v>#N/A</v>
      </c>
      <c r="E9" s="82" t="s">
        <v>109</v>
      </c>
      <c r="F9" s="86" t="e">
        <f>B39</f>
        <v>#N/A</v>
      </c>
      <c r="J9" s="91"/>
      <c r="M9" s="92"/>
      <c r="N9" s="92"/>
      <c r="O9" s="91"/>
      <c r="P9" s="91"/>
      <c r="Q9" s="93"/>
      <c r="R9" s="93"/>
      <c r="S9" s="93"/>
      <c r="T9" s="93"/>
    </row>
    <row r="10" spans="1:25" ht="33.75" customHeight="1">
      <c r="A10" s="85" t="s">
        <v>110</v>
      </c>
      <c r="B10" s="86" t="e">
        <f>B51</f>
        <v>#N/A</v>
      </c>
      <c r="C10" s="82" t="s">
        <v>63</v>
      </c>
      <c r="D10" s="86" t="e">
        <f>B63</f>
        <v>#N/A</v>
      </c>
      <c r="E10" s="82" t="s">
        <v>43</v>
      </c>
      <c r="F10" s="86" t="e">
        <f>IF(B8=0,D14,0)</f>
        <v>#N/A</v>
      </c>
      <c r="J10" s="93"/>
      <c r="K10" s="79"/>
      <c r="L10" s="79"/>
      <c r="M10" s="79"/>
      <c r="N10" s="79"/>
      <c r="O10" s="79"/>
      <c r="P10" s="79"/>
      <c r="Q10" s="79"/>
      <c r="R10" s="79"/>
      <c r="S10" s="79"/>
    </row>
    <row r="11" spans="1:25" ht="25.5" customHeight="1">
      <c r="A11" s="85" t="s">
        <v>10</v>
      </c>
      <c r="B11" s="94" t="e">
        <f>D11*12</f>
        <v>#N/A</v>
      </c>
      <c r="C11" s="82" t="s">
        <v>9</v>
      </c>
      <c r="D11" s="94" t="e">
        <f>D14/B7/D7</f>
        <v>#N/A</v>
      </c>
      <c r="E11" s="82" t="s">
        <v>57</v>
      </c>
      <c r="F11" s="86" t="e">
        <f>F10/D7*12</f>
        <v>#N/A</v>
      </c>
      <c r="J11" s="79" t="s">
        <v>8</v>
      </c>
      <c r="K11" s="95" t="e">
        <f>IRR(K14:K74,0.01)*12</f>
        <v>#VALUE!</v>
      </c>
      <c r="L11" s="95" t="e">
        <f>IRR(L14:L74,0.01)*12</f>
        <v>#VALUE!</v>
      </c>
      <c r="M11" s="95"/>
      <c r="N11" s="95"/>
      <c r="O11" s="95"/>
      <c r="P11" s="95"/>
      <c r="Q11" s="95"/>
      <c r="R11" s="95"/>
      <c r="S11" s="95"/>
      <c r="T11" s="96"/>
    </row>
    <row r="12" spans="1:25" ht="18" customHeight="1">
      <c r="A12" s="85"/>
      <c r="B12" s="97"/>
      <c r="C12" s="85"/>
      <c r="D12" s="98"/>
      <c r="E12" s="85"/>
      <c r="F12" s="98"/>
      <c r="G12" s="78" t="s">
        <v>7</v>
      </c>
    </row>
    <row r="13" spans="1:25" ht="15" customHeight="1">
      <c r="A13" s="79" t="s">
        <v>6</v>
      </c>
      <c r="B13" s="79" t="s">
        <v>5</v>
      </c>
      <c r="C13" s="79" t="s">
        <v>4</v>
      </c>
      <c r="D13" s="79" t="s">
        <v>3</v>
      </c>
      <c r="E13" s="79" t="s">
        <v>2</v>
      </c>
      <c r="F13" s="79" t="s">
        <v>308</v>
      </c>
      <c r="G13" s="92" t="s">
        <v>309</v>
      </c>
      <c r="H13" s="92" t="s">
        <v>335</v>
      </c>
      <c r="I13" s="92" t="s">
        <v>336</v>
      </c>
      <c r="J13" s="99" t="s">
        <v>337</v>
      </c>
      <c r="K13" s="100" t="s">
        <v>338</v>
      </c>
      <c r="L13" s="92" t="s">
        <v>339</v>
      </c>
    </row>
    <row r="14" spans="1:25" ht="19.5" customHeight="1">
      <c r="A14" s="79" t="s">
        <v>1</v>
      </c>
      <c r="B14" s="101" t="e">
        <f>SUM(B15:B74)</f>
        <v>#N/A</v>
      </c>
      <c r="C14" s="101" t="e">
        <f>SUM(C15:C74)</f>
        <v>#N/A</v>
      </c>
      <c r="D14" s="101" t="e">
        <f>SUM(D15:D74)</f>
        <v>#N/A</v>
      </c>
      <c r="E14" s="86" t="s">
        <v>0</v>
      </c>
      <c r="F14" s="102" t="e">
        <f>-(-B7+B7*D8+B7*F8-B7*VLOOKUP($B$2,$B$81:$V$144,8,FALSE))</f>
        <v>#N/A</v>
      </c>
      <c r="G14" s="92" t="e">
        <f>SUM(G15:G74)</f>
        <v>#N/A</v>
      </c>
      <c r="H14" s="92">
        <f>SUM(H15:H74)</f>
        <v>0</v>
      </c>
      <c r="I14" s="92" t="e">
        <f>SUM(I15:I74)</f>
        <v>#N/A</v>
      </c>
      <c r="J14" s="92" t="e">
        <f>SUM(J15:J74)</f>
        <v>#N/A</v>
      </c>
      <c r="K14" s="92" t="e">
        <f>-F14</f>
        <v>#N/A</v>
      </c>
      <c r="L14" s="92" t="e">
        <f>K14</f>
        <v>#N/A</v>
      </c>
      <c r="M14" s="92"/>
      <c r="N14" s="92"/>
      <c r="O14" s="91"/>
      <c r="P14" s="91"/>
      <c r="Q14" s="93"/>
      <c r="R14" s="93"/>
      <c r="S14" s="93"/>
      <c r="T14" s="93"/>
    </row>
    <row r="15" spans="1:25" ht="15" customHeight="1">
      <c r="A15" s="79">
        <v>1</v>
      </c>
      <c r="B15" s="101" t="e">
        <f>(VLOOKUP($B$2,$B$81:$V$144,13,FALSE)*B7)/12</f>
        <v>#N/A</v>
      </c>
      <c r="C15" s="101" t="e">
        <f>B15</f>
        <v>#N/A</v>
      </c>
      <c r="D15" s="101" t="e">
        <f>(VLOOKUP($B$2,$B$81:$V$148,10,FALSE)/12*B7)</f>
        <v>#N/A</v>
      </c>
      <c r="E15" s="101" t="e">
        <f>B7-C15</f>
        <v>#N/A</v>
      </c>
      <c r="F15" s="101" t="e">
        <f>IF(A15&lt;$D$7,IF((F14-B15)&lt;0,0,F14-B15),IF(A15=D7,F14-D15-B7*F8,0))</f>
        <v>#N/A</v>
      </c>
      <c r="G15" s="92" t="e">
        <f t="shared" ref="G15:G46" si="0">VLOOKUP($B$2,$B$81:$V$148,9,FALSE)*D15</f>
        <v>#N/A</v>
      </c>
      <c r="H15" s="92"/>
      <c r="I15" s="92" t="e">
        <f>D15/1.06*0.06</f>
        <v>#N/A</v>
      </c>
      <c r="J15" s="91" t="e">
        <f>I15-H15</f>
        <v>#N/A</v>
      </c>
      <c r="K15" s="92" t="e">
        <f>IF(A15=$D$7,B15-G15-$F$7,B15-G15)</f>
        <v>#N/A</v>
      </c>
      <c r="L15" s="92" t="e">
        <f>K15-J15</f>
        <v>#N/A</v>
      </c>
      <c r="M15" s="92"/>
      <c r="N15" s="92"/>
      <c r="O15" s="91"/>
      <c r="P15" s="91"/>
      <c r="Q15" s="93"/>
      <c r="R15" s="93"/>
      <c r="S15" s="93"/>
      <c r="T15" s="93"/>
    </row>
    <row r="16" spans="1:25" ht="15" customHeight="1">
      <c r="A16" s="79">
        <v>2</v>
      </c>
      <c r="B16" s="101" t="e">
        <f>B15</f>
        <v>#N/A</v>
      </c>
      <c r="C16" s="101" t="e">
        <f>B16</f>
        <v>#N/A</v>
      </c>
      <c r="D16" s="102" t="e">
        <f t="shared" ref="D16:D47" si="1">VLOOKUP($B$2,$B$81:$V$148,10,FALSE)/12*E15</f>
        <v>#N/A</v>
      </c>
      <c r="E16" s="101" t="e">
        <f>E15-C16</f>
        <v>#N/A</v>
      </c>
      <c r="F16" s="101" t="e">
        <f t="shared" ref="F16:F74" si="2">IF(A16&lt;$D$7,IF((F15-B16)&lt;0,0,F15-B16),IF(A16=D8,F15-D16-B8*F9,0))</f>
        <v>#N/A</v>
      </c>
      <c r="G16" s="92" t="e">
        <f t="shared" si="0"/>
        <v>#N/A</v>
      </c>
      <c r="H16" s="92"/>
      <c r="I16" s="92" t="e">
        <f t="shared" ref="I16:I74" si="3">D16/1.06*0.06</f>
        <v>#N/A</v>
      </c>
      <c r="J16" s="91" t="e">
        <f t="shared" ref="J16:J74" si="4">I16-H16</f>
        <v>#N/A</v>
      </c>
      <c r="K16" s="92" t="e">
        <f t="shared" ref="K16:K74" si="5">IF(A16=$D$7,B16-G16-$F$7,B16-G16)</f>
        <v>#N/A</v>
      </c>
      <c r="L16" s="92" t="e">
        <f t="shared" ref="L16:L74" si="6">K16-J16</f>
        <v>#N/A</v>
      </c>
      <c r="M16" s="92"/>
      <c r="N16" s="92"/>
      <c r="O16" s="91"/>
      <c r="P16" s="91"/>
      <c r="Q16" s="93"/>
      <c r="R16" s="93"/>
      <c r="S16" s="93"/>
      <c r="T16" s="93"/>
    </row>
    <row r="17" spans="1:20" ht="15" customHeight="1">
      <c r="A17" s="79">
        <v>3</v>
      </c>
      <c r="B17" s="101" t="e">
        <f t="shared" ref="B17:B26" si="7">B16</f>
        <v>#N/A</v>
      </c>
      <c r="C17" s="101" t="e">
        <f t="shared" ref="C17:C74" si="8">B17</f>
        <v>#N/A</v>
      </c>
      <c r="D17" s="102" t="e">
        <f t="shared" si="1"/>
        <v>#N/A</v>
      </c>
      <c r="E17" s="101" t="e">
        <f t="shared" ref="E17:E74" si="9">E16-C17</f>
        <v>#N/A</v>
      </c>
      <c r="F17" s="101" t="e">
        <f t="shared" si="2"/>
        <v>#N/A</v>
      </c>
      <c r="G17" s="92" t="e">
        <f t="shared" si="0"/>
        <v>#N/A</v>
      </c>
      <c r="H17" s="92"/>
      <c r="I17" s="92" t="e">
        <f t="shared" si="3"/>
        <v>#N/A</v>
      </c>
      <c r="J17" s="91" t="e">
        <f t="shared" si="4"/>
        <v>#N/A</v>
      </c>
      <c r="K17" s="92" t="e">
        <f t="shared" si="5"/>
        <v>#N/A</v>
      </c>
      <c r="L17" s="92" t="e">
        <f t="shared" si="6"/>
        <v>#N/A</v>
      </c>
      <c r="M17" s="92"/>
      <c r="N17" s="92"/>
      <c r="O17" s="91"/>
      <c r="P17" s="91"/>
      <c r="Q17" s="93"/>
      <c r="R17" s="93"/>
      <c r="S17" s="93"/>
      <c r="T17" s="93"/>
    </row>
    <row r="18" spans="1:20" ht="15" customHeight="1">
      <c r="A18" s="79">
        <v>4</v>
      </c>
      <c r="B18" s="101" t="e">
        <f t="shared" si="7"/>
        <v>#N/A</v>
      </c>
      <c r="C18" s="101" t="e">
        <f t="shared" si="8"/>
        <v>#N/A</v>
      </c>
      <c r="D18" s="102" t="e">
        <f t="shared" si="1"/>
        <v>#N/A</v>
      </c>
      <c r="E18" s="101" t="e">
        <f t="shared" si="9"/>
        <v>#N/A</v>
      </c>
      <c r="F18" s="101" t="e">
        <f t="shared" si="2"/>
        <v>#N/A</v>
      </c>
      <c r="G18" s="92" t="e">
        <f t="shared" si="0"/>
        <v>#N/A</v>
      </c>
      <c r="H18" s="92"/>
      <c r="I18" s="92" t="e">
        <f t="shared" si="3"/>
        <v>#N/A</v>
      </c>
      <c r="J18" s="91" t="e">
        <f t="shared" si="4"/>
        <v>#N/A</v>
      </c>
      <c r="K18" s="92" t="e">
        <f t="shared" si="5"/>
        <v>#N/A</v>
      </c>
      <c r="L18" s="92" t="e">
        <f t="shared" si="6"/>
        <v>#N/A</v>
      </c>
      <c r="M18" s="92"/>
      <c r="N18" s="92"/>
      <c r="O18" s="91"/>
      <c r="P18" s="91"/>
      <c r="Q18" s="93"/>
      <c r="R18" s="93"/>
      <c r="S18" s="93"/>
      <c r="T18" s="93"/>
    </row>
    <row r="19" spans="1:20" ht="15" customHeight="1">
      <c r="A19" s="79">
        <v>5</v>
      </c>
      <c r="B19" s="101" t="e">
        <f t="shared" si="7"/>
        <v>#N/A</v>
      </c>
      <c r="C19" s="101" t="e">
        <f t="shared" si="8"/>
        <v>#N/A</v>
      </c>
      <c r="D19" s="102" t="e">
        <f t="shared" si="1"/>
        <v>#N/A</v>
      </c>
      <c r="E19" s="101" t="e">
        <f t="shared" si="9"/>
        <v>#N/A</v>
      </c>
      <c r="F19" s="101" t="e">
        <f t="shared" si="2"/>
        <v>#N/A</v>
      </c>
      <c r="G19" s="92" t="e">
        <f t="shared" si="0"/>
        <v>#N/A</v>
      </c>
      <c r="H19" s="92"/>
      <c r="I19" s="92" t="e">
        <f t="shared" si="3"/>
        <v>#N/A</v>
      </c>
      <c r="J19" s="91" t="e">
        <f t="shared" si="4"/>
        <v>#N/A</v>
      </c>
      <c r="K19" s="92" t="e">
        <f t="shared" si="5"/>
        <v>#N/A</v>
      </c>
      <c r="L19" s="92" t="e">
        <f t="shared" si="6"/>
        <v>#N/A</v>
      </c>
      <c r="M19" s="92"/>
      <c r="N19" s="92"/>
      <c r="O19" s="91"/>
      <c r="P19" s="91"/>
      <c r="Q19" s="93"/>
      <c r="R19" s="93"/>
      <c r="S19" s="93"/>
      <c r="T19" s="93"/>
    </row>
    <row r="20" spans="1:20" ht="15" customHeight="1">
      <c r="A20" s="79">
        <v>6</v>
      </c>
      <c r="B20" s="101" t="e">
        <f t="shared" si="7"/>
        <v>#N/A</v>
      </c>
      <c r="C20" s="101" t="e">
        <f t="shared" si="8"/>
        <v>#N/A</v>
      </c>
      <c r="D20" s="102" t="e">
        <f t="shared" si="1"/>
        <v>#N/A</v>
      </c>
      <c r="E20" s="101" t="e">
        <f t="shared" si="9"/>
        <v>#N/A</v>
      </c>
      <c r="F20" s="101" t="e">
        <f t="shared" si="2"/>
        <v>#N/A</v>
      </c>
      <c r="G20" s="92" t="e">
        <f t="shared" si="0"/>
        <v>#N/A</v>
      </c>
      <c r="H20" s="92"/>
      <c r="I20" s="92" t="e">
        <f t="shared" si="3"/>
        <v>#N/A</v>
      </c>
      <c r="J20" s="91" t="e">
        <f t="shared" si="4"/>
        <v>#N/A</v>
      </c>
      <c r="K20" s="92" t="e">
        <f t="shared" si="5"/>
        <v>#N/A</v>
      </c>
      <c r="L20" s="92" t="e">
        <f t="shared" si="6"/>
        <v>#N/A</v>
      </c>
      <c r="M20" s="92"/>
      <c r="N20" s="92"/>
      <c r="O20" s="91"/>
      <c r="P20" s="91"/>
      <c r="Q20" s="93"/>
      <c r="R20" s="93"/>
      <c r="S20" s="93"/>
      <c r="T20" s="93"/>
    </row>
    <row r="21" spans="1:20" ht="15" customHeight="1">
      <c r="A21" s="79">
        <v>7</v>
      </c>
      <c r="B21" s="101" t="e">
        <f t="shared" si="7"/>
        <v>#N/A</v>
      </c>
      <c r="C21" s="101" t="e">
        <f t="shared" si="8"/>
        <v>#N/A</v>
      </c>
      <c r="D21" s="102" t="e">
        <f t="shared" si="1"/>
        <v>#N/A</v>
      </c>
      <c r="E21" s="101" t="e">
        <f t="shared" si="9"/>
        <v>#N/A</v>
      </c>
      <c r="F21" s="101" t="e">
        <f t="shared" si="2"/>
        <v>#N/A</v>
      </c>
      <c r="G21" s="92" t="e">
        <f t="shared" si="0"/>
        <v>#N/A</v>
      </c>
      <c r="H21" s="92"/>
      <c r="I21" s="92" t="e">
        <f t="shared" si="3"/>
        <v>#N/A</v>
      </c>
      <c r="J21" s="91" t="e">
        <f t="shared" si="4"/>
        <v>#N/A</v>
      </c>
      <c r="K21" s="92" t="e">
        <f t="shared" si="5"/>
        <v>#N/A</v>
      </c>
      <c r="L21" s="92" t="e">
        <f t="shared" si="6"/>
        <v>#N/A</v>
      </c>
      <c r="M21" s="92"/>
      <c r="N21" s="92"/>
      <c r="O21" s="91"/>
      <c r="P21" s="91"/>
      <c r="Q21" s="93"/>
      <c r="R21" s="93"/>
      <c r="S21" s="93"/>
      <c r="T21" s="93"/>
    </row>
    <row r="22" spans="1:20" ht="15" customHeight="1">
      <c r="A22" s="79">
        <v>8</v>
      </c>
      <c r="B22" s="101" t="e">
        <f t="shared" si="7"/>
        <v>#N/A</v>
      </c>
      <c r="C22" s="101" t="e">
        <f t="shared" si="8"/>
        <v>#N/A</v>
      </c>
      <c r="D22" s="102" t="e">
        <f t="shared" si="1"/>
        <v>#N/A</v>
      </c>
      <c r="E22" s="101" t="e">
        <f t="shared" si="9"/>
        <v>#N/A</v>
      </c>
      <c r="F22" s="101" t="e">
        <f t="shared" si="2"/>
        <v>#N/A</v>
      </c>
      <c r="G22" s="92" t="e">
        <f t="shared" si="0"/>
        <v>#N/A</v>
      </c>
      <c r="H22" s="92"/>
      <c r="I22" s="92" t="e">
        <f t="shared" si="3"/>
        <v>#N/A</v>
      </c>
      <c r="J22" s="91" t="e">
        <f t="shared" si="4"/>
        <v>#N/A</v>
      </c>
      <c r="K22" s="92" t="e">
        <f t="shared" si="5"/>
        <v>#N/A</v>
      </c>
      <c r="L22" s="92" t="e">
        <f t="shared" si="6"/>
        <v>#N/A</v>
      </c>
      <c r="M22" s="92"/>
      <c r="N22" s="92"/>
      <c r="O22" s="91"/>
      <c r="P22" s="91"/>
      <c r="Q22" s="93"/>
      <c r="R22" s="93"/>
      <c r="S22" s="93"/>
      <c r="T22" s="93"/>
    </row>
    <row r="23" spans="1:20" ht="15" customHeight="1">
      <c r="A23" s="79">
        <v>9</v>
      </c>
      <c r="B23" s="101" t="e">
        <f t="shared" si="7"/>
        <v>#N/A</v>
      </c>
      <c r="C23" s="101" t="e">
        <f t="shared" si="8"/>
        <v>#N/A</v>
      </c>
      <c r="D23" s="102" t="e">
        <f t="shared" si="1"/>
        <v>#N/A</v>
      </c>
      <c r="E23" s="101" t="e">
        <f t="shared" si="9"/>
        <v>#N/A</v>
      </c>
      <c r="F23" s="101" t="e">
        <f t="shared" si="2"/>
        <v>#N/A</v>
      </c>
      <c r="G23" s="92" t="e">
        <f t="shared" si="0"/>
        <v>#N/A</v>
      </c>
      <c r="H23" s="92"/>
      <c r="I23" s="92" t="e">
        <f t="shared" si="3"/>
        <v>#N/A</v>
      </c>
      <c r="J23" s="91" t="e">
        <f t="shared" si="4"/>
        <v>#N/A</v>
      </c>
      <c r="K23" s="92" t="e">
        <f t="shared" si="5"/>
        <v>#N/A</v>
      </c>
      <c r="L23" s="92" t="e">
        <f t="shared" si="6"/>
        <v>#N/A</v>
      </c>
      <c r="M23" s="92"/>
      <c r="N23" s="92"/>
      <c r="O23" s="91"/>
      <c r="P23" s="91"/>
      <c r="Q23" s="93"/>
      <c r="R23" s="93"/>
      <c r="S23" s="93"/>
      <c r="T23" s="93"/>
    </row>
    <row r="24" spans="1:20" ht="15" customHeight="1">
      <c r="A24" s="79">
        <v>10</v>
      </c>
      <c r="B24" s="101" t="e">
        <f t="shared" si="7"/>
        <v>#N/A</v>
      </c>
      <c r="C24" s="101" t="e">
        <f t="shared" si="8"/>
        <v>#N/A</v>
      </c>
      <c r="D24" s="102" t="e">
        <f t="shared" si="1"/>
        <v>#N/A</v>
      </c>
      <c r="E24" s="101" t="e">
        <f t="shared" si="9"/>
        <v>#N/A</v>
      </c>
      <c r="F24" s="101" t="e">
        <f t="shared" si="2"/>
        <v>#N/A</v>
      </c>
      <c r="G24" s="92" t="e">
        <f t="shared" si="0"/>
        <v>#N/A</v>
      </c>
      <c r="H24" s="92"/>
      <c r="I24" s="92" t="e">
        <f t="shared" si="3"/>
        <v>#N/A</v>
      </c>
      <c r="J24" s="91" t="e">
        <f t="shared" si="4"/>
        <v>#N/A</v>
      </c>
      <c r="K24" s="92" t="e">
        <f t="shared" si="5"/>
        <v>#N/A</v>
      </c>
      <c r="L24" s="92" t="e">
        <f t="shared" si="6"/>
        <v>#N/A</v>
      </c>
      <c r="M24" s="92"/>
      <c r="N24" s="92"/>
      <c r="O24" s="91"/>
      <c r="P24" s="91"/>
      <c r="Q24" s="93"/>
      <c r="R24" s="93"/>
      <c r="S24" s="93"/>
      <c r="T24" s="93"/>
    </row>
    <row r="25" spans="1:20" ht="15" customHeight="1">
      <c r="A25" s="79">
        <v>11</v>
      </c>
      <c r="B25" s="101" t="e">
        <f t="shared" si="7"/>
        <v>#N/A</v>
      </c>
      <c r="C25" s="101" t="e">
        <f t="shared" si="8"/>
        <v>#N/A</v>
      </c>
      <c r="D25" s="102" t="e">
        <f t="shared" si="1"/>
        <v>#N/A</v>
      </c>
      <c r="E25" s="101" t="e">
        <f t="shared" si="9"/>
        <v>#N/A</v>
      </c>
      <c r="F25" s="101" t="e">
        <f t="shared" si="2"/>
        <v>#N/A</v>
      </c>
      <c r="G25" s="92" t="e">
        <f t="shared" si="0"/>
        <v>#N/A</v>
      </c>
      <c r="H25" s="92"/>
      <c r="I25" s="92" t="e">
        <f t="shared" si="3"/>
        <v>#N/A</v>
      </c>
      <c r="J25" s="91" t="e">
        <f t="shared" si="4"/>
        <v>#N/A</v>
      </c>
      <c r="K25" s="92" t="e">
        <f t="shared" si="5"/>
        <v>#N/A</v>
      </c>
      <c r="L25" s="92" t="e">
        <f t="shared" si="6"/>
        <v>#N/A</v>
      </c>
      <c r="M25" s="92"/>
      <c r="N25" s="92"/>
      <c r="O25" s="91"/>
      <c r="P25" s="91"/>
      <c r="Q25" s="93"/>
      <c r="R25" s="93"/>
      <c r="S25" s="93"/>
      <c r="T25" s="93"/>
    </row>
    <row r="26" spans="1:20" ht="15" customHeight="1">
      <c r="A26" s="79">
        <v>12</v>
      </c>
      <c r="B26" s="101" t="e">
        <f t="shared" si="7"/>
        <v>#N/A</v>
      </c>
      <c r="C26" s="101" t="e">
        <f t="shared" si="8"/>
        <v>#N/A</v>
      </c>
      <c r="D26" s="102" t="e">
        <f t="shared" si="1"/>
        <v>#N/A</v>
      </c>
      <c r="E26" s="101" t="e">
        <f t="shared" si="9"/>
        <v>#N/A</v>
      </c>
      <c r="F26" s="101" t="e">
        <f t="shared" si="2"/>
        <v>#N/A</v>
      </c>
      <c r="G26" s="92" t="e">
        <f t="shared" si="0"/>
        <v>#N/A</v>
      </c>
      <c r="H26" s="92"/>
      <c r="I26" s="92" t="e">
        <f t="shared" si="3"/>
        <v>#N/A</v>
      </c>
      <c r="J26" s="91" t="e">
        <f t="shared" si="4"/>
        <v>#N/A</v>
      </c>
      <c r="K26" s="92" t="e">
        <f t="shared" si="5"/>
        <v>#N/A</v>
      </c>
      <c r="L26" s="92" t="e">
        <f t="shared" si="6"/>
        <v>#N/A</v>
      </c>
      <c r="M26" s="92"/>
      <c r="N26" s="92"/>
      <c r="O26" s="91"/>
      <c r="P26" s="91"/>
      <c r="Q26" s="93"/>
      <c r="R26" s="93"/>
      <c r="S26" s="93"/>
      <c r="T26" s="93"/>
    </row>
    <row r="27" spans="1:20" ht="15" customHeight="1">
      <c r="A27" s="79">
        <v>13</v>
      </c>
      <c r="B27" s="101" t="e">
        <f>VLOOKUP($B$2,$B$81:$V$144,14,FALSE)*B7/12</f>
        <v>#N/A</v>
      </c>
      <c r="C27" s="101" t="e">
        <f t="shared" si="8"/>
        <v>#N/A</v>
      </c>
      <c r="D27" s="102" t="e">
        <f t="shared" si="1"/>
        <v>#N/A</v>
      </c>
      <c r="E27" s="101" t="e">
        <f t="shared" si="9"/>
        <v>#N/A</v>
      </c>
      <c r="F27" s="101" t="e">
        <f t="shared" si="2"/>
        <v>#N/A</v>
      </c>
      <c r="G27" s="92" t="e">
        <f t="shared" si="0"/>
        <v>#N/A</v>
      </c>
      <c r="H27" s="92"/>
      <c r="I27" s="92" t="e">
        <f t="shared" si="3"/>
        <v>#N/A</v>
      </c>
      <c r="J27" s="91" t="e">
        <f t="shared" si="4"/>
        <v>#N/A</v>
      </c>
      <c r="K27" s="92" t="e">
        <f t="shared" si="5"/>
        <v>#N/A</v>
      </c>
      <c r="L27" s="92" t="e">
        <f t="shared" si="6"/>
        <v>#N/A</v>
      </c>
      <c r="M27" s="92"/>
      <c r="N27" s="92"/>
      <c r="O27" s="91"/>
      <c r="P27" s="91"/>
      <c r="Q27" s="93"/>
      <c r="R27" s="93"/>
      <c r="S27" s="93"/>
      <c r="T27" s="93"/>
    </row>
    <row r="28" spans="1:20" ht="15" customHeight="1">
      <c r="A28" s="79">
        <v>14</v>
      </c>
      <c r="B28" s="101" t="e">
        <f>B27</f>
        <v>#N/A</v>
      </c>
      <c r="C28" s="101" t="e">
        <f t="shared" si="8"/>
        <v>#N/A</v>
      </c>
      <c r="D28" s="102" t="e">
        <f t="shared" si="1"/>
        <v>#N/A</v>
      </c>
      <c r="E28" s="101" t="e">
        <f t="shared" si="9"/>
        <v>#N/A</v>
      </c>
      <c r="F28" s="101" t="e">
        <f t="shared" si="2"/>
        <v>#N/A</v>
      </c>
      <c r="G28" s="92" t="e">
        <f t="shared" si="0"/>
        <v>#N/A</v>
      </c>
      <c r="H28" s="92"/>
      <c r="I28" s="92" t="e">
        <f t="shared" si="3"/>
        <v>#N/A</v>
      </c>
      <c r="J28" s="91" t="e">
        <f t="shared" si="4"/>
        <v>#N/A</v>
      </c>
      <c r="K28" s="92" t="e">
        <f t="shared" si="5"/>
        <v>#N/A</v>
      </c>
      <c r="L28" s="92" t="e">
        <f t="shared" si="6"/>
        <v>#N/A</v>
      </c>
      <c r="M28" s="92"/>
      <c r="N28" s="92"/>
      <c r="O28" s="91"/>
      <c r="P28" s="91"/>
      <c r="Q28" s="93"/>
      <c r="R28" s="93"/>
      <c r="S28" s="93"/>
      <c r="T28" s="93"/>
    </row>
    <row r="29" spans="1:20" ht="15" customHeight="1">
      <c r="A29" s="79">
        <v>15</v>
      </c>
      <c r="B29" s="101" t="e">
        <f t="shared" ref="B29:B38" si="10">B28</f>
        <v>#N/A</v>
      </c>
      <c r="C29" s="101" t="e">
        <f t="shared" si="8"/>
        <v>#N/A</v>
      </c>
      <c r="D29" s="102" t="e">
        <f t="shared" si="1"/>
        <v>#N/A</v>
      </c>
      <c r="E29" s="101" t="e">
        <f t="shared" si="9"/>
        <v>#N/A</v>
      </c>
      <c r="F29" s="101" t="e">
        <f t="shared" si="2"/>
        <v>#N/A</v>
      </c>
      <c r="G29" s="92" t="e">
        <f t="shared" si="0"/>
        <v>#N/A</v>
      </c>
      <c r="H29" s="92"/>
      <c r="I29" s="92" t="e">
        <f t="shared" si="3"/>
        <v>#N/A</v>
      </c>
      <c r="J29" s="91" t="e">
        <f t="shared" si="4"/>
        <v>#N/A</v>
      </c>
      <c r="K29" s="92" t="e">
        <f t="shared" si="5"/>
        <v>#N/A</v>
      </c>
      <c r="L29" s="92" t="e">
        <f t="shared" si="6"/>
        <v>#N/A</v>
      </c>
      <c r="M29" s="92"/>
      <c r="N29" s="92"/>
      <c r="O29" s="91"/>
      <c r="P29" s="91"/>
      <c r="Q29" s="93"/>
      <c r="R29" s="93"/>
      <c r="S29" s="93"/>
      <c r="T29" s="93"/>
    </row>
    <row r="30" spans="1:20" ht="15" customHeight="1">
      <c r="A30" s="79">
        <v>16</v>
      </c>
      <c r="B30" s="101" t="e">
        <f t="shared" si="10"/>
        <v>#N/A</v>
      </c>
      <c r="C30" s="101" t="e">
        <f t="shared" si="8"/>
        <v>#N/A</v>
      </c>
      <c r="D30" s="102" t="e">
        <f t="shared" si="1"/>
        <v>#N/A</v>
      </c>
      <c r="E30" s="101" t="e">
        <f t="shared" si="9"/>
        <v>#N/A</v>
      </c>
      <c r="F30" s="101" t="e">
        <f t="shared" si="2"/>
        <v>#N/A</v>
      </c>
      <c r="G30" s="92" t="e">
        <f t="shared" si="0"/>
        <v>#N/A</v>
      </c>
      <c r="H30" s="92"/>
      <c r="I30" s="92" t="e">
        <f t="shared" si="3"/>
        <v>#N/A</v>
      </c>
      <c r="J30" s="91" t="e">
        <f t="shared" si="4"/>
        <v>#N/A</v>
      </c>
      <c r="K30" s="92" t="e">
        <f t="shared" si="5"/>
        <v>#N/A</v>
      </c>
      <c r="L30" s="92" t="e">
        <f t="shared" si="6"/>
        <v>#N/A</v>
      </c>
      <c r="M30" s="92"/>
      <c r="N30" s="92"/>
      <c r="O30" s="91"/>
      <c r="P30" s="91"/>
      <c r="Q30" s="93"/>
      <c r="R30" s="93"/>
      <c r="S30" s="93"/>
      <c r="T30" s="93"/>
    </row>
    <row r="31" spans="1:20" ht="15" customHeight="1">
      <c r="A31" s="79">
        <v>17</v>
      </c>
      <c r="B31" s="101" t="e">
        <f t="shared" si="10"/>
        <v>#N/A</v>
      </c>
      <c r="C31" s="101" t="e">
        <f t="shared" si="8"/>
        <v>#N/A</v>
      </c>
      <c r="D31" s="102" t="e">
        <f t="shared" si="1"/>
        <v>#N/A</v>
      </c>
      <c r="E31" s="101" t="e">
        <f t="shared" si="9"/>
        <v>#N/A</v>
      </c>
      <c r="F31" s="101" t="e">
        <f t="shared" si="2"/>
        <v>#N/A</v>
      </c>
      <c r="G31" s="92" t="e">
        <f t="shared" si="0"/>
        <v>#N/A</v>
      </c>
      <c r="H31" s="92"/>
      <c r="I31" s="92" t="e">
        <f t="shared" si="3"/>
        <v>#N/A</v>
      </c>
      <c r="J31" s="91" t="e">
        <f t="shared" si="4"/>
        <v>#N/A</v>
      </c>
      <c r="K31" s="92" t="e">
        <f t="shared" si="5"/>
        <v>#N/A</v>
      </c>
      <c r="L31" s="92" t="e">
        <f t="shared" si="6"/>
        <v>#N/A</v>
      </c>
      <c r="M31" s="92"/>
      <c r="N31" s="92"/>
      <c r="O31" s="91"/>
      <c r="P31" s="91"/>
      <c r="Q31" s="93"/>
      <c r="R31" s="93"/>
      <c r="S31" s="93"/>
      <c r="T31" s="93"/>
    </row>
    <row r="32" spans="1:20" ht="15" customHeight="1">
      <c r="A32" s="79">
        <v>18</v>
      </c>
      <c r="B32" s="101" t="e">
        <f t="shared" si="10"/>
        <v>#N/A</v>
      </c>
      <c r="C32" s="101" t="e">
        <f t="shared" si="8"/>
        <v>#N/A</v>
      </c>
      <c r="D32" s="102" t="e">
        <f t="shared" si="1"/>
        <v>#N/A</v>
      </c>
      <c r="E32" s="101" t="e">
        <f t="shared" si="9"/>
        <v>#N/A</v>
      </c>
      <c r="F32" s="101" t="e">
        <f t="shared" si="2"/>
        <v>#N/A</v>
      </c>
      <c r="G32" s="92" t="e">
        <f t="shared" si="0"/>
        <v>#N/A</v>
      </c>
      <c r="H32" s="92"/>
      <c r="I32" s="92" t="e">
        <f t="shared" si="3"/>
        <v>#N/A</v>
      </c>
      <c r="J32" s="91" t="e">
        <f t="shared" si="4"/>
        <v>#N/A</v>
      </c>
      <c r="K32" s="92" t="e">
        <f t="shared" si="5"/>
        <v>#N/A</v>
      </c>
      <c r="L32" s="92" t="e">
        <f t="shared" si="6"/>
        <v>#N/A</v>
      </c>
      <c r="M32" s="92"/>
      <c r="N32" s="92"/>
      <c r="O32" s="91"/>
      <c r="P32" s="91"/>
      <c r="Q32" s="93"/>
      <c r="R32" s="93"/>
      <c r="S32" s="93"/>
      <c r="T32" s="93"/>
    </row>
    <row r="33" spans="1:20" ht="15" customHeight="1">
      <c r="A33" s="79">
        <v>19</v>
      </c>
      <c r="B33" s="101" t="e">
        <f t="shared" si="10"/>
        <v>#N/A</v>
      </c>
      <c r="C33" s="101" t="e">
        <f t="shared" si="8"/>
        <v>#N/A</v>
      </c>
      <c r="D33" s="102" t="e">
        <f t="shared" si="1"/>
        <v>#N/A</v>
      </c>
      <c r="E33" s="101" t="e">
        <f t="shared" si="9"/>
        <v>#N/A</v>
      </c>
      <c r="F33" s="101" t="e">
        <f t="shared" si="2"/>
        <v>#N/A</v>
      </c>
      <c r="G33" s="92" t="e">
        <f t="shared" si="0"/>
        <v>#N/A</v>
      </c>
      <c r="H33" s="92"/>
      <c r="I33" s="92" t="e">
        <f t="shared" si="3"/>
        <v>#N/A</v>
      </c>
      <c r="J33" s="91" t="e">
        <f t="shared" si="4"/>
        <v>#N/A</v>
      </c>
      <c r="K33" s="92" t="e">
        <f t="shared" si="5"/>
        <v>#N/A</v>
      </c>
      <c r="L33" s="92" t="e">
        <f t="shared" si="6"/>
        <v>#N/A</v>
      </c>
      <c r="M33" s="92"/>
      <c r="N33" s="92"/>
      <c r="O33" s="91"/>
      <c r="P33" s="91"/>
      <c r="Q33" s="93"/>
      <c r="R33" s="93"/>
      <c r="S33" s="93"/>
      <c r="T33" s="93"/>
    </row>
    <row r="34" spans="1:20" ht="15" customHeight="1">
      <c r="A34" s="79">
        <v>20</v>
      </c>
      <c r="B34" s="101" t="e">
        <f t="shared" si="10"/>
        <v>#N/A</v>
      </c>
      <c r="C34" s="101" t="e">
        <f t="shared" si="8"/>
        <v>#N/A</v>
      </c>
      <c r="D34" s="102" t="e">
        <f t="shared" si="1"/>
        <v>#N/A</v>
      </c>
      <c r="E34" s="101" t="e">
        <f t="shared" si="9"/>
        <v>#N/A</v>
      </c>
      <c r="F34" s="101" t="e">
        <f t="shared" si="2"/>
        <v>#N/A</v>
      </c>
      <c r="G34" s="92" t="e">
        <f t="shared" si="0"/>
        <v>#N/A</v>
      </c>
      <c r="H34" s="92"/>
      <c r="I34" s="92" t="e">
        <f t="shared" si="3"/>
        <v>#N/A</v>
      </c>
      <c r="J34" s="91" t="e">
        <f t="shared" si="4"/>
        <v>#N/A</v>
      </c>
      <c r="K34" s="92" t="e">
        <f t="shared" si="5"/>
        <v>#N/A</v>
      </c>
      <c r="L34" s="92" t="e">
        <f t="shared" si="6"/>
        <v>#N/A</v>
      </c>
      <c r="M34" s="92"/>
      <c r="N34" s="92"/>
      <c r="O34" s="91"/>
      <c r="P34" s="91"/>
      <c r="Q34" s="93"/>
      <c r="R34" s="93"/>
      <c r="S34" s="93"/>
      <c r="T34" s="93"/>
    </row>
    <row r="35" spans="1:20" ht="15" customHeight="1">
      <c r="A35" s="79">
        <v>21</v>
      </c>
      <c r="B35" s="101" t="e">
        <f t="shared" si="10"/>
        <v>#N/A</v>
      </c>
      <c r="C35" s="101" t="e">
        <f t="shared" si="8"/>
        <v>#N/A</v>
      </c>
      <c r="D35" s="102" t="e">
        <f t="shared" si="1"/>
        <v>#N/A</v>
      </c>
      <c r="E35" s="101" t="e">
        <f t="shared" si="9"/>
        <v>#N/A</v>
      </c>
      <c r="F35" s="101" t="e">
        <f t="shared" si="2"/>
        <v>#N/A</v>
      </c>
      <c r="G35" s="92" t="e">
        <f t="shared" si="0"/>
        <v>#N/A</v>
      </c>
      <c r="H35" s="92"/>
      <c r="I35" s="92" t="e">
        <f t="shared" si="3"/>
        <v>#N/A</v>
      </c>
      <c r="J35" s="91" t="e">
        <f t="shared" si="4"/>
        <v>#N/A</v>
      </c>
      <c r="K35" s="92" t="e">
        <f t="shared" si="5"/>
        <v>#N/A</v>
      </c>
      <c r="L35" s="92" t="e">
        <f t="shared" si="6"/>
        <v>#N/A</v>
      </c>
      <c r="M35" s="92"/>
      <c r="N35" s="92"/>
      <c r="O35" s="91"/>
      <c r="P35" s="91"/>
      <c r="Q35" s="93"/>
      <c r="R35" s="93"/>
      <c r="S35" s="93"/>
      <c r="T35" s="93"/>
    </row>
    <row r="36" spans="1:20" ht="15" customHeight="1">
      <c r="A36" s="79">
        <v>22</v>
      </c>
      <c r="B36" s="101" t="e">
        <f t="shared" si="10"/>
        <v>#N/A</v>
      </c>
      <c r="C36" s="101" t="e">
        <f t="shared" si="8"/>
        <v>#N/A</v>
      </c>
      <c r="D36" s="102" t="e">
        <f t="shared" si="1"/>
        <v>#N/A</v>
      </c>
      <c r="E36" s="101" t="e">
        <f t="shared" si="9"/>
        <v>#N/A</v>
      </c>
      <c r="F36" s="101" t="e">
        <f t="shared" si="2"/>
        <v>#N/A</v>
      </c>
      <c r="G36" s="92" t="e">
        <f t="shared" si="0"/>
        <v>#N/A</v>
      </c>
      <c r="H36" s="92"/>
      <c r="I36" s="92" t="e">
        <f t="shared" si="3"/>
        <v>#N/A</v>
      </c>
      <c r="J36" s="91" t="e">
        <f t="shared" si="4"/>
        <v>#N/A</v>
      </c>
      <c r="K36" s="92" t="e">
        <f t="shared" si="5"/>
        <v>#N/A</v>
      </c>
      <c r="L36" s="92" t="e">
        <f t="shared" si="6"/>
        <v>#N/A</v>
      </c>
      <c r="M36" s="92"/>
      <c r="N36" s="92"/>
      <c r="O36" s="91"/>
      <c r="P36" s="91"/>
      <c r="Q36" s="93"/>
      <c r="R36" s="93"/>
      <c r="S36" s="93"/>
      <c r="T36" s="93"/>
    </row>
    <row r="37" spans="1:20" ht="15" customHeight="1">
      <c r="A37" s="79">
        <v>23</v>
      </c>
      <c r="B37" s="101" t="e">
        <f t="shared" si="10"/>
        <v>#N/A</v>
      </c>
      <c r="C37" s="101" t="e">
        <f t="shared" si="8"/>
        <v>#N/A</v>
      </c>
      <c r="D37" s="102" t="e">
        <f t="shared" si="1"/>
        <v>#N/A</v>
      </c>
      <c r="E37" s="101" t="e">
        <f t="shared" si="9"/>
        <v>#N/A</v>
      </c>
      <c r="F37" s="101" t="e">
        <f t="shared" si="2"/>
        <v>#N/A</v>
      </c>
      <c r="G37" s="92" t="e">
        <f t="shared" si="0"/>
        <v>#N/A</v>
      </c>
      <c r="H37" s="92"/>
      <c r="I37" s="92" t="e">
        <f t="shared" si="3"/>
        <v>#N/A</v>
      </c>
      <c r="J37" s="91" t="e">
        <f t="shared" si="4"/>
        <v>#N/A</v>
      </c>
      <c r="K37" s="92" t="e">
        <f t="shared" si="5"/>
        <v>#N/A</v>
      </c>
      <c r="L37" s="92" t="e">
        <f t="shared" si="6"/>
        <v>#N/A</v>
      </c>
      <c r="M37" s="92"/>
      <c r="N37" s="92"/>
      <c r="O37" s="91"/>
      <c r="P37" s="91"/>
      <c r="Q37" s="93"/>
      <c r="R37" s="93"/>
      <c r="S37" s="93"/>
      <c r="T37" s="93"/>
    </row>
    <row r="38" spans="1:20" ht="15" customHeight="1">
      <c r="A38" s="79">
        <v>24</v>
      </c>
      <c r="B38" s="101" t="e">
        <f t="shared" si="10"/>
        <v>#N/A</v>
      </c>
      <c r="C38" s="101" t="e">
        <f t="shared" si="8"/>
        <v>#N/A</v>
      </c>
      <c r="D38" s="102" t="e">
        <f t="shared" si="1"/>
        <v>#N/A</v>
      </c>
      <c r="E38" s="101" t="e">
        <f t="shared" si="9"/>
        <v>#N/A</v>
      </c>
      <c r="F38" s="101" t="e">
        <f t="shared" si="2"/>
        <v>#N/A</v>
      </c>
      <c r="G38" s="92" t="e">
        <f t="shared" si="0"/>
        <v>#N/A</v>
      </c>
      <c r="H38" s="92"/>
      <c r="I38" s="92" t="e">
        <f t="shared" si="3"/>
        <v>#N/A</v>
      </c>
      <c r="J38" s="91" t="e">
        <f t="shared" si="4"/>
        <v>#N/A</v>
      </c>
      <c r="K38" s="92" t="e">
        <f t="shared" si="5"/>
        <v>#N/A</v>
      </c>
      <c r="L38" s="92" t="e">
        <f t="shared" si="6"/>
        <v>#N/A</v>
      </c>
      <c r="M38" s="92"/>
      <c r="N38" s="92"/>
      <c r="O38" s="91"/>
      <c r="P38" s="91"/>
      <c r="Q38" s="93"/>
      <c r="R38" s="93"/>
      <c r="S38" s="93"/>
      <c r="T38" s="93"/>
    </row>
    <row r="39" spans="1:20" ht="15" customHeight="1">
      <c r="A39" s="79">
        <v>25</v>
      </c>
      <c r="B39" s="101" t="e">
        <f>VLOOKUP($B$2,$B$81:$V$144,15,FALSE)*B7/12</f>
        <v>#N/A</v>
      </c>
      <c r="C39" s="101" t="e">
        <f t="shared" si="8"/>
        <v>#N/A</v>
      </c>
      <c r="D39" s="102" t="e">
        <f t="shared" si="1"/>
        <v>#N/A</v>
      </c>
      <c r="E39" s="101" t="e">
        <f t="shared" si="9"/>
        <v>#N/A</v>
      </c>
      <c r="F39" s="101" t="e">
        <f t="shared" si="2"/>
        <v>#N/A</v>
      </c>
      <c r="G39" s="92" t="e">
        <f t="shared" si="0"/>
        <v>#N/A</v>
      </c>
      <c r="H39" s="92"/>
      <c r="I39" s="92" t="e">
        <f t="shared" si="3"/>
        <v>#N/A</v>
      </c>
      <c r="J39" s="91" t="e">
        <f t="shared" si="4"/>
        <v>#N/A</v>
      </c>
      <c r="K39" s="92" t="e">
        <f t="shared" si="5"/>
        <v>#N/A</v>
      </c>
      <c r="L39" s="92" t="e">
        <f t="shared" si="6"/>
        <v>#N/A</v>
      </c>
      <c r="M39" s="92"/>
      <c r="O39" s="91"/>
      <c r="P39" s="91"/>
      <c r="Q39" s="93"/>
      <c r="R39" s="93"/>
      <c r="S39" s="93"/>
      <c r="T39" s="93"/>
    </row>
    <row r="40" spans="1:20" ht="15" customHeight="1">
      <c r="A40" s="79">
        <v>26</v>
      </c>
      <c r="B40" s="101" t="e">
        <f>B39</f>
        <v>#N/A</v>
      </c>
      <c r="C40" s="101" t="e">
        <f t="shared" si="8"/>
        <v>#N/A</v>
      </c>
      <c r="D40" s="102" t="e">
        <f t="shared" si="1"/>
        <v>#N/A</v>
      </c>
      <c r="E40" s="101" t="e">
        <f t="shared" si="9"/>
        <v>#N/A</v>
      </c>
      <c r="F40" s="101" t="e">
        <f t="shared" si="2"/>
        <v>#N/A</v>
      </c>
      <c r="G40" s="92" t="e">
        <f t="shared" si="0"/>
        <v>#N/A</v>
      </c>
      <c r="H40" s="92"/>
      <c r="I40" s="92" t="e">
        <f t="shared" si="3"/>
        <v>#N/A</v>
      </c>
      <c r="J40" s="91" t="e">
        <f t="shared" si="4"/>
        <v>#N/A</v>
      </c>
      <c r="K40" s="92" t="e">
        <f t="shared" si="5"/>
        <v>#N/A</v>
      </c>
      <c r="L40" s="92" t="e">
        <f t="shared" si="6"/>
        <v>#N/A</v>
      </c>
      <c r="O40" s="91"/>
      <c r="P40" s="91"/>
      <c r="Q40" s="93"/>
      <c r="R40" s="93"/>
      <c r="S40" s="93"/>
      <c r="T40" s="93"/>
    </row>
    <row r="41" spans="1:20" ht="15" customHeight="1">
      <c r="A41" s="79">
        <v>27</v>
      </c>
      <c r="B41" s="101" t="e">
        <f t="shared" ref="B41:B50" si="11">B40</f>
        <v>#N/A</v>
      </c>
      <c r="C41" s="101" t="e">
        <f t="shared" si="8"/>
        <v>#N/A</v>
      </c>
      <c r="D41" s="102" t="e">
        <f t="shared" si="1"/>
        <v>#N/A</v>
      </c>
      <c r="E41" s="101" t="e">
        <f t="shared" si="9"/>
        <v>#N/A</v>
      </c>
      <c r="F41" s="101" t="e">
        <f t="shared" si="2"/>
        <v>#N/A</v>
      </c>
      <c r="G41" s="92" t="e">
        <f t="shared" si="0"/>
        <v>#N/A</v>
      </c>
      <c r="H41" s="92"/>
      <c r="I41" s="92" t="e">
        <f t="shared" si="3"/>
        <v>#N/A</v>
      </c>
      <c r="J41" s="91" t="e">
        <f t="shared" si="4"/>
        <v>#N/A</v>
      </c>
      <c r="K41" s="92" t="e">
        <f t="shared" si="5"/>
        <v>#N/A</v>
      </c>
      <c r="L41" s="92" t="e">
        <f t="shared" si="6"/>
        <v>#N/A</v>
      </c>
      <c r="O41" s="91"/>
      <c r="P41" s="91"/>
      <c r="Q41" s="93"/>
      <c r="R41" s="93"/>
      <c r="S41" s="93"/>
      <c r="T41" s="93"/>
    </row>
    <row r="42" spans="1:20" ht="15" customHeight="1">
      <c r="A42" s="79">
        <v>28</v>
      </c>
      <c r="B42" s="101" t="e">
        <f t="shared" si="11"/>
        <v>#N/A</v>
      </c>
      <c r="C42" s="101" t="e">
        <f t="shared" si="8"/>
        <v>#N/A</v>
      </c>
      <c r="D42" s="102" t="e">
        <f t="shared" si="1"/>
        <v>#N/A</v>
      </c>
      <c r="E42" s="101" t="e">
        <f t="shared" si="9"/>
        <v>#N/A</v>
      </c>
      <c r="F42" s="101" t="e">
        <f t="shared" si="2"/>
        <v>#N/A</v>
      </c>
      <c r="G42" s="92" t="e">
        <f t="shared" si="0"/>
        <v>#N/A</v>
      </c>
      <c r="H42" s="92"/>
      <c r="I42" s="92" t="e">
        <f t="shared" si="3"/>
        <v>#N/A</v>
      </c>
      <c r="J42" s="91" t="e">
        <f t="shared" si="4"/>
        <v>#N/A</v>
      </c>
      <c r="K42" s="92" t="e">
        <f t="shared" si="5"/>
        <v>#N/A</v>
      </c>
      <c r="L42" s="92" t="e">
        <f t="shared" si="6"/>
        <v>#N/A</v>
      </c>
      <c r="O42" s="91"/>
      <c r="P42" s="91"/>
      <c r="Q42" s="93"/>
      <c r="R42" s="93"/>
      <c r="S42" s="93"/>
      <c r="T42" s="93"/>
    </row>
    <row r="43" spans="1:20" ht="15" customHeight="1">
      <c r="A43" s="79">
        <v>29</v>
      </c>
      <c r="B43" s="101" t="e">
        <f t="shared" si="11"/>
        <v>#N/A</v>
      </c>
      <c r="C43" s="101" t="e">
        <f t="shared" si="8"/>
        <v>#N/A</v>
      </c>
      <c r="D43" s="102" t="e">
        <f t="shared" si="1"/>
        <v>#N/A</v>
      </c>
      <c r="E43" s="101" t="e">
        <f t="shared" si="9"/>
        <v>#N/A</v>
      </c>
      <c r="F43" s="101" t="e">
        <f t="shared" si="2"/>
        <v>#N/A</v>
      </c>
      <c r="G43" s="92" t="e">
        <f t="shared" si="0"/>
        <v>#N/A</v>
      </c>
      <c r="H43" s="92"/>
      <c r="I43" s="92" t="e">
        <f t="shared" si="3"/>
        <v>#N/A</v>
      </c>
      <c r="J43" s="91" t="e">
        <f t="shared" si="4"/>
        <v>#N/A</v>
      </c>
      <c r="K43" s="92" t="e">
        <f t="shared" si="5"/>
        <v>#N/A</v>
      </c>
      <c r="L43" s="92" t="e">
        <f t="shared" si="6"/>
        <v>#N/A</v>
      </c>
      <c r="O43" s="91"/>
      <c r="P43" s="91"/>
      <c r="Q43" s="93"/>
      <c r="R43" s="93"/>
      <c r="S43" s="93"/>
      <c r="T43" s="93"/>
    </row>
    <row r="44" spans="1:20" ht="15" customHeight="1">
      <c r="A44" s="79">
        <v>30</v>
      </c>
      <c r="B44" s="101" t="e">
        <f t="shared" si="11"/>
        <v>#N/A</v>
      </c>
      <c r="C44" s="101" t="e">
        <f t="shared" si="8"/>
        <v>#N/A</v>
      </c>
      <c r="D44" s="102" t="e">
        <f t="shared" si="1"/>
        <v>#N/A</v>
      </c>
      <c r="E44" s="101" t="e">
        <f t="shared" si="9"/>
        <v>#N/A</v>
      </c>
      <c r="F44" s="101" t="e">
        <f t="shared" si="2"/>
        <v>#N/A</v>
      </c>
      <c r="G44" s="92" t="e">
        <f t="shared" si="0"/>
        <v>#N/A</v>
      </c>
      <c r="H44" s="92"/>
      <c r="I44" s="92" t="e">
        <f t="shared" si="3"/>
        <v>#N/A</v>
      </c>
      <c r="J44" s="91" t="e">
        <f t="shared" si="4"/>
        <v>#N/A</v>
      </c>
      <c r="K44" s="92" t="e">
        <f t="shared" si="5"/>
        <v>#N/A</v>
      </c>
      <c r="L44" s="92" t="e">
        <f t="shared" si="6"/>
        <v>#N/A</v>
      </c>
      <c r="O44" s="91"/>
      <c r="P44" s="91"/>
      <c r="Q44" s="93"/>
      <c r="R44" s="93"/>
      <c r="S44" s="93"/>
      <c r="T44" s="93"/>
    </row>
    <row r="45" spans="1:20" ht="15" customHeight="1">
      <c r="A45" s="79">
        <v>31</v>
      </c>
      <c r="B45" s="101" t="e">
        <f t="shared" si="11"/>
        <v>#N/A</v>
      </c>
      <c r="C45" s="101" t="e">
        <f t="shared" si="8"/>
        <v>#N/A</v>
      </c>
      <c r="D45" s="102" t="e">
        <f t="shared" si="1"/>
        <v>#N/A</v>
      </c>
      <c r="E45" s="101" t="e">
        <f t="shared" si="9"/>
        <v>#N/A</v>
      </c>
      <c r="F45" s="101" t="e">
        <f t="shared" si="2"/>
        <v>#N/A</v>
      </c>
      <c r="G45" s="92" t="e">
        <f t="shared" si="0"/>
        <v>#N/A</v>
      </c>
      <c r="H45" s="92"/>
      <c r="I45" s="92" t="e">
        <f t="shared" si="3"/>
        <v>#N/A</v>
      </c>
      <c r="J45" s="91" t="e">
        <f t="shared" si="4"/>
        <v>#N/A</v>
      </c>
      <c r="K45" s="92" t="e">
        <f t="shared" si="5"/>
        <v>#N/A</v>
      </c>
      <c r="L45" s="92" t="e">
        <f t="shared" si="6"/>
        <v>#N/A</v>
      </c>
      <c r="O45" s="91"/>
      <c r="P45" s="91"/>
      <c r="Q45" s="93"/>
      <c r="R45" s="93"/>
      <c r="S45" s="93"/>
      <c r="T45" s="93"/>
    </row>
    <row r="46" spans="1:20" ht="15" customHeight="1">
      <c r="A46" s="79">
        <v>32</v>
      </c>
      <c r="B46" s="101" t="e">
        <f t="shared" si="11"/>
        <v>#N/A</v>
      </c>
      <c r="C46" s="101" t="e">
        <f t="shared" si="8"/>
        <v>#N/A</v>
      </c>
      <c r="D46" s="102" t="e">
        <f t="shared" si="1"/>
        <v>#N/A</v>
      </c>
      <c r="E46" s="101" t="e">
        <f t="shared" si="9"/>
        <v>#N/A</v>
      </c>
      <c r="F46" s="101" t="e">
        <f t="shared" si="2"/>
        <v>#N/A</v>
      </c>
      <c r="G46" s="92" t="e">
        <f t="shared" si="0"/>
        <v>#N/A</v>
      </c>
      <c r="H46" s="92"/>
      <c r="I46" s="92" t="e">
        <f t="shared" si="3"/>
        <v>#N/A</v>
      </c>
      <c r="J46" s="91" t="e">
        <f t="shared" si="4"/>
        <v>#N/A</v>
      </c>
      <c r="K46" s="92" t="e">
        <f t="shared" si="5"/>
        <v>#N/A</v>
      </c>
      <c r="L46" s="92" t="e">
        <f t="shared" si="6"/>
        <v>#N/A</v>
      </c>
      <c r="O46" s="91"/>
      <c r="P46" s="91"/>
      <c r="Q46" s="93"/>
      <c r="R46" s="93"/>
      <c r="S46" s="93"/>
      <c r="T46" s="93"/>
    </row>
    <row r="47" spans="1:20" ht="15" customHeight="1">
      <c r="A47" s="79">
        <v>33</v>
      </c>
      <c r="B47" s="101" t="e">
        <f t="shared" si="11"/>
        <v>#N/A</v>
      </c>
      <c r="C47" s="101" t="e">
        <f t="shared" si="8"/>
        <v>#N/A</v>
      </c>
      <c r="D47" s="102" t="e">
        <f t="shared" si="1"/>
        <v>#N/A</v>
      </c>
      <c r="E47" s="101" t="e">
        <f t="shared" si="9"/>
        <v>#N/A</v>
      </c>
      <c r="F47" s="101" t="e">
        <f t="shared" si="2"/>
        <v>#N/A</v>
      </c>
      <c r="G47" s="92" t="e">
        <f t="shared" ref="G47:G74" si="12">VLOOKUP($B$2,$B$81:$V$148,9,FALSE)*D47</f>
        <v>#N/A</v>
      </c>
      <c r="H47" s="92"/>
      <c r="I47" s="92" t="e">
        <f t="shared" si="3"/>
        <v>#N/A</v>
      </c>
      <c r="J47" s="91" t="e">
        <f t="shared" si="4"/>
        <v>#N/A</v>
      </c>
      <c r="K47" s="92" t="e">
        <f t="shared" si="5"/>
        <v>#N/A</v>
      </c>
      <c r="L47" s="92" t="e">
        <f t="shared" si="6"/>
        <v>#N/A</v>
      </c>
      <c r="O47" s="91"/>
      <c r="P47" s="91"/>
      <c r="Q47" s="93"/>
      <c r="R47" s="93"/>
      <c r="S47" s="93"/>
      <c r="T47" s="93"/>
    </row>
    <row r="48" spans="1:20" ht="15" customHeight="1">
      <c r="A48" s="79">
        <v>34</v>
      </c>
      <c r="B48" s="101" t="e">
        <f t="shared" si="11"/>
        <v>#N/A</v>
      </c>
      <c r="C48" s="101" t="e">
        <f t="shared" si="8"/>
        <v>#N/A</v>
      </c>
      <c r="D48" s="102" t="e">
        <f t="shared" ref="D48:D74" si="13">VLOOKUP($B$2,$B$81:$V$148,10,FALSE)/12*E47</f>
        <v>#N/A</v>
      </c>
      <c r="E48" s="101" t="e">
        <f t="shared" si="9"/>
        <v>#N/A</v>
      </c>
      <c r="F48" s="101" t="e">
        <f t="shared" si="2"/>
        <v>#N/A</v>
      </c>
      <c r="G48" s="92" t="e">
        <f t="shared" si="12"/>
        <v>#N/A</v>
      </c>
      <c r="H48" s="92"/>
      <c r="I48" s="92" t="e">
        <f t="shared" si="3"/>
        <v>#N/A</v>
      </c>
      <c r="J48" s="91" t="e">
        <f t="shared" si="4"/>
        <v>#N/A</v>
      </c>
      <c r="K48" s="92" t="e">
        <f t="shared" si="5"/>
        <v>#N/A</v>
      </c>
      <c r="L48" s="92" t="e">
        <f t="shared" si="6"/>
        <v>#N/A</v>
      </c>
      <c r="O48" s="91"/>
      <c r="P48" s="91"/>
      <c r="Q48" s="93"/>
      <c r="R48" s="93"/>
      <c r="S48" s="93"/>
      <c r="T48" s="93"/>
    </row>
    <row r="49" spans="1:20" ht="15" customHeight="1">
      <c r="A49" s="79">
        <v>35</v>
      </c>
      <c r="B49" s="101" t="e">
        <f t="shared" si="11"/>
        <v>#N/A</v>
      </c>
      <c r="C49" s="101" t="e">
        <f t="shared" si="8"/>
        <v>#N/A</v>
      </c>
      <c r="D49" s="102" t="e">
        <f t="shared" si="13"/>
        <v>#N/A</v>
      </c>
      <c r="E49" s="101" t="e">
        <f t="shared" si="9"/>
        <v>#N/A</v>
      </c>
      <c r="F49" s="101" t="e">
        <f t="shared" si="2"/>
        <v>#N/A</v>
      </c>
      <c r="G49" s="92" t="e">
        <f t="shared" si="12"/>
        <v>#N/A</v>
      </c>
      <c r="H49" s="92"/>
      <c r="I49" s="92" t="e">
        <f t="shared" si="3"/>
        <v>#N/A</v>
      </c>
      <c r="J49" s="91" t="e">
        <f t="shared" si="4"/>
        <v>#N/A</v>
      </c>
      <c r="K49" s="92" t="e">
        <f t="shared" si="5"/>
        <v>#N/A</v>
      </c>
      <c r="L49" s="92" t="e">
        <f t="shared" si="6"/>
        <v>#N/A</v>
      </c>
      <c r="O49" s="91"/>
      <c r="P49" s="91"/>
      <c r="Q49" s="93"/>
      <c r="R49" s="93"/>
      <c r="S49" s="93"/>
      <c r="T49" s="93"/>
    </row>
    <row r="50" spans="1:20" ht="15" customHeight="1">
      <c r="A50" s="79">
        <v>36</v>
      </c>
      <c r="B50" s="101" t="e">
        <f t="shared" si="11"/>
        <v>#N/A</v>
      </c>
      <c r="C50" s="101" t="e">
        <f t="shared" si="8"/>
        <v>#N/A</v>
      </c>
      <c r="D50" s="102" t="e">
        <f t="shared" si="13"/>
        <v>#N/A</v>
      </c>
      <c r="E50" s="101" t="e">
        <f t="shared" si="9"/>
        <v>#N/A</v>
      </c>
      <c r="F50" s="101" t="e">
        <f t="shared" si="2"/>
        <v>#N/A</v>
      </c>
      <c r="G50" s="92" t="e">
        <f t="shared" si="12"/>
        <v>#N/A</v>
      </c>
      <c r="H50" s="92"/>
      <c r="I50" s="92" t="e">
        <f t="shared" si="3"/>
        <v>#N/A</v>
      </c>
      <c r="J50" s="91" t="e">
        <f t="shared" si="4"/>
        <v>#N/A</v>
      </c>
      <c r="K50" s="92" t="e">
        <f t="shared" si="5"/>
        <v>#N/A</v>
      </c>
      <c r="L50" s="92" t="e">
        <f t="shared" si="6"/>
        <v>#N/A</v>
      </c>
      <c r="O50" s="91"/>
      <c r="P50" s="91"/>
      <c r="Q50" s="93"/>
      <c r="R50" s="93"/>
      <c r="S50" s="93"/>
      <c r="T50" s="93"/>
    </row>
    <row r="51" spans="1:20">
      <c r="A51" s="79">
        <v>37</v>
      </c>
      <c r="B51" s="101" t="e">
        <f>VLOOKUP($B$2,$B$81:$V$144,16,FALSE)*B7/12</f>
        <v>#N/A</v>
      </c>
      <c r="C51" s="101" t="e">
        <f t="shared" si="8"/>
        <v>#N/A</v>
      </c>
      <c r="D51" s="102" t="e">
        <f t="shared" si="13"/>
        <v>#N/A</v>
      </c>
      <c r="E51" s="101" t="e">
        <f t="shared" si="9"/>
        <v>#N/A</v>
      </c>
      <c r="F51" s="101" t="e">
        <f t="shared" si="2"/>
        <v>#N/A</v>
      </c>
      <c r="G51" s="92" t="e">
        <f t="shared" si="12"/>
        <v>#N/A</v>
      </c>
      <c r="H51" s="92"/>
      <c r="I51" s="92" t="e">
        <f t="shared" si="3"/>
        <v>#N/A</v>
      </c>
      <c r="J51" s="91" t="e">
        <f t="shared" si="4"/>
        <v>#N/A</v>
      </c>
      <c r="K51" s="92" t="e">
        <f t="shared" si="5"/>
        <v>#N/A</v>
      </c>
      <c r="L51" s="92" t="e">
        <f t="shared" si="6"/>
        <v>#N/A</v>
      </c>
      <c r="O51" s="91"/>
      <c r="Q51" s="93"/>
      <c r="R51" s="93"/>
      <c r="S51" s="93"/>
      <c r="T51" s="93"/>
    </row>
    <row r="52" spans="1:20">
      <c r="A52" s="79">
        <v>38</v>
      </c>
      <c r="B52" s="101" t="e">
        <f>B51</f>
        <v>#N/A</v>
      </c>
      <c r="C52" s="101" t="e">
        <f t="shared" si="8"/>
        <v>#N/A</v>
      </c>
      <c r="D52" s="102" t="e">
        <f t="shared" si="13"/>
        <v>#N/A</v>
      </c>
      <c r="E52" s="101" t="e">
        <f t="shared" si="9"/>
        <v>#N/A</v>
      </c>
      <c r="F52" s="101" t="e">
        <f t="shared" si="2"/>
        <v>#N/A</v>
      </c>
      <c r="G52" s="92" t="e">
        <f t="shared" si="12"/>
        <v>#N/A</v>
      </c>
      <c r="H52" s="92"/>
      <c r="I52" s="92" t="e">
        <f t="shared" si="3"/>
        <v>#N/A</v>
      </c>
      <c r="J52" s="91" t="e">
        <f t="shared" si="4"/>
        <v>#N/A</v>
      </c>
      <c r="K52" s="92" t="e">
        <f t="shared" si="5"/>
        <v>#N/A</v>
      </c>
      <c r="L52" s="92" t="e">
        <f t="shared" si="6"/>
        <v>#N/A</v>
      </c>
      <c r="O52" s="91"/>
      <c r="Q52" s="93"/>
      <c r="R52" s="93"/>
      <c r="S52" s="93"/>
      <c r="T52" s="93"/>
    </row>
    <row r="53" spans="1:20">
      <c r="A53" s="79">
        <v>39</v>
      </c>
      <c r="B53" s="101" t="e">
        <f t="shared" ref="B53:B62" si="14">B52</f>
        <v>#N/A</v>
      </c>
      <c r="C53" s="101" t="e">
        <f t="shared" si="8"/>
        <v>#N/A</v>
      </c>
      <c r="D53" s="102" t="e">
        <f t="shared" si="13"/>
        <v>#N/A</v>
      </c>
      <c r="E53" s="101" t="e">
        <f t="shared" si="9"/>
        <v>#N/A</v>
      </c>
      <c r="F53" s="101" t="e">
        <f t="shared" si="2"/>
        <v>#N/A</v>
      </c>
      <c r="G53" s="92" t="e">
        <f t="shared" si="12"/>
        <v>#N/A</v>
      </c>
      <c r="H53" s="92"/>
      <c r="I53" s="92" t="e">
        <f t="shared" si="3"/>
        <v>#N/A</v>
      </c>
      <c r="J53" s="91" t="e">
        <f t="shared" si="4"/>
        <v>#N/A</v>
      </c>
      <c r="K53" s="92" t="e">
        <f t="shared" si="5"/>
        <v>#N/A</v>
      </c>
      <c r="L53" s="92" t="e">
        <f t="shared" si="6"/>
        <v>#N/A</v>
      </c>
      <c r="Q53" s="93"/>
      <c r="R53" s="93"/>
      <c r="S53" s="93"/>
      <c r="T53" s="93"/>
    </row>
    <row r="54" spans="1:20">
      <c r="A54" s="79">
        <v>40</v>
      </c>
      <c r="B54" s="101" t="e">
        <f t="shared" si="14"/>
        <v>#N/A</v>
      </c>
      <c r="C54" s="101" t="e">
        <f t="shared" si="8"/>
        <v>#N/A</v>
      </c>
      <c r="D54" s="102" t="e">
        <f t="shared" si="13"/>
        <v>#N/A</v>
      </c>
      <c r="E54" s="101" t="e">
        <f t="shared" si="9"/>
        <v>#N/A</v>
      </c>
      <c r="F54" s="101" t="e">
        <f t="shared" si="2"/>
        <v>#N/A</v>
      </c>
      <c r="G54" s="92" t="e">
        <f t="shared" si="12"/>
        <v>#N/A</v>
      </c>
      <c r="H54" s="92"/>
      <c r="I54" s="92" t="e">
        <f t="shared" si="3"/>
        <v>#N/A</v>
      </c>
      <c r="J54" s="91" t="e">
        <f t="shared" si="4"/>
        <v>#N/A</v>
      </c>
      <c r="K54" s="92" t="e">
        <f t="shared" si="5"/>
        <v>#N/A</v>
      </c>
      <c r="L54" s="92" t="e">
        <f t="shared" si="6"/>
        <v>#N/A</v>
      </c>
      <c r="Q54" s="93"/>
      <c r="R54" s="93"/>
      <c r="S54" s="93"/>
      <c r="T54" s="93"/>
    </row>
    <row r="55" spans="1:20">
      <c r="A55" s="79">
        <v>41</v>
      </c>
      <c r="B55" s="101" t="e">
        <f t="shared" si="14"/>
        <v>#N/A</v>
      </c>
      <c r="C55" s="101" t="e">
        <f t="shared" si="8"/>
        <v>#N/A</v>
      </c>
      <c r="D55" s="102" t="e">
        <f t="shared" si="13"/>
        <v>#N/A</v>
      </c>
      <c r="E55" s="101" t="e">
        <f t="shared" si="9"/>
        <v>#N/A</v>
      </c>
      <c r="F55" s="101" t="e">
        <f t="shared" si="2"/>
        <v>#N/A</v>
      </c>
      <c r="G55" s="92" t="e">
        <f t="shared" si="12"/>
        <v>#N/A</v>
      </c>
      <c r="H55" s="92"/>
      <c r="I55" s="92" t="e">
        <f t="shared" si="3"/>
        <v>#N/A</v>
      </c>
      <c r="J55" s="91" t="e">
        <f t="shared" si="4"/>
        <v>#N/A</v>
      </c>
      <c r="K55" s="92" t="e">
        <f t="shared" si="5"/>
        <v>#N/A</v>
      </c>
      <c r="L55" s="92" t="e">
        <f t="shared" si="6"/>
        <v>#N/A</v>
      </c>
      <c r="Q55" s="93"/>
      <c r="R55" s="93"/>
      <c r="S55" s="93"/>
      <c r="T55" s="93"/>
    </row>
    <row r="56" spans="1:20">
      <c r="A56" s="79">
        <v>42</v>
      </c>
      <c r="B56" s="101" t="e">
        <f t="shared" si="14"/>
        <v>#N/A</v>
      </c>
      <c r="C56" s="101" t="e">
        <f t="shared" si="8"/>
        <v>#N/A</v>
      </c>
      <c r="D56" s="102" t="e">
        <f t="shared" si="13"/>
        <v>#N/A</v>
      </c>
      <c r="E56" s="101" t="e">
        <f t="shared" si="9"/>
        <v>#N/A</v>
      </c>
      <c r="F56" s="101" t="e">
        <f t="shared" si="2"/>
        <v>#N/A</v>
      </c>
      <c r="G56" s="92" t="e">
        <f t="shared" si="12"/>
        <v>#N/A</v>
      </c>
      <c r="H56" s="92"/>
      <c r="I56" s="92" t="e">
        <f t="shared" si="3"/>
        <v>#N/A</v>
      </c>
      <c r="J56" s="91" t="e">
        <f t="shared" si="4"/>
        <v>#N/A</v>
      </c>
      <c r="K56" s="92" t="e">
        <f t="shared" si="5"/>
        <v>#N/A</v>
      </c>
      <c r="L56" s="92" t="e">
        <f t="shared" si="6"/>
        <v>#N/A</v>
      </c>
      <c r="Q56" s="93"/>
      <c r="R56" s="93"/>
      <c r="S56" s="93"/>
      <c r="T56" s="93"/>
    </row>
    <row r="57" spans="1:20">
      <c r="A57" s="79">
        <v>43</v>
      </c>
      <c r="B57" s="101" t="e">
        <f t="shared" si="14"/>
        <v>#N/A</v>
      </c>
      <c r="C57" s="101" t="e">
        <f t="shared" si="8"/>
        <v>#N/A</v>
      </c>
      <c r="D57" s="102" t="e">
        <f t="shared" si="13"/>
        <v>#N/A</v>
      </c>
      <c r="E57" s="101" t="e">
        <f t="shared" si="9"/>
        <v>#N/A</v>
      </c>
      <c r="F57" s="101" t="e">
        <f t="shared" si="2"/>
        <v>#N/A</v>
      </c>
      <c r="G57" s="92" t="e">
        <f t="shared" si="12"/>
        <v>#N/A</v>
      </c>
      <c r="H57" s="92"/>
      <c r="I57" s="92" t="e">
        <f t="shared" si="3"/>
        <v>#N/A</v>
      </c>
      <c r="J57" s="91" t="e">
        <f t="shared" si="4"/>
        <v>#N/A</v>
      </c>
      <c r="K57" s="92" t="e">
        <f t="shared" si="5"/>
        <v>#N/A</v>
      </c>
      <c r="L57" s="92" t="e">
        <f t="shared" si="6"/>
        <v>#N/A</v>
      </c>
      <c r="Q57" s="93"/>
      <c r="R57" s="93"/>
      <c r="S57" s="93"/>
      <c r="T57" s="93"/>
    </row>
    <row r="58" spans="1:20">
      <c r="A58" s="79">
        <v>44</v>
      </c>
      <c r="B58" s="101" t="e">
        <f t="shared" si="14"/>
        <v>#N/A</v>
      </c>
      <c r="C58" s="101" t="e">
        <f t="shared" si="8"/>
        <v>#N/A</v>
      </c>
      <c r="D58" s="102" t="e">
        <f t="shared" si="13"/>
        <v>#N/A</v>
      </c>
      <c r="E58" s="101" t="e">
        <f t="shared" si="9"/>
        <v>#N/A</v>
      </c>
      <c r="F58" s="101" t="e">
        <f t="shared" si="2"/>
        <v>#N/A</v>
      </c>
      <c r="G58" s="92" t="e">
        <f t="shared" si="12"/>
        <v>#N/A</v>
      </c>
      <c r="H58" s="92"/>
      <c r="I58" s="92" t="e">
        <f t="shared" si="3"/>
        <v>#N/A</v>
      </c>
      <c r="J58" s="91" t="e">
        <f t="shared" si="4"/>
        <v>#N/A</v>
      </c>
      <c r="K58" s="92" t="e">
        <f t="shared" si="5"/>
        <v>#N/A</v>
      </c>
      <c r="L58" s="92" t="e">
        <f t="shared" si="6"/>
        <v>#N/A</v>
      </c>
      <c r="Q58" s="93"/>
      <c r="R58" s="93"/>
      <c r="S58" s="93"/>
      <c r="T58" s="93"/>
    </row>
    <row r="59" spans="1:20">
      <c r="A59" s="79">
        <v>45</v>
      </c>
      <c r="B59" s="101" t="e">
        <f t="shared" si="14"/>
        <v>#N/A</v>
      </c>
      <c r="C59" s="101" t="e">
        <f t="shared" si="8"/>
        <v>#N/A</v>
      </c>
      <c r="D59" s="102" t="e">
        <f t="shared" si="13"/>
        <v>#N/A</v>
      </c>
      <c r="E59" s="101" t="e">
        <f t="shared" si="9"/>
        <v>#N/A</v>
      </c>
      <c r="F59" s="101" t="e">
        <f t="shared" si="2"/>
        <v>#N/A</v>
      </c>
      <c r="G59" s="92" t="e">
        <f t="shared" si="12"/>
        <v>#N/A</v>
      </c>
      <c r="H59" s="92"/>
      <c r="I59" s="92" t="e">
        <f t="shared" si="3"/>
        <v>#N/A</v>
      </c>
      <c r="J59" s="91" t="e">
        <f t="shared" si="4"/>
        <v>#N/A</v>
      </c>
      <c r="K59" s="92" t="e">
        <f t="shared" si="5"/>
        <v>#N/A</v>
      </c>
      <c r="L59" s="92" t="e">
        <f t="shared" si="6"/>
        <v>#N/A</v>
      </c>
      <c r="Q59" s="93"/>
      <c r="R59" s="93"/>
      <c r="S59" s="93"/>
      <c r="T59" s="93"/>
    </row>
    <row r="60" spans="1:20">
      <c r="A60" s="79">
        <v>46</v>
      </c>
      <c r="B60" s="101" t="e">
        <f t="shared" si="14"/>
        <v>#N/A</v>
      </c>
      <c r="C60" s="101" t="e">
        <f t="shared" si="8"/>
        <v>#N/A</v>
      </c>
      <c r="D60" s="102" t="e">
        <f t="shared" si="13"/>
        <v>#N/A</v>
      </c>
      <c r="E60" s="101" t="e">
        <f t="shared" si="9"/>
        <v>#N/A</v>
      </c>
      <c r="F60" s="101" t="e">
        <f t="shared" si="2"/>
        <v>#N/A</v>
      </c>
      <c r="G60" s="92" t="e">
        <f t="shared" si="12"/>
        <v>#N/A</v>
      </c>
      <c r="H60" s="92"/>
      <c r="I60" s="92" t="e">
        <f t="shared" si="3"/>
        <v>#N/A</v>
      </c>
      <c r="J60" s="91" t="e">
        <f t="shared" si="4"/>
        <v>#N/A</v>
      </c>
      <c r="K60" s="92" t="e">
        <f t="shared" si="5"/>
        <v>#N/A</v>
      </c>
      <c r="L60" s="92" t="e">
        <f t="shared" si="6"/>
        <v>#N/A</v>
      </c>
      <c r="Q60" s="93"/>
      <c r="R60" s="93"/>
      <c r="S60" s="93"/>
      <c r="T60" s="93"/>
    </row>
    <row r="61" spans="1:20">
      <c r="A61" s="79">
        <v>47</v>
      </c>
      <c r="B61" s="101" t="e">
        <f t="shared" si="14"/>
        <v>#N/A</v>
      </c>
      <c r="C61" s="101" t="e">
        <f t="shared" si="8"/>
        <v>#N/A</v>
      </c>
      <c r="D61" s="102" t="e">
        <f t="shared" si="13"/>
        <v>#N/A</v>
      </c>
      <c r="E61" s="101" t="e">
        <f t="shared" si="9"/>
        <v>#N/A</v>
      </c>
      <c r="F61" s="101" t="e">
        <f t="shared" si="2"/>
        <v>#N/A</v>
      </c>
      <c r="G61" s="92" t="e">
        <f t="shared" si="12"/>
        <v>#N/A</v>
      </c>
      <c r="H61" s="92"/>
      <c r="I61" s="92" t="e">
        <f t="shared" si="3"/>
        <v>#N/A</v>
      </c>
      <c r="J61" s="91" t="e">
        <f t="shared" si="4"/>
        <v>#N/A</v>
      </c>
      <c r="K61" s="92" t="e">
        <f t="shared" si="5"/>
        <v>#N/A</v>
      </c>
      <c r="L61" s="92" t="e">
        <f t="shared" si="6"/>
        <v>#N/A</v>
      </c>
      <c r="Q61" s="93"/>
      <c r="R61" s="93"/>
      <c r="S61" s="93"/>
      <c r="T61" s="93"/>
    </row>
    <row r="62" spans="1:20">
      <c r="A62" s="79">
        <v>48</v>
      </c>
      <c r="B62" s="101" t="e">
        <f t="shared" si="14"/>
        <v>#N/A</v>
      </c>
      <c r="C62" s="101" t="e">
        <f t="shared" si="8"/>
        <v>#N/A</v>
      </c>
      <c r="D62" s="102" t="e">
        <f t="shared" si="13"/>
        <v>#N/A</v>
      </c>
      <c r="E62" s="101" t="e">
        <f t="shared" si="9"/>
        <v>#N/A</v>
      </c>
      <c r="F62" s="101" t="e">
        <f t="shared" si="2"/>
        <v>#N/A</v>
      </c>
      <c r="G62" s="92" t="e">
        <f t="shared" si="12"/>
        <v>#N/A</v>
      </c>
      <c r="H62" s="92"/>
      <c r="I62" s="92" t="e">
        <f t="shared" si="3"/>
        <v>#N/A</v>
      </c>
      <c r="J62" s="91" t="e">
        <f t="shared" si="4"/>
        <v>#N/A</v>
      </c>
      <c r="K62" s="92" t="e">
        <f t="shared" si="5"/>
        <v>#N/A</v>
      </c>
      <c r="L62" s="92" t="e">
        <f t="shared" si="6"/>
        <v>#N/A</v>
      </c>
      <c r="Q62" s="93"/>
      <c r="R62" s="93"/>
      <c r="S62" s="93"/>
      <c r="T62" s="93"/>
    </row>
    <row r="63" spans="1:20">
      <c r="A63" s="79">
        <v>49</v>
      </c>
      <c r="B63" s="101" t="e">
        <f>VLOOKUP($B$2,$B$81:$V$144,17,FALSE)*B7/12</f>
        <v>#N/A</v>
      </c>
      <c r="C63" s="101" t="e">
        <f t="shared" si="8"/>
        <v>#N/A</v>
      </c>
      <c r="D63" s="102" t="e">
        <f t="shared" si="13"/>
        <v>#N/A</v>
      </c>
      <c r="E63" s="101" t="e">
        <f t="shared" si="9"/>
        <v>#N/A</v>
      </c>
      <c r="F63" s="101" t="e">
        <f t="shared" si="2"/>
        <v>#N/A</v>
      </c>
      <c r="G63" s="92" t="e">
        <f t="shared" si="12"/>
        <v>#N/A</v>
      </c>
      <c r="H63" s="92"/>
      <c r="I63" s="92" t="e">
        <f t="shared" si="3"/>
        <v>#N/A</v>
      </c>
      <c r="J63" s="91" t="e">
        <f t="shared" si="4"/>
        <v>#N/A</v>
      </c>
      <c r="K63" s="92" t="e">
        <f t="shared" si="5"/>
        <v>#N/A</v>
      </c>
      <c r="L63" s="92" t="e">
        <f t="shared" si="6"/>
        <v>#N/A</v>
      </c>
      <c r="Q63" s="93"/>
      <c r="S63" s="93"/>
      <c r="T63" s="93"/>
    </row>
    <row r="64" spans="1:20">
      <c r="A64" s="79">
        <v>50</v>
      </c>
      <c r="B64" s="101" t="e">
        <f>B63</f>
        <v>#N/A</v>
      </c>
      <c r="C64" s="101" t="e">
        <f t="shared" si="8"/>
        <v>#N/A</v>
      </c>
      <c r="D64" s="102" t="e">
        <f t="shared" si="13"/>
        <v>#N/A</v>
      </c>
      <c r="E64" s="101" t="e">
        <f t="shared" si="9"/>
        <v>#N/A</v>
      </c>
      <c r="F64" s="101" t="e">
        <f t="shared" si="2"/>
        <v>#N/A</v>
      </c>
      <c r="G64" s="92" t="e">
        <f t="shared" si="12"/>
        <v>#N/A</v>
      </c>
      <c r="H64" s="92"/>
      <c r="I64" s="92" t="e">
        <f t="shared" si="3"/>
        <v>#N/A</v>
      </c>
      <c r="J64" s="91" t="e">
        <f t="shared" si="4"/>
        <v>#N/A</v>
      </c>
      <c r="K64" s="92" t="e">
        <f t="shared" si="5"/>
        <v>#N/A</v>
      </c>
      <c r="L64" s="92" t="e">
        <f t="shared" si="6"/>
        <v>#N/A</v>
      </c>
      <c r="Q64" s="93"/>
      <c r="S64" s="93"/>
      <c r="T64" s="93"/>
    </row>
    <row r="65" spans="1:21">
      <c r="A65" s="79">
        <v>51</v>
      </c>
      <c r="B65" s="101" t="e">
        <f t="shared" ref="B65:B74" si="15">B64</f>
        <v>#N/A</v>
      </c>
      <c r="C65" s="101" t="e">
        <f t="shared" si="8"/>
        <v>#N/A</v>
      </c>
      <c r="D65" s="102" t="e">
        <f t="shared" si="13"/>
        <v>#N/A</v>
      </c>
      <c r="E65" s="101" t="e">
        <f t="shared" si="9"/>
        <v>#N/A</v>
      </c>
      <c r="F65" s="101" t="e">
        <f t="shared" si="2"/>
        <v>#N/A</v>
      </c>
      <c r="G65" s="92" t="e">
        <f t="shared" si="12"/>
        <v>#N/A</v>
      </c>
      <c r="H65" s="92"/>
      <c r="I65" s="92" t="e">
        <f t="shared" si="3"/>
        <v>#N/A</v>
      </c>
      <c r="J65" s="91" t="e">
        <f t="shared" si="4"/>
        <v>#N/A</v>
      </c>
      <c r="K65" s="92" t="e">
        <f t="shared" si="5"/>
        <v>#N/A</v>
      </c>
      <c r="L65" s="92" t="e">
        <f t="shared" si="6"/>
        <v>#N/A</v>
      </c>
      <c r="Q65" s="93"/>
      <c r="S65" s="93"/>
      <c r="T65" s="93"/>
    </row>
    <row r="66" spans="1:21">
      <c r="A66" s="79">
        <v>52</v>
      </c>
      <c r="B66" s="101" t="e">
        <f t="shared" si="15"/>
        <v>#N/A</v>
      </c>
      <c r="C66" s="101" t="e">
        <f t="shared" si="8"/>
        <v>#N/A</v>
      </c>
      <c r="D66" s="102" t="e">
        <f t="shared" si="13"/>
        <v>#N/A</v>
      </c>
      <c r="E66" s="101" t="e">
        <f t="shared" si="9"/>
        <v>#N/A</v>
      </c>
      <c r="F66" s="101" t="e">
        <f t="shared" si="2"/>
        <v>#N/A</v>
      </c>
      <c r="G66" s="92" t="e">
        <f t="shared" si="12"/>
        <v>#N/A</v>
      </c>
      <c r="H66" s="92"/>
      <c r="I66" s="92" t="e">
        <f t="shared" si="3"/>
        <v>#N/A</v>
      </c>
      <c r="J66" s="91" t="e">
        <f t="shared" si="4"/>
        <v>#N/A</v>
      </c>
      <c r="K66" s="92" t="e">
        <f t="shared" si="5"/>
        <v>#N/A</v>
      </c>
      <c r="L66" s="92" t="e">
        <f t="shared" si="6"/>
        <v>#N/A</v>
      </c>
      <c r="Q66" s="93"/>
      <c r="S66" s="93"/>
      <c r="T66" s="93"/>
    </row>
    <row r="67" spans="1:21">
      <c r="A67" s="79">
        <v>53</v>
      </c>
      <c r="B67" s="101" t="e">
        <f t="shared" si="15"/>
        <v>#N/A</v>
      </c>
      <c r="C67" s="101" t="e">
        <f t="shared" si="8"/>
        <v>#N/A</v>
      </c>
      <c r="D67" s="102" t="e">
        <f t="shared" si="13"/>
        <v>#N/A</v>
      </c>
      <c r="E67" s="101" t="e">
        <f t="shared" si="9"/>
        <v>#N/A</v>
      </c>
      <c r="F67" s="101" t="e">
        <f t="shared" si="2"/>
        <v>#N/A</v>
      </c>
      <c r="G67" s="92" t="e">
        <f t="shared" si="12"/>
        <v>#N/A</v>
      </c>
      <c r="H67" s="92"/>
      <c r="I67" s="92" t="e">
        <f t="shared" si="3"/>
        <v>#N/A</v>
      </c>
      <c r="J67" s="91" t="e">
        <f t="shared" si="4"/>
        <v>#N/A</v>
      </c>
      <c r="K67" s="92" t="e">
        <f t="shared" si="5"/>
        <v>#N/A</v>
      </c>
      <c r="L67" s="92" t="e">
        <f t="shared" si="6"/>
        <v>#N/A</v>
      </c>
      <c r="Q67" s="93"/>
      <c r="S67" s="93"/>
      <c r="T67" s="93"/>
    </row>
    <row r="68" spans="1:21">
      <c r="A68" s="79">
        <v>54</v>
      </c>
      <c r="B68" s="101" t="e">
        <f t="shared" si="15"/>
        <v>#N/A</v>
      </c>
      <c r="C68" s="101" t="e">
        <f t="shared" si="8"/>
        <v>#N/A</v>
      </c>
      <c r="D68" s="102" t="e">
        <f t="shared" si="13"/>
        <v>#N/A</v>
      </c>
      <c r="E68" s="101" t="e">
        <f t="shared" si="9"/>
        <v>#N/A</v>
      </c>
      <c r="F68" s="101" t="e">
        <f t="shared" si="2"/>
        <v>#N/A</v>
      </c>
      <c r="G68" s="92" t="e">
        <f t="shared" si="12"/>
        <v>#N/A</v>
      </c>
      <c r="H68" s="92"/>
      <c r="I68" s="92" t="e">
        <f t="shared" si="3"/>
        <v>#N/A</v>
      </c>
      <c r="J68" s="91" t="e">
        <f t="shared" si="4"/>
        <v>#N/A</v>
      </c>
      <c r="K68" s="92" t="e">
        <f t="shared" si="5"/>
        <v>#N/A</v>
      </c>
      <c r="L68" s="92" t="e">
        <f t="shared" si="6"/>
        <v>#N/A</v>
      </c>
      <c r="Q68" s="93"/>
      <c r="S68" s="93"/>
      <c r="T68" s="93"/>
    </row>
    <row r="69" spans="1:21">
      <c r="A69" s="79">
        <v>55</v>
      </c>
      <c r="B69" s="101" t="e">
        <f t="shared" si="15"/>
        <v>#N/A</v>
      </c>
      <c r="C69" s="101" t="e">
        <f t="shared" si="8"/>
        <v>#N/A</v>
      </c>
      <c r="D69" s="102" t="e">
        <f t="shared" si="13"/>
        <v>#N/A</v>
      </c>
      <c r="E69" s="101" t="e">
        <f t="shared" si="9"/>
        <v>#N/A</v>
      </c>
      <c r="F69" s="101" t="e">
        <f t="shared" si="2"/>
        <v>#N/A</v>
      </c>
      <c r="G69" s="92" t="e">
        <f t="shared" si="12"/>
        <v>#N/A</v>
      </c>
      <c r="H69" s="92"/>
      <c r="I69" s="92" t="e">
        <f t="shared" si="3"/>
        <v>#N/A</v>
      </c>
      <c r="J69" s="91" t="e">
        <f t="shared" si="4"/>
        <v>#N/A</v>
      </c>
      <c r="K69" s="92" t="e">
        <f t="shared" si="5"/>
        <v>#N/A</v>
      </c>
      <c r="L69" s="92" t="e">
        <f t="shared" si="6"/>
        <v>#N/A</v>
      </c>
      <c r="Q69" s="93"/>
      <c r="S69" s="93"/>
      <c r="T69" s="93"/>
    </row>
    <row r="70" spans="1:21">
      <c r="A70" s="79">
        <v>56</v>
      </c>
      <c r="B70" s="101" t="e">
        <f t="shared" si="15"/>
        <v>#N/A</v>
      </c>
      <c r="C70" s="101" t="e">
        <f t="shared" si="8"/>
        <v>#N/A</v>
      </c>
      <c r="D70" s="102" t="e">
        <f t="shared" si="13"/>
        <v>#N/A</v>
      </c>
      <c r="E70" s="101" t="e">
        <f t="shared" si="9"/>
        <v>#N/A</v>
      </c>
      <c r="F70" s="101" t="e">
        <f t="shared" si="2"/>
        <v>#N/A</v>
      </c>
      <c r="G70" s="92" t="e">
        <f t="shared" si="12"/>
        <v>#N/A</v>
      </c>
      <c r="H70" s="92"/>
      <c r="I70" s="92" t="e">
        <f t="shared" si="3"/>
        <v>#N/A</v>
      </c>
      <c r="J70" s="91" t="e">
        <f t="shared" si="4"/>
        <v>#N/A</v>
      </c>
      <c r="K70" s="92" t="e">
        <f t="shared" si="5"/>
        <v>#N/A</v>
      </c>
      <c r="L70" s="92" t="e">
        <f t="shared" si="6"/>
        <v>#N/A</v>
      </c>
      <c r="Q70" s="93"/>
      <c r="S70" s="93"/>
      <c r="T70" s="93"/>
    </row>
    <row r="71" spans="1:21">
      <c r="A71" s="79">
        <v>57</v>
      </c>
      <c r="B71" s="101" t="e">
        <f t="shared" si="15"/>
        <v>#N/A</v>
      </c>
      <c r="C71" s="101" t="e">
        <f t="shared" si="8"/>
        <v>#N/A</v>
      </c>
      <c r="D71" s="102" t="e">
        <f t="shared" si="13"/>
        <v>#N/A</v>
      </c>
      <c r="E71" s="101" t="e">
        <f t="shared" si="9"/>
        <v>#N/A</v>
      </c>
      <c r="F71" s="101" t="e">
        <f t="shared" si="2"/>
        <v>#N/A</v>
      </c>
      <c r="G71" s="92" t="e">
        <f t="shared" si="12"/>
        <v>#N/A</v>
      </c>
      <c r="H71" s="92"/>
      <c r="I71" s="92" t="e">
        <f t="shared" si="3"/>
        <v>#N/A</v>
      </c>
      <c r="J71" s="91" t="e">
        <f t="shared" si="4"/>
        <v>#N/A</v>
      </c>
      <c r="K71" s="92" t="e">
        <f t="shared" si="5"/>
        <v>#N/A</v>
      </c>
      <c r="L71" s="92" t="e">
        <f t="shared" si="6"/>
        <v>#N/A</v>
      </c>
      <c r="S71" s="93"/>
      <c r="T71" s="93"/>
    </row>
    <row r="72" spans="1:21">
      <c r="A72" s="79">
        <v>58</v>
      </c>
      <c r="B72" s="101" t="e">
        <f t="shared" si="15"/>
        <v>#N/A</v>
      </c>
      <c r="C72" s="101" t="e">
        <f t="shared" si="8"/>
        <v>#N/A</v>
      </c>
      <c r="D72" s="102" t="e">
        <f t="shared" si="13"/>
        <v>#N/A</v>
      </c>
      <c r="E72" s="101" t="e">
        <f t="shared" si="9"/>
        <v>#N/A</v>
      </c>
      <c r="F72" s="101" t="e">
        <f t="shared" si="2"/>
        <v>#N/A</v>
      </c>
      <c r="G72" s="92" t="e">
        <f t="shared" si="12"/>
        <v>#N/A</v>
      </c>
      <c r="H72" s="92"/>
      <c r="I72" s="92" t="e">
        <f t="shared" si="3"/>
        <v>#N/A</v>
      </c>
      <c r="J72" s="91" t="e">
        <f t="shared" si="4"/>
        <v>#N/A</v>
      </c>
      <c r="K72" s="92" t="e">
        <f t="shared" si="5"/>
        <v>#N/A</v>
      </c>
      <c r="L72" s="92" t="e">
        <f t="shared" si="6"/>
        <v>#N/A</v>
      </c>
      <c r="S72" s="93"/>
      <c r="T72" s="93"/>
    </row>
    <row r="73" spans="1:21">
      <c r="A73" s="79">
        <v>59</v>
      </c>
      <c r="B73" s="101" t="e">
        <f t="shared" si="15"/>
        <v>#N/A</v>
      </c>
      <c r="C73" s="101" t="e">
        <f t="shared" si="8"/>
        <v>#N/A</v>
      </c>
      <c r="D73" s="102" t="e">
        <f t="shared" si="13"/>
        <v>#N/A</v>
      </c>
      <c r="E73" s="101" t="e">
        <f t="shared" si="9"/>
        <v>#N/A</v>
      </c>
      <c r="F73" s="101" t="e">
        <f t="shared" si="2"/>
        <v>#N/A</v>
      </c>
      <c r="G73" s="92" t="e">
        <f t="shared" si="12"/>
        <v>#N/A</v>
      </c>
      <c r="H73" s="92"/>
      <c r="I73" s="92" t="e">
        <f t="shared" si="3"/>
        <v>#N/A</v>
      </c>
      <c r="J73" s="91" t="e">
        <f t="shared" si="4"/>
        <v>#N/A</v>
      </c>
      <c r="K73" s="92" t="e">
        <f t="shared" si="5"/>
        <v>#N/A</v>
      </c>
      <c r="L73" s="92" t="e">
        <f t="shared" si="6"/>
        <v>#N/A</v>
      </c>
      <c r="S73" s="93"/>
      <c r="T73" s="93"/>
    </row>
    <row r="74" spans="1:21">
      <c r="A74" s="79">
        <v>60</v>
      </c>
      <c r="B74" s="101" t="e">
        <f t="shared" si="15"/>
        <v>#N/A</v>
      </c>
      <c r="C74" s="101" t="e">
        <f t="shared" si="8"/>
        <v>#N/A</v>
      </c>
      <c r="D74" s="102" t="e">
        <f t="shared" si="13"/>
        <v>#N/A</v>
      </c>
      <c r="E74" s="101" t="e">
        <f t="shared" si="9"/>
        <v>#N/A</v>
      </c>
      <c r="F74" s="101" t="e">
        <f t="shared" si="2"/>
        <v>#N/A</v>
      </c>
      <c r="G74" s="92" t="e">
        <f t="shared" si="12"/>
        <v>#N/A</v>
      </c>
      <c r="H74" s="92"/>
      <c r="I74" s="92" t="e">
        <f t="shared" si="3"/>
        <v>#N/A</v>
      </c>
      <c r="J74" s="91" t="e">
        <f t="shared" si="4"/>
        <v>#N/A</v>
      </c>
      <c r="K74" s="92" t="e">
        <f t="shared" si="5"/>
        <v>#N/A</v>
      </c>
      <c r="L74" s="92" t="e">
        <f t="shared" si="6"/>
        <v>#N/A</v>
      </c>
      <c r="S74" s="93"/>
      <c r="T74" s="93"/>
    </row>
    <row r="77" spans="1:21" ht="21.6" customHeight="1"/>
    <row r="80" spans="1:21">
      <c r="B80" s="103">
        <v>1</v>
      </c>
      <c r="C80" s="103">
        <v>2</v>
      </c>
      <c r="D80" s="103">
        <v>3</v>
      </c>
      <c r="E80" s="103">
        <v>4</v>
      </c>
      <c r="F80" s="103">
        <v>5</v>
      </c>
      <c r="G80" s="103">
        <v>6</v>
      </c>
      <c r="H80" s="103">
        <v>7</v>
      </c>
      <c r="I80" s="103">
        <v>8</v>
      </c>
      <c r="J80" s="103">
        <v>9</v>
      </c>
      <c r="K80" s="103">
        <v>10</v>
      </c>
      <c r="L80" s="103">
        <v>11</v>
      </c>
      <c r="M80" s="103">
        <v>12</v>
      </c>
      <c r="N80" s="103">
        <v>13</v>
      </c>
      <c r="O80" s="103">
        <v>14</v>
      </c>
      <c r="P80" s="103">
        <v>15</v>
      </c>
      <c r="Q80" s="103">
        <v>16</v>
      </c>
      <c r="R80" s="103">
        <v>17</v>
      </c>
      <c r="S80" s="103">
        <v>18</v>
      </c>
      <c r="T80" s="79">
        <v>19</v>
      </c>
      <c r="U80" s="79">
        <v>20</v>
      </c>
    </row>
    <row r="81" spans="1:22">
      <c r="A81" s="103" t="s">
        <v>340</v>
      </c>
      <c r="B81" s="103" t="s">
        <v>341</v>
      </c>
      <c r="C81" s="103" t="s">
        <v>342</v>
      </c>
      <c r="D81" s="103" t="s">
        <v>343</v>
      </c>
      <c r="E81" s="103" t="s">
        <v>344</v>
      </c>
      <c r="F81" s="103" t="s">
        <v>345</v>
      </c>
      <c r="G81" s="103" t="s">
        <v>346</v>
      </c>
      <c r="H81" s="103" t="s">
        <v>347</v>
      </c>
      <c r="I81" s="103" t="s">
        <v>348</v>
      </c>
      <c r="J81" s="103" t="s">
        <v>309</v>
      </c>
      <c r="K81" s="103" t="s">
        <v>349</v>
      </c>
      <c r="L81" s="103" t="s">
        <v>350</v>
      </c>
      <c r="M81" s="103" t="s">
        <v>351</v>
      </c>
      <c r="N81" s="103" t="s">
        <v>352</v>
      </c>
      <c r="O81" s="103" t="s">
        <v>353</v>
      </c>
      <c r="P81" s="103" t="s">
        <v>354</v>
      </c>
      <c r="Q81" s="103" t="s">
        <v>355</v>
      </c>
      <c r="R81" s="103" t="s">
        <v>356</v>
      </c>
      <c r="S81" s="79" t="s">
        <v>357</v>
      </c>
      <c r="T81" s="79" t="s">
        <v>358</v>
      </c>
      <c r="U81" s="79" t="s">
        <v>359</v>
      </c>
    </row>
    <row r="82" spans="1:22">
      <c r="A82" s="103" t="s">
        <v>377</v>
      </c>
      <c r="B82" s="103" t="str">
        <f>RATE!B18</f>
        <v>C211</v>
      </c>
      <c r="C82" s="103">
        <v>24</v>
      </c>
      <c r="D82" s="108">
        <v>0.14000000000000001</v>
      </c>
      <c r="E82" s="108">
        <v>0</v>
      </c>
      <c r="F82" s="103">
        <v>417</v>
      </c>
      <c r="G82" s="108">
        <f t="shared" ref="G82:G90" si="16">H82*12</f>
        <v>6.9959999999999994E-2</v>
      </c>
      <c r="H82" s="108">
        <v>5.8300000000000001E-3</v>
      </c>
      <c r="I82" s="108">
        <v>0.01</v>
      </c>
      <c r="J82" s="108">
        <f t="shared" ref="J82:J90" si="17">I82</f>
        <v>0.01</v>
      </c>
      <c r="K82" s="108">
        <v>0.13439999999999999</v>
      </c>
      <c r="L82" s="108">
        <v>0.13600000000000001</v>
      </c>
      <c r="M82" s="108">
        <v>0.12759999999999999</v>
      </c>
      <c r="N82" s="107">
        <f t="shared" ref="N82:N87" si="18">1/(C82/12)</f>
        <v>0.5</v>
      </c>
      <c r="O82" s="107">
        <f>N82</f>
        <v>0.5</v>
      </c>
      <c r="P82" s="107">
        <v>0</v>
      </c>
      <c r="Q82" s="107">
        <v>0</v>
      </c>
      <c r="R82" s="107">
        <v>0</v>
      </c>
      <c r="S82" s="107">
        <f t="shared" ref="S82:S87" si="19">SUM(N82:R82)</f>
        <v>1</v>
      </c>
      <c r="T82" s="107"/>
      <c r="U82" s="79"/>
    </row>
    <row r="83" spans="1:22">
      <c r="A83" s="103" t="s">
        <v>378</v>
      </c>
      <c r="B83" s="103" t="str">
        <f>RATE!B19</f>
        <v>C212</v>
      </c>
      <c r="C83" s="103">
        <v>24</v>
      </c>
      <c r="D83" s="108">
        <v>0.15</v>
      </c>
      <c r="E83" s="108">
        <v>0</v>
      </c>
      <c r="F83" s="103">
        <v>417</v>
      </c>
      <c r="G83" s="108">
        <f t="shared" si="16"/>
        <v>7.5000000000000011E-2</v>
      </c>
      <c r="H83" s="108">
        <v>6.2500000000000003E-3</v>
      </c>
      <c r="I83" s="108">
        <v>1.4999999999999999E-2</v>
      </c>
      <c r="J83" s="108">
        <f t="shared" si="17"/>
        <v>1.4999999999999999E-2</v>
      </c>
      <c r="K83" s="108">
        <v>0.14399999999999999</v>
      </c>
      <c r="L83" s="108">
        <v>0.1409</v>
      </c>
      <c r="M83" s="108">
        <v>0.13189999999999999</v>
      </c>
      <c r="N83" s="107">
        <f t="shared" si="18"/>
        <v>0.5</v>
      </c>
      <c r="O83" s="107">
        <f>N83</f>
        <v>0.5</v>
      </c>
      <c r="P83" s="107">
        <v>0</v>
      </c>
      <c r="Q83" s="107">
        <v>0</v>
      </c>
      <c r="R83" s="107">
        <v>0</v>
      </c>
      <c r="S83" s="107">
        <f t="shared" si="19"/>
        <v>1</v>
      </c>
      <c r="T83" s="107"/>
      <c r="U83" s="79"/>
    </row>
    <row r="84" spans="1:22">
      <c r="A84" s="103" t="s">
        <v>379</v>
      </c>
      <c r="B84" s="103" t="str">
        <f>RATE!B20</f>
        <v>C213</v>
      </c>
      <c r="C84" s="103">
        <v>24</v>
      </c>
      <c r="D84" s="108">
        <v>0.16</v>
      </c>
      <c r="E84" s="108">
        <v>0</v>
      </c>
      <c r="F84" s="103">
        <v>417</v>
      </c>
      <c r="G84" s="108">
        <f t="shared" si="16"/>
        <v>8.004E-2</v>
      </c>
      <c r="H84" s="108">
        <v>6.6699999999999997E-3</v>
      </c>
      <c r="I84" s="108">
        <v>2.1999999999999999E-2</v>
      </c>
      <c r="J84" s="108">
        <f t="shared" si="17"/>
        <v>2.1999999999999999E-2</v>
      </c>
      <c r="K84" s="108">
        <v>0.15359999999999999</v>
      </c>
      <c r="L84" s="108">
        <v>0.1431</v>
      </c>
      <c r="M84" s="108">
        <v>0.13339999999999999</v>
      </c>
      <c r="N84" s="107">
        <f t="shared" si="18"/>
        <v>0.5</v>
      </c>
      <c r="O84" s="107">
        <f>N84</f>
        <v>0.5</v>
      </c>
      <c r="P84" s="107">
        <v>0</v>
      </c>
      <c r="Q84" s="107">
        <v>0</v>
      </c>
      <c r="R84" s="107">
        <v>0</v>
      </c>
      <c r="S84" s="107">
        <f t="shared" si="19"/>
        <v>1</v>
      </c>
      <c r="T84" s="107"/>
      <c r="U84" s="79"/>
    </row>
    <row r="85" spans="1:22">
      <c r="A85" s="103" t="s">
        <v>380</v>
      </c>
      <c r="B85" s="103" t="str">
        <f>RATE!B21</f>
        <v>C311</v>
      </c>
      <c r="C85" s="103">
        <v>36</v>
      </c>
      <c r="D85" s="108">
        <v>0.2</v>
      </c>
      <c r="E85" s="108">
        <v>0</v>
      </c>
      <c r="F85" s="103">
        <v>278</v>
      </c>
      <c r="G85" s="108">
        <f>H85*12</f>
        <v>6.6600000000000006E-2</v>
      </c>
      <c r="H85" s="108">
        <v>5.5500000000000002E-3</v>
      </c>
      <c r="I85" s="108">
        <v>0.01</v>
      </c>
      <c r="J85" s="108">
        <f>I85</f>
        <v>0.01</v>
      </c>
      <c r="K85" s="108">
        <v>0.12970000000000001</v>
      </c>
      <c r="L85" s="108">
        <v>0.14080000000000001</v>
      </c>
      <c r="M85" s="108">
        <v>0.1273</v>
      </c>
      <c r="N85" s="107">
        <f t="shared" si="18"/>
        <v>0.33333333333333331</v>
      </c>
      <c r="O85" s="107">
        <f t="shared" ref="O85:P87" si="20">N85</f>
        <v>0.33333333333333331</v>
      </c>
      <c r="P85" s="107">
        <f t="shared" si="20"/>
        <v>0.33333333333333331</v>
      </c>
      <c r="Q85" s="107">
        <v>0</v>
      </c>
      <c r="R85" s="107">
        <v>0</v>
      </c>
      <c r="S85" s="107">
        <f t="shared" si="19"/>
        <v>1</v>
      </c>
      <c r="T85" s="107"/>
      <c r="U85" s="79"/>
    </row>
    <row r="86" spans="1:22">
      <c r="A86" s="103" t="s">
        <v>381</v>
      </c>
      <c r="B86" s="103" t="str">
        <f>RATE!B22</f>
        <v>C312</v>
      </c>
      <c r="C86" s="103">
        <v>36</v>
      </c>
      <c r="D86" s="108">
        <v>0.21</v>
      </c>
      <c r="E86" s="108">
        <v>0</v>
      </c>
      <c r="F86" s="103">
        <v>278</v>
      </c>
      <c r="G86" s="108">
        <f>H86*12</f>
        <v>6.9959999999999994E-2</v>
      </c>
      <c r="H86" s="108">
        <v>5.8300000000000001E-3</v>
      </c>
      <c r="I86" s="108">
        <v>1.4999999999999999E-2</v>
      </c>
      <c r="J86" s="108">
        <f>I86</f>
        <v>1.4999999999999999E-2</v>
      </c>
      <c r="K86" s="108">
        <v>0.13619999999999999</v>
      </c>
      <c r="L86" s="108">
        <v>0.14430000000000001</v>
      </c>
      <c r="M86" s="108">
        <v>0.1303</v>
      </c>
      <c r="N86" s="107">
        <f t="shared" si="18"/>
        <v>0.33333333333333331</v>
      </c>
      <c r="O86" s="107">
        <f t="shared" si="20"/>
        <v>0.33333333333333331</v>
      </c>
      <c r="P86" s="107">
        <f t="shared" si="20"/>
        <v>0.33333333333333331</v>
      </c>
      <c r="Q86" s="107">
        <v>0</v>
      </c>
      <c r="R86" s="107">
        <v>0</v>
      </c>
      <c r="S86" s="107">
        <f t="shared" si="19"/>
        <v>1</v>
      </c>
      <c r="T86" s="107"/>
      <c r="U86" s="79"/>
    </row>
    <row r="87" spans="1:22">
      <c r="A87" s="103" t="s">
        <v>382</v>
      </c>
      <c r="B87" s="103" t="str">
        <f>RATE!B23</f>
        <v>C313</v>
      </c>
      <c r="C87" s="103">
        <v>36</v>
      </c>
      <c r="D87" s="108">
        <v>0.22</v>
      </c>
      <c r="E87" s="108">
        <v>0</v>
      </c>
      <c r="F87" s="103">
        <v>278</v>
      </c>
      <c r="G87" s="108">
        <f>H87*12</f>
        <v>7.3319999999999996E-2</v>
      </c>
      <c r="H87" s="108">
        <v>6.11E-3</v>
      </c>
      <c r="I87" s="108">
        <v>0.02</v>
      </c>
      <c r="J87" s="108">
        <f>I87</f>
        <v>0.02</v>
      </c>
      <c r="K87" s="108">
        <v>0.14269999999999999</v>
      </c>
      <c r="L87" s="108">
        <v>0.14779999999999999</v>
      </c>
      <c r="M87" s="108">
        <v>0.13320000000000001</v>
      </c>
      <c r="N87" s="107">
        <f t="shared" si="18"/>
        <v>0.33333333333333331</v>
      </c>
      <c r="O87" s="107">
        <f t="shared" si="20"/>
        <v>0.33333333333333331</v>
      </c>
      <c r="P87" s="107">
        <f t="shared" si="20"/>
        <v>0.33333333333333331</v>
      </c>
      <c r="Q87" s="107">
        <v>0</v>
      </c>
      <c r="R87" s="107">
        <v>0</v>
      </c>
      <c r="S87" s="107">
        <f t="shared" si="19"/>
        <v>1</v>
      </c>
      <c r="T87" s="107"/>
      <c r="U87" s="79"/>
    </row>
    <row r="88" spans="1:22">
      <c r="A88" s="103" t="s">
        <v>383</v>
      </c>
      <c r="B88" s="103" t="str">
        <f>RATE!B24</f>
        <v>D211</v>
      </c>
      <c r="C88" s="103">
        <v>24</v>
      </c>
      <c r="D88" s="108">
        <v>0.12</v>
      </c>
      <c r="E88" s="108">
        <v>0</v>
      </c>
      <c r="F88" s="103" t="s">
        <v>384</v>
      </c>
      <c r="G88" s="108">
        <f>H88*12</f>
        <v>0.06</v>
      </c>
      <c r="H88" s="108">
        <v>5.0000000000000001E-3</v>
      </c>
      <c r="I88" s="108">
        <v>5.0000000000000001E-3</v>
      </c>
      <c r="J88" s="108">
        <f>I88</f>
        <v>5.0000000000000001E-3</v>
      </c>
      <c r="K88" s="108">
        <v>0.12740000000000001</v>
      </c>
      <c r="L88" s="108">
        <v>0.13270000000000001</v>
      </c>
      <c r="M88" s="108">
        <v>0.1179</v>
      </c>
      <c r="N88" s="111">
        <v>0.6</v>
      </c>
      <c r="O88" s="110">
        <f>1-N88</f>
        <v>0.4</v>
      </c>
      <c r="P88" s="110">
        <v>0</v>
      </c>
      <c r="Q88" s="110">
        <v>0</v>
      </c>
      <c r="R88" s="111">
        <f>1-SUM(N88:Q88)</f>
        <v>0</v>
      </c>
      <c r="S88" s="79"/>
      <c r="T88" s="79"/>
      <c r="U88" s="79"/>
    </row>
    <row r="89" spans="1:22">
      <c r="A89" s="103" t="s">
        <v>385</v>
      </c>
      <c r="B89" s="103" t="str">
        <f>RATE!B25</f>
        <v>D212</v>
      </c>
      <c r="C89" s="103">
        <v>24</v>
      </c>
      <c r="D89" s="108">
        <v>0.14399999999999999</v>
      </c>
      <c r="E89" s="108">
        <v>0</v>
      </c>
      <c r="F89" s="103" t="str">
        <f>F88</f>
        <v>500/333</v>
      </c>
      <c r="G89" s="108">
        <f>H89*12</f>
        <v>7.2000000000000008E-2</v>
      </c>
      <c r="H89" s="108">
        <v>6.0000000000000001E-3</v>
      </c>
      <c r="I89" s="108">
        <v>1.4999999999999999E-2</v>
      </c>
      <c r="J89" s="108">
        <f>I89</f>
        <v>1.4999999999999999E-2</v>
      </c>
      <c r="K89" s="108">
        <v>0.15290000000000001</v>
      </c>
      <c r="L89" s="108">
        <v>0.1489</v>
      </c>
      <c r="M89" s="108">
        <v>0.13200000000000001</v>
      </c>
      <c r="N89" s="110">
        <f>N88</f>
        <v>0.6</v>
      </c>
      <c r="O89" s="110">
        <f>1-N89</f>
        <v>0.4</v>
      </c>
      <c r="P89" s="110">
        <v>0</v>
      </c>
      <c r="Q89" s="103">
        <v>0</v>
      </c>
      <c r="R89" s="111">
        <f>1-SUM(N89:Q89)</f>
        <v>0</v>
      </c>
      <c r="S89" s="79"/>
      <c r="T89" s="79"/>
      <c r="U89" s="79"/>
    </row>
    <row r="90" spans="1:22">
      <c r="A90" s="103" t="s">
        <v>386</v>
      </c>
      <c r="B90" s="103" t="str">
        <f>RATE!B26</f>
        <v>D311</v>
      </c>
      <c r="C90" s="103">
        <v>36</v>
      </c>
      <c r="D90" s="108">
        <v>0.16500000000000001</v>
      </c>
      <c r="E90" s="108">
        <v>0</v>
      </c>
      <c r="F90" s="103" t="s">
        <v>387</v>
      </c>
      <c r="G90" s="108">
        <f t="shared" si="16"/>
        <v>5.4959999999999995E-2</v>
      </c>
      <c r="H90" s="108">
        <v>4.5799999999999999E-3</v>
      </c>
      <c r="I90" s="108">
        <v>0.01</v>
      </c>
      <c r="J90" s="108">
        <f t="shared" si="17"/>
        <v>0.01</v>
      </c>
      <c r="K90" s="108">
        <v>0.13289999999999999</v>
      </c>
      <c r="L90" s="108">
        <v>0.1404</v>
      </c>
      <c r="M90" s="108">
        <v>0.12590000000000001</v>
      </c>
      <c r="N90" s="110">
        <v>0.5</v>
      </c>
      <c r="O90" s="110">
        <v>0.3</v>
      </c>
      <c r="P90" s="110">
        <f>1-(N90+O90)</f>
        <v>0.19999999999999996</v>
      </c>
      <c r="Q90" s="110">
        <v>0</v>
      </c>
      <c r="R90" s="111">
        <f>1-SUM(N90:Q90)</f>
        <v>0</v>
      </c>
      <c r="S90" s="112">
        <f>SUM(N90:R90)</f>
        <v>1</v>
      </c>
      <c r="T90" s="79" t="s">
        <v>388</v>
      </c>
      <c r="U90" s="79" t="s">
        <v>389</v>
      </c>
    </row>
    <row r="91" spans="1:22">
      <c r="A91" s="103" t="s">
        <v>390</v>
      </c>
      <c r="B91" s="103" t="str">
        <f>RATE!B27</f>
        <v>D312</v>
      </c>
      <c r="C91" s="103">
        <v>36</v>
      </c>
      <c r="D91" s="108">
        <v>0.18</v>
      </c>
      <c r="E91" s="108">
        <v>0</v>
      </c>
      <c r="F91" s="103" t="str">
        <f>F90</f>
        <v>417/250/167</v>
      </c>
      <c r="G91" s="108">
        <f t="shared" ref="G91:G101" si="21">H91*12</f>
        <v>0.06</v>
      </c>
      <c r="H91" s="108">
        <v>5.0000000000000001E-3</v>
      </c>
      <c r="I91" s="108">
        <v>0.02</v>
      </c>
      <c r="J91" s="108">
        <f>I91</f>
        <v>0.02</v>
      </c>
      <c r="K91" s="108">
        <v>0.14499999999999999</v>
      </c>
      <c r="L91" s="108">
        <v>0.1439</v>
      </c>
      <c r="M91" s="108">
        <v>0.1285</v>
      </c>
      <c r="N91" s="110">
        <v>0.5</v>
      </c>
      <c r="O91" s="110">
        <v>0.3</v>
      </c>
      <c r="P91" s="110">
        <f>1-(N91+O91)</f>
        <v>0.19999999999999996</v>
      </c>
      <c r="Q91" s="110">
        <v>0</v>
      </c>
      <c r="R91" s="111">
        <f>1-SUM(N91:Q91)</f>
        <v>0</v>
      </c>
      <c r="S91" s="79"/>
      <c r="T91" s="79"/>
      <c r="U91" s="79"/>
    </row>
    <row r="92" spans="1:22">
      <c r="A92" s="103" t="s">
        <v>391</v>
      </c>
      <c r="B92" s="103" t="s">
        <v>392</v>
      </c>
      <c r="C92" s="103">
        <v>24</v>
      </c>
      <c r="D92" s="107">
        <v>0.18</v>
      </c>
      <c r="E92" s="107">
        <v>0</v>
      </c>
      <c r="F92" s="103">
        <v>417</v>
      </c>
      <c r="G92" s="108">
        <f t="shared" si="21"/>
        <v>0.09</v>
      </c>
      <c r="H92" s="107">
        <v>7.4999999999999997E-3</v>
      </c>
      <c r="I92" s="107">
        <v>0.02</v>
      </c>
      <c r="J92" s="107">
        <f t="shared" ref="J92:J101" si="22">I92</f>
        <v>0.02</v>
      </c>
      <c r="K92" s="107">
        <v>0.17280000000000001</v>
      </c>
      <c r="L92" s="107">
        <v>0.1694</v>
      </c>
      <c r="M92" s="107">
        <v>0.15840000000000001</v>
      </c>
      <c r="N92" s="107">
        <f>1/(C92/12)</f>
        <v>0.5</v>
      </c>
      <c r="O92" s="107">
        <f>N92</f>
        <v>0.5</v>
      </c>
      <c r="P92" s="107">
        <v>0</v>
      </c>
      <c r="Q92" s="107">
        <v>0</v>
      </c>
      <c r="R92" s="107">
        <v>0</v>
      </c>
      <c r="S92" s="107">
        <f t="shared" ref="S92:S101" si="23">SUM(N92:R92)</f>
        <v>1</v>
      </c>
      <c r="T92" s="107"/>
      <c r="U92" s="107"/>
    </row>
    <row r="93" spans="1:22">
      <c r="A93" s="79" t="s">
        <v>393</v>
      </c>
      <c r="B93" s="103" t="s">
        <v>394</v>
      </c>
      <c r="C93" s="103">
        <v>12</v>
      </c>
      <c r="D93" s="107">
        <v>0.1</v>
      </c>
      <c r="E93" s="107">
        <v>0</v>
      </c>
      <c r="F93" s="103">
        <v>417</v>
      </c>
      <c r="G93" s="108">
        <f t="shared" si="21"/>
        <v>9.9960000000000007E-2</v>
      </c>
      <c r="H93" s="107">
        <v>8.3300000000000006E-3</v>
      </c>
      <c r="I93" s="107">
        <v>1.4999999999999999E-2</v>
      </c>
      <c r="J93" s="107">
        <f t="shared" si="22"/>
        <v>1.4999999999999999E-2</v>
      </c>
      <c r="K93" s="107">
        <v>0.18459999999999999</v>
      </c>
      <c r="L93" s="107">
        <v>0.1643</v>
      </c>
      <c r="M93" s="107">
        <v>0.15310000000000001</v>
      </c>
      <c r="N93" s="107">
        <f>1/(C93/12)</f>
        <v>1</v>
      </c>
      <c r="O93" s="107">
        <v>0</v>
      </c>
      <c r="P93" s="107">
        <v>0</v>
      </c>
      <c r="Q93" s="107">
        <v>0</v>
      </c>
      <c r="R93" s="107">
        <v>0</v>
      </c>
      <c r="S93" s="107">
        <f t="shared" si="23"/>
        <v>1</v>
      </c>
      <c r="T93" s="107"/>
      <c r="U93" s="107"/>
      <c r="V93" s="107"/>
    </row>
    <row r="94" spans="1:22">
      <c r="B94" s="103" t="str">
        <f>RATE!B33</f>
        <v>C411</v>
      </c>
      <c r="C94" s="103">
        <v>48</v>
      </c>
      <c r="D94" s="107">
        <v>0.26</v>
      </c>
      <c r="E94" s="107">
        <v>0</v>
      </c>
      <c r="F94" s="103">
        <v>208</v>
      </c>
      <c r="G94" s="108">
        <f>H94*12</f>
        <v>6.5040000000000001E-2</v>
      </c>
      <c r="H94" s="107">
        <v>5.4200000000000003E-3</v>
      </c>
      <c r="I94" s="107">
        <v>5.0000000000000001E-3</v>
      </c>
      <c r="J94" s="107">
        <f>I94</f>
        <v>5.0000000000000001E-3</v>
      </c>
      <c r="K94" s="107">
        <v>0.12734999999999999</v>
      </c>
      <c r="L94" s="107">
        <v>0.15179999999999999</v>
      </c>
      <c r="M94" s="107"/>
      <c r="N94" s="107">
        <v>0.25</v>
      </c>
      <c r="O94" s="107">
        <f>N94</f>
        <v>0.25</v>
      </c>
      <c r="P94" s="107">
        <f>(1-(N94+O94))/2</f>
        <v>0.25</v>
      </c>
      <c r="Q94" s="107">
        <f>(1-SUM(N94:P94))</f>
        <v>0.25</v>
      </c>
      <c r="R94" s="107">
        <v>0</v>
      </c>
      <c r="S94" s="107">
        <f>SUM(N94:R94)</f>
        <v>1</v>
      </c>
      <c r="T94" s="107"/>
      <c r="U94" s="107"/>
      <c r="V94" s="107"/>
    </row>
    <row r="95" spans="1:22">
      <c r="B95" s="103" t="str">
        <f>RATE!B34</f>
        <v>C412</v>
      </c>
      <c r="C95" s="103">
        <v>48</v>
      </c>
      <c r="D95" s="107">
        <v>0.28000000000000003</v>
      </c>
      <c r="E95" s="107">
        <v>0</v>
      </c>
      <c r="F95" s="103">
        <v>208</v>
      </c>
      <c r="G95" s="108">
        <f>H95*12</f>
        <v>6.9959999999999994E-2</v>
      </c>
      <c r="H95" s="107">
        <v>5.8300000000000001E-3</v>
      </c>
      <c r="I95" s="107">
        <v>0.02</v>
      </c>
      <c r="J95" s="107">
        <f>I95</f>
        <v>0.02</v>
      </c>
      <c r="K95" s="107">
        <v>0.13714999999999999</v>
      </c>
      <c r="L95" s="107">
        <v>0.15290000000000001</v>
      </c>
      <c r="M95" s="107"/>
      <c r="N95" s="107">
        <v>0.25</v>
      </c>
      <c r="O95" s="107">
        <f>N95</f>
        <v>0.25</v>
      </c>
      <c r="P95" s="107">
        <f>(1-(N95+O95))/2</f>
        <v>0.25</v>
      </c>
      <c r="Q95" s="107">
        <f>(1-SUM(N95:P95))</f>
        <v>0.25</v>
      </c>
      <c r="R95" s="107">
        <v>0</v>
      </c>
      <c r="S95" s="107">
        <f>SUM(N95:R95)</f>
        <v>1</v>
      </c>
      <c r="T95" s="107"/>
      <c r="U95" s="107"/>
      <c r="V95" s="107"/>
    </row>
    <row r="96" spans="1:22">
      <c r="B96" s="103" t="str">
        <f>RATE!B35</f>
        <v>D411</v>
      </c>
      <c r="C96" s="103">
        <v>48</v>
      </c>
      <c r="D96" s="107">
        <v>0.24</v>
      </c>
      <c r="E96" s="107">
        <v>0</v>
      </c>
      <c r="F96" s="103" t="s">
        <v>395</v>
      </c>
      <c r="G96" s="108">
        <f t="shared" si="21"/>
        <v>0.06</v>
      </c>
      <c r="H96" s="107">
        <v>5.0000000000000001E-3</v>
      </c>
      <c r="I96" s="107">
        <v>1.4999999999999999E-2</v>
      </c>
      <c r="J96" s="107">
        <f t="shared" si="22"/>
        <v>1.4999999999999999E-2</v>
      </c>
      <c r="K96" s="107">
        <v>0.13619999999999999</v>
      </c>
      <c r="L96" s="107">
        <v>0.151</v>
      </c>
      <c r="M96" s="107"/>
      <c r="N96" s="107">
        <v>0.33</v>
      </c>
      <c r="O96" s="107">
        <v>0.27</v>
      </c>
      <c r="P96" s="107">
        <v>0.25</v>
      </c>
      <c r="Q96" s="107">
        <f>(1-SUM(N96:P96))</f>
        <v>0.14999999999999991</v>
      </c>
      <c r="R96" s="107">
        <v>0</v>
      </c>
      <c r="S96" s="107">
        <f t="shared" si="23"/>
        <v>1</v>
      </c>
      <c r="T96" s="107"/>
      <c r="U96" s="107"/>
      <c r="V96" s="107"/>
    </row>
    <row r="97" spans="2:22">
      <c r="B97" s="103" t="str">
        <f>RATE!B36</f>
        <v>D412</v>
      </c>
      <c r="C97" s="103">
        <v>48</v>
      </c>
      <c r="D97" s="107">
        <v>0.26</v>
      </c>
      <c r="E97" s="107">
        <v>0</v>
      </c>
      <c r="F97" s="103" t="s">
        <v>395</v>
      </c>
      <c r="G97" s="108">
        <f t="shared" si="21"/>
        <v>6.5040000000000001E-2</v>
      </c>
      <c r="H97" s="107">
        <v>5.4200000000000003E-3</v>
      </c>
      <c r="I97" s="107">
        <v>0.03</v>
      </c>
      <c r="J97" s="107">
        <f t="shared" si="22"/>
        <v>0.03</v>
      </c>
      <c r="K97" s="107">
        <v>0.14760999999999999</v>
      </c>
      <c r="L97" s="107">
        <v>0.15229999999999999</v>
      </c>
      <c r="M97" s="107"/>
      <c r="N97" s="107">
        <f>N96</f>
        <v>0.33</v>
      </c>
      <c r="O97" s="107">
        <f>O96</f>
        <v>0.27</v>
      </c>
      <c r="P97" s="107">
        <f>P96</f>
        <v>0.25</v>
      </c>
      <c r="Q97" s="107">
        <f>Q96</f>
        <v>0.14999999999999991</v>
      </c>
      <c r="R97" s="107">
        <f>R96</f>
        <v>0</v>
      </c>
      <c r="S97" s="107">
        <f t="shared" si="23"/>
        <v>1</v>
      </c>
      <c r="T97" s="107"/>
      <c r="U97" s="107"/>
      <c r="V97" s="107"/>
    </row>
    <row r="98" spans="2:22">
      <c r="B98" s="103" t="str">
        <f>RATE!B59</f>
        <v>C511</v>
      </c>
      <c r="C98" s="103">
        <v>60</v>
      </c>
      <c r="D98" s="107">
        <v>0.33</v>
      </c>
      <c r="E98" s="107">
        <v>0</v>
      </c>
      <c r="F98" s="103">
        <v>167</v>
      </c>
      <c r="G98" s="107">
        <f t="shared" si="21"/>
        <v>6.6000000000000003E-2</v>
      </c>
      <c r="H98" s="107">
        <v>5.4999999999999997E-3</v>
      </c>
      <c r="I98" s="107">
        <v>1.7999999999999999E-2</v>
      </c>
      <c r="J98" s="107">
        <f t="shared" si="22"/>
        <v>1.7999999999999999E-2</v>
      </c>
      <c r="K98" s="107">
        <v>0.12984999999999999</v>
      </c>
      <c r="L98" s="107">
        <v>0.1552</v>
      </c>
      <c r="M98" s="107"/>
      <c r="N98" s="107">
        <v>0.2</v>
      </c>
      <c r="O98" s="107">
        <v>0.2</v>
      </c>
      <c r="P98" s="107">
        <v>0.2</v>
      </c>
      <c r="Q98" s="107">
        <v>0.2</v>
      </c>
      <c r="R98" s="107">
        <v>0.2</v>
      </c>
      <c r="S98" s="107">
        <f t="shared" si="23"/>
        <v>1</v>
      </c>
      <c r="T98" s="107"/>
      <c r="U98" s="107"/>
      <c r="V98" s="107"/>
    </row>
    <row r="99" spans="2:22">
      <c r="B99" s="103" t="str">
        <f>RATE!B60</f>
        <v>C512</v>
      </c>
      <c r="C99" s="79">
        <v>60</v>
      </c>
      <c r="D99" s="107">
        <v>0.34</v>
      </c>
      <c r="E99" s="107">
        <v>0</v>
      </c>
      <c r="F99" s="103">
        <v>167</v>
      </c>
      <c r="G99" s="107">
        <f t="shared" si="21"/>
        <v>6.8039999999999989E-2</v>
      </c>
      <c r="H99" s="107">
        <v>5.6699999999999997E-3</v>
      </c>
      <c r="I99" s="107">
        <v>2.5000000000000001E-2</v>
      </c>
      <c r="J99" s="107">
        <f t="shared" si="22"/>
        <v>2.5000000000000001E-2</v>
      </c>
      <c r="K99" s="107">
        <v>0.13378000000000001</v>
      </c>
      <c r="L99" s="107">
        <v>0.15590000000000001</v>
      </c>
      <c r="M99" s="107"/>
      <c r="N99" s="107">
        <v>0.2</v>
      </c>
      <c r="O99" s="107">
        <v>0.2</v>
      </c>
      <c r="P99" s="107">
        <v>0.2</v>
      </c>
      <c r="Q99" s="107">
        <v>0.2</v>
      </c>
      <c r="R99" s="107">
        <v>0.2</v>
      </c>
      <c r="S99" s="107">
        <f t="shared" si="23"/>
        <v>1</v>
      </c>
    </row>
    <row r="100" spans="2:22">
      <c r="B100" s="103" t="str">
        <f>RATE!B61</f>
        <v>D511</v>
      </c>
      <c r="C100" s="79">
        <v>60</v>
      </c>
      <c r="D100" s="107">
        <v>0.3</v>
      </c>
      <c r="E100" s="107">
        <v>0</v>
      </c>
      <c r="F100" s="103" t="s">
        <v>396</v>
      </c>
      <c r="G100" s="107">
        <f t="shared" si="21"/>
        <v>0.06</v>
      </c>
      <c r="H100" s="107">
        <v>5.0000000000000001E-3</v>
      </c>
      <c r="I100" s="107">
        <v>1.4999999999999999E-2</v>
      </c>
      <c r="J100" s="107">
        <f t="shared" si="22"/>
        <v>1.4999999999999999E-2</v>
      </c>
      <c r="K100" s="107">
        <v>0.13089999999999999</v>
      </c>
      <c r="L100" s="107">
        <v>0.15529999999999999</v>
      </c>
      <c r="M100" s="107"/>
      <c r="N100" s="107">
        <v>0.24</v>
      </c>
      <c r="O100" s="107">
        <f>N100</f>
        <v>0.24</v>
      </c>
      <c r="P100" s="107">
        <v>0.2</v>
      </c>
      <c r="Q100" s="107">
        <v>0.17</v>
      </c>
      <c r="R100" s="107">
        <f>(1-SUM(N100:Q100))</f>
        <v>0.15000000000000002</v>
      </c>
      <c r="S100" s="107">
        <f t="shared" si="23"/>
        <v>1</v>
      </c>
    </row>
    <row r="101" spans="2:22">
      <c r="B101" s="103" t="str">
        <f>RATE!B62</f>
        <v>D512</v>
      </c>
      <c r="C101" s="79">
        <v>60</v>
      </c>
      <c r="D101" s="107">
        <v>0.32</v>
      </c>
      <c r="E101" s="107">
        <v>0</v>
      </c>
      <c r="F101" s="103" t="s">
        <v>65</v>
      </c>
      <c r="G101" s="107">
        <f t="shared" si="21"/>
        <v>6.3959999999999989E-2</v>
      </c>
      <c r="H101" s="107">
        <v>5.3299999999999997E-3</v>
      </c>
      <c r="I101" s="107">
        <v>0.03</v>
      </c>
      <c r="J101" s="107">
        <f t="shared" si="22"/>
        <v>0.03</v>
      </c>
      <c r="K101" s="107">
        <v>0.13963999999999999</v>
      </c>
      <c r="L101" s="107">
        <v>0.156</v>
      </c>
      <c r="M101" s="107"/>
      <c r="N101" s="107">
        <f>N100</f>
        <v>0.24</v>
      </c>
      <c r="O101" s="107">
        <f>O100</f>
        <v>0.24</v>
      </c>
      <c r="P101" s="107">
        <f>P100</f>
        <v>0.2</v>
      </c>
      <c r="Q101" s="107">
        <f>Q100</f>
        <v>0.17</v>
      </c>
      <c r="R101" s="107">
        <f>R100</f>
        <v>0.15000000000000002</v>
      </c>
      <c r="S101" s="107">
        <f t="shared" si="23"/>
        <v>1</v>
      </c>
    </row>
    <row r="102" spans="2:22">
      <c r="F102" s="103"/>
      <c r="G102" s="103"/>
    </row>
  </sheetData>
  <sheetProtection selectLockedCells="1" selectUnlockedCells="1"/>
  <mergeCells count="1">
    <mergeCell ref="A1:F1"/>
  </mergeCells>
  <phoneticPr fontId="3" type="noConversion"/>
  <dataValidations count="1">
    <dataValidation type="list" imeMode="off" allowBlank="1" showInputMessage="1" showErrorMessage="1" sqref="WVL983030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B65526 IZ65526 SV65526 ACR65526 AMN65526 AWJ65526 BGF65526 BQB65526 BZX65526 CJT65526 CTP65526 DDL65526 DNH65526 DXD65526 EGZ65526 EQV65526 FAR65526 FKN65526 FUJ65526 GEF65526 GOB65526 GXX65526 HHT65526 HRP65526 IBL65526 ILH65526 IVD65526 JEZ65526 JOV65526 JYR65526 KIN65526 KSJ65526 LCF65526 LMB65526 LVX65526 MFT65526 MPP65526 MZL65526 NJH65526 NTD65526 OCZ65526 OMV65526 OWR65526 PGN65526 PQJ65526 QAF65526 QKB65526 QTX65526 RDT65526 RNP65526 RXL65526 SHH65526 SRD65526 TAZ65526 TKV65526 TUR65526 UEN65526 UOJ65526 UYF65526 VIB65526 VRX65526 WBT65526 WLP65526 WVL65526 B131062 IZ131062 SV131062 ACR131062 AMN131062 AWJ131062 BGF131062 BQB131062 BZX131062 CJT131062 CTP131062 DDL131062 DNH131062 DXD131062 EGZ131062 EQV131062 FAR131062 FKN131062 FUJ131062 GEF131062 GOB131062 GXX131062 HHT131062 HRP131062 IBL131062 ILH131062 IVD131062 JEZ131062 JOV131062 JYR131062 KIN131062 KSJ131062 LCF131062 LMB131062 LVX131062 MFT131062 MPP131062 MZL131062 NJH131062 NTD131062 OCZ131062 OMV131062 OWR131062 PGN131062 PQJ131062 QAF131062 QKB131062 QTX131062 RDT131062 RNP131062 RXL131062 SHH131062 SRD131062 TAZ131062 TKV131062 TUR131062 UEN131062 UOJ131062 UYF131062 VIB131062 VRX131062 WBT131062 WLP131062 WVL131062 B196598 IZ196598 SV196598 ACR196598 AMN196598 AWJ196598 BGF196598 BQB196598 BZX196598 CJT196598 CTP196598 DDL196598 DNH196598 DXD196598 EGZ196598 EQV196598 FAR196598 FKN196598 FUJ196598 GEF196598 GOB196598 GXX196598 HHT196598 HRP196598 IBL196598 ILH196598 IVD196598 JEZ196598 JOV196598 JYR196598 KIN196598 KSJ196598 LCF196598 LMB196598 LVX196598 MFT196598 MPP196598 MZL196598 NJH196598 NTD196598 OCZ196598 OMV196598 OWR196598 PGN196598 PQJ196598 QAF196598 QKB196598 QTX196598 RDT196598 RNP196598 RXL196598 SHH196598 SRD196598 TAZ196598 TKV196598 TUR196598 UEN196598 UOJ196598 UYF196598 VIB196598 VRX196598 WBT196598 WLP196598 WVL196598 B262134 IZ262134 SV262134 ACR262134 AMN262134 AWJ262134 BGF262134 BQB262134 BZX262134 CJT262134 CTP262134 DDL262134 DNH262134 DXD262134 EGZ262134 EQV262134 FAR262134 FKN262134 FUJ262134 GEF262134 GOB262134 GXX262134 HHT262134 HRP262134 IBL262134 ILH262134 IVD262134 JEZ262134 JOV262134 JYR262134 KIN262134 KSJ262134 LCF262134 LMB262134 LVX262134 MFT262134 MPP262134 MZL262134 NJH262134 NTD262134 OCZ262134 OMV262134 OWR262134 PGN262134 PQJ262134 QAF262134 QKB262134 QTX262134 RDT262134 RNP262134 RXL262134 SHH262134 SRD262134 TAZ262134 TKV262134 TUR262134 UEN262134 UOJ262134 UYF262134 VIB262134 VRX262134 WBT262134 WLP262134 WVL262134 B327670 IZ327670 SV327670 ACR327670 AMN327670 AWJ327670 BGF327670 BQB327670 BZX327670 CJT327670 CTP327670 DDL327670 DNH327670 DXD327670 EGZ327670 EQV327670 FAR327670 FKN327670 FUJ327670 GEF327670 GOB327670 GXX327670 HHT327670 HRP327670 IBL327670 ILH327670 IVD327670 JEZ327670 JOV327670 JYR327670 KIN327670 KSJ327670 LCF327670 LMB327670 LVX327670 MFT327670 MPP327670 MZL327670 NJH327670 NTD327670 OCZ327670 OMV327670 OWR327670 PGN327670 PQJ327670 QAF327670 QKB327670 QTX327670 RDT327670 RNP327670 RXL327670 SHH327670 SRD327670 TAZ327670 TKV327670 TUR327670 UEN327670 UOJ327670 UYF327670 VIB327670 VRX327670 WBT327670 WLP327670 WVL327670 B393206 IZ393206 SV393206 ACR393206 AMN393206 AWJ393206 BGF393206 BQB393206 BZX393206 CJT393206 CTP393206 DDL393206 DNH393206 DXD393206 EGZ393206 EQV393206 FAR393206 FKN393206 FUJ393206 GEF393206 GOB393206 GXX393206 HHT393206 HRP393206 IBL393206 ILH393206 IVD393206 JEZ393206 JOV393206 JYR393206 KIN393206 KSJ393206 LCF393206 LMB393206 LVX393206 MFT393206 MPP393206 MZL393206 NJH393206 NTD393206 OCZ393206 OMV393206 OWR393206 PGN393206 PQJ393206 QAF393206 QKB393206 QTX393206 RDT393206 RNP393206 RXL393206 SHH393206 SRD393206 TAZ393206 TKV393206 TUR393206 UEN393206 UOJ393206 UYF393206 VIB393206 VRX393206 WBT393206 WLP393206 WVL393206 B458742 IZ458742 SV458742 ACR458742 AMN458742 AWJ458742 BGF458742 BQB458742 BZX458742 CJT458742 CTP458742 DDL458742 DNH458742 DXD458742 EGZ458742 EQV458742 FAR458742 FKN458742 FUJ458742 GEF458742 GOB458742 GXX458742 HHT458742 HRP458742 IBL458742 ILH458742 IVD458742 JEZ458742 JOV458742 JYR458742 KIN458742 KSJ458742 LCF458742 LMB458742 LVX458742 MFT458742 MPP458742 MZL458742 NJH458742 NTD458742 OCZ458742 OMV458742 OWR458742 PGN458742 PQJ458742 QAF458742 QKB458742 QTX458742 RDT458742 RNP458742 RXL458742 SHH458742 SRD458742 TAZ458742 TKV458742 TUR458742 UEN458742 UOJ458742 UYF458742 VIB458742 VRX458742 WBT458742 WLP458742 WVL458742 B524278 IZ524278 SV524278 ACR524278 AMN524278 AWJ524278 BGF524278 BQB524278 BZX524278 CJT524278 CTP524278 DDL524278 DNH524278 DXD524278 EGZ524278 EQV524278 FAR524278 FKN524278 FUJ524278 GEF524278 GOB524278 GXX524278 HHT524278 HRP524278 IBL524278 ILH524278 IVD524278 JEZ524278 JOV524278 JYR524278 KIN524278 KSJ524278 LCF524278 LMB524278 LVX524278 MFT524278 MPP524278 MZL524278 NJH524278 NTD524278 OCZ524278 OMV524278 OWR524278 PGN524278 PQJ524278 QAF524278 QKB524278 QTX524278 RDT524278 RNP524278 RXL524278 SHH524278 SRD524278 TAZ524278 TKV524278 TUR524278 UEN524278 UOJ524278 UYF524278 VIB524278 VRX524278 WBT524278 WLP524278 WVL524278 B589814 IZ589814 SV589814 ACR589814 AMN589814 AWJ589814 BGF589814 BQB589814 BZX589814 CJT589814 CTP589814 DDL589814 DNH589814 DXD589814 EGZ589814 EQV589814 FAR589814 FKN589814 FUJ589814 GEF589814 GOB589814 GXX589814 HHT589814 HRP589814 IBL589814 ILH589814 IVD589814 JEZ589814 JOV589814 JYR589814 KIN589814 KSJ589814 LCF589814 LMB589814 LVX589814 MFT589814 MPP589814 MZL589814 NJH589814 NTD589814 OCZ589814 OMV589814 OWR589814 PGN589814 PQJ589814 QAF589814 QKB589814 QTX589814 RDT589814 RNP589814 RXL589814 SHH589814 SRD589814 TAZ589814 TKV589814 TUR589814 UEN589814 UOJ589814 UYF589814 VIB589814 VRX589814 WBT589814 WLP589814 WVL589814 B655350 IZ655350 SV655350 ACR655350 AMN655350 AWJ655350 BGF655350 BQB655350 BZX655350 CJT655350 CTP655350 DDL655350 DNH655350 DXD655350 EGZ655350 EQV655350 FAR655350 FKN655350 FUJ655350 GEF655350 GOB655350 GXX655350 HHT655350 HRP655350 IBL655350 ILH655350 IVD655350 JEZ655350 JOV655350 JYR655350 KIN655350 KSJ655350 LCF655350 LMB655350 LVX655350 MFT655350 MPP655350 MZL655350 NJH655350 NTD655350 OCZ655350 OMV655350 OWR655350 PGN655350 PQJ655350 QAF655350 QKB655350 QTX655350 RDT655350 RNP655350 RXL655350 SHH655350 SRD655350 TAZ655350 TKV655350 TUR655350 UEN655350 UOJ655350 UYF655350 VIB655350 VRX655350 WBT655350 WLP655350 WVL655350 B720886 IZ720886 SV720886 ACR720886 AMN720886 AWJ720886 BGF720886 BQB720886 BZX720886 CJT720886 CTP720886 DDL720886 DNH720886 DXD720886 EGZ720886 EQV720886 FAR720886 FKN720886 FUJ720886 GEF720886 GOB720886 GXX720886 HHT720886 HRP720886 IBL720886 ILH720886 IVD720886 JEZ720886 JOV720886 JYR720886 KIN720886 KSJ720886 LCF720886 LMB720886 LVX720886 MFT720886 MPP720886 MZL720886 NJH720886 NTD720886 OCZ720886 OMV720886 OWR720886 PGN720886 PQJ720886 QAF720886 QKB720886 QTX720886 RDT720886 RNP720886 RXL720886 SHH720886 SRD720886 TAZ720886 TKV720886 TUR720886 UEN720886 UOJ720886 UYF720886 VIB720886 VRX720886 WBT720886 WLP720886 WVL720886 B786422 IZ786422 SV786422 ACR786422 AMN786422 AWJ786422 BGF786422 BQB786422 BZX786422 CJT786422 CTP786422 DDL786422 DNH786422 DXD786422 EGZ786422 EQV786422 FAR786422 FKN786422 FUJ786422 GEF786422 GOB786422 GXX786422 HHT786422 HRP786422 IBL786422 ILH786422 IVD786422 JEZ786422 JOV786422 JYR786422 KIN786422 KSJ786422 LCF786422 LMB786422 LVX786422 MFT786422 MPP786422 MZL786422 NJH786422 NTD786422 OCZ786422 OMV786422 OWR786422 PGN786422 PQJ786422 QAF786422 QKB786422 QTX786422 RDT786422 RNP786422 RXL786422 SHH786422 SRD786422 TAZ786422 TKV786422 TUR786422 UEN786422 UOJ786422 UYF786422 VIB786422 VRX786422 WBT786422 WLP786422 WVL786422 B851958 IZ851958 SV851958 ACR851958 AMN851958 AWJ851958 BGF851958 BQB851958 BZX851958 CJT851958 CTP851958 DDL851958 DNH851958 DXD851958 EGZ851958 EQV851958 FAR851958 FKN851958 FUJ851958 GEF851958 GOB851958 GXX851958 HHT851958 HRP851958 IBL851958 ILH851958 IVD851958 JEZ851958 JOV851958 JYR851958 KIN851958 KSJ851958 LCF851958 LMB851958 LVX851958 MFT851958 MPP851958 MZL851958 NJH851958 NTD851958 OCZ851958 OMV851958 OWR851958 PGN851958 PQJ851958 QAF851958 QKB851958 QTX851958 RDT851958 RNP851958 RXL851958 SHH851958 SRD851958 TAZ851958 TKV851958 TUR851958 UEN851958 UOJ851958 UYF851958 VIB851958 VRX851958 WBT851958 WLP851958 WVL851958 B917494 IZ917494 SV917494 ACR917494 AMN917494 AWJ917494 BGF917494 BQB917494 BZX917494 CJT917494 CTP917494 DDL917494 DNH917494 DXD917494 EGZ917494 EQV917494 FAR917494 FKN917494 FUJ917494 GEF917494 GOB917494 GXX917494 HHT917494 HRP917494 IBL917494 ILH917494 IVD917494 JEZ917494 JOV917494 JYR917494 KIN917494 KSJ917494 LCF917494 LMB917494 LVX917494 MFT917494 MPP917494 MZL917494 NJH917494 NTD917494 OCZ917494 OMV917494 OWR917494 PGN917494 PQJ917494 QAF917494 QKB917494 QTX917494 RDT917494 RNP917494 RXL917494 SHH917494 SRD917494 TAZ917494 TKV917494 TUR917494 UEN917494 UOJ917494 UYF917494 VIB917494 VRX917494 WBT917494 WLP917494 WVL917494 B983030 IZ983030 SV983030 ACR983030 AMN983030 AWJ983030 BGF983030 BQB983030 BZX983030 CJT983030 CTP983030 DDL983030 DNH983030 DXD983030 EGZ983030 EQV983030 FAR983030 FKN983030 FUJ983030 GEF983030 GOB983030 GXX983030 HHT983030 HRP983030 IBL983030 ILH983030 IVD983030 JEZ983030 JOV983030 JYR983030 KIN983030 KSJ983030 LCF983030 LMB983030 LVX983030 MFT983030 MPP983030 MZL983030 NJH983030 NTD983030 OCZ983030 OMV983030 OWR983030 PGN983030 PQJ983030 QAF983030 QKB983030 QTX983030 RDT983030 RNP983030 RXL983030 SHH983030 SRD983030 TAZ983030 TKV983030 TUR983030 UEN983030 UOJ983030 UYF983030 VIB983030 VRX983030 WBT983030 WLP983030">
      <formula1>$J$2:$J$5</formula1>
    </dataValidation>
  </dataValidations>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105"/>
  <sheetViews>
    <sheetView showGridLines="0" topLeftCell="A2" zoomScale="70" zoomScaleNormal="70" workbookViewId="0">
      <selection activeCell="A15" sqref="A15:XFD91"/>
    </sheetView>
  </sheetViews>
  <sheetFormatPr defaultColWidth="8.25" defaultRowHeight="13.5"/>
  <cols>
    <col min="1" max="1" width="24.75" style="79" customWidth="1"/>
    <col min="2" max="2" width="19.25" style="79" customWidth="1"/>
    <col min="3" max="5" width="22.875" style="79" customWidth="1"/>
    <col min="6" max="6" width="21.625" style="79" customWidth="1"/>
    <col min="7" max="7" width="10.375" style="78" customWidth="1"/>
    <col min="8" max="8" width="8.25" style="78" customWidth="1"/>
    <col min="9" max="9" width="12.5" style="78" customWidth="1"/>
    <col min="10" max="10" width="18.25" style="78" customWidth="1"/>
    <col min="11" max="11" width="11" style="78" customWidth="1"/>
    <col min="12" max="12" width="14.625" style="78" customWidth="1"/>
    <col min="13" max="13" width="14.25" style="78" customWidth="1"/>
    <col min="14" max="14" width="14.625" style="78" customWidth="1"/>
    <col min="15" max="15" width="13.75" style="78" customWidth="1"/>
    <col min="16" max="16" width="14.125" style="78" customWidth="1"/>
    <col min="17" max="17" width="15.625" style="78" customWidth="1"/>
    <col min="18" max="18" width="14.125" style="78" customWidth="1"/>
    <col min="19" max="20" width="14.25" style="78" customWidth="1"/>
    <col min="21" max="258" width="8.25" style="78"/>
    <col min="259" max="259" width="24.75" style="78" customWidth="1"/>
    <col min="260" max="260" width="19.25" style="78" customWidth="1"/>
    <col min="261" max="264" width="22.875" style="78" customWidth="1"/>
    <col min="265" max="265" width="8.25" style="78"/>
    <col min="266" max="266" width="18.25" style="78" customWidth="1"/>
    <col min="267" max="267" width="11" style="78" customWidth="1"/>
    <col min="268" max="268" width="14.625" style="78" customWidth="1"/>
    <col min="269" max="269" width="14.25" style="78" customWidth="1"/>
    <col min="270" max="270" width="14.625" style="78" customWidth="1"/>
    <col min="271" max="271" width="13.75" style="78" customWidth="1"/>
    <col min="272" max="272" width="14.125" style="78" customWidth="1"/>
    <col min="273" max="273" width="15.625" style="78" customWidth="1"/>
    <col min="274" max="274" width="14.125" style="78" customWidth="1"/>
    <col min="275" max="276" width="14.25" style="78" customWidth="1"/>
    <col min="277" max="514" width="8.25" style="78"/>
    <col min="515" max="515" width="24.75" style="78" customWidth="1"/>
    <col min="516" max="516" width="19.25" style="78" customWidth="1"/>
    <col min="517" max="520" width="22.875" style="78" customWidth="1"/>
    <col min="521" max="521" width="8.25" style="78"/>
    <col min="522" max="522" width="18.25" style="78" customWidth="1"/>
    <col min="523" max="523" width="11" style="78" customWidth="1"/>
    <col min="524" max="524" width="14.625" style="78" customWidth="1"/>
    <col min="525" max="525" width="14.25" style="78" customWidth="1"/>
    <col min="526" max="526" width="14.625" style="78" customWidth="1"/>
    <col min="527" max="527" width="13.75" style="78" customWidth="1"/>
    <col min="528" max="528" width="14.125" style="78" customWidth="1"/>
    <col min="529" max="529" width="15.625" style="78" customWidth="1"/>
    <col min="530" max="530" width="14.125" style="78" customWidth="1"/>
    <col min="531" max="532" width="14.25" style="78" customWidth="1"/>
    <col min="533" max="770" width="8.25" style="78"/>
    <col min="771" max="771" width="24.75" style="78" customWidth="1"/>
    <col min="772" max="772" width="19.25" style="78" customWidth="1"/>
    <col min="773" max="776" width="22.875" style="78" customWidth="1"/>
    <col min="777" max="777" width="8.25" style="78"/>
    <col min="778" max="778" width="18.25" style="78" customWidth="1"/>
    <col min="779" max="779" width="11" style="78" customWidth="1"/>
    <col min="780" max="780" width="14.625" style="78" customWidth="1"/>
    <col min="781" max="781" width="14.25" style="78" customWidth="1"/>
    <col min="782" max="782" width="14.625" style="78" customWidth="1"/>
    <col min="783" max="783" width="13.75" style="78" customWidth="1"/>
    <col min="784" max="784" width="14.125" style="78" customWidth="1"/>
    <col min="785" max="785" width="15.625" style="78" customWidth="1"/>
    <col min="786" max="786" width="14.125" style="78" customWidth="1"/>
    <col min="787" max="788" width="14.25" style="78" customWidth="1"/>
    <col min="789" max="1026" width="8.25" style="78"/>
    <col min="1027" max="1027" width="24.75" style="78" customWidth="1"/>
    <col min="1028" max="1028" width="19.25" style="78" customWidth="1"/>
    <col min="1029" max="1032" width="22.875" style="78" customWidth="1"/>
    <col min="1033" max="1033" width="8.25" style="78"/>
    <col min="1034" max="1034" width="18.25" style="78" customWidth="1"/>
    <col min="1035" max="1035" width="11" style="78" customWidth="1"/>
    <col min="1036" max="1036" width="14.625" style="78" customWidth="1"/>
    <col min="1037" max="1037" width="14.25" style="78" customWidth="1"/>
    <col min="1038" max="1038" width="14.625" style="78" customWidth="1"/>
    <col min="1039" max="1039" width="13.75" style="78" customWidth="1"/>
    <col min="1040" max="1040" width="14.125" style="78" customWidth="1"/>
    <col min="1041" max="1041" width="15.625" style="78" customWidth="1"/>
    <col min="1042" max="1042" width="14.125" style="78" customWidth="1"/>
    <col min="1043" max="1044" width="14.25" style="78" customWidth="1"/>
    <col min="1045" max="1282" width="8.25" style="78"/>
    <col min="1283" max="1283" width="24.75" style="78" customWidth="1"/>
    <col min="1284" max="1284" width="19.25" style="78" customWidth="1"/>
    <col min="1285" max="1288" width="22.875" style="78" customWidth="1"/>
    <col min="1289" max="1289" width="8.25" style="78"/>
    <col min="1290" max="1290" width="18.25" style="78" customWidth="1"/>
    <col min="1291" max="1291" width="11" style="78" customWidth="1"/>
    <col min="1292" max="1292" width="14.625" style="78" customWidth="1"/>
    <col min="1293" max="1293" width="14.25" style="78" customWidth="1"/>
    <col min="1294" max="1294" width="14.625" style="78" customWidth="1"/>
    <col min="1295" max="1295" width="13.75" style="78" customWidth="1"/>
    <col min="1296" max="1296" width="14.125" style="78" customWidth="1"/>
    <col min="1297" max="1297" width="15.625" style="78" customWidth="1"/>
    <col min="1298" max="1298" width="14.125" style="78" customWidth="1"/>
    <col min="1299" max="1300" width="14.25" style="78" customWidth="1"/>
    <col min="1301" max="1538" width="8.25" style="78"/>
    <col min="1539" max="1539" width="24.75" style="78" customWidth="1"/>
    <col min="1540" max="1540" width="19.25" style="78" customWidth="1"/>
    <col min="1541" max="1544" width="22.875" style="78" customWidth="1"/>
    <col min="1545" max="1545" width="8.25" style="78"/>
    <col min="1546" max="1546" width="18.25" style="78" customWidth="1"/>
    <col min="1547" max="1547" width="11" style="78" customWidth="1"/>
    <col min="1548" max="1548" width="14.625" style="78" customWidth="1"/>
    <col min="1549" max="1549" width="14.25" style="78" customWidth="1"/>
    <col min="1550" max="1550" width="14.625" style="78" customWidth="1"/>
    <col min="1551" max="1551" width="13.75" style="78" customWidth="1"/>
    <col min="1552" max="1552" width="14.125" style="78" customWidth="1"/>
    <col min="1553" max="1553" width="15.625" style="78" customWidth="1"/>
    <col min="1554" max="1554" width="14.125" style="78" customWidth="1"/>
    <col min="1555" max="1556" width="14.25" style="78" customWidth="1"/>
    <col min="1557" max="1794" width="8.25" style="78"/>
    <col min="1795" max="1795" width="24.75" style="78" customWidth="1"/>
    <col min="1796" max="1796" width="19.25" style="78" customWidth="1"/>
    <col min="1797" max="1800" width="22.875" style="78" customWidth="1"/>
    <col min="1801" max="1801" width="8.25" style="78"/>
    <col min="1802" max="1802" width="18.25" style="78" customWidth="1"/>
    <col min="1803" max="1803" width="11" style="78" customWidth="1"/>
    <col min="1804" max="1804" width="14.625" style="78" customWidth="1"/>
    <col min="1805" max="1805" width="14.25" style="78" customWidth="1"/>
    <col min="1806" max="1806" width="14.625" style="78" customWidth="1"/>
    <col min="1807" max="1807" width="13.75" style="78" customWidth="1"/>
    <col min="1808" max="1808" width="14.125" style="78" customWidth="1"/>
    <col min="1809" max="1809" width="15.625" style="78" customWidth="1"/>
    <col min="1810" max="1810" width="14.125" style="78" customWidth="1"/>
    <col min="1811" max="1812" width="14.25" style="78" customWidth="1"/>
    <col min="1813" max="2050" width="8.25" style="78"/>
    <col min="2051" max="2051" width="24.75" style="78" customWidth="1"/>
    <col min="2052" max="2052" width="19.25" style="78" customWidth="1"/>
    <col min="2053" max="2056" width="22.875" style="78" customWidth="1"/>
    <col min="2057" max="2057" width="8.25" style="78"/>
    <col min="2058" max="2058" width="18.25" style="78" customWidth="1"/>
    <col min="2059" max="2059" width="11" style="78" customWidth="1"/>
    <col min="2060" max="2060" width="14.625" style="78" customWidth="1"/>
    <col min="2061" max="2061" width="14.25" style="78" customWidth="1"/>
    <col min="2062" max="2062" width="14.625" style="78" customWidth="1"/>
    <col min="2063" max="2063" width="13.75" style="78" customWidth="1"/>
    <col min="2064" max="2064" width="14.125" style="78" customWidth="1"/>
    <col min="2065" max="2065" width="15.625" style="78" customWidth="1"/>
    <col min="2066" max="2066" width="14.125" style="78" customWidth="1"/>
    <col min="2067" max="2068" width="14.25" style="78" customWidth="1"/>
    <col min="2069" max="2306" width="8.25" style="78"/>
    <col min="2307" max="2307" width="24.75" style="78" customWidth="1"/>
    <col min="2308" max="2308" width="19.25" style="78" customWidth="1"/>
    <col min="2309" max="2312" width="22.875" style="78" customWidth="1"/>
    <col min="2313" max="2313" width="8.25" style="78"/>
    <col min="2314" max="2314" width="18.25" style="78" customWidth="1"/>
    <col min="2315" max="2315" width="11" style="78" customWidth="1"/>
    <col min="2316" max="2316" width="14.625" style="78" customWidth="1"/>
    <col min="2317" max="2317" width="14.25" style="78" customWidth="1"/>
    <col min="2318" max="2318" width="14.625" style="78" customWidth="1"/>
    <col min="2319" max="2319" width="13.75" style="78" customWidth="1"/>
    <col min="2320" max="2320" width="14.125" style="78" customWidth="1"/>
    <col min="2321" max="2321" width="15.625" style="78" customWidth="1"/>
    <col min="2322" max="2322" width="14.125" style="78" customWidth="1"/>
    <col min="2323" max="2324" width="14.25" style="78" customWidth="1"/>
    <col min="2325" max="2562" width="8.25" style="78"/>
    <col min="2563" max="2563" width="24.75" style="78" customWidth="1"/>
    <col min="2564" max="2564" width="19.25" style="78" customWidth="1"/>
    <col min="2565" max="2568" width="22.875" style="78" customWidth="1"/>
    <col min="2569" max="2569" width="8.25" style="78"/>
    <col min="2570" max="2570" width="18.25" style="78" customWidth="1"/>
    <col min="2571" max="2571" width="11" style="78" customWidth="1"/>
    <col min="2572" max="2572" width="14.625" style="78" customWidth="1"/>
    <col min="2573" max="2573" width="14.25" style="78" customWidth="1"/>
    <col min="2574" max="2574" width="14.625" style="78" customWidth="1"/>
    <col min="2575" max="2575" width="13.75" style="78" customWidth="1"/>
    <col min="2576" max="2576" width="14.125" style="78" customWidth="1"/>
    <col min="2577" max="2577" width="15.625" style="78" customWidth="1"/>
    <col min="2578" max="2578" width="14.125" style="78" customWidth="1"/>
    <col min="2579" max="2580" width="14.25" style="78" customWidth="1"/>
    <col min="2581" max="2818" width="8.25" style="78"/>
    <col min="2819" max="2819" width="24.75" style="78" customWidth="1"/>
    <col min="2820" max="2820" width="19.25" style="78" customWidth="1"/>
    <col min="2821" max="2824" width="22.875" style="78" customWidth="1"/>
    <col min="2825" max="2825" width="8.25" style="78"/>
    <col min="2826" max="2826" width="18.25" style="78" customWidth="1"/>
    <col min="2827" max="2827" width="11" style="78" customWidth="1"/>
    <col min="2828" max="2828" width="14.625" style="78" customWidth="1"/>
    <col min="2829" max="2829" width="14.25" style="78" customWidth="1"/>
    <col min="2830" max="2830" width="14.625" style="78" customWidth="1"/>
    <col min="2831" max="2831" width="13.75" style="78" customWidth="1"/>
    <col min="2832" max="2832" width="14.125" style="78" customWidth="1"/>
    <col min="2833" max="2833" width="15.625" style="78" customWidth="1"/>
    <col min="2834" max="2834" width="14.125" style="78" customWidth="1"/>
    <col min="2835" max="2836" width="14.25" style="78" customWidth="1"/>
    <col min="2837" max="3074" width="8.25" style="78"/>
    <col min="3075" max="3075" width="24.75" style="78" customWidth="1"/>
    <col min="3076" max="3076" width="19.25" style="78" customWidth="1"/>
    <col min="3077" max="3080" width="22.875" style="78" customWidth="1"/>
    <col min="3081" max="3081" width="8.25" style="78"/>
    <col min="3082" max="3082" width="18.25" style="78" customWidth="1"/>
    <col min="3083" max="3083" width="11" style="78" customWidth="1"/>
    <col min="3084" max="3084" width="14.625" style="78" customWidth="1"/>
    <col min="3085" max="3085" width="14.25" style="78" customWidth="1"/>
    <col min="3086" max="3086" width="14.625" style="78" customWidth="1"/>
    <col min="3087" max="3087" width="13.75" style="78" customWidth="1"/>
    <col min="3088" max="3088" width="14.125" style="78" customWidth="1"/>
    <col min="3089" max="3089" width="15.625" style="78" customWidth="1"/>
    <col min="3090" max="3090" width="14.125" style="78" customWidth="1"/>
    <col min="3091" max="3092" width="14.25" style="78" customWidth="1"/>
    <col min="3093" max="3330" width="8.25" style="78"/>
    <col min="3331" max="3331" width="24.75" style="78" customWidth="1"/>
    <col min="3332" max="3332" width="19.25" style="78" customWidth="1"/>
    <col min="3333" max="3336" width="22.875" style="78" customWidth="1"/>
    <col min="3337" max="3337" width="8.25" style="78"/>
    <col min="3338" max="3338" width="18.25" style="78" customWidth="1"/>
    <col min="3339" max="3339" width="11" style="78" customWidth="1"/>
    <col min="3340" max="3340" width="14.625" style="78" customWidth="1"/>
    <col min="3341" max="3341" width="14.25" style="78" customWidth="1"/>
    <col min="3342" max="3342" width="14.625" style="78" customWidth="1"/>
    <col min="3343" max="3343" width="13.75" style="78" customWidth="1"/>
    <col min="3344" max="3344" width="14.125" style="78" customWidth="1"/>
    <col min="3345" max="3345" width="15.625" style="78" customWidth="1"/>
    <col min="3346" max="3346" width="14.125" style="78" customWidth="1"/>
    <col min="3347" max="3348" width="14.25" style="78" customWidth="1"/>
    <col min="3349" max="3586" width="8.25" style="78"/>
    <col min="3587" max="3587" width="24.75" style="78" customWidth="1"/>
    <col min="3588" max="3588" width="19.25" style="78" customWidth="1"/>
    <col min="3589" max="3592" width="22.875" style="78" customWidth="1"/>
    <col min="3593" max="3593" width="8.25" style="78"/>
    <col min="3594" max="3594" width="18.25" style="78" customWidth="1"/>
    <col min="3595" max="3595" width="11" style="78" customWidth="1"/>
    <col min="3596" max="3596" width="14.625" style="78" customWidth="1"/>
    <col min="3597" max="3597" width="14.25" style="78" customWidth="1"/>
    <col min="3598" max="3598" width="14.625" style="78" customWidth="1"/>
    <col min="3599" max="3599" width="13.75" style="78" customWidth="1"/>
    <col min="3600" max="3600" width="14.125" style="78" customWidth="1"/>
    <col min="3601" max="3601" width="15.625" style="78" customWidth="1"/>
    <col min="3602" max="3602" width="14.125" style="78" customWidth="1"/>
    <col min="3603" max="3604" width="14.25" style="78" customWidth="1"/>
    <col min="3605" max="3842" width="8.25" style="78"/>
    <col min="3843" max="3843" width="24.75" style="78" customWidth="1"/>
    <col min="3844" max="3844" width="19.25" style="78" customWidth="1"/>
    <col min="3845" max="3848" width="22.875" style="78" customWidth="1"/>
    <col min="3849" max="3849" width="8.25" style="78"/>
    <col min="3850" max="3850" width="18.25" style="78" customWidth="1"/>
    <col min="3851" max="3851" width="11" style="78" customWidth="1"/>
    <col min="3852" max="3852" width="14.625" style="78" customWidth="1"/>
    <col min="3853" max="3853" width="14.25" style="78" customWidth="1"/>
    <col min="3854" max="3854" width="14.625" style="78" customWidth="1"/>
    <col min="3855" max="3855" width="13.75" style="78" customWidth="1"/>
    <col min="3856" max="3856" width="14.125" style="78" customWidth="1"/>
    <col min="3857" max="3857" width="15.625" style="78" customWidth="1"/>
    <col min="3858" max="3858" width="14.125" style="78" customWidth="1"/>
    <col min="3859" max="3860" width="14.25" style="78" customWidth="1"/>
    <col min="3861" max="4098" width="8.25" style="78"/>
    <col min="4099" max="4099" width="24.75" style="78" customWidth="1"/>
    <col min="4100" max="4100" width="19.25" style="78" customWidth="1"/>
    <col min="4101" max="4104" width="22.875" style="78" customWidth="1"/>
    <col min="4105" max="4105" width="8.25" style="78"/>
    <col min="4106" max="4106" width="18.25" style="78" customWidth="1"/>
    <col min="4107" max="4107" width="11" style="78" customWidth="1"/>
    <col min="4108" max="4108" width="14.625" style="78" customWidth="1"/>
    <col min="4109" max="4109" width="14.25" style="78" customWidth="1"/>
    <col min="4110" max="4110" width="14.625" style="78" customWidth="1"/>
    <col min="4111" max="4111" width="13.75" style="78" customWidth="1"/>
    <col min="4112" max="4112" width="14.125" style="78" customWidth="1"/>
    <col min="4113" max="4113" width="15.625" style="78" customWidth="1"/>
    <col min="4114" max="4114" width="14.125" style="78" customWidth="1"/>
    <col min="4115" max="4116" width="14.25" style="78" customWidth="1"/>
    <col min="4117" max="4354" width="8.25" style="78"/>
    <col min="4355" max="4355" width="24.75" style="78" customWidth="1"/>
    <col min="4356" max="4356" width="19.25" style="78" customWidth="1"/>
    <col min="4357" max="4360" width="22.875" style="78" customWidth="1"/>
    <col min="4361" max="4361" width="8.25" style="78"/>
    <col min="4362" max="4362" width="18.25" style="78" customWidth="1"/>
    <col min="4363" max="4363" width="11" style="78" customWidth="1"/>
    <col min="4364" max="4364" width="14.625" style="78" customWidth="1"/>
    <col min="4365" max="4365" width="14.25" style="78" customWidth="1"/>
    <col min="4366" max="4366" width="14.625" style="78" customWidth="1"/>
    <col min="4367" max="4367" width="13.75" style="78" customWidth="1"/>
    <col min="4368" max="4368" width="14.125" style="78" customWidth="1"/>
    <col min="4369" max="4369" width="15.625" style="78" customWidth="1"/>
    <col min="4370" max="4370" width="14.125" style="78" customWidth="1"/>
    <col min="4371" max="4372" width="14.25" style="78" customWidth="1"/>
    <col min="4373" max="4610" width="8.25" style="78"/>
    <col min="4611" max="4611" width="24.75" style="78" customWidth="1"/>
    <col min="4612" max="4612" width="19.25" style="78" customWidth="1"/>
    <col min="4613" max="4616" width="22.875" style="78" customWidth="1"/>
    <col min="4617" max="4617" width="8.25" style="78"/>
    <col min="4618" max="4618" width="18.25" style="78" customWidth="1"/>
    <col min="4619" max="4619" width="11" style="78" customWidth="1"/>
    <col min="4620" max="4620" width="14.625" style="78" customWidth="1"/>
    <col min="4621" max="4621" width="14.25" style="78" customWidth="1"/>
    <col min="4622" max="4622" width="14.625" style="78" customWidth="1"/>
    <col min="4623" max="4623" width="13.75" style="78" customWidth="1"/>
    <col min="4624" max="4624" width="14.125" style="78" customWidth="1"/>
    <col min="4625" max="4625" width="15.625" style="78" customWidth="1"/>
    <col min="4626" max="4626" width="14.125" style="78" customWidth="1"/>
    <col min="4627" max="4628" width="14.25" style="78" customWidth="1"/>
    <col min="4629" max="4866" width="8.25" style="78"/>
    <col min="4867" max="4867" width="24.75" style="78" customWidth="1"/>
    <col min="4868" max="4868" width="19.25" style="78" customWidth="1"/>
    <col min="4869" max="4872" width="22.875" style="78" customWidth="1"/>
    <col min="4873" max="4873" width="8.25" style="78"/>
    <col min="4874" max="4874" width="18.25" style="78" customWidth="1"/>
    <col min="4875" max="4875" width="11" style="78" customWidth="1"/>
    <col min="4876" max="4876" width="14.625" style="78" customWidth="1"/>
    <col min="4877" max="4877" width="14.25" style="78" customWidth="1"/>
    <col min="4878" max="4878" width="14.625" style="78" customWidth="1"/>
    <col min="4879" max="4879" width="13.75" style="78" customWidth="1"/>
    <col min="4880" max="4880" width="14.125" style="78" customWidth="1"/>
    <col min="4881" max="4881" width="15.625" style="78" customWidth="1"/>
    <col min="4882" max="4882" width="14.125" style="78" customWidth="1"/>
    <col min="4883" max="4884" width="14.25" style="78" customWidth="1"/>
    <col min="4885" max="5122" width="8.25" style="78"/>
    <col min="5123" max="5123" width="24.75" style="78" customWidth="1"/>
    <col min="5124" max="5124" width="19.25" style="78" customWidth="1"/>
    <col min="5125" max="5128" width="22.875" style="78" customWidth="1"/>
    <col min="5129" max="5129" width="8.25" style="78"/>
    <col min="5130" max="5130" width="18.25" style="78" customWidth="1"/>
    <col min="5131" max="5131" width="11" style="78" customWidth="1"/>
    <col min="5132" max="5132" width="14.625" style="78" customWidth="1"/>
    <col min="5133" max="5133" width="14.25" style="78" customWidth="1"/>
    <col min="5134" max="5134" width="14.625" style="78" customWidth="1"/>
    <col min="5135" max="5135" width="13.75" style="78" customWidth="1"/>
    <col min="5136" max="5136" width="14.125" style="78" customWidth="1"/>
    <col min="5137" max="5137" width="15.625" style="78" customWidth="1"/>
    <col min="5138" max="5138" width="14.125" style="78" customWidth="1"/>
    <col min="5139" max="5140" width="14.25" style="78" customWidth="1"/>
    <col min="5141" max="5378" width="8.25" style="78"/>
    <col min="5379" max="5379" width="24.75" style="78" customWidth="1"/>
    <col min="5380" max="5380" width="19.25" style="78" customWidth="1"/>
    <col min="5381" max="5384" width="22.875" style="78" customWidth="1"/>
    <col min="5385" max="5385" width="8.25" style="78"/>
    <col min="5386" max="5386" width="18.25" style="78" customWidth="1"/>
    <col min="5387" max="5387" width="11" style="78" customWidth="1"/>
    <col min="5388" max="5388" width="14.625" style="78" customWidth="1"/>
    <col min="5389" max="5389" width="14.25" style="78" customWidth="1"/>
    <col min="5390" max="5390" width="14.625" style="78" customWidth="1"/>
    <col min="5391" max="5391" width="13.75" style="78" customWidth="1"/>
    <col min="5392" max="5392" width="14.125" style="78" customWidth="1"/>
    <col min="5393" max="5393" width="15.625" style="78" customWidth="1"/>
    <col min="5394" max="5394" width="14.125" style="78" customWidth="1"/>
    <col min="5395" max="5396" width="14.25" style="78" customWidth="1"/>
    <col min="5397" max="5634" width="8.25" style="78"/>
    <col min="5635" max="5635" width="24.75" style="78" customWidth="1"/>
    <col min="5636" max="5636" width="19.25" style="78" customWidth="1"/>
    <col min="5637" max="5640" width="22.875" style="78" customWidth="1"/>
    <col min="5641" max="5641" width="8.25" style="78"/>
    <col min="5642" max="5642" width="18.25" style="78" customWidth="1"/>
    <col min="5643" max="5643" width="11" style="78" customWidth="1"/>
    <col min="5644" max="5644" width="14.625" style="78" customWidth="1"/>
    <col min="5645" max="5645" width="14.25" style="78" customWidth="1"/>
    <col min="5646" max="5646" width="14.625" style="78" customWidth="1"/>
    <col min="5647" max="5647" width="13.75" style="78" customWidth="1"/>
    <col min="5648" max="5648" width="14.125" style="78" customWidth="1"/>
    <col min="5649" max="5649" width="15.625" style="78" customWidth="1"/>
    <col min="5650" max="5650" width="14.125" style="78" customWidth="1"/>
    <col min="5651" max="5652" width="14.25" style="78" customWidth="1"/>
    <col min="5653" max="5890" width="8.25" style="78"/>
    <col min="5891" max="5891" width="24.75" style="78" customWidth="1"/>
    <col min="5892" max="5892" width="19.25" style="78" customWidth="1"/>
    <col min="5893" max="5896" width="22.875" style="78" customWidth="1"/>
    <col min="5897" max="5897" width="8.25" style="78"/>
    <col min="5898" max="5898" width="18.25" style="78" customWidth="1"/>
    <col min="5899" max="5899" width="11" style="78" customWidth="1"/>
    <col min="5900" max="5900" width="14.625" style="78" customWidth="1"/>
    <col min="5901" max="5901" width="14.25" style="78" customWidth="1"/>
    <col min="5902" max="5902" width="14.625" style="78" customWidth="1"/>
    <col min="5903" max="5903" width="13.75" style="78" customWidth="1"/>
    <col min="5904" max="5904" width="14.125" style="78" customWidth="1"/>
    <col min="5905" max="5905" width="15.625" style="78" customWidth="1"/>
    <col min="5906" max="5906" width="14.125" style="78" customWidth="1"/>
    <col min="5907" max="5908" width="14.25" style="78" customWidth="1"/>
    <col min="5909" max="6146" width="8.25" style="78"/>
    <col min="6147" max="6147" width="24.75" style="78" customWidth="1"/>
    <col min="6148" max="6148" width="19.25" style="78" customWidth="1"/>
    <col min="6149" max="6152" width="22.875" style="78" customWidth="1"/>
    <col min="6153" max="6153" width="8.25" style="78"/>
    <col min="6154" max="6154" width="18.25" style="78" customWidth="1"/>
    <col min="6155" max="6155" width="11" style="78" customWidth="1"/>
    <col min="6156" max="6156" width="14.625" style="78" customWidth="1"/>
    <col min="6157" max="6157" width="14.25" style="78" customWidth="1"/>
    <col min="6158" max="6158" width="14.625" style="78" customWidth="1"/>
    <col min="6159" max="6159" width="13.75" style="78" customWidth="1"/>
    <col min="6160" max="6160" width="14.125" style="78" customWidth="1"/>
    <col min="6161" max="6161" width="15.625" style="78" customWidth="1"/>
    <col min="6162" max="6162" width="14.125" style="78" customWidth="1"/>
    <col min="6163" max="6164" width="14.25" style="78" customWidth="1"/>
    <col min="6165" max="6402" width="8.25" style="78"/>
    <col min="6403" max="6403" width="24.75" style="78" customWidth="1"/>
    <col min="6404" max="6404" width="19.25" style="78" customWidth="1"/>
    <col min="6405" max="6408" width="22.875" style="78" customWidth="1"/>
    <col min="6409" max="6409" width="8.25" style="78"/>
    <col min="6410" max="6410" width="18.25" style="78" customWidth="1"/>
    <col min="6411" max="6411" width="11" style="78" customWidth="1"/>
    <col min="6412" max="6412" width="14.625" style="78" customWidth="1"/>
    <col min="6413" max="6413" width="14.25" style="78" customWidth="1"/>
    <col min="6414" max="6414" width="14.625" style="78" customWidth="1"/>
    <col min="6415" max="6415" width="13.75" style="78" customWidth="1"/>
    <col min="6416" max="6416" width="14.125" style="78" customWidth="1"/>
    <col min="6417" max="6417" width="15.625" style="78" customWidth="1"/>
    <col min="6418" max="6418" width="14.125" style="78" customWidth="1"/>
    <col min="6419" max="6420" width="14.25" style="78" customWidth="1"/>
    <col min="6421" max="6658" width="8.25" style="78"/>
    <col min="6659" max="6659" width="24.75" style="78" customWidth="1"/>
    <col min="6660" max="6660" width="19.25" style="78" customWidth="1"/>
    <col min="6661" max="6664" width="22.875" style="78" customWidth="1"/>
    <col min="6665" max="6665" width="8.25" style="78"/>
    <col min="6666" max="6666" width="18.25" style="78" customWidth="1"/>
    <col min="6667" max="6667" width="11" style="78" customWidth="1"/>
    <col min="6668" max="6668" width="14.625" style="78" customWidth="1"/>
    <col min="6669" max="6669" width="14.25" style="78" customWidth="1"/>
    <col min="6670" max="6670" width="14.625" style="78" customWidth="1"/>
    <col min="6671" max="6671" width="13.75" style="78" customWidth="1"/>
    <col min="6672" max="6672" width="14.125" style="78" customWidth="1"/>
    <col min="6673" max="6673" width="15.625" style="78" customWidth="1"/>
    <col min="6674" max="6674" width="14.125" style="78" customWidth="1"/>
    <col min="6675" max="6676" width="14.25" style="78" customWidth="1"/>
    <col min="6677" max="6914" width="8.25" style="78"/>
    <col min="6915" max="6915" width="24.75" style="78" customWidth="1"/>
    <col min="6916" max="6916" width="19.25" style="78" customWidth="1"/>
    <col min="6917" max="6920" width="22.875" style="78" customWidth="1"/>
    <col min="6921" max="6921" width="8.25" style="78"/>
    <col min="6922" max="6922" width="18.25" style="78" customWidth="1"/>
    <col min="6923" max="6923" width="11" style="78" customWidth="1"/>
    <col min="6924" max="6924" width="14.625" style="78" customWidth="1"/>
    <col min="6925" max="6925" width="14.25" style="78" customWidth="1"/>
    <col min="6926" max="6926" width="14.625" style="78" customWidth="1"/>
    <col min="6927" max="6927" width="13.75" style="78" customWidth="1"/>
    <col min="6928" max="6928" width="14.125" style="78" customWidth="1"/>
    <col min="6929" max="6929" width="15.625" style="78" customWidth="1"/>
    <col min="6930" max="6930" width="14.125" style="78" customWidth="1"/>
    <col min="6931" max="6932" width="14.25" style="78" customWidth="1"/>
    <col min="6933" max="7170" width="8.25" style="78"/>
    <col min="7171" max="7171" width="24.75" style="78" customWidth="1"/>
    <col min="7172" max="7172" width="19.25" style="78" customWidth="1"/>
    <col min="7173" max="7176" width="22.875" style="78" customWidth="1"/>
    <col min="7177" max="7177" width="8.25" style="78"/>
    <col min="7178" max="7178" width="18.25" style="78" customWidth="1"/>
    <col min="7179" max="7179" width="11" style="78" customWidth="1"/>
    <col min="7180" max="7180" width="14.625" style="78" customWidth="1"/>
    <col min="7181" max="7181" width="14.25" style="78" customWidth="1"/>
    <col min="7182" max="7182" width="14.625" style="78" customWidth="1"/>
    <col min="7183" max="7183" width="13.75" style="78" customWidth="1"/>
    <col min="7184" max="7184" width="14.125" style="78" customWidth="1"/>
    <col min="7185" max="7185" width="15.625" style="78" customWidth="1"/>
    <col min="7186" max="7186" width="14.125" style="78" customWidth="1"/>
    <col min="7187" max="7188" width="14.25" style="78" customWidth="1"/>
    <col min="7189" max="7426" width="8.25" style="78"/>
    <col min="7427" max="7427" width="24.75" style="78" customWidth="1"/>
    <col min="7428" max="7428" width="19.25" style="78" customWidth="1"/>
    <col min="7429" max="7432" width="22.875" style="78" customWidth="1"/>
    <col min="7433" max="7433" width="8.25" style="78"/>
    <col min="7434" max="7434" width="18.25" style="78" customWidth="1"/>
    <col min="7435" max="7435" width="11" style="78" customWidth="1"/>
    <col min="7436" max="7436" width="14.625" style="78" customWidth="1"/>
    <col min="7437" max="7437" width="14.25" style="78" customWidth="1"/>
    <col min="7438" max="7438" width="14.625" style="78" customWidth="1"/>
    <col min="7439" max="7439" width="13.75" style="78" customWidth="1"/>
    <col min="7440" max="7440" width="14.125" style="78" customWidth="1"/>
    <col min="7441" max="7441" width="15.625" style="78" customWidth="1"/>
    <col min="7442" max="7442" width="14.125" style="78" customWidth="1"/>
    <col min="7443" max="7444" width="14.25" style="78" customWidth="1"/>
    <col min="7445" max="7682" width="8.25" style="78"/>
    <col min="7683" max="7683" width="24.75" style="78" customWidth="1"/>
    <col min="7684" max="7684" width="19.25" style="78" customWidth="1"/>
    <col min="7685" max="7688" width="22.875" style="78" customWidth="1"/>
    <col min="7689" max="7689" width="8.25" style="78"/>
    <col min="7690" max="7690" width="18.25" style="78" customWidth="1"/>
    <col min="7691" max="7691" width="11" style="78" customWidth="1"/>
    <col min="7692" max="7692" width="14.625" style="78" customWidth="1"/>
    <col min="7693" max="7693" width="14.25" style="78" customWidth="1"/>
    <col min="7694" max="7694" width="14.625" style="78" customWidth="1"/>
    <col min="7695" max="7695" width="13.75" style="78" customWidth="1"/>
    <col min="7696" max="7696" width="14.125" style="78" customWidth="1"/>
    <col min="7697" max="7697" width="15.625" style="78" customWidth="1"/>
    <col min="7698" max="7698" width="14.125" style="78" customWidth="1"/>
    <col min="7699" max="7700" width="14.25" style="78" customWidth="1"/>
    <col min="7701" max="7938" width="8.25" style="78"/>
    <col min="7939" max="7939" width="24.75" style="78" customWidth="1"/>
    <col min="7940" max="7940" width="19.25" style="78" customWidth="1"/>
    <col min="7941" max="7944" width="22.875" style="78" customWidth="1"/>
    <col min="7945" max="7945" width="8.25" style="78"/>
    <col min="7946" max="7946" width="18.25" style="78" customWidth="1"/>
    <col min="7947" max="7947" width="11" style="78" customWidth="1"/>
    <col min="7948" max="7948" width="14.625" style="78" customWidth="1"/>
    <col min="7949" max="7949" width="14.25" style="78" customWidth="1"/>
    <col min="7950" max="7950" width="14.625" style="78" customWidth="1"/>
    <col min="7951" max="7951" width="13.75" style="78" customWidth="1"/>
    <col min="7952" max="7952" width="14.125" style="78" customWidth="1"/>
    <col min="7953" max="7953" width="15.625" style="78" customWidth="1"/>
    <col min="7954" max="7954" width="14.125" style="78" customWidth="1"/>
    <col min="7955" max="7956" width="14.25" style="78" customWidth="1"/>
    <col min="7957" max="8194" width="8.25" style="78"/>
    <col min="8195" max="8195" width="24.75" style="78" customWidth="1"/>
    <col min="8196" max="8196" width="19.25" style="78" customWidth="1"/>
    <col min="8197" max="8200" width="22.875" style="78" customWidth="1"/>
    <col min="8201" max="8201" width="8.25" style="78"/>
    <col min="8202" max="8202" width="18.25" style="78" customWidth="1"/>
    <col min="8203" max="8203" width="11" style="78" customWidth="1"/>
    <col min="8204" max="8204" width="14.625" style="78" customWidth="1"/>
    <col min="8205" max="8205" width="14.25" style="78" customWidth="1"/>
    <col min="8206" max="8206" width="14.625" style="78" customWidth="1"/>
    <col min="8207" max="8207" width="13.75" style="78" customWidth="1"/>
    <col min="8208" max="8208" width="14.125" style="78" customWidth="1"/>
    <col min="8209" max="8209" width="15.625" style="78" customWidth="1"/>
    <col min="8210" max="8210" width="14.125" style="78" customWidth="1"/>
    <col min="8211" max="8212" width="14.25" style="78" customWidth="1"/>
    <col min="8213" max="8450" width="8.25" style="78"/>
    <col min="8451" max="8451" width="24.75" style="78" customWidth="1"/>
    <col min="8452" max="8452" width="19.25" style="78" customWidth="1"/>
    <col min="8453" max="8456" width="22.875" style="78" customWidth="1"/>
    <col min="8457" max="8457" width="8.25" style="78"/>
    <col min="8458" max="8458" width="18.25" style="78" customWidth="1"/>
    <col min="8459" max="8459" width="11" style="78" customWidth="1"/>
    <col min="8460" max="8460" width="14.625" style="78" customWidth="1"/>
    <col min="8461" max="8461" width="14.25" style="78" customWidth="1"/>
    <col min="8462" max="8462" width="14.625" style="78" customWidth="1"/>
    <col min="8463" max="8463" width="13.75" style="78" customWidth="1"/>
    <col min="8464" max="8464" width="14.125" style="78" customWidth="1"/>
    <col min="8465" max="8465" width="15.625" style="78" customWidth="1"/>
    <col min="8466" max="8466" width="14.125" style="78" customWidth="1"/>
    <col min="8467" max="8468" width="14.25" style="78" customWidth="1"/>
    <col min="8469" max="8706" width="8.25" style="78"/>
    <col min="8707" max="8707" width="24.75" style="78" customWidth="1"/>
    <col min="8708" max="8708" width="19.25" style="78" customWidth="1"/>
    <col min="8709" max="8712" width="22.875" style="78" customWidth="1"/>
    <col min="8713" max="8713" width="8.25" style="78"/>
    <col min="8714" max="8714" width="18.25" style="78" customWidth="1"/>
    <col min="8715" max="8715" width="11" style="78" customWidth="1"/>
    <col min="8716" max="8716" width="14.625" style="78" customWidth="1"/>
    <col min="8717" max="8717" width="14.25" style="78" customWidth="1"/>
    <col min="8718" max="8718" width="14.625" style="78" customWidth="1"/>
    <col min="8719" max="8719" width="13.75" style="78" customWidth="1"/>
    <col min="8720" max="8720" width="14.125" style="78" customWidth="1"/>
    <col min="8721" max="8721" width="15.625" style="78" customWidth="1"/>
    <col min="8722" max="8722" width="14.125" style="78" customWidth="1"/>
    <col min="8723" max="8724" width="14.25" style="78" customWidth="1"/>
    <col min="8725" max="8962" width="8.25" style="78"/>
    <col min="8963" max="8963" width="24.75" style="78" customWidth="1"/>
    <col min="8964" max="8964" width="19.25" style="78" customWidth="1"/>
    <col min="8965" max="8968" width="22.875" style="78" customWidth="1"/>
    <col min="8969" max="8969" width="8.25" style="78"/>
    <col min="8970" max="8970" width="18.25" style="78" customWidth="1"/>
    <col min="8971" max="8971" width="11" style="78" customWidth="1"/>
    <col min="8972" max="8972" width="14.625" style="78" customWidth="1"/>
    <col min="8973" max="8973" width="14.25" style="78" customWidth="1"/>
    <col min="8974" max="8974" width="14.625" style="78" customWidth="1"/>
    <col min="8975" max="8975" width="13.75" style="78" customWidth="1"/>
    <col min="8976" max="8976" width="14.125" style="78" customWidth="1"/>
    <col min="8977" max="8977" width="15.625" style="78" customWidth="1"/>
    <col min="8978" max="8978" width="14.125" style="78" customWidth="1"/>
    <col min="8979" max="8980" width="14.25" style="78" customWidth="1"/>
    <col min="8981" max="9218" width="8.25" style="78"/>
    <col min="9219" max="9219" width="24.75" style="78" customWidth="1"/>
    <col min="9220" max="9220" width="19.25" style="78" customWidth="1"/>
    <col min="9221" max="9224" width="22.875" style="78" customWidth="1"/>
    <col min="9225" max="9225" width="8.25" style="78"/>
    <col min="9226" max="9226" width="18.25" style="78" customWidth="1"/>
    <col min="9227" max="9227" width="11" style="78" customWidth="1"/>
    <col min="9228" max="9228" width="14.625" style="78" customWidth="1"/>
    <col min="9229" max="9229" width="14.25" style="78" customWidth="1"/>
    <col min="9230" max="9230" width="14.625" style="78" customWidth="1"/>
    <col min="9231" max="9231" width="13.75" style="78" customWidth="1"/>
    <col min="9232" max="9232" width="14.125" style="78" customWidth="1"/>
    <col min="9233" max="9233" width="15.625" style="78" customWidth="1"/>
    <col min="9234" max="9234" width="14.125" style="78" customWidth="1"/>
    <col min="9235" max="9236" width="14.25" style="78" customWidth="1"/>
    <col min="9237" max="9474" width="8.25" style="78"/>
    <col min="9475" max="9475" width="24.75" style="78" customWidth="1"/>
    <col min="9476" max="9476" width="19.25" style="78" customWidth="1"/>
    <col min="9477" max="9480" width="22.875" style="78" customWidth="1"/>
    <col min="9481" max="9481" width="8.25" style="78"/>
    <col min="9482" max="9482" width="18.25" style="78" customWidth="1"/>
    <col min="9483" max="9483" width="11" style="78" customWidth="1"/>
    <col min="9484" max="9484" width="14.625" style="78" customWidth="1"/>
    <col min="9485" max="9485" width="14.25" style="78" customWidth="1"/>
    <col min="9486" max="9486" width="14.625" style="78" customWidth="1"/>
    <col min="9487" max="9487" width="13.75" style="78" customWidth="1"/>
    <col min="9488" max="9488" width="14.125" style="78" customWidth="1"/>
    <col min="9489" max="9489" width="15.625" style="78" customWidth="1"/>
    <col min="9490" max="9490" width="14.125" style="78" customWidth="1"/>
    <col min="9491" max="9492" width="14.25" style="78" customWidth="1"/>
    <col min="9493" max="9730" width="8.25" style="78"/>
    <col min="9731" max="9731" width="24.75" style="78" customWidth="1"/>
    <col min="9732" max="9732" width="19.25" style="78" customWidth="1"/>
    <col min="9733" max="9736" width="22.875" style="78" customWidth="1"/>
    <col min="9737" max="9737" width="8.25" style="78"/>
    <col min="9738" max="9738" width="18.25" style="78" customWidth="1"/>
    <col min="9739" max="9739" width="11" style="78" customWidth="1"/>
    <col min="9740" max="9740" width="14.625" style="78" customWidth="1"/>
    <col min="9741" max="9741" width="14.25" style="78" customWidth="1"/>
    <col min="9742" max="9742" width="14.625" style="78" customWidth="1"/>
    <col min="9743" max="9743" width="13.75" style="78" customWidth="1"/>
    <col min="9744" max="9744" width="14.125" style="78" customWidth="1"/>
    <col min="9745" max="9745" width="15.625" style="78" customWidth="1"/>
    <col min="9746" max="9746" width="14.125" style="78" customWidth="1"/>
    <col min="9747" max="9748" width="14.25" style="78" customWidth="1"/>
    <col min="9749" max="9986" width="8.25" style="78"/>
    <col min="9987" max="9987" width="24.75" style="78" customWidth="1"/>
    <col min="9988" max="9988" width="19.25" style="78" customWidth="1"/>
    <col min="9989" max="9992" width="22.875" style="78" customWidth="1"/>
    <col min="9993" max="9993" width="8.25" style="78"/>
    <col min="9994" max="9994" width="18.25" style="78" customWidth="1"/>
    <col min="9995" max="9995" width="11" style="78" customWidth="1"/>
    <col min="9996" max="9996" width="14.625" style="78" customWidth="1"/>
    <col min="9997" max="9997" width="14.25" style="78" customWidth="1"/>
    <col min="9998" max="9998" width="14.625" style="78" customWidth="1"/>
    <col min="9999" max="9999" width="13.75" style="78" customWidth="1"/>
    <col min="10000" max="10000" width="14.125" style="78" customWidth="1"/>
    <col min="10001" max="10001" width="15.625" style="78" customWidth="1"/>
    <col min="10002" max="10002" width="14.125" style="78" customWidth="1"/>
    <col min="10003" max="10004" width="14.25" style="78" customWidth="1"/>
    <col min="10005" max="10242" width="8.25" style="78"/>
    <col min="10243" max="10243" width="24.75" style="78" customWidth="1"/>
    <col min="10244" max="10244" width="19.25" style="78" customWidth="1"/>
    <col min="10245" max="10248" width="22.875" style="78" customWidth="1"/>
    <col min="10249" max="10249" width="8.25" style="78"/>
    <col min="10250" max="10250" width="18.25" style="78" customWidth="1"/>
    <col min="10251" max="10251" width="11" style="78" customWidth="1"/>
    <col min="10252" max="10252" width="14.625" style="78" customWidth="1"/>
    <col min="10253" max="10253" width="14.25" style="78" customWidth="1"/>
    <col min="10254" max="10254" width="14.625" style="78" customWidth="1"/>
    <col min="10255" max="10255" width="13.75" style="78" customWidth="1"/>
    <col min="10256" max="10256" width="14.125" style="78" customWidth="1"/>
    <col min="10257" max="10257" width="15.625" style="78" customWidth="1"/>
    <col min="10258" max="10258" width="14.125" style="78" customWidth="1"/>
    <col min="10259" max="10260" width="14.25" style="78" customWidth="1"/>
    <col min="10261" max="10498" width="8.25" style="78"/>
    <col min="10499" max="10499" width="24.75" style="78" customWidth="1"/>
    <col min="10500" max="10500" width="19.25" style="78" customWidth="1"/>
    <col min="10501" max="10504" width="22.875" style="78" customWidth="1"/>
    <col min="10505" max="10505" width="8.25" style="78"/>
    <col min="10506" max="10506" width="18.25" style="78" customWidth="1"/>
    <col min="10507" max="10507" width="11" style="78" customWidth="1"/>
    <col min="10508" max="10508" width="14.625" style="78" customWidth="1"/>
    <col min="10509" max="10509" width="14.25" style="78" customWidth="1"/>
    <col min="10510" max="10510" width="14.625" style="78" customWidth="1"/>
    <col min="10511" max="10511" width="13.75" style="78" customWidth="1"/>
    <col min="10512" max="10512" width="14.125" style="78" customWidth="1"/>
    <col min="10513" max="10513" width="15.625" style="78" customWidth="1"/>
    <col min="10514" max="10514" width="14.125" style="78" customWidth="1"/>
    <col min="10515" max="10516" width="14.25" style="78" customWidth="1"/>
    <col min="10517" max="10754" width="8.25" style="78"/>
    <col min="10755" max="10755" width="24.75" style="78" customWidth="1"/>
    <col min="10756" max="10756" width="19.25" style="78" customWidth="1"/>
    <col min="10757" max="10760" width="22.875" style="78" customWidth="1"/>
    <col min="10761" max="10761" width="8.25" style="78"/>
    <col min="10762" max="10762" width="18.25" style="78" customWidth="1"/>
    <col min="10763" max="10763" width="11" style="78" customWidth="1"/>
    <col min="10764" max="10764" width="14.625" style="78" customWidth="1"/>
    <col min="10765" max="10765" width="14.25" style="78" customWidth="1"/>
    <col min="10766" max="10766" width="14.625" style="78" customWidth="1"/>
    <col min="10767" max="10767" width="13.75" style="78" customWidth="1"/>
    <col min="10768" max="10768" width="14.125" style="78" customWidth="1"/>
    <col min="10769" max="10769" width="15.625" style="78" customWidth="1"/>
    <col min="10770" max="10770" width="14.125" style="78" customWidth="1"/>
    <col min="10771" max="10772" width="14.25" style="78" customWidth="1"/>
    <col min="10773" max="11010" width="8.25" style="78"/>
    <col min="11011" max="11011" width="24.75" style="78" customWidth="1"/>
    <col min="11012" max="11012" width="19.25" style="78" customWidth="1"/>
    <col min="11013" max="11016" width="22.875" style="78" customWidth="1"/>
    <col min="11017" max="11017" width="8.25" style="78"/>
    <col min="11018" max="11018" width="18.25" style="78" customWidth="1"/>
    <col min="11019" max="11019" width="11" style="78" customWidth="1"/>
    <col min="11020" max="11020" width="14.625" style="78" customWidth="1"/>
    <col min="11021" max="11021" width="14.25" style="78" customWidth="1"/>
    <col min="11022" max="11022" width="14.625" style="78" customWidth="1"/>
    <col min="11023" max="11023" width="13.75" style="78" customWidth="1"/>
    <col min="11024" max="11024" width="14.125" style="78" customWidth="1"/>
    <col min="11025" max="11025" width="15.625" style="78" customWidth="1"/>
    <col min="11026" max="11026" width="14.125" style="78" customWidth="1"/>
    <col min="11027" max="11028" width="14.25" style="78" customWidth="1"/>
    <col min="11029" max="11266" width="8.25" style="78"/>
    <col min="11267" max="11267" width="24.75" style="78" customWidth="1"/>
    <col min="11268" max="11268" width="19.25" style="78" customWidth="1"/>
    <col min="11269" max="11272" width="22.875" style="78" customWidth="1"/>
    <col min="11273" max="11273" width="8.25" style="78"/>
    <col min="11274" max="11274" width="18.25" style="78" customWidth="1"/>
    <col min="11275" max="11275" width="11" style="78" customWidth="1"/>
    <col min="11276" max="11276" width="14.625" style="78" customWidth="1"/>
    <col min="11277" max="11277" width="14.25" style="78" customWidth="1"/>
    <col min="11278" max="11278" width="14.625" style="78" customWidth="1"/>
    <col min="11279" max="11279" width="13.75" style="78" customWidth="1"/>
    <col min="11280" max="11280" width="14.125" style="78" customWidth="1"/>
    <col min="11281" max="11281" width="15.625" style="78" customWidth="1"/>
    <col min="11282" max="11282" width="14.125" style="78" customWidth="1"/>
    <col min="11283" max="11284" width="14.25" style="78" customWidth="1"/>
    <col min="11285" max="11522" width="8.25" style="78"/>
    <col min="11523" max="11523" width="24.75" style="78" customWidth="1"/>
    <col min="11524" max="11524" width="19.25" style="78" customWidth="1"/>
    <col min="11525" max="11528" width="22.875" style="78" customWidth="1"/>
    <col min="11529" max="11529" width="8.25" style="78"/>
    <col min="11530" max="11530" width="18.25" style="78" customWidth="1"/>
    <col min="11531" max="11531" width="11" style="78" customWidth="1"/>
    <col min="11532" max="11532" width="14.625" style="78" customWidth="1"/>
    <col min="11533" max="11533" width="14.25" style="78" customWidth="1"/>
    <col min="11534" max="11534" width="14.625" style="78" customWidth="1"/>
    <col min="11535" max="11535" width="13.75" style="78" customWidth="1"/>
    <col min="11536" max="11536" width="14.125" style="78" customWidth="1"/>
    <col min="11537" max="11537" width="15.625" style="78" customWidth="1"/>
    <col min="11538" max="11538" width="14.125" style="78" customWidth="1"/>
    <col min="11539" max="11540" width="14.25" style="78" customWidth="1"/>
    <col min="11541" max="11778" width="8.25" style="78"/>
    <col min="11779" max="11779" width="24.75" style="78" customWidth="1"/>
    <col min="11780" max="11780" width="19.25" style="78" customWidth="1"/>
    <col min="11781" max="11784" width="22.875" style="78" customWidth="1"/>
    <col min="11785" max="11785" width="8.25" style="78"/>
    <col min="11786" max="11786" width="18.25" style="78" customWidth="1"/>
    <col min="11787" max="11787" width="11" style="78" customWidth="1"/>
    <col min="11788" max="11788" width="14.625" style="78" customWidth="1"/>
    <col min="11789" max="11789" width="14.25" style="78" customWidth="1"/>
    <col min="11790" max="11790" width="14.625" style="78" customWidth="1"/>
    <col min="11791" max="11791" width="13.75" style="78" customWidth="1"/>
    <col min="11792" max="11792" width="14.125" style="78" customWidth="1"/>
    <col min="11793" max="11793" width="15.625" style="78" customWidth="1"/>
    <col min="11794" max="11794" width="14.125" style="78" customWidth="1"/>
    <col min="11795" max="11796" width="14.25" style="78" customWidth="1"/>
    <col min="11797" max="12034" width="8.25" style="78"/>
    <col min="12035" max="12035" width="24.75" style="78" customWidth="1"/>
    <col min="12036" max="12036" width="19.25" style="78" customWidth="1"/>
    <col min="12037" max="12040" width="22.875" style="78" customWidth="1"/>
    <col min="12041" max="12041" width="8.25" style="78"/>
    <col min="12042" max="12042" width="18.25" style="78" customWidth="1"/>
    <col min="12043" max="12043" width="11" style="78" customWidth="1"/>
    <col min="12044" max="12044" width="14.625" style="78" customWidth="1"/>
    <col min="12045" max="12045" width="14.25" style="78" customWidth="1"/>
    <col min="12046" max="12046" width="14.625" style="78" customWidth="1"/>
    <col min="12047" max="12047" width="13.75" style="78" customWidth="1"/>
    <col min="12048" max="12048" width="14.125" style="78" customWidth="1"/>
    <col min="12049" max="12049" width="15.625" style="78" customWidth="1"/>
    <col min="12050" max="12050" width="14.125" style="78" customWidth="1"/>
    <col min="12051" max="12052" width="14.25" style="78" customWidth="1"/>
    <col min="12053" max="12290" width="8.25" style="78"/>
    <col min="12291" max="12291" width="24.75" style="78" customWidth="1"/>
    <col min="12292" max="12292" width="19.25" style="78" customWidth="1"/>
    <col min="12293" max="12296" width="22.875" style="78" customWidth="1"/>
    <col min="12297" max="12297" width="8.25" style="78"/>
    <col min="12298" max="12298" width="18.25" style="78" customWidth="1"/>
    <col min="12299" max="12299" width="11" style="78" customWidth="1"/>
    <col min="12300" max="12300" width="14.625" style="78" customWidth="1"/>
    <col min="12301" max="12301" width="14.25" style="78" customWidth="1"/>
    <col min="12302" max="12302" width="14.625" style="78" customWidth="1"/>
    <col min="12303" max="12303" width="13.75" style="78" customWidth="1"/>
    <col min="12304" max="12304" width="14.125" style="78" customWidth="1"/>
    <col min="12305" max="12305" width="15.625" style="78" customWidth="1"/>
    <col min="12306" max="12306" width="14.125" style="78" customWidth="1"/>
    <col min="12307" max="12308" width="14.25" style="78" customWidth="1"/>
    <col min="12309" max="12546" width="8.25" style="78"/>
    <col min="12547" max="12547" width="24.75" style="78" customWidth="1"/>
    <col min="12548" max="12548" width="19.25" style="78" customWidth="1"/>
    <col min="12549" max="12552" width="22.875" style="78" customWidth="1"/>
    <col min="12553" max="12553" width="8.25" style="78"/>
    <col min="12554" max="12554" width="18.25" style="78" customWidth="1"/>
    <col min="12555" max="12555" width="11" style="78" customWidth="1"/>
    <col min="12556" max="12556" width="14.625" style="78" customWidth="1"/>
    <col min="12557" max="12557" width="14.25" style="78" customWidth="1"/>
    <col min="12558" max="12558" width="14.625" style="78" customWidth="1"/>
    <col min="12559" max="12559" width="13.75" style="78" customWidth="1"/>
    <col min="12560" max="12560" width="14.125" style="78" customWidth="1"/>
    <col min="12561" max="12561" width="15.625" style="78" customWidth="1"/>
    <col min="12562" max="12562" width="14.125" style="78" customWidth="1"/>
    <col min="12563" max="12564" width="14.25" style="78" customWidth="1"/>
    <col min="12565" max="12802" width="8.25" style="78"/>
    <col min="12803" max="12803" width="24.75" style="78" customWidth="1"/>
    <col min="12804" max="12804" width="19.25" style="78" customWidth="1"/>
    <col min="12805" max="12808" width="22.875" style="78" customWidth="1"/>
    <col min="12809" max="12809" width="8.25" style="78"/>
    <col min="12810" max="12810" width="18.25" style="78" customWidth="1"/>
    <col min="12811" max="12811" width="11" style="78" customWidth="1"/>
    <col min="12812" max="12812" width="14.625" style="78" customWidth="1"/>
    <col min="12813" max="12813" width="14.25" style="78" customWidth="1"/>
    <col min="12814" max="12814" width="14.625" style="78" customWidth="1"/>
    <col min="12815" max="12815" width="13.75" style="78" customWidth="1"/>
    <col min="12816" max="12816" width="14.125" style="78" customWidth="1"/>
    <col min="12817" max="12817" width="15.625" style="78" customWidth="1"/>
    <col min="12818" max="12818" width="14.125" style="78" customWidth="1"/>
    <col min="12819" max="12820" width="14.25" style="78" customWidth="1"/>
    <col min="12821" max="13058" width="8.25" style="78"/>
    <col min="13059" max="13059" width="24.75" style="78" customWidth="1"/>
    <col min="13060" max="13060" width="19.25" style="78" customWidth="1"/>
    <col min="13061" max="13064" width="22.875" style="78" customWidth="1"/>
    <col min="13065" max="13065" width="8.25" style="78"/>
    <col min="13066" max="13066" width="18.25" style="78" customWidth="1"/>
    <col min="13067" max="13067" width="11" style="78" customWidth="1"/>
    <col min="13068" max="13068" width="14.625" style="78" customWidth="1"/>
    <col min="13069" max="13069" width="14.25" style="78" customWidth="1"/>
    <col min="13070" max="13070" width="14.625" style="78" customWidth="1"/>
    <col min="13071" max="13071" width="13.75" style="78" customWidth="1"/>
    <col min="13072" max="13072" width="14.125" style="78" customWidth="1"/>
    <col min="13073" max="13073" width="15.625" style="78" customWidth="1"/>
    <col min="13074" max="13074" width="14.125" style="78" customWidth="1"/>
    <col min="13075" max="13076" width="14.25" style="78" customWidth="1"/>
    <col min="13077" max="13314" width="8.25" style="78"/>
    <col min="13315" max="13315" width="24.75" style="78" customWidth="1"/>
    <col min="13316" max="13316" width="19.25" style="78" customWidth="1"/>
    <col min="13317" max="13320" width="22.875" style="78" customWidth="1"/>
    <col min="13321" max="13321" width="8.25" style="78"/>
    <col min="13322" max="13322" width="18.25" style="78" customWidth="1"/>
    <col min="13323" max="13323" width="11" style="78" customWidth="1"/>
    <col min="13324" max="13324" width="14.625" style="78" customWidth="1"/>
    <col min="13325" max="13325" width="14.25" style="78" customWidth="1"/>
    <col min="13326" max="13326" width="14.625" style="78" customWidth="1"/>
    <col min="13327" max="13327" width="13.75" style="78" customWidth="1"/>
    <col min="13328" max="13328" width="14.125" style="78" customWidth="1"/>
    <col min="13329" max="13329" width="15.625" style="78" customWidth="1"/>
    <col min="13330" max="13330" width="14.125" style="78" customWidth="1"/>
    <col min="13331" max="13332" width="14.25" style="78" customWidth="1"/>
    <col min="13333" max="13570" width="8.25" style="78"/>
    <col min="13571" max="13571" width="24.75" style="78" customWidth="1"/>
    <col min="13572" max="13572" width="19.25" style="78" customWidth="1"/>
    <col min="13573" max="13576" width="22.875" style="78" customWidth="1"/>
    <col min="13577" max="13577" width="8.25" style="78"/>
    <col min="13578" max="13578" width="18.25" style="78" customWidth="1"/>
    <col min="13579" max="13579" width="11" style="78" customWidth="1"/>
    <col min="13580" max="13580" width="14.625" style="78" customWidth="1"/>
    <col min="13581" max="13581" width="14.25" style="78" customWidth="1"/>
    <col min="13582" max="13582" width="14.625" style="78" customWidth="1"/>
    <col min="13583" max="13583" width="13.75" style="78" customWidth="1"/>
    <col min="13584" max="13584" width="14.125" style="78" customWidth="1"/>
    <col min="13585" max="13585" width="15.625" style="78" customWidth="1"/>
    <col min="13586" max="13586" width="14.125" style="78" customWidth="1"/>
    <col min="13587" max="13588" width="14.25" style="78" customWidth="1"/>
    <col min="13589" max="13826" width="8.25" style="78"/>
    <col min="13827" max="13827" width="24.75" style="78" customWidth="1"/>
    <col min="13828" max="13828" width="19.25" style="78" customWidth="1"/>
    <col min="13829" max="13832" width="22.875" style="78" customWidth="1"/>
    <col min="13833" max="13833" width="8.25" style="78"/>
    <col min="13834" max="13834" width="18.25" style="78" customWidth="1"/>
    <col min="13835" max="13835" width="11" style="78" customWidth="1"/>
    <col min="13836" max="13836" width="14.625" style="78" customWidth="1"/>
    <col min="13837" max="13837" width="14.25" style="78" customWidth="1"/>
    <col min="13838" max="13838" width="14.625" style="78" customWidth="1"/>
    <col min="13839" max="13839" width="13.75" style="78" customWidth="1"/>
    <col min="13840" max="13840" width="14.125" style="78" customWidth="1"/>
    <col min="13841" max="13841" width="15.625" style="78" customWidth="1"/>
    <col min="13842" max="13842" width="14.125" style="78" customWidth="1"/>
    <col min="13843" max="13844" width="14.25" style="78" customWidth="1"/>
    <col min="13845" max="14082" width="8.25" style="78"/>
    <col min="14083" max="14083" width="24.75" style="78" customWidth="1"/>
    <col min="14084" max="14084" width="19.25" style="78" customWidth="1"/>
    <col min="14085" max="14088" width="22.875" style="78" customWidth="1"/>
    <col min="14089" max="14089" width="8.25" style="78"/>
    <col min="14090" max="14090" width="18.25" style="78" customWidth="1"/>
    <col min="14091" max="14091" width="11" style="78" customWidth="1"/>
    <col min="14092" max="14092" width="14.625" style="78" customWidth="1"/>
    <col min="14093" max="14093" width="14.25" style="78" customWidth="1"/>
    <col min="14094" max="14094" width="14.625" style="78" customWidth="1"/>
    <col min="14095" max="14095" width="13.75" style="78" customWidth="1"/>
    <col min="14096" max="14096" width="14.125" style="78" customWidth="1"/>
    <col min="14097" max="14097" width="15.625" style="78" customWidth="1"/>
    <col min="14098" max="14098" width="14.125" style="78" customWidth="1"/>
    <col min="14099" max="14100" width="14.25" style="78" customWidth="1"/>
    <col min="14101" max="14338" width="8.25" style="78"/>
    <col min="14339" max="14339" width="24.75" style="78" customWidth="1"/>
    <col min="14340" max="14340" width="19.25" style="78" customWidth="1"/>
    <col min="14341" max="14344" width="22.875" style="78" customWidth="1"/>
    <col min="14345" max="14345" width="8.25" style="78"/>
    <col min="14346" max="14346" width="18.25" style="78" customWidth="1"/>
    <col min="14347" max="14347" width="11" style="78" customWidth="1"/>
    <col min="14348" max="14348" width="14.625" style="78" customWidth="1"/>
    <col min="14349" max="14349" width="14.25" style="78" customWidth="1"/>
    <col min="14350" max="14350" width="14.625" style="78" customWidth="1"/>
    <col min="14351" max="14351" width="13.75" style="78" customWidth="1"/>
    <col min="14352" max="14352" width="14.125" style="78" customWidth="1"/>
    <col min="14353" max="14353" width="15.625" style="78" customWidth="1"/>
    <col min="14354" max="14354" width="14.125" style="78" customWidth="1"/>
    <col min="14355" max="14356" width="14.25" style="78" customWidth="1"/>
    <col min="14357" max="14594" width="8.25" style="78"/>
    <col min="14595" max="14595" width="24.75" style="78" customWidth="1"/>
    <col min="14596" max="14596" width="19.25" style="78" customWidth="1"/>
    <col min="14597" max="14600" width="22.875" style="78" customWidth="1"/>
    <col min="14601" max="14601" width="8.25" style="78"/>
    <col min="14602" max="14602" width="18.25" style="78" customWidth="1"/>
    <col min="14603" max="14603" width="11" style="78" customWidth="1"/>
    <col min="14604" max="14604" width="14.625" style="78" customWidth="1"/>
    <col min="14605" max="14605" width="14.25" style="78" customWidth="1"/>
    <col min="14606" max="14606" width="14.625" style="78" customWidth="1"/>
    <col min="14607" max="14607" width="13.75" style="78" customWidth="1"/>
    <col min="14608" max="14608" width="14.125" style="78" customWidth="1"/>
    <col min="14609" max="14609" width="15.625" style="78" customWidth="1"/>
    <col min="14610" max="14610" width="14.125" style="78" customWidth="1"/>
    <col min="14611" max="14612" width="14.25" style="78" customWidth="1"/>
    <col min="14613" max="14850" width="8.25" style="78"/>
    <col min="14851" max="14851" width="24.75" style="78" customWidth="1"/>
    <col min="14852" max="14852" width="19.25" style="78" customWidth="1"/>
    <col min="14853" max="14856" width="22.875" style="78" customWidth="1"/>
    <col min="14857" max="14857" width="8.25" style="78"/>
    <col min="14858" max="14858" width="18.25" style="78" customWidth="1"/>
    <col min="14859" max="14859" width="11" style="78" customWidth="1"/>
    <col min="14860" max="14860" width="14.625" style="78" customWidth="1"/>
    <col min="14861" max="14861" width="14.25" style="78" customWidth="1"/>
    <col min="14862" max="14862" width="14.625" style="78" customWidth="1"/>
    <col min="14863" max="14863" width="13.75" style="78" customWidth="1"/>
    <col min="14864" max="14864" width="14.125" style="78" customWidth="1"/>
    <col min="14865" max="14865" width="15.625" style="78" customWidth="1"/>
    <col min="14866" max="14866" width="14.125" style="78" customWidth="1"/>
    <col min="14867" max="14868" width="14.25" style="78" customWidth="1"/>
    <col min="14869" max="15106" width="8.25" style="78"/>
    <col min="15107" max="15107" width="24.75" style="78" customWidth="1"/>
    <col min="15108" max="15108" width="19.25" style="78" customWidth="1"/>
    <col min="15109" max="15112" width="22.875" style="78" customWidth="1"/>
    <col min="15113" max="15113" width="8.25" style="78"/>
    <col min="15114" max="15114" width="18.25" style="78" customWidth="1"/>
    <col min="15115" max="15115" width="11" style="78" customWidth="1"/>
    <col min="15116" max="15116" width="14.625" style="78" customWidth="1"/>
    <col min="15117" max="15117" width="14.25" style="78" customWidth="1"/>
    <col min="15118" max="15118" width="14.625" style="78" customWidth="1"/>
    <col min="15119" max="15119" width="13.75" style="78" customWidth="1"/>
    <col min="15120" max="15120" width="14.125" style="78" customWidth="1"/>
    <col min="15121" max="15121" width="15.625" style="78" customWidth="1"/>
    <col min="15122" max="15122" width="14.125" style="78" customWidth="1"/>
    <col min="15123" max="15124" width="14.25" style="78" customWidth="1"/>
    <col min="15125" max="15362" width="8.25" style="78"/>
    <col min="15363" max="15363" width="24.75" style="78" customWidth="1"/>
    <col min="15364" max="15364" width="19.25" style="78" customWidth="1"/>
    <col min="15365" max="15368" width="22.875" style="78" customWidth="1"/>
    <col min="15369" max="15369" width="8.25" style="78"/>
    <col min="15370" max="15370" width="18.25" style="78" customWidth="1"/>
    <col min="15371" max="15371" width="11" style="78" customWidth="1"/>
    <col min="15372" max="15372" width="14.625" style="78" customWidth="1"/>
    <col min="15373" max="15373" width="14.25" style="78" customWidth="1"/>
    <col min="15374" max="15374" width="14.625" style="78" customWidth="1"/>
    <col min="15375" max="15375" width="13.75" style="78" customWidth="1"/>
    <col min="15376" max="15376" width="14.125" style="78" customWidth="1"/>
    <col min="15377" max="15377" width="15.625" style="78" customWidth="1"/>
    <col min="15378" max="15378" width="14.125" style="78" customWidth="1"/>
    <col min="15379" max="15380" width="14.25" style="78" customWidth="1"/>
    <col min="15381" max="15618" width="8.25" style="78"/>
    <col min="15619" max="15619" width="24.75" style="78" customWidth="1"/>
    <col min="15620" max="15620" width="19.25" style="78" customWidth="1"/>
    <col min="15621" max="15624" width="22.875" style="78" customWidth="1"/>
    <col min="15625" max="15625" width="8.25" style="78"/>
    <col min="15626" max="15626" width="18.25" style="78" customWidth="1"/>
    <col min="15627" max="15627" width="11" style="78" customWidth="1"/>
    <col min="15628" max="15628" width="14.625" style="78" customWidth="1"/>
    <col min="15629" max="15629" width="14.25" style="78" customWidth="1"/>
    <col min="15630" max="15630" width="14.625" style="78" customWidth="1"/>
    <col min="15631" max="15631" width="13.75" style="78" customWidth="1"/>
    <col min="15632" max="15632" width="14.125" style="78" customWidth="1"/>
    <col min="15633" max="15633" width="15.625" style="78" customWidth="1"/>
    <col min="15634" max="15634" width="14.125" style="78" customWidth="1"/>
    <col min="15635" max="15636" width="14.25" style="78" customWidth="1"/>
    <col min="15637" max="15874" width="8.25" style="78"/>
    <col min="15875" max="15875" width="24.75" style="78" customWidth="1"/>
    <col min="15876" max="15876" width="19.25" style="78" customWidth="1"/>
    <col min="15877" max="15880" width="22.875" style="78" customWidth="1"/>
    <col min="15881" max="15881" width="8.25" style="78"/>
    <col min="15882" max="15882" width="18.25" style="78" customWidth="1"/>
    <col min="15883" max="15883" width="11" style="78" customWidth="1"/>
    <col min="15884" max="15884" width="14.625" style="78" customWidth="1"/>
    <col min="15885" max="15885" width="14.25" style="78" customWidth="1"/>
    <col min="15886" max="15886" width="14.625" style="78" customWidth="1"/>
    <col min="15887" max="15887" width="13.75" style="78" customWidth="1"/>
    <col min="15888" max="15888" width="14.125" style="78" customWidth="1"/>
    <col min="15889" max="15889" width="15.625" style="78" customWidth="1"/>
    <col min="15890" max="15890" width="14.125" style="78" customWidth="1"/>
    <col min="15891" max="15892" width="14.25" style="78" customWidth="1"/>
    <col min="15893" max="16130" width="8.25" style="78"/>
    <col min="16131" max="16131" width="24.75" style="78" customWidth="1"/>
    <col min="16132" max="16132" width="19.25" style="78" customWidth="1"/>
    <col min="16133" max="16136" width="22.875" style="78" customWidth="1"/>
    <col min="16137" max="16137" width="8.25" style="78"/>
    <col min="16138" max="16138" width="18.25" style="78" customWidth="1"/>
    <col min="16139" max="16139" width="11" style="78" customWidth="1"/>
    <col min="16140" max="16140" width="14.625" style="78" customWidth="1"/>
    <col min="16141" max="16141" width="14.25" style="78" customWidth="1"/>
    <col min="16142" max="16142" width="14.625" style="78" customWidth="1"/>
    <col min="16143" max="16143" width="13.75" style="78" customWidth="1"/>
    <col min="16144" max="16144" width="14.125" style="78" customWidth="1"/>
    <col min="16145" max="16145" width="15.625" style="78" customWidth="1"/>
    <col min="16146" max="16146" width="14.125" style="78" customWidth="1"/>
    <col min="16147" max="16148" width="14.25" style="78" customWidth="1"/>
    <col min="16149" max="16384" width="8.25" style="78"/>
  </cols>
  <sheetData>
    <row r="1" spans="1:25" s="73" customFormat="1" ht="29.1" hidden="1" customHeight="1">
      <c r="A1" s="174"/>
      <c r="B1" s="174"/>
      <c r="C1" s="174"/>
      <c r="D1" s="174"/>
      <c r="E1" s="174"/>
      <c r="F1" s="174"/>
      <c r="J1" s="45"/>
      <c r="K1" s="45"/>
      <c r="L1" s="45"/>
      <c r="M1" s="45"/>
      <c r="N1" s="45"/>
      <c r="O1" s="45"/>
      <c r="P1" s="45"/>
      <c r="Q1" s="45"/>
      <c r="R1" s="45"/>
      <c r="S1" s="45"/>
      <c r="T1" s="45"/>
      <c r="U1" s="45"/>
      <c r="V1" s="45"/>
      <c r="W1" s="45"/>
      <c r="X1" s="45"/>
      <c r="Y1" s="45"/>
    </row>
    <row r="2" spans="1:25" ht="18" customHeight="1">
      <c r="A2" s="74" t="s">
        <v>25</v>
      </c>
      <c r="B2" s="75" t="str">
        <f>DATA!B3</f>
        <v>E501</v>
      </c>
      <c r="C2" s="76" t="s">
        <v>62</v>
      </c>
      <c r="D2" s="77" t="e">
        <f>VLOOKUP($B$2,$B$81:$V$147,19,FALSE)</f>
        <v>#N/A</v>
      </c>
      <c r="E2" s="77" t="s">
        <v>55</v>
      </c>
      <c r="F2" s="77" t="e">
        <f>VLOOKUP($B$2,$B$81:$V$147,20,FALSE)</f>
        <v>#N/A</v>
      </c>
      <c r="J2" s="79"/>
      <c r="K2" s="79"/>
      <c r="L2" s="79"/>
      <c r="M2" s="79"/>
      <c r="N2" s="80"/>
      <c r="O2" s="79"/>
      <c r="P2" s="79"/>
      <c r="Q2" s="81"/>
      <c r="R2" s="81"/>
      <c r="S2" s="81"/>
      <c r="T2" s="81"/>
      <c r="U2" s="81"/>
      <c r="V2" s="81"/>
      <c r="W2" s="79"/>
      <c r="X2" s="79"/>
      <c r="Y2" s="79"/>
    </row>
    <row r="3" spans="1:25" ht="15" customHeight="1">
      <c r="A3" s="82" t="s">
        <v>24</v>
      </c>
      <c r="B3" s="109">
        <f>DATA!B4</f>
        <v>8000</v>
      </c>
      <c r="C3" s="82" t="s">
        <v>23</v>
      </c>
      <c r="D3" s="109">
        <f>DATA!D4</f>
        <v>1000</v>
      </c>
      <c r="E3" s="82" t="s">
        <v>22</v>
      </c>
      <c r="F3" s="109">
        <f>DATA!F4</f>
        <v>0</v>
      </c>
      <c r="J3" s="79"/>
      <c r="K3" s="79"/>
      <c r="L3" s="79"/>
      <c r="M3" s="79"/>
      <c r="N3" s="80"/>
      <c r="O3" s="79"/>
      <c r="P3" s="79"/>
      <c r="Q3" s="81"/>
      <c r="R3" s="81"/>
      <c r="S3" s="81"/>
      <c r="T3" s="81"/>
      <c r="U3" s="81"/>
      <c r="V3" s="81"/>
      <c r="W3" s="79"/>
      <c r="X3" s="79"/>
      <c r="Y3" s="79"/>
    </row>
    <row r="4" spans="1:25" ht="15" customHeight="1">
      <c r="A4" s="82" t="s">
        <v>21</v>
      </c>
      <c r="B4" s="109">
        <f>DATA!B5</f>
        <v>0</v>
      </c>
      <c r="C4" s="82" t="s">
        <v>20</v>
      </c>
      <c r="D4" s="109">
        <f>DATA!D5</f>
        <v>0</v>
      </c>
      <c r="E4" s="82" t="s">
        <v>19</v>
      </c>
      <c r="F4" s="109">
        <f>DATA!F5</f>
        <v>0</v>
      </c>
      <c r="J4" s="79"/>
      <c r="K4" s="79"/>
      <c r="L4" s="79"/>
      <c r="M4" s="79"/>
      <c r="N4" s="79"/>
      <c r="O4" s="79"/>
      <c r="P4" s="79"/>
      <c r="Q4" s="79"/>
      <c r="R4" s="79"/>
      <c r="S4" s="79"/>
      <c r="T4" s="79"/>
      <c r="U4" s="79"/>
      <c r="V4" s="79"/>
      <c r="W4" s="79"/>
      <c r="X4" s="79"/>
      <c r="Y4" s="79"/>
    </row>
    <row r="5" spans="1:25" ht="15" customHeight="1">
      <c r="A5" s="82" t="s">
        <v>18</v>
      </c>
      <c r="B5" s="109">
        <f>DATA!B6</f>
        <v>0</v>
      </c>
      <c r="C5" s="84" t="s">
        <v>17</v>
      </c>
      <c r="D5" s="109">
        <f>DATA!D6</f>
        <v>2000</v>
      </c>
      <c r="E5" s="84" t="s">
        <v>16</v>
      </c>
      <c r="F5" s="109">
        <f>DATA!F6</f>
        <v>0</v>
      </c>
    </row>
    <row r="6" spans="1:25" ht="20.25" customHeight="1">
      <c r="A6" s="84" t="s">
        <v>15</v>
      </c>
      <c r="B6" s="109">
        <f>DATA!B7</f>
        <v>0</v>
      </c>
      <c r="C6" s="82" t="s">
        <v>14</v>
      </c>
      <c r="D6" s="109">
        <f>SUM(B3,D3,F3,B4,D4,F4,B5,D5,F5,B6)</f>
        <v>11000</v>
      </c>
      <c r="E6" s="85" t="s">
        <v>13</v>
      </c>
      <c r="F6" s="109">
        <f>DATA!F7</f>
        <v>0</v>
      </c>
    </row>
    <row r="7" spans="1:25" ht="23.1" customHeight="1">
      <c r="A7" s="82" t="s">
        <v>12</v>
      </c>
      <c r="B7" s="86">
        <f>D6-F6</f>
        <v>11000</v>
      </c>
      <c r="C7" s="82" t="s">
        <v>58</v>
      </c>
      <c r="D7" s="86" t="e">
        <f>VLOOKUP(B2,B81:V147,2,FALSE)</f>
        <v>#N/A</v>
      </c>
      <c r="E7" s="82" t="s">
        <v>60</v>
      </c>
      <c r="F7" s="87" t="e">
        <f>F8*B7</f>
        <v>#N/A</v>
      </c>
    </row>
    <row r="8" spans="1:25" ht="27" customHeight="1">
      <c r="A8" s="78" t="s">
        <v>59</v>
      </c>
      <c r="B8" s="88">
        <f>D8*B7</f>
        <v>0</v>
      </c>
      <c r="C8" s="78" t="s">
        <v>56</v>
      </c>
      <c r="D8" s="89">
        <v>0</v>
      </c>
      <c r="E8" s="78" t="s">
        <v>61</v>
      </c>
      <c r="F8" s="90" t="e">
        <f>VLOOKUP(B2,B81:S147,4,FALSE)</f>
        <v>#N/A</v>
      </c>
    </row>
    <row r="9" spans="1:25" ht="23.1" customHeight="1">
      <c r="A9" s="85" t="s">
        <v>111</v>
      </c>
      <c r="B9" s="87" t="e">
        <f>B15</f>
        <v>#N/A</v>
      </c>
      <c r="C9" s="82" t="s">
        <v>108</v>
      </c>
      <c r="D9" s="86" t="e">
        <f>B27</f>
        <v>#N/A</v>
      </c>
      <c r="E9" s="82" t="s">
        <v>109</v>
      </c>
      <c r="F9" s="86" t="e">
        <f>B39</f>
        <v>#N/A</v>
      </c>
      <c r="J9" s="91"/>
      <c r="M9" s="92"/>
      <c r="N9" s="92"/>
      <c r="O9" s="91"/>
      <c r="P9" s="91"/>
      <c r="Q9" s="93"/>
      <c r="R9" s="93"/>
      <c r="S9" s="93"/>
      <c r="T9" s="93"/>
    </row>
    <row r="10" spans="1:25" ht="33.75" customHeight="1">
      <c r="A10" s="85" t="s">
        <v>110</v>
      </c>
      <c r="B10" s="86" t="e">
        <f>B51</f>
        <v>#N/A</v>
      </c>
      <c r="C10" s="82" t="s">
        <v>63</v>
      </c>
      <c r="D10" s="86" t="e">
        <f>B63</f>
        <v>#N/A</v>
      </c>
      <c r="E10" s="82" t="s">
        <v>43</v>
      </c>
      <c r="F10" s="86" t="e">
        <f>IF(B8=0,D14,0)</f>
        <v>#N/A</v>
      </c>
      <c r="J10" s="93"/>
      <c r="K10" s="79"/>
      <c r="L10" s="79"/>
      <c r="M10" s="79"/>
      <c r="N10" s="79"/>
      <c r="O10" s="79"/>
      <c r="P10" s="79"/>
      <c r="Q10" s="79"/>
      <c r="R10" s="79"/>
      <c r="S10" s="79"/>
    </row>
    <row r="11" spans="1:25" ht="25.5" customHeight="1">
      <c r="A11" s="85" t="s">
        <v>10</v>
      </c>
      <c r="B11" s="94" t="e">
        <f>D11*12</f>
        <v>#N/A</v>
      </c>
      <c r="C11" s="82" t="s">
        <v>9</v>
      </c>
      <c r="D11" s="94" t="e">
        <f>D14/B7/D7</f>
        <v>#N/A</v>
      </c>
      <c r="E11" s="82" t="s">
        <v>57</v>
      </c>
      <c r="F11" s="86" t="e">
        <f>F10/D7*12</f>
        <v>#N/A</v>
      </c>
      <c r="G11" s="78" t="s">
        <v>66</v>
      </c>
      <c r="H11" s="93" t="e">
        <f>(B7-F7)/B3</f>
        <v>#N/A</v>
      </c>
      <c r="J11" s="79" t="s">
        <v>8</v>
      </c>
      <c r="K11" s="95" t="e">
        <f>IRR(K14:K74,0.01)*12</f>
        <v>#VALUE!</v>
      </c>
      <c r="L11" s="95" t="e">
        <f>IRR(L14:L74,0.01)*12</f>
        <v>#VALUE!</v>
      </c>
      <c r="M11" s="95"/>
      <c r="N11" s="95"/>
      <c r="O11" s="95"/>
      <c r="P11" s="95"/>
      <c r="Q11" s="95"/>
      <c r="R11" s="95"/>
      <c r="S11" s="95"/>
      <c r="T11" s="96"/>
    </row>
    <row r="12" spans="1:25" ht="18" customHeight="1">
      <c r="A12" s="85"/>
      <c r="B12" s="97"/>
      <c r="C12" s="85"/>
      <c r="D12" s="98"/>
      <c r="E12" s="85"/>
      <c r="F12" s="98"/>
      <c r="G12" s="78" t="s">
        <v>7</v>
      </c>
    </row>
    <row r="13" spans="1:25" ht="15" customHeight="1">
      <c r="A13" s="79" t="s">
        <v>6</v>
      </c>
      <c r="B13" s="79" t="s">
        <v>5</v>
      </c>
      <c r="C13" s="79" t="s">
        <v>4</v>
      </c>
      <c r="D13" s="79" t="s">
        <v>3</v>
      </c>
      <c r="E13" s="79" t="s">
        <v>2</v>
      </c>
      <c r="F13" s="79" t="s">
        <v>308</v>
      </c>
      <c r="G13" s="92" t="s">
        <v>309</v>
      </c>
      <c r="H13" s="92" t="s">
        <v>335</v>
      </c>
      <c r="I13" s="92" t="s">
        <v>336</v>
      </c>
      <c r="J13" s="99" t="s">
        <v>337</v>
      </c>
      <c r="K13" s="100" t="s">
        <v>338</v>
      </c>
      <c r="L13" s="92" t="s">
        <v>339</v>
      </c>
    </row>
    <row r="14" spans="1:25" ht="19.5" customHeight="1">
      <c r="A14" s="79" t="s">
        <v>1</v>
      </c>
      <c r="B14" s="101" t="e">
        <f>SUM(B15:B74)</f>
        <v>#N/A</v>
      </c>
      <c r="C14" s="101" t="e">
        <f>SUM(C15:C74)</f>
        <v>#N/A</v>
      </c>
      <c r="D14" s="101" t="e">
        <f>SUM(D15:D74)</f>
        <v>#N/A</v>
      </c>
      <c r="E14" s="86" t="s">
        <v>0</v>
      </c>
      <c r="F14" s="102" t="e">
        <f>-(-B7+B7*D8+B7*F8-B7*VLOOKUP($B$2,$B$81:$V$147,8,FALSE))</f>
        <v>#N/A</v>
      </c>
      <c r="G14" s="92" t="e">
        <f>SUM(G15:G74)</f>
        <v>#N/A</v>
      </c>
      <c r="H14" s="92">
        <f>SUM(H15:H74)</f>
        <v>0</v>
      </c>
      <c r="I14" s="92" t="e">
        <f>SUM(I15:I74)</f>
        <v>#N/A</v>
      </c>
      <c r="J14" s="92" t="e">
        <f>SUM(J15:J74)</f>
        <v>#N/A</v>
      </c>
      <c r="K14" s="92" t="e">
        <f>-F14</f>
        <v>#N/A</v>
      </c>
      <c r="L14" s="92" t="e">
        <f>K14</f>
        <v>#N/A</v>
      </c>
      <c r="M14" s="92"/>
      <c r="N14" s="92"/>
      <c r="O14" s="91"/>
      <c r="P14" s="91"/>
      <c r="Q14" s="93"/>
      <c r="R14" s="93"/>
      <c r="S14" s="93"/>
      <c r="T14" s="93"/>
    </row>
    <row r="15" spans="1:25" ht="15" customHeight="1">
      <c r="A15" s="79">
        <v>1</v>
      </c>
      <c r="B15" s="102" t="e">
        <f t="shared" ref="B15:B46" si="0">IF(A15&gt;$D$7,0,PMT(VLOOKUP($B$2,$B$81:$V$147,10,FALSE)/12,$D$7,-$B$7))</f>
        <v>#N/A</v>
      </c>
      <c r="C15" s="102" t="e">
        <f>B15-D15</f>
        <v>#N/A</v>
      </c>
      <c r="D15" s="102" t="e">
        <f>$B$7*VLOOKUP($B$2,$B$81:$V$147,10,FALSE)/12</f>
        <v>#N/A</v>
      </c>
      <c r="E15" s="102" t="e">
        <f>$B$7-C15</f>
        <v>#N/A</v>
      </c>
      <c r="F15" s="101" t="e">
        <f>IF(A15&lt;$D$7,IF((F14-B15)&lt;0,0,F14-B15),IF(A15=D7,F14-B15-B7*F8,0))</f>
        <v>#N/A</v>
      </c>
      <c r="G15" s="92" t="e">
        <f t="shared" ref="G15:G46" si="1">VLOOKUP($B$2,$B$81:$V$147,9,FALSE)*D15</f>
        <v>#N/A</v>
      </c>
      <c r="H15" s="92"/>
      <c r="I15" s="92" t="e">
        <f>D15/1.06*0.06</f>
        <v>#N/A</v>
      </c>
      <c r="J15" s="91" t="e">
        <f>I15-H15</f>
        <v>#N/A</v>
      </c>
      <c r="K15" s="92" t="e">
        <f>IF(A15=$D$7,B15-G15-$F$7,B15-G15)</f>
        <v>#N/A</v>
      </c>
      <c r="L15" s="92" t="e">
        <f>K15-J15</f>
        <v>#N/A</v>
      </c>
      <c r="M15" s="92"/>
      <c r="N15" s="92"/>
      <c r="O15" s="91"/>
      <c r="P15" s="91"/>
      <c r="Q15" s="93"/>
      <c r="R15" s="93"/>
      <c r="S15" s="93"/>
      <c r="T15" s="93"/>
    </row>
    <row r="16" spans="1:25" ht="15" customHeight="1">
      <c r="A16" s="79">
        <v>2</v>
      </c>
      <c r="B16" s="102" t="e">
        <f t="shared" si="0"/>
        <v>#N/A</v>
      </c>
      <c r="C16" s="102" t="e">
        <f>B16-D16</f>
        <v>#N/A</v>
      </c>
      <c r="D16" s="102" t="e">
        <f t="shared" ref="D16:D47" si="2">E15*VLOOKUP($B$2,$B$81:$V$147,10,FALSE)/12</f>
        <v>#N/A</v>
      </c>
      <c r="E16" s="102" t="e">
        <f>E15-C16</f>
        <v>#N/A</v>
      </c>
      <c r="F16" s="101" t="e">
        <f t="shared" ref="F16:F74" si="3">IF(A16&lt;$D$7,IF((F15-B16)&lt;0,0,F15-B16),IF(A16=D8,F15-D16-B8*F9,0))</f>
        <v>#N/A</v>
      </c>
      <c r="G16" s="92" t="e">
        <f t="shared" si="1"/>
        <v>#N/A</v>
      </c>
      <c r="H16" s="92"/>
      <c r="I16" s="92" t="e">
        <f t="shared" ref="I16:I74" si="4">D16/1.06*0.06</f>
        <v>#N/A</v>
      </c>
      <c r="J16" s="91" t="e">
        <f t="shared" ref="J16:J74" si="5">I16-H16</f>
        <v>#N/A</v>
      </c>
      <c r="K16" s="92" t="e">
        <f>IF(A16=$D$7,B16-G16-$F$7,B16-G16)</f>
        <v>#N/A</v>
      </c>
      <c r="L16" s="92" t="e">
        <f t="shared" ref="L16:L74" si="6">K16-J16</f>
        <v>#N/A</v>
      </c>
      <c r="M16" s="92"/>
      <c r="N16" s="92"/>
      <c r="O16" s="91"/>
      <c r="P16" s="91"/>
      <c r="Q16" s="93"/>
      <c r="R16" s="93"/>
      <c r="S16" s="93"/>
      <c r="T16" s="93"/>
    </row>
    <row r="17" spans="1:20" ht="15" customHeight="1">
      <c r="A17" s="79">
        <v>3</v>
      </c>
      <c r="B17" s="102" t="e">
        <f t="shared" si="0"/>
        <v>#N/A</v>
      </c>
      <c r="C17" s="102" t="e">
        <f t="shared" ref="C17:C74" si="7">B17-D17</f>
        <v>#N/A</v>
      </c>
      <c r="D17" s="102" t="e">
        <f t="shared" si="2"/>
        <v>#N/A</v>
      </c>
      <c r="E17" s="102" t="e">
        <f t="shared" ref="E17:E74" si="8">E16-C17</f>
        <v>#N/A</v>
      </c>
      <c r="F17" s="101" t="e">
        <f t="shared" si="3"/>
        <v>#N/A</v>
      </c>
      <c r="G17" s="92" t="e">
        <f t="shared" si="1"/>
        <v>#N/A</v>
      </c>
      <c r="H17" s="92"/>
      <c r="I17" s="92" t="e">
        <f t="shared" si="4"/>
        <v>#N/A</v>
      </c>
      <c r="J17" s="91" t="e">
        <f t="shared" si="5"/>
        <v>#N/A</v>
      </c>
      <c r="K17" s="92" t="e">
        <f>IF(A17=$D$7,B17-G17-$F$7,B17-G17)</f>
        <v>#N/A</v>
      </c>
      <c r="L17" s="92" t="e">
        <f t="shared" si="6"/>
        <v>#N/A</v>
      </c>
      <c r="M17" s="92"/>
      <c r="N17" s="92"/>
      <c r="O17" s="91"/>
      <c r="P17" s="91"/>
      <c r="Q17" s="93"/>
      <c r="R17" s="93"/>
      <c r="S17" s="93"/>
      <c r="T17" s="93"/>
    </row>
    <row r="18" spans="1:20" ht="15" customHeight="1">
      <c r="A18" s="79">
        <v>4</v>
      </c>
      <c r="B18" s="102" t="e">
        <f t="shared" si="0"/>
        <v>#N/A</v>
      </c>
      <c r="C18" s="102" t="e">
        <f t="shared" si="7"/>
        <v>#N/A</v>
      </c>
      <c r="D18" s="102" t="e">
        <f t="shared" si="2"/>
        <v>#N/A</v>
      </c>
      <c r="E18" s="102" t="e">
        <f t="shared" si="8"/>
        <v>#N/A</v>
      </c>
      <c r="F18" s="101" t="e">
        <f t="shared" si="3"/>
        <v>#N/A</v>
      </c>
      <c r="G18" s="92" t="e">
        <f t="shared" si="1"/>
        <v>#N/A</v>
      </c>
      <c r="H18" s="92"/>
      <c r="I18" s="92" t="e">
        <f t="shared" si="4"/>
        <v>#N/A</v>
      </c>
      <c r="J18" s="91" t="e">
        <f t="shared" si="5"/>
        <v>#N/A</v>
      </c>
      <c r="K18" s="92" t="e">
        <f>IF(A18=$D$7,B18-G18-$F$7,B18-G18)</f>
        <v>#N/A</v>
      </c>
      <c r="L18" s="92" t="e">
        <f t="shared" si="6"/>
        <v>#N/A</v>
      </c>
      <c r="M18" s="92"/>
      <c r="N18" s="92"/>
      <c r="O18" s="91"/>
      <c r="P18" s="91"/>
      <c r="Q18" s="93"/>
      <c r="R18" s="93"/>
      <c r="S18" s="93"/>
      <c r="T18" s="93"/>
    </row>
    <row r="19" spans="1:20" ht="15" customHeight="1">
      <c r="A19" s="79">
        <v>5</v>
      </c>
      <c r="B19" s="102" t="e">
        <f t="shared" si="0"/>
        <v>#N/A</v>
      </c>
      <c r="C19" s="102" t="e">
        <f t="shared" si="7"/>
        <v>#N/A</v>
      </c>
      <c r="D19" s="102" t="e">
        <f t="shared" si="2"/>
        <v>#N/A</v>
      </c>
      <c r="E19" s="102" t="e">
        <f t="shared" si="8"/>
        <v>#N/A</v>
      </c>
      <c r="F19" s="101" t="e">
        <f t="shared" si="3"/>
        <v>#N/A</v>
      </c>
      <c r="G19" s="92" t="e">
        <f t="shared" si="1"/>
        <v>#N/A</v>
      </c>
      <c r="H19" s="92"/>
      <c r="I19" s="92" t="e">
        <f t="shared" si="4"/>
        <v>#N/A</v>
      </c>
      <c r="J19" s="91" t="e">
        <f t="shared" si="5"/>
        <v>#N/A</v>
      </c>
      <c r="K19" s="92" t="e">
        <f t="shared" ref="K19:K74" si="9">IF(A19=$D$7,B19-G19-$F$7,B19-G19)</f>
        <v>#N/A</v>
      </c>
      <c r="L19" s="92" t="e">
        <f t="shared" si="6"/>
        <v>#N/A</v>
      </c>
      <c r="M19" s="92"/>
      <c r="N19" s="92"/>
      <c r="O19" s="91"/>
      <c r="P19" s="91"/>
      <c r="Q19" s="93"/>
      <c r="R19" s="93"/>
      <c r="S19" s="93"/>
      <c r="T19" s="93"/>
    </row>
    <row r="20" spans="1:20" ht="15" customHeight="1">
      <c r="A20" s="79">
        <v>6</v>
      </c>
      <c r="B20" s="102" t="e">
        <f t="shared" si="0"/>
        <v>#N/A</v>
      </c>
      <c r="C20" s="102" t="e">
        <f t="shared" si="7"/>
        <v>#N/A</v>
      </c>
      <c r="D20" s="102" t="e">
        <f t="shared" si="2"/>
        <v>#N/A</v>
      </c>
      <c r="E20" s="102" t="e">
        <f t="shared" si="8"/>
        <v>#N/A</v>
      </c>
      <c r="F20" s="101" t="e">
        <f t="shared" si="3"/>
        <v>#N/A</v>
      </c>
      <c r="G20" s="92" t="e">
        <f t="shared" si="1"/>
        <v>#N/A</v>
      </c>
      <c r="H20" s="92"/>
      <c r="I20" s="92" t="e">
        <f t="shared" si="4"/>
        <v>#N/A</v>
      </c>
      <c r="J20" s="91" t="e">
        <f t="shared" si="5"/>
        <v>#N/A</v>
      </c>
      <c r="K20" s="92" t="e">
        <f t="shared" si="9"/>
        <v>#N/A</v>
      </c>
      <c r="L20" s="92" t="e">
        <f t="shared" si="6"/>
        <v>#N/A</v>
      </c>
      <c r="M20" s="92"/>
      <c r="N20" s="92"/>
      <c r="O20" s="91"/>
      <c r="P20" s="91"/>
      <c r="Q20" s="93"/>
      <c r="R20" s="93"/>
      <c r="S20" s="93"/>
      <c r="T20" s="93"/>
    </row>
    <row r="21" spans="1:20" ht="15" customHeight="1">
      <c r="A21" s="79">
        <v>7</v>
      </c>
      <c r="B21" s="102" t="e">
        <f t="shared" si="0"/>
        <v>#N/A</v>
      </c>
      <c r="C21" s="102" t="e">
        <f t="shared" si="7"/>
        <v>#N/A</v>
      </c>
      <c r="D21" s="102" t="e">
        <f t="shared" si="2"/>
        <v>#N/A</v>
      </c>
      <c r="E21" s="102" t="e">
        <f t="shared" si="8"/>
        <v>#N/A</v>
      </c>
      <c r="F21" s="101" t="e">
        <f t="shared" si="3"/>
        <v>#N/A</v>
      </c>
      <c r="G21" s="92" t="e">
        <f t="shared" si="1"/>
        <v>#N/A</v>
      </c>
      <c r="H21" s="92"/>
      <c r="I21" s="92" t="e">
        <f t="shared" si="4"/>
        <v>#N/A</v>
      </c>
      <c r="J21" s="91" t="e">
        <f t="shared" si="5"/>
        <v>#N/A</v>
      </c>
      <c r="K21" s="92" t="e">
        <f t="shared" si="9"/>
        <v>#N/A</v>
      </c>
      <c r="L21" s="92" t="e">
        <f t="shared" si="6"/>
        <v>#N/A</v>
      </c>
      <c r="M21" s="92"/>
      <c r="N21" s="92"/>
      <c r="O21" s="91"/>
      <c r="P21" s="91"/>
      <c r="Q21" s="93"/>
      <c r="R21" s="93"/>
      <c r="S21" s="93"/>
      <c r="T21" s="93"/>
    </row>
    <row r="22" spans="1:20" ht="15" customHeight="1">
      <c r="A22" s="79">
        <v>8</v>
      </c>
      <c r="B22" s="102" t="e">
        <f t="shared" si="0"/>
        <v>#N/A</v>
      </c>
      <c r="C22" s="102" t="e">
        <f t="shared" si="7"/>
        <v>#N/A</v>
      </c>
      <c r="D22" s="102" t="e">
        <f t="shared" si="2"/>
        <v>#N/A</v>
      </c>
      <c r="E22" s="102" t="e">
        <f t="shared" si="8"/>
        <v>#N/A</v>
      </c>
      <c r="F22" s="101" t="e">
        <f t="shared" si="3"/>
        <v>#N/A</v>
      </c>
      <c r="G22" s="92" t="e">
        <f t="shared" si="1"/>
        <v>#N/A</v>
      </c>
      <c r="H22" s="92"/>
      <c r="I22" s="92" t="e">
        <f t="shared" si="4"/>
        <v>#N/A</v>
      </c>
      <c r="J22" s="91" t="e">
        <f t="shared" si="5"/>
        <v>#N/A</v>
      </c>
      <c r="K22" s="92" t="e">
        <f t="shared" si="9"/>
        <v>#N/A</v>
      </c>
      <c r="L22" s="92" t="e">
        <f t="shared" si="6"/>
        <v>#N/A</v>
      </c>
      <c r="M22" s="92"/>
      <c r="N22" s="92"/>
      <c r="O22" s="91"/>
      <c r="P22" s="91"/>
      <c r="Q22" s="93"/>
      <c r="R22" s="93"/>
      <c r="S22" s="93"/>
      <c r="T22" s="93"/>
    </row>
    <row r="23" spans="1:20" ht="15" customHeight="1">
      <c r="A23" s="79">
        <v>9</v>
      </c>
      <c r="B23" s="102" t="e">
        <f t="shared" si="0"/>
        <v>#N/A</v>
      </c>
      <c r="C23" s="102" t="e">
        <f t="shared" si="7"/>
        <v>#N/A</v>
      </c>
      <c r="D23" s="102" t="e">
        <f t="shared" si="2"/>
        <v>#N/A</v>
      </c>
      <c r="E23" s="102" t="e">
        <f t="shared" si="8"/>
        <v>#N/A</v>
      </c>
      <c r="F23" s="101" t="e">
        <f t="shared" si="3"/>
        <v>#N/A</v>
      </c>
      <c r="G23" s="92" t="e">
        <f t="shared" si="1"/>
        <v>#N/A</v>
      </c>
      <c r="H23" s="92"/>
      <c r="I23" s="92" t="e">
        <f t="shared" si="4"/>
        <v>#N/A</v>
      </c>
      <c r="J23" s="91" t="e">
        <f t="shared" si="5"/>
        <v>#N/A</v>
      </c>
      <c r="K23" s="92" t="e">
        <f t="shared" si="9"/>
        <v>#N/A</v>
      </c>
      <c r="L23" s="92" t="e">
        <f t="shared" si="6"/>
        <v>#N/A</v>
      </c>
      <c r="M23" s="92"/>
      <c r="N23" s="92"/>
      <c r="O23" s="91"/>
      <c r="P23" s="91"/>
      <c r="Q23" s="93"/>
      <c r="R23" s="93"/>
      <c r="S23" s="93"/>
      <c r="T23" s="93"/>
    </row>
    <row r="24" spans="1:20" ht="15" customHeight="1">
      <c r="A24" s="79">
        <v>10</v>
      </c>
      <c r="B24" s="102" t="e">
        <f t="shared" si="0"/>
        <v>#N/A</v>
      </c>
      <c r="C24" s="102" t="e">
        <f t="shared" si="7"/>
        <v>#N/A</v>
      </c>
      <c r="D24" s="102" t="e">
        <f t="shared" si="2"/>
        <v>#N/A</v>
      </c>
      <c r="E24" s="102" t="e">
        <f t="shared" si="8"/>
        <v>#N/A</v>
      </c>
      <c r="F24" s="101" t="e">
        <f t="shared" si="3"/>
        <v>#N/A</v>
      </c>
      <c r="G24" s="92" t="e">
        <f t="shared" si="1"/>
        <v>#N/A</v>
      </c>
      <c r="H24" s="92"/>
      <c r="I24" s="92" t="e">
        <f t="shared" si="4"/>
        <v>#N/A</v>
      </c>
      <c r="J24" s="91" t="e">
        <f t="shared" si="5"/>
        <v>#N/A</v>
      </c>
      <c r="K24" s="92" t="e">
        <f t="shared" si="9"/>
        <v>#N/A</v>
      </c>
      <c r="L24" s="92" t="e">
        <f t="shared" si="6"/>
        <v>#N/A</v>
      </c>
      <c r="M24" s="92"/>
      <c r="N24" s="92"/>
      <c r="O24" s="91"/>
      <c r="P24" s="91"/>
      <c r="Q24" s="93"/>
      <c r="R24" s="93"/>
      <c r="S24" s="93"/>
      <c r="T24" s="93"/>
    </row>
    <row r="25" spans="1:20" ht="15" customHeight="1">
      <c r="A25" s="79">
        <v>11</v>
      </c>
      <c r="B25" s="102" t="e">
        <f t="shared" si="0"/>
        <v>#N/A</v>
      </c>
      <c r="C25" s="102" t="e">
        <f t="shared" si="7"/>
        <v>#N/A</v>
      </c>
      <c r="D25" s="102" t="e">
        <f t="shared" si="2"/>
        <v>#N/A</v>
      </c>
      <c r="E25" s="102" t="e">
        <f t="shared" si="8"/>
        <v>#N/A</v>
      </c>
      <c r="F25" s="101" t="e">
        <f t="shared" si="3"/>
        <v>#N/A</v>
      </c>
      <c r="G25" s="92" t="e">
        <f t="shared" si="1"/>
        <v>#N/A</v>
      </c>
      <c r="H25" s="92"/>
      <c r="I25" s="92" t="e">
        <f t="shared" si="4"/>
        <v>#N/A</v>
      </c>
      <c r="J25" s="91" t="e">
        <f t="shared" si="5"/>
        <v>#N/A</v>
      </c>
      <c r="K25" s="92" t="e">
        <f t="shared" si="9"/>
        <v>#N/A</v>
      </c>
      <c r="L25" s="92" t="e">
        <f t="shared" si="6"/>
        <v>#N/A</v>
      </c>
      <c r="M25" s="92"/>
      <c r="N25" s="92"/>
      <c r="O25" s="91"/>
      <c r="P25" s="91"/>
      <c r="Q25" s="93"/>
      <c r="R25" s="93"/>
      <c r="S25" s="93"/>
      <c r="T25" s="93"/>
    </row>
    <row r="26" spans="1:20" ht="15" customHeight="1">
      <c r="A26" s="79">
        <v>12</v>
      </c>
      <c r="B26" s="102" t="e">
        <f t="shared" si="0"/>
        <v>#N/A</v>
      </c>
      <c r="C26" s="102" t="e">
        <f t="shared" si="7"/>
        <v>#N/A</v>
      </c>
      <c r="D26" s="102" t="e">
        <f t="shared" si="2"/>
        <v>#N/A</v>
      </c>
      <c r="E26" s="102" t="e">
        <f t="shared" si="8"/>
        <v>#N/A</v>
      </c>
      <c r="F26" s="101" t="e">
        <f t="shared" si="3"/>
        <v>#N/A</v>
      </c>
      <c r="G26" s="92" t="e">
        <f t="shared" si="1"/>
        <v>#N/A</v>
      </c>
      <c r="H26" s="92"/>
      <c r="I26" s="92" t="e">
        <f t="shared" si="4"/>
        <v>#N/A</v>
      </c>
      <c r="J26" s="91" t="e">
        <f t="shared" si="5"/>
        <v>#N/A</v>
      </c>
      <c r="K26" s="92" t="e">
        <f t="shared" si="9"/>
        <v>#N/A</v>
      </c>
      <c r="L26" s="92" t="e">
        <f t="shared" si="6"/>
        <v>#N/A</v>
      </c>
      <c r="M26" s="92"/>
      <c r="N26" s="92"/>
      <c r="O26" s="91"/>
      <c r="P26" s="91"/>
      <c r="Q26" s="93"/>
      <c r="R26" s="93"/>
      <c r="S26" s="93"/>
      <c r="T26" s="93"/>
    </row>
    <row r="27" spans="1:20" ht="15" customHeight="1">
      <c r="A27" s="79">
        <v>13</v>
      </c>
      <c r="B27" s="102" t="e">
        <f t="shared" si="0"/>
        <v>#N/A</v>
      </c>
      <c r="C27" s="102" t="e">
        <f t="shared" si="7"/>
        <v>#N/A</v>
      </c>
      <c r="D27" s="102" t="e">
        <f t="shared" si="2"/>
        <v>#N/A</v>
      </c>
      <c r="E27" s="102" t="e">
        <f t="shared" si="8"/>
        <v>#N/A</v>
      </c>
      <c r="F27" s="101" t="e">
        <f t="shared" si="3"/>
        <v>#N/A</v>
      </c>
      <c r="G27" s="92" t="e">
        <f t="shared" si="1"/>
        <v>#N/A</v>
      </c>
      <c r="H27" s="92"/>
      <c r="I27" s="92" t="e">
        <f t="shared" si="4"/>
        <v>#N/A</v>
      </c>
      <c r="J27" s="91" t="e">
        <f t="shared" si="5"/>
        <v>#N/A</v>
      </c>
      <c r="K27" s="92" t="e">
        <f t="shared" si="9"/>
        <v>#N/A</v>
      </c>
      <c r="L27" s="92" t="e">
        <f t="shared" si="6"/>
        <v>#N/A</v>
      </c>
      <c r="M27" s="92"/>
      <c r="N27" s="92"/>
      <c r="O27" s="91"/>
      <c r="P27" s="91"/>
      <c r="Q27" s="93"/>
      <c r="R27" s="93"/>
      <c r="S27" s="93"/>
      <c r="T27" s="93"/>
    </row>
    <row r="28" spans="1:20" ht="15" customHeight="1">
      <c r="A28" s="79">
        <v>14</v>
      </c>
      <c r="B28" s="102" t="e">
        <f t="shared" si="0"/>
        <v>#N/A</v>
      </c>
      <c r="C28" s="102" t="e">
        <f t="shared" si="7"/>
        <v>#N/A</v>
      </c>
      <c r="D28" s="102" t="e">
        <f t="shared" si="2"/>
        <v>#N/A</v>
      </c>
      <c r="E28" s="102" t="e">
        <f t="shared" si="8"/>
        <v>#N/A</v>
      </c>
      <c r="F28" s="101" t="e">
        <f t="shared" si="3"/>
        <v>#N/A</v>
      </c>
      <c r="G28" s="92" t="e">
        <f t="shared" si="1"/>
        <v>#N/A</v>
      </c>
      <c r="H28" s="92"/>
      <c r="I28" s="92" t="e">
        <f t="shared" si="4"/>
        <v>#N/A</v>
      </c>
      <c r="J28" s="91" t="e">
        <f t="shared" si="5"/>
        <v>#N/A</v>
      </c>
      <c r="K28" s="92" t="e">
        <f t="shared" si="9"/>
        <v>#N/A</v>
      </c>
      <c r="L28" s="92" t="e">
        <f t="shared" si="6"/>
        <v>#N/A</v>
      </c>
      <c r="M28" s="92"/>
      <c r="N28" s="92"/>
      <c r="O28" s="91"/>
      <c r="P28" s="91"/>
      <c r="Q28" s="93"/>
      <c r="R28" s="93"/>
      <c r="S28" s="93"/>
      <c r="T28" s="93"/>
    </row>
    <row r="29" spans="1:20" ht="15" customHeight="1">
      <c r="A29" s="79">
        <v>15</v>
      </c>
      <c r="B29" s="102" t="e">
        <f t="shared" si="0"/>
        <v>#N/A</v>
      </c>
      <c r="C29" s="102" t="e">
        <f t="shared" si="7"/>
        <v>#N/A</v>
      </c>
      <c r="D29" s="102" t="e">
        <f t="shared" si="2"/>
        <v>#N/A</v>
      </c>
      <c r="E29" s="102" t="e">
        <f t="shared" si="8"/>
        <v>#N/A</v>
      </c>
      <c r="F29" s="101" t="e">
        <f t="shared" si="3"/>
        <v>#N/A</v>
      </c>
      <c r="G29" s="92" t="e">
        <f t="shared" si="1"/>
        <v>#N/A</v>
      </c>
      <c r="H29" s="92"/>
      <c r="I29" s="92" t="e">
        <f t="shared" si="4"/>
        <v>#N/A</v>
      </c>
      <c r="J29" s="91" t="e">
        <f t="shared" si="5"/>
        <v>#N/A</v>
      </c>
      <c r="K29" s="92" t="e">
        <f t="shared" si="9"/>
        <v>#N/A</v>
      </c>
      <c r="L29" s="92" t="e">
        <f t="shared" si="6"/>
        <v>#N/A</v>
      </c>
      <c r="M29" s="92"/>
      <c r="N29" s="92"/>
      <c r="O29" s="91"/>
      <c r="P29" s="91"/>
      <c r="Q29" s="93"/>
      <c r="R29" s="93"/>
      <c r="S29" s="93"/>
      <c r="T29" s="93"/>
    </row>
    <row r="30" spans="1:20" ht="15" customHeight="1">
      <c r="A30" s="79">
        <v>16</v>
      </c>
      <c r="B30" s="102" t="e">
        <f t="shared" si="0"/>
        <v>#N/A</v>
      </c>
      <c r="C30" s="102" t="e">
        <f t="shared" si="7"/>
        <v>#N/A</v>
      </c>
      <c r="D30" s="102" t="e">
        <f t="shared" si="2"/>
        <v>#N/A</v>
      </c>
      <c r="E30" s="102" t="e">
        <f t="shared" si="8"/>
        <v>#N/A</v>
      </c>
      <c r="F30" s="101" t="e">
        <f t="shared" si="3"/>
        <v>#N/A</v>
      </c>
      <c r="G30" s="92" t="e">
        <f t="shared" si="1"/>
        <v>#N/A</v>
      </c>
      <c r="H30" s="92"/>
      <c r="I30" s="92" t="e">
        <f t="shared" si="4"/>
        <v>#N/A</v>
      </c>
      <c r="J30" s="91" t="e">
        <f t="shared" si="5"/>
        <v>#N/A</v>
      </c>
      <c r="K30" s="92" t="e">
        <f t="shared" si="9"/>
        <v>#N/A</v>
      </c>
      <c r="L30" s="92" t="e">
        <f t="shared" si="6"/>
        <v>#N/A</v>
      </c>
      <c r="M30" s="92"/>
      <c r="N30" s="92"/>
      <c r="O30" s="91"/>
      <c r="P30" s="91"/>
      <c r="Q30" s="93"/>
      <c r="R30" s="93"/>
      <c r="S30" s="93"/>
      <c r="T30" s="93"/>
    </row>
    <row r="31" spans="1:20" ht="15" customHeight="1">
      <c r="A31" s="79">
        <v>17</v>
      </c>
      <c r="B31" s="102" t="e">
        <f t="shared" si="0"/>
        <v>#N/A</v>
      </c>
      <c r="C31" s="102" t="e">
        <f t="shared" si="7"/>
        <v>#N/A</v>
      </c>
      <c r="D31" s="102" t="e">
        <f t="shared" si="2"/>
        <v>#N/A</v>
      </c>
      <c r="E31" s="102" t="e">
        <f t="shared" si="8"/>
        <v>#N/A</v>
      </c>
      <c r="F31" s="101" t="e">
        <f t="shared" si="3"/>
        <v>#N/A</v>
      </c>
      <c r="G31" s="92" t="e">
        <f t="shared" si="1"/>
        <v>#N/A</v>
      </c>
      <c r="H31" s="92"/>
      <c r="I31" s="92" t="e">
        <f t="shared" si="4"/>
        <v>#N/A</v>
      </c>
      <c r="J31" s="91" t="e">
        <f t="shared" si="5"/>
        <v>#N/A</v>
      </c>
      <c r="K31" s="92" t="e">
        <f t="shared" si="9"/>
        <v>#N/A</v>
      </c>
      <c r="L31" s="92" t="e">
        <f t="shared" si="6"/>
        <v>#N/A</v>
      </c>
      <c r="M31" s="92"/>
      <c r="N31" s="92"/>
      <c r="O31" s="91"/>
      <c r="P31" s="91"/>
      <c r="Q31" s="93"/>
      <c r="R31" s="93"/>
      <c r="S31" s="93"/>
      <c r="T31" s="93"/>
    </row>
    <row r="32" spans="1:20" ht="15" customHeight="1">
      <c r="A32" s="79">
        <v>18</v>
      </c>
      <c r="B32" s="102" t="e">
        <f t="shared" si="0"/>
        <v>#N/A</v>
      </c>
      <c r="C32" s="102" t="e">
        <f t="shared" si="7"/>
        <v>#N/A</v>
      </c>
      <c r="D32" s="102" t="e">
        <f t="shared" si="2"/>
        <v>#N/A</v>
      </c>
      <c r="E32" s="102" t="e">
        <f t="shared" si="8"/>
        <v>#N/A</v>
      </c>
      <c r="F32" s="101" t="e">
        <f t="shared" si="3"/>
        <v>#N/A</v>
      </c>
      <c r="G32" s="92" t="e">
        <f t="shared" si="1"/>
        <v>#N/A</v>
      </c>
      <c r="H32" s="92"/>
      <c r="I32" s="92" t="e">
        <f t="shared" si="4"/>
        <v>#N/A</v>
      </c>
      <c r="J32" s="91" t="e">
        <f t="shared" si="5"/>
        <v>#N/A</v>
      </c>
      <c r="K32" s="92" t="e">
        <f t="shared" si="9"/>
        <v>#N/A</v>
      </c>
      <c r="L32" s="92" t="e">
        <f t="shared" si="6"/>
        <v>#N/A</v>
      </c>
      <c r="M32" s="92"/>
      <c r="N32" s="92"/>
      <c r="O32" s="91"/>
      <c r="P32" s="91"/>
      <c r="Q32" s="93"/>
      <c r="R32" s="93"/>
      <c r="S32" s="93"/>
      <c r="T32" s="93"/>
    </row>
    <row r="33" spans="1:20" ht="15" customHeight="1">
      <c r="A33" s="79">
        <v>19</v>
      </c>
      <c r="B33" s="102" t="e">
        <f t="shared" si="0"/>
        <v>#N/A</v>
      </c>
      <c r="C33" s="102" t="e">
        <f t="shared" si="7"/>
        <v>#N/A</v>
      </c>
      <c r="D33" s="102" t="e">
        <f t="shared" si="2"/>
        <v>#N/A</v>
      </c>
      <c r="E33" s="102" t="e">
        <f t="shared" si="8"/>
        <v>#N/A</v>
      </c>
      <c r="F33" s="101" t="e">
        <f t="shared" si="3"/>
        <v>#N/A</v>
      </c>
      <c r="G33" s="92" t="e">
        <f t="shared" si="1"/>
        <v>#N/A</v>
      </c>
      <c r="H33" s="92"/>
      <c r="I33" s="92" t="e">
        <f t="shared" si="4"/>
        <v>#N/A</v>
      </c>
      <c r="J33" s="91" t="e">
        <f t="shared" si="5"/>
        <v>#N/A</v>
      </c>
      <c r="K33" s="92" t="e">
        <f t="shared" si="9"/>
        <v>#N/A</v>
      </c>
      <c r="L33" s="92" t="e">
        <f t="shared" si="6"/>
        <v>#N/A</v>
      </c>
      <c r="M33" s="92"/>
      <c r="N33" s="92"/>
      <c r="O33" s="91"/>
      <c r="P33" s="91"/>
      <c r="Q33" s="93"/>
      <c r="R33" s="93"/>
      <c r="S33" s="93"/>
      <c r="T33" s="93"/>
    </row>
    <row r="34" spans="1:20" ht="15" customHeight="1">
      <c r="A34" s="79">
        <v>20</v>
      </c>
      <c r="B34" s="102" t="e">
        <f t="shared" si="0"/>
        <v>#N/A</v>
      </c>
      <c r="C34" s="102" t="e">
        <f t="shared" si="7"/>
        <v>#N/A</v>
      </c>
      <c r="D34" s="102" t="e">
        <f t="shared" si="2"/>
        <v>#N/A</v>
      </c>
      <c r="E34" s="102" t="e">
        <f t="shared" si="8"/>
        <v>#N/A</v>
      </c>
      <c r="F34" s="101" t="e">
        <f t="shared" si="3"/>
        <v>#N/A</v>
      </c>
      <c r="G34" s="92" t="e">
        <f t="shared" si="1"/>
        <v>#N/A</v>
      </c>
      <c r="H34" s="92"/>
      <c r="I34" s="92" t="e">
        <f t="shared" si="4"/>
        <v>#N/A</v>
      </c>
      <c r="J34" s="91" t="e">
        <f t="shared" si="5"/>
        <v>#N/A</v>
      </c>
      <c r="K34" s="92" t="e">
        <f t="shared" si="9"/>
        <v>#N/A</v>
      </c>
      <c r="L34" s="92" t="e">
        <f t="shared" si="6"/>
        <v>#N/A</v>
      </c>
      <c r="M34" s="92"/>
      <c r="N34" s="92"/>
      <c r="O34" s="91"/>
      <c r="P34" s="91"/>
      <c r="Q34" s="93"/>
      <c r="R34" s="93"/>
      <c r="S34" s="93"/>
      <c r="T34" s="93"/>
    </row>
    <row r="35" spans="1:20" ht="15" customHeight="1">
      <c r="A35" s="79">
        <v>21</v>
      </c>
      <c r="B35" s="102" t="e">
        <f t="shared" si="0"/>
        <v>#N/A</v>
      </c>
      <c r="C35" s="102" t="e">
        <f t="shared" si="7"/>
        <v>#N/A</v>
      </c>
      <c r="D35" s="102" t="e">
        <f t="shared" si="2"/>
        <v>#N/A</v>
      </c>
      <c r="E35" s="102" t="e">
        <f t="shared" si="8"/>
        <v>#N/A</v>
      </c>
      <c r="F35" s="101" t="e">
        <f t="shared" si="3"/>
        <v>#N/A</v>
      </c>
      <c r="G35" s="92" t="e">
        <f t="shared" si="1"/>
        <v>#N/A</v>
      </c>
      <c r="H35" s="92"/>
      <c r="I35" s="92" t="e">
        <f t="shared" si="4"/>
        <v>#N/A</v>
      </c>
      <c r="J35" s="91" t="e">
        <f t="shared" si="5"/>
        <v>#N/A</v>
      </c>
      <c r="K35" s="92" t="e">
        <f t="shared" si="9"/>
        <v>#N/A</v>
      </c>
      <c r="L35" s="92" t="e">
        <f t="shared" si="6"/>
        <v>#N/A</v>
      </c>
      <c r="M35" s="92"/>
      <c r="N35" s="92"/>
      <c r="O35" s="91"/>
      <c r="P35" s="91"/>
      <c r="Q35" s="93"/>
      <c r="R35" s="93"/>
      <c r="S35" s="93"/>
      <c r="T35" s="93"/>
    </row>
    <row r="36" spans="1:20" ht="15" customHeight="1">
      <c r="A36" s="79">
        <v>22</v>
      </c>
      <c r="B36" s="102" t="e">
        <f t="shared" si="0"/>
        <v>#N/A</v>
      </c>
      <c r="C36" s="102" t="e">
        <f t="shared" si="7"/>
        <v>#N/A</v>
      </c>
      <c r="D36" s="102" t="e">
        <f t="shared" si="2"/>
        <v>#N/A</v>
      </c>
      <c r="E36" s="102" t="e">
        <f t="shared" si="8"/>
        <v>#N/A</v>
      </c>
      <c r="F36" s="101" t="e">
        <f t="shared" si="3"/>
        <v>#N/A</v>
      </c>
      <c r="G36" s="92" t="e">
        <f t="shared" si="1"/>
        <v>#N/A</v>
      </c>
      <c r="H36" s="92"/>
      <c r="I36" s="92" t="e">
        <f t="shared" si="4"/>
        <v>#N/A</v>
      </c>
      <c r="J36" s="91" t="e">
        <f t="shared" si="5"/>
        <v>#N/A</v>
      </c>
      <c r="K36" s="92" t="e">
        <f t="shared" si="9"/>
        <v>#N/A</v>
      </c>
      <c r="L36" s="92" t="e">
        <f t="shared" si="6"/>
        <v>#N/A</v>
      </c>
      <c r="M36" s="92"/>
      <c r="N36" s="92"/>
      <c r="O36" s="91"/>
      <c r="P36" s="91"/>
      <c r="Q36" s="93"/>
      <c r="R36" s="93"/>
      <c r="S36" s="93"/>
      <c r="T36" s="93"/>
    </row>
    <row r="37" spans="1:20" ht="15" customHeight="1">
      <c r="A37" s="79">
        <v>23</v>
      </c>
      <c r="B37" s="102" t="e">
        <f t="shared" si="0"/>
        <v>#N/A</v>
      </c>
      <c r="C37" s="102" t="e">
        <f t="shared" si="7"/>
        <v>#N/A</v>
      </c>
      <c r="D37" s="102" t="e">
        <f t="shared" si="2"/>
        <v>#N/A</v>
      </c>
      <c r="E37" s="102" t="e">
        <f t="shared" si="8"/>
        <v>#N/A</v>
      </c>
      <c r="F37" s="101" t="e">
        <f t="shared" si="3"/>
        <v>#N/A</v>
      </c>
      <c r="G37" s="92" t="e">
        <f t="shared" si="1"/>
        <v>#N/A</v>
      </c>
      <c r="H37" s="92"/>
      <c r="I37" s="92" t="e">
        <f t="shared" si="4"/>
        <v>#N/A</v>
      </c>
      <c r="J37" s="91" t="e">
        <f t="shared" si="5"/>
        <v>#N/A</v>
      </c>
      <c r="K37" s="92" t="e">
        <f t="shared" si="9"/>
        <v>#N/A</v>
      </c>
      <c r="L37" s="92" t="e">
        <f t="shared" si="6"/>
        <v>#N/A</v>
      </c>
      <c r="M37" s="92"/>
      <c r="N37" s="92"/>
      <c r="O37" s="91"/>
      <c r="P37" s="91"/>
      <c r="Q37" s="93"/>
      <c r="R37" s="93"/>
      <c r="S37" s="93"/>
      <c r="T37" s="93"/>
    </row>
    <row r="38" spans="1:20" ht="15" customHeight="1">
      <c r="A38" s="79">
        <v>24</v>
      </c>
      <c r="B38" s="102" t="e">
        <f t="shared" si="0"/>
        <v>#N/A</v>
      </c>
      <c r="C38" s="102" t="e">
        <f t="shared" si="7"/>
        <v>#N/A</v>
      </c>
      <c r="D38" s="102" t="e">
        <f t="shared" si="2"/>
        <v>#N/A</v>
      </c>
      <c r="E38" s="102" t="e">
        <f t="shared" si="8"/>
        <v>#N/A</v>
      </c>
      <c r="F38" s="101" t="e">
        <f t="shared" si="3"/>
        <v>#N/A</v>
      </c>
      <c r="G38" s="92" t="e">
        <f t="shared" si="1"/>
        <v>#N/A</v>
      </c>
      <c r="H38" s="92"/>
      <c r="I38" s="92" t="e">
        <f t="shared" si="4"/>
        <v>#N/A</v>
      </c>
      <c r="J38" s="91" t="e">
        <f t="shared" si="5"/>
        <v>#N/A</v>
      </c>
      <c r="K38" s="92" t="e">
        <f t="shared" si="9"/>
        <v>#N/A</v>
      </c>
      <c r="L38" s="92" t="e">
        <f t="shared" si="6"/>
        <v>#N/A</v>
      </c>
      <c r="M38" s="92"/>
      <c r="N38" s="92"/>
      <c r="O38" s="91"/>
      <c r="P38" s="91"/>
      <c r="Q38" s="93"/>
      <c r="R38" s="93"/>
      <c r="S38" s="93"/>
      <c r="T38" s="93"/>
    </row>
    <row r="39" spans="1:20" ht="15" customHeight="1">
      <c r="A39" s="79">
        <v>25</v>
      </c>
      <c r="B39" s="102" t="e">
        <f t="shared" si="0"/>
        <v>#N/A</v>
      </c>
      <c r="C39" s="102" t="e">
        <f t="shared" si="7"/>
        <v>#N/A</v>
      </c>
      <c r="D39" s="102" t="e">
        <f t="shared" si="2"/>
        <v>#N/A</v>
      </c>
      <c r="E39" s="102" t="e">
        <f t="shared" si="8"/>
        <v>#N/A</v>
      </c>
      <c r="F39" s="101" t="e">
        <f t="shared" si="3"/>
        <v>#N/A</v>
      </c>
      <c r="G39" s="92" t="e">
        <f t="shared" si="1"/>
        <v>#N/A</v>
      </c>
      <c r="H39" s="92"/>
      <c r="I39" s="92" t="e">
        <f t="shared" si="4"/>
        <v>#N/A</v>
      </c>
      <c r="J39" s="91" t="e">
        <f t="shared" si="5"/>
        <v>#N/A</v>
      </c>
      <c r="K39" s="92" t="e">
        <f t="shared" si="9"/>
        <v>#N/A</v>
      </c>
      <c r="L39" s="92" t="e">
        <f t="shared" si="6"/>
        <v>#N/A</v>
      </c>
      <c r="M39" s="92"/>
      <c r="O39" s="91"/>
      <c r="P39" s="91"/>
      <c r="Q39" s="93"/>
      <c r="R39" s="93"/>
      <c r="S39" s="93"/>
      <c r="T39" s="93"/>
    </row>
    <row r="40" spans="1:20" ht="15" customHeight="1">
      <c r="A40" s="79">
        <v>26</v>
      </c>
      <c r="B40" s="102" t="e">
        <f t="shared" si="0"/>
        <v>#N/A</v>
      </c>
      <c r="C40" s="102" t="e">
        <f t="shared" si="7"/>
        <v>#N/A</v>
      </c>
      <c r="D40" s="102" t="e">
        <f t="shared" si="2"/>
        <v>#N/A</v>
      </c>
      <c r="E40" s="102" t="e">
        <f t="shared" si="8"/>
        <v>#N/A</v>
      </c>
      <c r="F40" s="101" t="e">
        <f t="shared" si="3"/>
        <v>#N/A</v>
      </c>
      <c r="G40" s="92" t="e">
        <f t="shared" si="1"/>
        <v>#N/A</v>
      </c>
      <c r="H40" s="92"/>
      <c r="I40" s="92" t="e">
        <f t="shared" si="4"/>
        <v>#N/A</v>
      </c>
      <c r="J40" s="91" t="e">
        <f t="shared" si="5"/>
        <v>#N/A</v>
      </c>
      <c r="K40" s="92" t="e">
        <f t="shared" si="9"/>
        <v>#N/A</v>
      </c>
      <c r="L40" s="92" t="e">
        <f t="shared" si="6"/>
        <v>#N/A</v>
      </c>
      <c r="O40" s="91"/>
      <c r="P40" s="91"/>
      <c r="Q40" s="93"/>
      <c r="R40" s="93"/>
      <c r="S40" s="93"/>
      <c r="T40" s="93"/>
    </row>
    <row r="41" spans="1:20" ht="15" customHeight="1">
      <c r="A41" s="79">
        <v>27</v>
      </c>
      <c r="B41" s="102" t="e">
        <f t="shared" si="0"/>
        <v>#N/A</v>
      </c>
      <c r="C41" s="102" t="e">
        <f t="shared" si="7"/>
        <v>#N/A</v>
      </c>
      <c r="D41" s="102" t="e">
        <f t="shared" si="2"/>
        <v>#N/A</v>
      </c>
      <c r="E41" s="102" t="e">
        <f t="shared" si="8"/>
        <v>#N/A</v>
      </c>
      <c r="F41" s="101" t="e">
        <f t="shared" si="3"/>
        <v>#N/A</v>
      </c>
      <c r="G41" s="92" t="e">
        <f t="shared" si="1"/>
        <v>#N/A</v>
      </c>
      <c r="H41" s="92"/>
      <c r="I41" s="92" t="e">
        <f t="shared" si="4"/>
        <v>#N/A</v>
      </c>
      <c r="J41" s="91" t="e">
        <f t="shared" si="5"/>
        <v>#N/A</v>
      </c>
      <c r="K41" s="92" t="e">
        <f t="shared" si="9"/>
        <v>#N/A</v>
      </c>
      <c r="L41" s="92" t="e">
        <f t="shared" si="6"/>
        <v>#N/A</v>
      </c>
      <c r="O41" s="91"/>
      <c r="P41" s="91"/>
      <c r="Q41" s="93"/>
      <c r="R41" s="93"/>
      <c r="S41" s="93"/>
      <c r="T41" s="93"/>
    </row>
    <row r="42" spans="1:20" ht="15" customHeight="1">
      <c r="A42" s="79">
        <v>28</v>
      </c>
      <c r="B42" s="102" t="e">
        <f t="shared" si="0"/>
        <v>#N/A</v>
      </c>
      <c r="C42" s="102" t="e">
        <f t="shared" si="7"/>
        <v>#N/A</v>
      </c>
      <c r="D42" s="102" t="e">
        <f t="shared" si="2"/>
        <v>#N/A</v>
      </c>
      <c r="E42" s="102" t="e">
        <f t="shared" si="8"/>
        <v>#N/A</v>
      </c>
      <c r="F42" s="101" t="e">
        <f t="shared" si="3"/>
        <v>#N/A</v>
      </c>
      <c r="G42" s="92" t="e">
        <f t="shared" si="1"/>
        <v>#N/A</v>
      </c>
      <c r="H42" s="92"/>
      <c r="I42" s="92" t="e">
        <f t="shared" si="4"/>
        <v>#N/A</v>
      </c>
      <c r="J42" s="91" t="e">
        <f t="shared" si="5"/>
        <v>#N/A</v>
      </c>
      <c r="K42" s="92" t="e">
        <f t="shared" si="9"/>
        <v>#N/A</v>
      </c>
      <c r="L42" s="92" t="e">
        <f t="shared" si="6"/>
        <v>#N/A</v>
      </c>
      <c r="O42" s="91"/>
      <c r="P42" s="91"/>
      <c r="Q42" s="93"/>
      <c r="R42" s="93"/>
      <c r="S42" s="93"/>
      <c r="T42" s="93"/>
    </row>
    <row r="43" spans="1:20" ht="15" customHeight="1">
      <c r="A43" s="79">
        <v>29</v>
      </c>
      <c r="B43" s="102" t="e">
        <f t="shared" si="0"/>
        <v>#N/A</v>
      </c>
      <c r="C43" s="102" t="e">
        <f t="shared" si="7"/>
        <v>#N/A</v>
      </c>
      <c r="D43" s="102" t="e">
        <f t="shared" si="2"/>
        <v>#N/A</v>
      </c>
      <c r="E43" s="102" t="e">
        <f t="shared" si="8"/>
        <v>#N/A</v>
      </c>
      <c r="F43" s="101" t="e">
        <f t="shared" si="3"/>
        <v>#N/A</v>
      </c>
      <c r="G43" s="92" t="e">
        <f t="shared" si="1"/>
        <v>#N/A</v>
      </c>
      <c r="H43" s="92"/>
      <c r="I43" s="92" t="e">
        <f t="shared" si="4"/>
        <v>#N/A</v>
      </c>
      <c r="J43" s="91" t="e">
        <f t="shared" si="5"/>
        <v>#N/A</v>
      </c>
      <c r="K43" s="92" t="e">
        <f t="shared" si="9"/>
        <v>#N/A</v>
      </c>
      <c r="L43" s="92" t="e">
        <f t="shared" si="6"/>
        <v>#N/A</v>
      </c>
      <c r="O43" s="91"/>
      <c r="P43" s="91"/>
      <c r="Q43" s="93"/>
      <c r="R43" s="93"/>
      <c r="S43" s="93"/>
      <c r="T43" s="93"/>
    </row>
    <row r="44" spans="1:20" ht="15" customHeight="1">
      <c r="A44" s="79">
        <v>30</v>
      </c>
      <c r="B44" s="102" t="e">
        <f t="shared" si="0"/>
        <v>#N/A</v>
      </c>
      <c r="C44" s="102" t="e">
        <f t="shared" si="7"/>
        <v>#N/A</v>
      </c>
      <c r="D44" s="102" t="e">
        <f t="shared" si="2"/>
        <v>#N/A</v>
      </c>
      <c r="E44" s="102" t="e">
        <f t="shared" si="8"/>
        <v>#N/A</v>
      </c>
      <c r="F44" s="101" t="e">
        <f t="shared" si="3"/>
        <v>#N/A</v>
      </c>
      <c r="G44" s="92" t="e">
        <f t="shared" si="1"/>
        <v>#N/A</v>
      </c>
      <c r="H44" s="92"/>
      <c r="I44" s="92" t="e">
        <f t="shared" si="4"/>
        <v>#N/A</v>
      </c>
      <c r="J44" s="91" t="e">
        <f t="shared" si="5"/>
        <v>#N/A</v>
      </c>
      <c r="K44" s="92" t="e">
        <f t="shared" si="9"/>
        <v>#N/A</v>
      </c>
      <c r="L44" s="92" t="e">
        <f t="shared" si="6"/>
        <v>#N/A</v>
      </c>
      <c r="O44" s="91"/>
      <c r="P44" s="91"/>
      <c r="Q44" s="93"/>
      <c r="R44" s="93"/>
      <c r="S44" s="93"/>
      <c r="T44" s="93"/>
    </row>
    <row r="45" spans="1:20" ht="15" customHeight="1">
      <c r="A45" s="79">
        <v>31</v>
      </c>
      <c r="B45" s="102" t="e">
        <f t="shared" si="0"/>
        <v>#N/A</v>
      </c>
      <c r="C45" s="102" t="e">
        <f t="shared" si="7"/>
        <v>#N/A</v>
      </c>
      <c r="D45" s="102" t="e">
        <f t="shared" si="2"/>
        <v>#N/A</v>
      </c>
      <c r="E45" s="102" t="e">
        <f t="shared" si="8"/>
        <v>#N/A</v>
      </c>
      <c r="F45" s="101" t="e">
        <f t="shared" si="3"/>
        <v>#N/A</v>
      </c>
      <c r="G45" s="92" t="e">
        <f t="shared" si="1"/>
        <v>#N/A</v>
      </c>
      <c r="H45" s="92"/>
      <c r="I45" s="92" t="e">
        <f t="shared" si="4"/>
        <v>#N/A</v>
      </c>
      <c r="J45" s="91" t="e">
        <f t="shared" si="5"/>
        <v>#N/A</v>
      </c>
      <c r="K45" s="92" t="e">
        <f t="shared" si="9"/>
        <v>#N/A</v>
      </c>
      <c r="L45" s="92" t="e">
        <f t="shared" si="6"/>
        <v>#N/A</v>
      </c>
      <c r="O45" s="91"/>
      <c r="P45" s="91"/>
      <c r="Q45" s="93"/>
      <c r="R45" s="93"/>
      <c r="S45" s="93"/>
      <c r="T45" s="93"/>
    </row>
    <row r="46" spans="1:20" ht="15" customHeight="1">
      <c r="A46" s="79">
        <v>32</v>
      </c>
      <c r="B46" s="102" t="e">
        <f t="shared" si="0"/>
        <v>#N/A</v>
      </c>
      <c r="C46" s="102" t="e">
        <f t="shared" si="7"/>
        <v>#N/A</v>
      </c>
      <c r="D46" s="102" t="e">
        <f t="shared" si="2"/>
        <v>#N/A</v>
      </c>
      <c r="E46" s="102" t="e">
        <f t="shared" si="8"/>
        <v>#N/A</v>
      </c>
      <c r="F46" s="101" t="e">
        <f t="shared" si="3"/>
        <v>#N/A</v>
      </c>
      <c r="G46" s="92" t="e">
        <f t="shared" si="1"/>
        <v>#N/A</v>
      </c>
      <c r="H46" s="92"/>
      <c r="I46" s="92" t="e">
        <f t="shared" si="4"/>
        <v>#N/A</v>
      </c>
      <c r="J46" s="91" t="e">
        <f t="shared" si="5"/>
        <v>#N/A</v>
      </c>
      <c r="K46" s="92" t="e">
        <f t="shared" si="9"/>
        <v>#N/A</v>
      </c>
      <c r="L46" s="92" t="e">
        <f t="shared" si="6"/>
        <v>#N/A</v>
      </c>
      <c r="O46" s="91"/>
      <c r="P46" s="91"/>
      <c r="Q46" s="93"/>
      <c r="R46" s="93"/>
      <c r="S46" s="93"/>
      <c r="T46" s="93"/>
    </row>
    <row r="47" spans="1:20" ht="15" customHeight="1">
      <c r="A47" s="79">
        <v>33</v>
      </c>
      <c r="B47" s="102" t="e">
        <f t="shared" ref="B47:B74" si="10">IF(A47&gt;$D$7,0,PMT(VLOOKUP($B$2,$B$81:$V$147,10,FALSE)/12,$D$7,-$B$7))</f>
        <v>#N/A</v>
      </c>
      <c r="C47" s="102" t="e">
        <f t="shared" si="7"/>
        <v>#N/A</v>
      </c>
      <c r="D47" s="102" t="e">
        <f t="shared" si="2"/>
        <v>#N/A</v>
      </c>
      <c r="E47" s="102" t="e">
        <f t="shared" si="8"/>
        <v>#N/A</v>
      </c>
      <c r="F47" s="101" t="e">
        <f t="shared" si="3"/>
        <v>#N/A</v>
      </c>
      <c r="G47" s="92" t="e">
        <f t="shared" ref="G47:G74" si="11">VLOOKUP($B$2,$B$81:$V$147,9,FALSE)*D47</f>
        <v>#N/A</v>
      </c>
      <c r="H47" s="92"/>
      <c r="I47" s="92" t="e">
        <f t="shared" si="4"/>
        <v>#N/A</v>
      </c>
      <c r="J47" s="91" t="e">
        <f t="shared" si="5"/>
        <v>#N/A</v>
      </c>
      <c r="K47" s="92" t="e">
        <f t="shared" si="9"/>
        <v>#N/A</v>
      </c>
      <c r="L47" s="92" t="e">
        <f t="shared" si="6"/>
        <v>#N/A</v>
      </c>
      <c r="O47" s="91"/>
      <c r="P47" s="91"/>
      <c r="Q47" s="93"/>
      <c r="R47" s="93"/>
      <c r="S47" s="93"/>
      <c r="T47" s="93"/>
    </row>
    <row r="48" spans="1:20" ht="15" customHeight="1">
      <c r="A48" s="79">
        <v>34</v>
      </c>
      <c r="B48" s="102" t="e">
        <f t="shared" si="10"/>
        <v>#N/A</v>
      </c>
      <c r="C48" s="102" t="e">
        <f t="shared" si="7"/>
        <v>#N/A</v>
      </c>
      <c r="D48" s="102" t="e">
        <f t="shared" ref="D48:D74" si="12">E47*VLOOKUP($B$2,$B$81:$V$147,10,FALSE)/12</f>
        <v>#N/A</v>
      </c>
      <c r="E48" s="102" t="e">
        <f t="shared" si="8"/>
        <v>#N/A</v>
      </c>
      <c r="F48" s="101" t="e">
        <f t="shared" si="3"/>
        <v>#N/A</v>
      </c>
      <c r="G48" s="92" t="e">
        <f t="shared" si="11"/>
        <v>#N/A</v>
      </c>
      <c r="H48" s="92"/>
      <c r="I48" s="92" t="e">
        <f t="shared" si="4"/>
        <v>#N/A</v>
      </c>
      <c r="J48" s="91" t="e">
        <f t="shared" si="5"/>
        <v>#N/A</v>
      </c>
      <c r="K48" s="92" t="e">
        <f t="shared" si="9"/>
        <v>#N/A</v>
      </c>
      <c r="L48" s="92" t="e">
        <f t="shared" si="6"/>
        <v>#N/A</v>
      </c>
      <c r="O48" s="91"/>
      <c r="P48" s="91"/>
      <c r="Q48" s="93"/>
      <c r="R48" s="93"/>
      <c r="S48" s="93"/>
      <c r="T48" s="93"/>
    </row>
    <row r="49" spans="1:20" ht="15" customHeight="1">
      <c r="A49" s="79">
        <v>35</v>
      </c>
      <c r="B49" s="102" t="e">
        <f t="shared" si="10"/>
        <v>#N/A</v>
      </c>
      <c r="C49" s="102" t="e">
        <f t="shared" si="7"/>
        <v>#N/A</v>
      </c>
      <c r="D49" s="102" t="e">
        <f t="shared" si="12"/>
        <v>#N/A</v>
      </c>
      <c r="E49" s="102" t="e">
        <f t="shared" si="8"/>
        <v>#N/A</v>
      </c>
      <c r="F49" s="101" t="e">
        <f t="shared" si="3"/>
        <v>#N/A</v>
      </c>
      <c r="G49" s="92" t="e">
        <f t="shared" si="11"/>
        <v>#N/A</v>
      </c>
      <c r="H49" s="92"/>
      <c r="I49" s="92" t="e">
        <f t="shared" si="4"/>
        <v>#N/A</v>
      </c>
      <c r="J49" s="91" t="e">
        <f t="shared" si="5"/>
        <v>#N/A</v>
      </c>
      <c r="K49" s="92" t="e">
        <f t="shared" si="9"/>
        <v>#N/A</v>
      </c>
      <c r="L49" s="92" t="e">
        <f t="shared" si="6"/>
        <v>#N/A</v>
      </c>
      <c r="O49" s="91"/>
      <c r="P49" s="91"/>
      <c r="Q49" s="93"/>
      <c r="R49" s="93"/>
      <c r="S49" s="93"/>
      <c r="T49" s="93"/>
    </row>
    <row r="50" spans="1:20" ht="15" customHeight="1">
      <c r="A50" s="79">
        <v>36</v>
      </c>
      <c r="B50" s="102" t="e">
        <f t="shared" si="10"/>
        <v>#N/A</v>
      </c>
      <c r="C50" s="102" t="e">
        <f t="shared" si="7"/>
        <v>#N/A</v>
      </c>
      <c r="D50" s="102" t="e">
        <f t="shared" si="12"/>
        <v>#N/A</v>
      </c>
      <c r="E50" s="102" t="e">
        <f t="shared" si="8"/>
        <v>#N/A</v>
      </c>
      <c r="F50" s="101" t="e">
        <f t="shared" si="3"/>
        <v>#N/A</v>
      </c>
      <c r="G50" s="92" t="e">
        <f t="shared" si="11"/>
        <v>#N/A</v>
      </c>
      <c r="H50" s="92"/>
      <c r="I50" s="92" t="e">
        <f t="shared" si="4"/>
        <v>#N/A</v>
      </c>
      <c r="J50" s="91" t="e">
        <f t="shared" si="5"/>
        <v>#N/A</v>
      </c>
      <c r="K50" s="92" t="e">
        <f t="shared" si="9"/>
        <v>#N/A</v>
      </c>
      <c r="L50" s="92" t="e">
        <f t="shared" si="6"/>
        <v>#N/A</v>
      </c>
      <c r="O50" s="91"/>
      <c r="P50" s="91"/>
      <c r="Q50" s="93"/>
      <c r="R50" s="93"/>
      <c r="S50" s="93"/>
      <c r="T50" s="93"/>
    </row>
    <row r="51" spans="1:20">
      <c r="A51" s="79">
        <v>37</v>
      </c>
      <c r="B51" s="102" t="e">
        <f t="shared" si="10"/>
        <v>#N/A</v>
      </c>
      <c r="C51" s="102" t="e">
        <f t="shared" si="7"/>
        <v>#N/A</v>
      </c>
      <c r="D51" s="102" t="e">
        <f t="shared" si="12"/>
        <v>#N/A</v>
      </c>
      <c r="E51" s="102" t="e">
        <f t="shared" si="8"/>
        <v>#N/A</v>
      </c>
      <c r="F51" s="101" t="e">
        <f t="shared" si="3"/>
        <v>#N/A</v>
      </c>
      <c r="G51" s="92" t="e">
        <f t="shared" si="11"/>
        <v>#N/A</v>
      </c>
      <c r="H51" s="92"/>
      <c r="I51" s="92" t="e">
        <f t="shared" si="4"/>
        <v>#N/A</v>
      </c>
      <c r="J51" s="91" t="e">
        <f t="shared" si="5"/>
        <v>#N/A</v>
      </c>
      <c r="K51" s="92" t="e">
        <f t="shared" si="9"/>
        <v>#N/A</v>
      </c>
      <c r="L51" s="92" t="e">
        <f t="shared" si="6"/>
        <v>#N/A</v>
      </c>
      <c r="O51" s="91"/>
      <c r="Q51" s="93"/>
      <c r="R51" s="93"/>
      <c r="S51" s="93"/>
      <c r="T51" s="93"/>
    </row>
    <row r="52" spans="1:20">
      <c r="A52" s="79">
        <v>38</v>
      </c>
      <c r="B52" s="102" t="e">
        <f t="shared" si="10"/>
        <v>#N/A</v>
      </c>
      <c r="C52" s="102" t="e">
        <f t="shared" si="7"/>
        <v>#N/A</v>
      </c>
      <c r="D52" s="102" t="e">
        <f t="shared" si="12"/>
        <v>#N/A</v>
      </c>
      <c r="E52" s="102" t="e">
        <f t="shared" si="8"/>
        <v>#N/A</v>
      </c>
      <c r="F52" s="101" t="e">
        <f t="shared" si="3"/>
        <v>#N/A</v>
      </c>
      <c r="G52" s="92" t="e">
        <f t="shared" si="11"/>
        <v>#N/A</v>
      </c>
      <c r="H52" s="92"/>
      <c r="I52" s="92" t="e">
        <f t="shared" si="4"/>
        <v>#N/A</v>
      </c>
      <c r="J52" s="91" t="e">
        <f t="shared" si="5"/>
        <v>#N/A</v>
      </c>
      <c r="K52" s="92" t="e">
        <f t="shared" si="9"/>
        <v>#N/A</v>
      </c>
      <c r="L52" s="92" t="e">
        <f t="shared" si="6"/>
        <v>#N/A</v>
      </c>
      <c r="O52" s="91"/>
      <c r="Q52" s="93"/>
      <c r="R52" s="93"/>
      <c r="S52" s="93"/>
      <c r="T52" s="93"/>
    </row>
    <row r="53" spans="1:20">
      <c r="A53" s="79">
        <v>39</v>
      </c>
      <c r="B53" s="102" t="e">
        <f t="shared" si="10"/>
        <v>#N/A</v>
      </c>
      <c r="C53" s="102" t="e">
        <f t="shared" si="7"/>
        <v>#N/A</v>
      </c>
      <c r="D53" s="102" t="e">
        <f t="shared" si="12"/>
        <v>#N/A</v>
      </c>
      <c r="E53" s="102" t="e">
        <f t="shared" si="8"/>
        <v>#N/A</v>
      </c>
      <c r="F53" s="101" t="e">
        <f t="shared" si="3"/>
        <v>#N/A</v>
      </c>
      <c r="G53" s="92" t="e">
        <f t="shared" si="11"/>
        <v>#N/A</v>
      </c>
      <c r="H53" s="92"/>
      <c r="I53" s="92" t="e">
        <f t="shared" si="4"/>
        <v>#N/A</v>
      </c>
      <c r="J53" s="91" t="e">
        <f t="shared" si="5"/>
        <v>#N/A</v>
      </c>
      <c r="K53" s="92" t="e">
        <f t="shared" si="9"/>
        <v>#N/A</v>
      </c>
      <c r="L53" s="92" t="e">
        <f t="shared" si="6"/>
        <v>#N/A</v>
      </c>
      <c r="Q53" s="93"/>
      <c r="R53" s="93"/>
      <c r="S53" s="93"/>
      <c r="T53" s="93"/>
    </row>
    <row r="54" spans="1:20">
      <c r="A54" s="79">
        <v>40</v>
      </c>
      <c r="B54" s="102" t="e">
        <f t="shared" si="10"/>
        <v>#N/A</v>
      </c>
      <c r="C54" s="102" t="e">
        <f t="shared" si="7"/>
        <v>#N/A</v>
      </c>
      <c r="D54" s="102" t="e">
        <f t="shared" si="12"/>
        <v>#N/A</v>
      </c>
      <c r="E54" s="102" t="e">
        <f t="shared" si="8"/>
        <v>#N/A</v>
      </c>
      <c r="F54" s="101" t="e">
        <f t="shared" si="3"/>
        <v>#N/A</v>
      </c>
      <c r="G54" s="92" t="e">
        <f t="shared" si="11"/>
        <v>#N/A</v>
      </c>
      <c r="H54" s="92"/>
      <c r="I54" s="92" t="e">
        <f t="shared" si="4"/>
        <v>#N/A</v>
      </c>
      <c r="J54" s="91" t="e">
        <f t="shared" si="5"/>
        <v>#N/A</v>
      </c>
      <c r="K54" s="92" t="e">
        <f t="shared" si="9"/>
        <v>#N/A</v>
      </c>
      <c r="L54" s="92" t="e">
        <f t="shared" si="6"/>
        <v>#N/A</v>
      </c>
      <c r="Q54" s="93"/>
      <c r="R54" s="93"/>
      <c r="S54" s="93"/>
      <c r="T54" s="93"/>
    </row>
    <row r="55" spans="1:20">
      <c r="A55" s="79">
        <v>41</v>
      </c>
      <c r="B55" s="102" t="e">
        <f t="shared" si="10"/>
        <v>#N/A</v>
      </c>
      <c r="C55" s="102" t="e">
        <f t="shared" si="7"/>
        <v>#N/A</v>
      </c>
      <c r="D55" s="102" t="e">
        <f t="shared" si="12"/>
        <v>#N/A</v>
      </c>
      <c r="E55" s="102" t="e">
        <f t="shared" si="8"/>
        <v>#N/A</v>
      </c>
      <c r="F55" s="101" t="e">
        <f t="shared" si="3"/>
        <v>#N/A</v>
      </c>
      <c r="G55" s="92" t="e">
        <f t="shared" si="11"/>
        <v>#N/A</v>
      </c>
      <c r="H55" s="92"/>
      <c r="I55" s="92" t="e">
        <f t="shared" si="4"/>
        <v>#N/A</v>
      </c>
      <c r="J55" s="91" t="e">
        <f t="shared" si="5"/>
        <v>#N/A</v>
      </c>
      <c r="K55" s="92" t="e">
        <f t="shared" si="9"/>
        <v>#N/A</v>
      </c>
      <c r="L55" s="92" t="e">
        <f t="shared" si="6"/>
        <v>#N/A</v>
      </c>
      <c r="Q55" s="93"/>
      <c r="R55" s="93"/>
      <c r="S55" s="93"/>
      <c r="T55" s="93"/>
    </row>
    <row r="56" spans="1:20">
      <c r="A56" s="79">
        <v>42</v>
      </c>
      <c r="B56" s="102" t="e">
        <f t="shared" si="10"/>
        <v>#N/A</v>
      </c>
      <c r="C56" s="102" t="e">
        <f t="shared" si="7"/>
        <v>#N/A</v>
      </c>
      <c r="D56" s="102" t="e">
        <f t="shared" si="12"/>
        <v>#N/A</v>
      </c>
      <c r="E56" s="102" t="e">
        <f t="shared" si="8"/>
        <v>#N/A</v>
      </c>
      <c r="F56" s="101" t="e">
        <f t="shared" si="3"/>
        <v>#N/A</v>
      </c>
      <c r="G56" s="92" t="e">
        <f t="shared" si="11"/>
        <v>#N/A</v>
      </c>
      <c r="H56" s="92"/>
      <c r="I56" s="92" t="e">
        <f t="shared" si="4"/>
        <v>#N/A</v>
      </c>
      <c r="J56" s="91" t="e">
        <f t="shared" si="5"/>
        <v>#N/A</v>
      </c>
      <c r="K56" s="92" t="e">
        <f t="shared" si="9"/>
        <v>#N/A</v>
      </c>
      <c r="L56" s="92" t="e">
        <f t="shared" si="6"/>
        <v>#N/A</v>
      </c>
      <c r="Q56" s="93"/>
      <c r="R56" s="93"/>
      <c r="S56" s="93"/>
      <c r="T56" s="93"/>
    </row>
    <row r="57" spans="1:20">
      <c r="A57" s="79">
        <v>43</v>
      </c>
      <c r="B57" s="102" t="e">
        <f t="shared" si="10"/>
        <v>#N/A</v>
      </c>
      <c r="C57" s="102" t="e">
        <f t="shared" si="7"/>
        <v>#N/A</v>
      </c>
      <c r="D57" s="102" t="e">
        <f t="shared" si="12"/>
        <v>#N/A</v>
      </c>
      <c r="E57" s="102" t="e">
        <f t="shared" si="8"/>
        <v>#N/A</v>
      </c>
      <c r="F57" s="101" t="e">
        <f t="shared" si="3"/>
        <v>#N/A</v>
      </c>
      <c r="G57" s="92" t="e">
        <f t="shared" si="11"/>
        <v>#N/A</v>
      </c>
      <c r="H57" s="92"/>
      <c r="I57" s="92" t="e">
        <f t="shared" si="4"/>
        <v>#N/A</v>
      </c>
      <c r="J57" s="91" t="e">
        <f t="shared" si="5"/>
        <v>#N/A</v>
      </c>
      <c r="K57" s="92" t="e">
        <f t="shared" si="9"/>
        <v>#N/A</v>
      </c>
      <c r="L57" s="92" t="e">
        <f t="shared" si="6"/>
        <v>#N/A</v>
      </c>
      <c r="Q57" s="93"/>
      <c r="R57" s="93"/>
      <c r="S57" s="93"/>
      <c r="T57" s="93"/>
    </row>
    <row r="58" spans="1:20">
      <c r="A58" s="79">
        <v>44</v>
      </c>
      <c r="B58" s="102" t="e">
        <f t="shared" si="10"/>
        <v>#N/A</v>
      </c>
      <c r="C58" s="102" t="e">
        <f t="shared" si="7"/>
        <v>#N/A</v>
      </c>
      <c r="D58" s="102" t="e">
        <f t="shared" si="12"/>
        <v>#N/A</v>
      </c>
      <c r="E58" s="102" t="e">
        <f t="shared" si="8"/>
        <v>#N/A</v>
      </c>
      <c r="F58" s="101" t="e">
        <f t="shared" si="3"/>
        <v>#N/A</v>
      </c>
      <c r="G58" s="92" t="e">
        <f t="shared" si="11"/>
        <v>#N/A</v>
      </c>
      <c r="H58" s="92"/>
      <c r="I58" s="92" t="e">
        <f t="shared" si="4"/>
        <v>#N/A</v>
      </c>
      <c r="J58" s="91" t="e">
        <f t="shared" si="5"/>
        <v>#N/A</v>
      </c>
      <c r="K58" s="92" t="e">
        <f t="shared" si="9"/>
        <v>#N/A</v>
      </c>
      <c r="L58" s="92" t="e">
        <f t="shared" si="6"/>
        <v>#N/A</v>
      </c>
      <c r="Q58" s="93"/>
      <c r="R58" s="93"/>
      <c r="S58" s="93"/>
      <c r="T58" s="93"/>
    </row>
    <row r="59" spans="1:20">
      <c r="A59" s="79">
        <v>45</v>
      </c>
      <c r="B59" s="102" t="e">
        <f t="shared" si="10"/>
        <v>#N/A</v>
      </c>
      <c r="C59" s="102" t="e">
        <f t="shared" si="7"/>
        <v>#N/A</v>
      </c>
      <c r="D59" s="102" t="e">
        <f t="shared" si="12"/>
        <v>#N/A</v>
      </c>
      <c r="E59" s="102" t="e">
        <f t="shared" si="8"/>
        <v>#N/A</v>
      </c>
      <c r="F59" s="101" t="e">
        <f t="shared" si="3"/>
        <v>#N/A</v>
      </c>
      <c r="G59" s="92" t="e">
        <f t="shared" si="11"/>
        <v>#N/A</v>
      </c>
      <c r="H59" s="92"/>
      <c r="I59" s="92" t="e">
        <f t="shared" si="4"/>
        <v>#N/A</v>
      </c>
      <c r="J59" s="91" t="e">
        <f t="shared" si="5"/>
        <v>#N/A</v>
      </c>
      <c r="K59" s="92" t="e">
        <f t="shared" si="9"/>
        <v>#N/A</v>
      </c>
      <c r="L59" s="92" t="e">
        <f t="shared" si="6"/>
        <v>#N/A</v>
      </c>
      <c r="Q59" s="93"/>
      <c r="R59" s="93"/>
      <c r="S59" s="93"/>
      <c r="T59" s="93"/>
    </row>
    <row r="60" spans="1:20">
      <c r="A60" s="79">
        <v>46</v>
      </c>
      <c r="B60" s="102" t="e">
        <f t="shared" si="10"/>
        <v>#N/A</v>
      </c>
      <c r="C60" s="102" t="e">
        <f t="shared" si="7"/>
        <v>#N/A</v>
      </c>
      <c r="D60" s="102" t="e">
        <f t="shared" si="12"/>
        <v>#N/A</v>
      </c>
      <c r="E60" s="102" t="e">
        <f t="shared" si="8"/>
        <v>#N/A</v>
      </c>
      <c r="F60" s="101" t="e">
        <f t="shared" si="3"/>
        <v>#N/A</v>
      </c>
      <c r="G60" s="92" t="e">
        <f t="shared" si="11"/>
        <v>#N/A</v>
      </c>
      <c r="H60" s="92"/>
      <c r="I60" s="92" t="e">
        <f t="shared" si="4"/>
        <v>#N/A</v>
      </c>
      <c r="J60" s="91" t="e">
        <f t="shared" si="5"/>
        <v>#N/A</v>
      </c>
      <c r="K60" s="92" t="e">
        <f t="shared" si="9"/>
        <v>#N/A</v>
      </c>
      <c r="L60" s="92" t="e">
        <f t="shared" si="6"/>
        <v>#N/A</v>
      </c>
      <c r="Q60" s="93"/>
      <c r="R60" s="93"/>
      <c r="S60" s="93"/>
      <c r="T60" s="93"/>
    </row>
    <row r="61" spans="1:20">
      <c r="A61" s="79">
        <v>47</v>
      </c>
      <c r="B61" s="102" t="e">
        <f t="shared" si="10"/>
        <v>#N/A</v>
      </c>
      <c r="C61" s="102" t="e">
        <f t="shared" si="7"/>
        <v>#N/A</v>
      </c>
      <c r="D61" s="102" t="e">
        <f t="shared" si="12"/>
        <v>#N/A</v>
      </c>
      <c r="E61" s="102" t="e">
        <f t="shared" si="8"/>
        <v>#N/A</v>
      </c>
      <c r="F61" s="101" t="e">
        <f t="shared" si="3"/>
        <v>#N/A</v>
      </c>
      <c r="G61" s="92" t="e">
        <f t="shared" si="11"/>
        <v>#N/A</v>
      </c>
      <c r="H61" s="92"/>
      <c r="I61" s="92" t="e">
        <f t="shared" si="4"/>
        <v>#N/A</v>
      </c>
      <c r="J61" s="91" t="e">
        <f t="shared" si="5"/>
        <v>#N/A</v>
      </c>
      <c r="K61" s="92" t="e">
        <f t="shared" si="9"/>
        <v>#N/A</v>
      </c>
      <c r="L61" s="92" t="e">
        <f t="shared" si="6"/>
        <v>#N/A</v>
      </c>
      <c r="Q61" s="93"/>
      <c r="R61" s="93"/>
      <c r="S61" s="93"/>
      <c r="T61" s="93"/>
    </row>
    <row r="62" spans="1:20">
      <c r="A62" s="79">
        <v>48</v>
      </c>
      <c r="B62" s="102" t="e">
        <f t="shared" si="10"/>
        <v>#N/A</v>
      </c>
      <c r="C62" s="102" t="e">
        <f t="shared" si="7"/>
        <v>#N/A</v>
      </c>
      <c r="D62" s="102" t="e">
        <f t="shared" si="12"/>
        <v>#N/A</v>
      </c>
      <c r="E62" s="102" t="e">
        <f t="shared" si="8"/>
        <v>#N/A</v>
      </c>
      <c r="F62" s="101" t="e">
        <f t="shared" si="3"/>
        <v>#N/A</v>
      </c>
      <c r="G62" s="92" t="e">
        <f t="shared" si="11"/>
        <v>#N/A</v>
      </c>
      <c r="H62" s="92"/>
      <c r="I62" s="92" t="e">
        <f t="shared" si="4"/>
        <v>#N/A</v>
      </c>
      <c r="J62" s="91" t="e">
        <f t="shared" si="5"/>
        <v>#N/A</v>
      </c>
      <c r="K62" s="92" t="e">
        <f t="shared" si="9"/>
        <v>#N/A</v>
      </c>
      <c r="L62" s="92" t="e">
        <f t="shared" si="6"/>
        <v>#N/A</v>
      </c>
      <c r="Q62" s="93"/>
      <c r="R62" s="93"/>
      <c r="S62" s="93"/>
      <c r="T62" s="93"/>
    </row>
    <row r="63" spans="1:20">
      <c r="A63" s="79">
        <v>49</v>
      </c>
      <c r="B63" s="102" t="e">
        <f t="shared" si="10"/>
        <v>#N/A</v>
      </c>
      <c r="C63" s="102" t="e">
        <f t="shared" si="7"/>
        <v>#N/A</v>
      </c>
      <c r="D63" s="102" t="e">
        <f t="shared" si="12"/>
        <v>#N/A</v>
      </c>
      <c r="E63" s="102" t="e">
        <f t="shared" si="8"/>
        <v>#N/A</v>
      </c>
      <c r="F63" s="101" t="e">
        <f t="shared" si="3"/>
        <v>#N/A</v>
      </c>
      <c r="G63" s="92" t="e">
        <f t="shared" si="11"/>
        <v>#N/A</v>
      </c>
      <c r="H63" s="92"/>
      <c r="I63" s="92" t="e">
        <f t="shared" si="4"/>
        <v>#N/A</v>
      </c>
      <c r="J63" s="91" t="e">
        <f t="shared" si="5"/>
        <v>#N/A</v>
      </c>
      <c r="K63" s="92" t="e">
        <f t="shared" si="9"/>
        <v>#N/A</v>
      </c>
      <c r="L63" s="92" t="e">
        <f t="shared" si="6"/>
        <v>#N/A</v>
      </c>
      <c r="Q63" s="93"/>
      <c r="S63" s="93"/>
      <c r="T63" s="93"/>
    </row>
    <row r="64" spans="1:20">
      <c r="A64" s="79">
        <v>50</v>
      </c>
      <c r="B64" s="102" t="e">
        <f t="shared" si="10"/>
        <v>#N/A</v>
      </c>
      <c r="C64" s="102" t="e">
        <f t="shared" si="7"/>
        <v>#N/A</v>
      </c>
      <c r="D64" s="102" t="e">
        <f t="shared" si="12"/>
        <v>#N/A</v>
      </c>
      <c r="E64" s="102" t="e">
        <f t="shared" si="8"/>
        <v>#N/A</v>
      </c>
      <c r="F64" s="101" t="e">
        <f t="shared" si="3"/>
        <v>#N/A</v>
      </c>
      <c r="G64" s="92" t="e">
        <f t="shared" si="11"/>
        <v>#N/A</v>
      </c>
      <c r="H64" s="92"/>
      <c r="I64" s="92" t="e">
        <f t="shared" si="4"/>
        <v>#N/A</v>
      </c>
      <c r="J64" s="91" t="e">
        <f t="shared" si="5"/>
        <v>#N/A</v>
      </c>
      <c r="K64" s="92" t="e">
        <f t="shared" si="9"/>
        <v>#N/A</v>
      </c>
      <c r="L64" s="92" t="e">
        <f t="shared" si="6"/>
        <v>#N/A</v>
      </c>
      <c r="Q64" s="93"/>
      <c r="S64" s="93"/>
      <c r="T64" s="93"/>
    </row>
    <row r="65" spans="1:21">
      <c r="A65" s="79">
        <v>51</v>
      </c>
      <c r="B65" s="102" t="e">
        <f t="shared" si="10"/>
        <v>#N/A</v>
      </c>
      <c r="C65" s="102" t="e">
        <f t="shared" si="7"/>
        <v>#N/A</v>
      </c>
      <c r="D65" s="102" t="e">
        <f t="shared" si="12"/>
        <v>#N/A</v>
      </c>
      <c r="E65" s="102" t="e">
        <f t="shared" si="8"/>
        <v>#N/A</v>
      </c>
      <c r="F65" s="101" t="e">
        <f t="shared" si="3"/>
        <v>#N/A</v>
      </c>
      <c r="G65" s="92" t="e">
        <f t="shared" si="11"/>
        <v>#N/A</v>
      </c>
      <c r="H65" s="92"/>
      <c r="I65" s="92" t="e">
        <f t="shared" si="4"/>
        <v>#N/A</v>
      </c>
      <c r="J65" s="91" t="e">
        <f t="shared" si="5"/>
        <v>#N/A</v>
      </c>
      <c r="K65" s="92" t="e">
        <f t="shared" si="9"/>
        <v>#N/A</v>
      </c>
      <c r="L65" s="92" t="e">
        <f t="shared" si="6"/>
        <v>#N/A</v>
      </c>
      <c r="Q65" s="93"/>
      <c r="S65" s="93"/>
      <c r="T65" s="93"/>
    </row>
    <row r="66" spans="1:21">
      <c r="A66" s="79">
        <v>52</v>
      </c>
      <c r="B66" s="102" t="e">
        <f t="shared" si="10"/>
        <v>#N/A</v>
      </c>
      <c r="C66" s="102" t="e">
        <f t="shared" si="7"/>
        <v>#N/A</v>
      </c>
      <c r="D66" s="102" t="e">
        <f t="shared" si="12"/>
        <v>#N/A</v>
      </c>
      <c r="E66" s="102" t="e">
        <f t="shared" si="8"/>
        <v>#N/A</v>
      </c>
      <c r="F66" s="101" t="e">
        <f t="shared" si="3"/>
        <v>#N/A</v>
      </c>
      <c r="G66" s="92" t="e">
        <f t="shared" si="11"/>
        <v>#N/A</v>
      </c>
      <c r="H66" s="92"/>
      <c r="I66" s="92" t="e">
        <f t="shared" si="4"/>
        <v>#N/A</v>
      </c>
      <c r="J66" s="91" t="e">
        <f t="shared" si="5"/>
        <v>#N/A</v>
      </c>
      <c r="K66" s="92" t="e">
        <f t="shared" si="9"/>
        <v>#N/A</v>
      </c>
      <c r="L66" s="92" t="e">
        <f t="shared" si="6"/>
        <v>#N/A</v>
      </c>
      <c r="Q66" s="93"/>
      <c r="S66" s="93"/>
      <c r="T66" s="93"/>
    </row>
    <row r="67" spans="1:21">
      <c r="A67" s="79">
        <v>53</v>
      </c>
      <c r="B67" s="102" t="e">
        <f t="shared" si="10"/>
        <v>#N/A</v>
      </c>
      <c r="C67" s="102" t="e">
        <f t="shared" si="7"/>
        <v>#N/A</v>
      </c>
      <c r="D67" s="102" t="e">
        <f t="shared" si="12"/>
        <v>#N/A</v>
      </c>
      <c r="E67" s="102" t="e">
        <f t="shared" si="8"/>
        <v>#N/A</v>
      </c>
      <c r="F67" s="101" t="e">
        <f t="shared" si="3"/>
        <v>#N/A</v>
      </c>
      <c r="G67" s="92" t="e">
        <f t="shared" si="11"/>
        <v>#N/A</v>
      </c>
      <c r="H67" s="92"/>
      <c r="I67" s="92" t="e">
        <f t="shared" si="4"/>
        <v>#N/A</v>
      </c>
      <c r="J67" s="91" t="e">
        <f t="shared" si="5"/>
        <v>#N/A</v>
      </c>
      <c r="K67" s="92" t="e">
        <f t="shared" si="9"/>
        <v>#N/A</v>
      </c>
      <c r="L67" s="92" t="e">
        <f t="shared" si="6"/>
        <v>#N/A</v>
      </c>
      <c r="Q67" s="93"/>
      <c r="S67" s="93"/>
      <c r="T67" s="93"/>
    </row>
    <row r="68" spans="1:21">
      <c r="A68" s="79">
        <v>54</v>
      </c>
      <c r="B68" s="102" t="e">
        <f t="shared" si="10"/>
        <v>#N/A</v>
      </c>
      <c r="C68" s="102" t="e">
        <f t="shared" si="7"/>
        <v>#N/A</v>
      </c>
      <c r="D68" s="102" t="e">
        <f t="shared" si="12"/>
        <v>#N/A</v>
      </c>
      <c r="E68" s="102" t="e">
        <f t="shared" si="8"/>
        <v>#N/A</v>
      </c>
      <c r="F68" s="101" t="e">
        <f t="shared" si="3"/>
        <v>#N/A</v>
      </c>
      <c r="G68" s="92" t="e">
        <f t="shared" si="11"/>
        <v>#N/A</v>
      </c>
      <c r="H68" s="92"/>
      <c r="I68" s="92" t="e">
        <f t="shared" si="4"/>
        <v>#N/A</v>
      </c>
      <c r="J68" s="91" t="e">
        <f t="shared" si="5"/>
        <v>#N/A</v>
      </c>
      <c r="K68" s="92" t="e">
        <f t="shared" si="9"/>
        <v>#N/A</v>
      </c>
      <c r="L68" s="92" t="e">
        <f t="shared" si="6"/>
        <v>#N/A</v>
      </c>
      <c r="Q68" s="93"/>
      <c r="S68" s="93"/>
      <c r="T68" s="93"/>
    </row>
    <row r="69" spans="1:21">
      <c r="A69" s="79">
        <v>55</v>
      </c>
      <c r="B69" s="102" t="e">
        <f t="shared" si="10"/>
        <v>#N/A</v>
      </c>
      <c r="C69" s="102" t="e">
        <f t="shared" si="7"/>
        <v>#N/A</v>
      </c>
      <c r="D69" s="102" t="e">
        <f t="shared" si="12"/>
        <v>#N/A</v>
      </c>
      <c r="E69" s="102" t="e">
        <f t="shared" si="8"/>
        <v>#N/A</v>
      </c>
      <c r="F69" s="101" t="e">
        <f t="shared" si="3"/>
        <v>#N/A</v>
      </c>
      <c r="G69" s="92" t="e">
        <f t="shared" si="11"/>
        <v>#N/A</v>
      </c>
      <c r="H69" s="92"/>
      <c r="I69" s="92" t="e">
        <f t="shared" si="4"/>
        <v>#N/A</v>
      </c>
      <c r="J69" s="91" t="e">
        <f t="shared" si="5"/>
        <v>#N/A</v>
      </c>
      <c r="K69" s="92" t="e">
        <f t="shared" si="9"/>
        <v>#N/A</v>
      </c>
      <c r="L69" s="92" t="e">
        <f t="shared" si="6"/>
        <v>#N/A</v>
      </c>
      <c r="Q69" s="93"/>
      <c r="S69" s="93"/>
      <c r="T69" s="93"/>
    </row>
    <row r="70" spans="1:21">
      <c r="A70" s="79">
        <v>56</v>
      </c>
      <c r="B70" s="102" t="e">
        <f t="shared" si="10"/>
        <v>#N/A</v>
      </c>
      <c r="C70" s="102" t="e">
        <f t="shared" si="7"/>
        <v>#N/A</v>
      </c>
      <c r="D70" s="102" t="e">
        <f t="shared" si="12"/>
        <v>#N/A</v>
      </c>
      <c r="E70" s="102" t="e">
        <f t="shared" si="8"/>
        <v>#N/A</v>
      </c>
      <c r="F70" s="101" t="e">
        <f t="shared" si="3"/>
        <v>#N/A</v>
      </c>
      <c r="G70" s="92" t="e">
        <f t="shared" si="11"/>
        <v>#N/A</v>
      </c>
      <c r="H70" s="92"/>
      <c r="I70" s="92" t="e">
        <f t="shared" si="4"/>
        <v>#N/A</v>
      </c>
      <c r="J70" s="91" t="e">
        <f t="shared" si="5"/>
        <v>#N/A</v>
      </c>
      <c r="K70" s="92" t="e">
        <f t="shared" si="9"/>
        <v>#N/A</v>
      </c>
      <c r="L70" s="92" t="e">
        <f t="shared" si="6"/>
        <v>#N/A</v>
      </c>
      <c r="Q70" s="93"/>
      <c r="S70" s="93"/>
      <c r="T70" s="93"/>
    </row>
    <row r="71" spans="1:21">
      <c r="A71" s="79">
        <v>57</v>
      </c>
      <c r="B71" s="102" t="e">
        <f t="shared" si="10"/>
        <v>#N/A</v>
      </c>
      <c r="C71" s="102" t="e">
        <f t="shared" si="7"/>
        <v>#N/A</v>
      </c>
      <c r="D71" s="102" t="e">
        <f t="shared" si="12"/>
        <v>#N/A</v>
      </c>
      <c r="E71" s="102" t="e">
        <f t="shared" si="8"/>
        <v>#N/A</v>
      </c>
      <c r="F71" s="101" t="e">
        <f t="shared" si="3"/>
        <v>#N/A</v>
      </c>
      <c r="G71" s="92" t="e">
        <f t="shared" si="11"/>
        <v>#N/A</v>
      </c>
      <c r="H71" s="92"/>
      <c r="I71" s="92" t="e">
        <f t="shared" si="4"/>
        <v>#N/A</v>
      </c>
      <c r="J71" s="91" t="e">
        <f t="shared" si="5"/>
        <v>#N/A</v>
      </c>
      <c r="K71" s="92" t="e">
        <f t="shared" si="9"/>
        <v>#N/A</v>
      </c>
      <c r="L71" s="92" t="e">
        <f t="shared" si="6"/>
        <v>#N/A</v>
      </c>
      <c r="S71" s="93"/>
      <c r="T71" s="93"/>
    </row>
    <row r="72" spans="1:21">
      <c r="A72" s="79">
        <v>58</v>
      </c>
      <c r="B72" s="102" t="e">
        <f t="shared" si="10"/>
        <v>#N/A</v>
      </c>
      <c r="C72" s="102" t="e">
        <f t="shared" si="7"/>
        <v>#N/A</v>
      </c>
      <c r="D72" s="102" t="e">
        <f t="shared" si="12"/>
        <v>#N/A</v>
      </c>
      <c r="E72" s="102" t="e">
        <f t="shared" si="8"/>
        <v>#N/A</v>
      </c>
      <c r="F72" s="101" t="e">
        <f t="shared" si="3"/>
        <v>#N/A</v>
      </c>
      <c r="G72" s="92" t="e">
        <f t="shared" si="11"/>
        <v>#N/A</v>
      </c>
      <c r="H72" s="92"/>
      <c r="I72" s="92" t="e">
        <f t="shared" si="4"/>
        <v>#N/A</v>
      </c>
      <c r="J72" s="91" t="e">
        <f t="shared" si="5"/>
        <v>#N/A</v>
      </c>
      <c r="K72" s="92" t="e">
        <f t="shared" si="9"/>
        <v>#N/A</v>
      </c>
      <c r="L72" s="92" t="e">
        <f t="shared" si="6"/>
        <v>#N/A</v>
      </c>
      <c r="S72" s="93"/>
      <c r="T72" s="93"/>
    </row>
    <row r="73" spans="1:21">
      <c r="A73" s="79">
        <v>59</v>
      </c>
      <c r="B73" s="102" t="e">
        <f t="shared" si="10"/>
        <v>#N/A</v>
      </c>
      <c r="C73" s="102" t="e">
        <f t="shared" si="7"/>
        <v>#N/A</v>
      </c>
      <c r="D73" s="102" t="e">
        <f t="shared" si="12"/>
        <v>#N/A</v>
      </c>
      <c r="E73" s="102" t="e">
        <f t="shared" si="8"/>
        <v>#N/A</v>
      </c>
      <c r="F73" s="101" t="e">
        <f t="shared" si="3"/>
        <v>#N/A</v>
      </c>
      <c r="G73" s="92" t="e">
        <f t="shared" si="11"/>
        <v>#N/A</v>
      </c>
      <c r="H73" s="92"/>
      <c r="I73" s="92" t="e">
        <f t="shared" si="4"/>
        <v>#N/A</v>
      </c>
      <c r="J73" s="91" t="e">
        <f t="shared" si="5"/>
        <v>#N/A</v>
      </c>
      <c r="K73" s="92" t="e">
        <f t="shared" si="9"/>
        <v>#N/A</v>
      </c>
      <c r="L73" s="92" t="e">
        <f t="shared" si="6"/>
        <v>#N/A</v>
      </c>
      <c r="S73" s="93"/>
      <c r="T73" s="93"/>
    </row>
    <row r="74" spans="1:21">
      <c r="A74" s="79">
        <v>60</v>
      </c>
      <c r="B74" s="102" t="e">
        <f t="shared" si="10"/>
        <v>#N/A</v>
      </c>
      <c r="C74" s="102" t="e">
        <f t="shared" si="7"/>
        <v>#N/A</v>
      </c>
      <c r="D74" s="102" t="e">
        <f t="shared" si="12"/>
        <v>#N/A</v>
      </c>
      <c r="E74" s="102" t="e">
        <f t="shared" si="8"/>
        <v>#N/A</v>
      </c>
      <c r="F74" s="101" t="e">
        <f t="shared" si="3"/>
        <v>#N/A</v>
      </c>
      <c r="G74" s="92" t="e">
        <f t="shared" si="11"/>
        <v>#N/A</v>
      </c>
      <c r="H74" s="92"/>
      <c r="I74" s="92" t="e">
        <f t="shared" si="4"/>
        <v>#N/A</v>
      </c>
      <c r="J74" s="91" t="e">
        <f t="shared" si="5"/>
        <v>#N/A</v>
      </c>
      <c r="K74" s="92" t="e">
        <f t="shared" si="9"/>
        <v>#N/A</v>
      </c>
      <c r="L74" s="92" t="e">
        <f t="shared" si="6"/>
        <v>#N/A</v>
      </c>
      <c r="S74" s="93"/>
      <c r="T74" s="93"/>
    </row>
    <row r="75" spans="1:21" ht="18" customHeight="1"/>
    <row r="77" spans="1:21" ht="21.6" customHeight="1"/>
    <row r="80" spans="1:21">
      <c r="B80" s="103">
        <v>1</v>
      </c>
      <c r="C80" s="103">
        <v>2</v>
      </c>
      <c r="D80" s="103">
        <v>3</v>
      </c>
      <c r="E80" s="103">
        <v>4</v>
      </c>
      <c r="F80" s="103">
        <v>5</v>
      </c>
      <c r="G80" s="103">
        <v>6</v>
      </c>
      <c r="H80" s="103">
        <v>7</v>
      </c>
      <c r="I80" s="103">
        <v>8</v>
      </c>
      <c r="J80" s="103">
        <v>9</v>
      </c>
      <c r="K80" s="103">
        <v>10</v>
      </c>
      <c r="L80" s="103">
        <v>11</v>
      </c>
      <c r="M80" s="103">
        <v>12</v>
      </c>
      <c r="N80" s="103">
        <v>13</v>
      </c>
      <c r="O80" s="103">
        <v>14</v>
      </c>
      <c r="P80" s="103">
        <v>15</v>
      </c>
      <c r="Q80" s="103">
        <v>16</v>
      </c>
      <c r="R80" s="103">
        <v>17</v>
      </c>
      <c r="S80" s="103">
        <v>18</v>
      </c>
      <c r="T80" s="79">
        <v>19</v>
      </c>
      <c r="U80" s="79">
        <v>20</v>
      </c>
    </row>
    <row r="81" spans="1:22">
      <c r="A81" s="103" t="s">
        <v>340</v>
      </c>
      <c r="B81" s="103" t="s">
        <v>341</v>
      </c>
      <c r="C81" s="103" t="s">
        <v>342</v>
      </c>
      <c r="D81" s="103" t="s">
        <v>343</v>
      </c>
      <c r="E81" s="103" t="s">
        <v>344</v>
      </c>
      <c r="F81" s="103" t="s">
        <v>345</v>
      </c>
      <c r="G81" s="103" t="s">
        <v>346</v>
      </c>
      <c r="H81" s="103" t="s">
        <v>347</v>
      </c>
      <c r="I81" s="103" t="s">
        <v>348</v>
      </c>
      <c r="J81" s="103" t="s">
        <v>309</v>
      </c>
      <c r="K81" s="103" t="s">
        <v>349</v>
      </c>
      <c r="L81" s="103" t="s">
        <v>350</v>
      </c>
      <c r="M81" s="103" t="s">
        <v>351</v>
      </c>
      <c r="N81" s="103" t="s">
        <v>352</v>
      </c>
      <c r="O81" s="103" t="s">
        <v>353</v>
      </c>
      <c r="P81" s="103" t="s">
        <v>354</v>
      </c>
      <c r="Q81" s="103" t="s">
        <v>355</v>
      </c>
      <c r="R81" s="103" t="s">
        <v>356</v>
      </c>
      <c r="S81" s="79" t="s">
        <v>357</v>
      </c>
      <c r="T81" s="79" t="s">
        <v>358</v>
      </c>
      <c r="U81" s="79" t="s">
        <v>359</v>
      </c>
    </row>
    <row r="82" spans="1:22">
      <c r="A82" s="103" t="s">
        <v>366</v>
      </c>
      <c r="B82" s="103" t="str">
        <f>RATE!B39</f>
        <v>E413</v>
      </c>
      <c r="C82" s="103">
        <v>48</v>
      </c>
      <c r="D82" s="108">
        <v>0</v>
      </c>
      <c r="E82" s="108">
        <v>0.15</v>
      </c>
      <c r="F82" s="103">
        <v>264</v>
      </c>
      <c r="G82" s="108">
        <f t="shared" ref="G82:G93" si="13">H82*12</f>
        <v>6.6000000000000003E-2</v>
      </c>
      <c r="H82" s="108">
        <v>5.4999999999999997E-3</v>
      </c>
      <c r="I82" s="108">
        <v>5.0000000000000001E-3</v>
      </c>
      <c r="J82" s="108">
        <f t="shared" ref="J82:J93" si="14">I82</f>
        <v>5.0000000000000001E-3</v>
      </c>
      <c r="K82" s="108">
        <v>0.12</v>
      </c>
      <c r="L82" s="108">
        <v>0.15540000000000001</v>
      </c>
      <c r="M82" s="108"/>
      <c r="N82" s="110"/>
      <c r="O82" s="110"/>
      <c r="P82" s="110"/>
      <c r="Q82" s="110"/>
      <c r="R82" s="111"/>
      <c r="S82" s="103"/>
      <c r="T82" s="103"/>
      <c r="U82" s="79"/>
    </row>
    <row r="83" spans="1:22">
      <c r="A83" s="103" t="s">
        <v>367</v>
      </c>
      <c r="B83" s="103" t="str">
        <f>RATE!B40</f>
        <v>E414</v>
      </c>
      <c r="C83" s="103">
        <v>48</v>
      </c>
      <c r="D83" s="108">
        <v>0</v>
      </c>
      <c r="E83" s="108">
        <v>0.15</v>
      </c>
      <c r="F83" s="103">
        <v>268</v>
      </c>
      <c r="G83" s="108">
        <f t="shared" si="13"/>
        <v>7.0800000000000002E-2</v>
      </c>
      <c r="H83" s="108">
        <v>5.8999999999999999E-3</v>
      </c>
      <c r="I83" s="108">
        <v>1.4999999999999999E-2</v>
      </c>
      <c r="J83" s="108">
        <f t="shared" si="14"/>
        <v>1.4999999999999999E-2</v>
      </c>
      <c r="K83" s="108">
        <v>0.12820000000000001</v>
      </c>
      <c r="L83" s="108">
        <v>0.15690000000000001</v>
      </c>
      <c r="M83" s="108"/>
      <c r="N83" s="103"/>
      <c r="O83" s="103"/>
      <c r="P83" s="103"/>
      <c r="Q83" s="103"/>
      <c r="R83" s="103"/>
      <c r="S83" s="103"/>
      <c r="T83" s="103"/>
      <c r="U83" s="79"/>
    </row>
    <row r="84" spans="1:22">
      <c r="A84" s="103"/>
      <c r="B84" s="103" t="str">
        <f>RATE!B44</f>
        <v>E424</v>
      </c>
      <c r="C84" s="103">
        <v>48</v>
      </c>
      <c r="D84" s="108">
        <v>0</v>
      </c>
      <c r="E84" s="108">
        <v>0.2</v>
      </c>
      <c r="F84" s="103">
        <v>264</v>
      </c>
      <c r="G84" s="108">
        <f t="shared" si="13"/>
        <v>6.6000000000000003E-2</v>
      </c>
      <c r="H84" s="108">
        <v>5.4999999999999997E-3</v>
      </c>
      <c r="I84" s="108">
        <v>0.02</v>
      </c>
      <c r="J84" s="108">
        <f t="shared" si="14"/>
        <v>0.02</v>
      </c>
      <c r="K84" s="108">
        <v>0.12</v>
      </c>
      <c r="L84" s="108">
        <v>0.15920000000000001</v>
      </c>
      <c r="M84" s="108"/>
      <c r="N84" s="103"/>
      <c r="O84" s="103"/>
      <c r="P84" s="103"/>
      <c r="Q84" s="103"/>
      <c r="R84" s="103"/>
      <c r="S84" s="103"/>
      <c r="T84" s="103"/>
      <c r="U84" s="79"/>
    </row>
    <row r="85" spans="1:22">
      <c r="A85" s="103"/>
      <c r="B85" s="103" t="str">
        <f>RATE!B45</f>
        <v>E425</v>
      </c>
      <c r="C85" s="103">
        <v>48</v>
      </c>
      <c r="D85" s="108">
        <v>0</v>
      </c>
      <c r="E85" s="108">
        <v>0.2</v>
      </c>
      <c r="F85" s="103">
        <v>268</v>
      </c>
      <c r="G85" s="108">
        <f t="shared" si="13"/>
        <v>7.0800000000000002E-2</v>
      </c>
      <c r="H85" s="108">
        <v>5.8999999999999999E-3</v>
      </c>
      <c r="I85" s="108">
        <v>3.5000000000000003E-2</v>
      </c>
      <c r="J85" s="108">
        <f t="shared" si="14"/>
        <v>3.5000000000000003E-2</v>
      </c>
      <c r="K85" s="108">
        <v>0.12820000000000001</v>
      </c>
      <c r="L85" s="108">
        <v>0.15579999999999999</v>
      </c>
      <c r="M85" s="108"/>
      <c r="N85" s="103"/>
      <c r="O85" s="103"/>
      <c r="P85" s="103"/>
      <c r="Q85" s="103"/>
      <c r="R85" s="103"/>
      <c r="S85" s="103"/>
      <c r="T85" s="103"/>
      <c r="U85" s="79"/>
    </row>
    <row r="86" spans="1:22">
      <c r="A86" s="103"/>
      <c r="B86" s="103" t="str">
        <f>RATE!B46</f>
        <v>E431</v>
      </c>
      <c r="C86" s="103">
        <v>48</v>
      </c>
      <c r="D86" s="108">
        <v>0</v>
      </c>
      <c r="E86" s="108">
        <v>0.25</v>
      </c>
      <c r="F86" s="103">
        <v>264</v>
      </c>
      <c r="G86" s="108">
        <f t="shared" si="13"/>
        <v>6.6000000000000003E-2</v>
      </c>
      <c r="H86" s="108">
        <v>5.4999999999999997E-3</v>
      </c>
      <c r="I86" s="108">
        <v>0.04</v>
      </c>
      <c r="J86" s="108">
        <f t="shared" si="14"/>
        <v>0.04</v>
      </c>
      <c r="K86" s="108">
        <v>0.12</v>
      </c>
      <c r="L86" s="108">
        <v>0.1585</v>
      </c>
      <c r="M86" s="108"/>
      <c r="N86" s="103"/>
      <c r="O86" s="103"/>
      <c r="P86" s="103"/>
      <c r="Q86" s="103"/>
      <c r="R86" s="103"/>
      <c r="S86" s="103"/>
      <c r="T86" s="103"/>
      <c r="U86" s="79"/>
    </row>
    <row r="87" spans="1:22">
      <c r="A87" s="103"/>
      <c r="B87" s="103" t="str">
        <f>RATE!B47</f>
        <v>E432</v>
      </c>
      <c r="C87" s="103">
        <v>48</v>
      </c>
      <c r="D87" s="108">
        <v>0</v>
      </c>
      <c r="E87" s="108">
        <v>0.25</v>
      </c>
      <c r="F87" s="103">
        <v>268</v>
      </c>
      <c r="G87" s="108">
        <f t="shared" si="13"/>
        <v>7.0800000000000002E-2</v>
      </c>
      <c r="H87" s="108">
        <v>5.8999999999999999E-3</v>
      </c>
      <c r="I87" s="108">
        <v>0.05</v>
      </c>
      <c r="J87" s="108">
        <f t="shared" si="14"/>
        <v>0.05</v>
      </c>
      <c r="K87" s="108">
        <v>0.12820000000000001</v>
      </c>
      <c r="L87" s="108">
        <v>0.15970000000000001</v>
      </c>
      <c r="M87" s="108"/>
      <c r="N87" s="103"/>
      <c r="O87" s="103"/>
      <c r="P87" s="103"/>
      <c r="Q87" s="103"/>
      <c r="R87" s="103"/>
      <c r="S87" s="103"/>
      <c r="T87" s="103"/>
      <c r="U87" s="79"/>
    </row>
    <row r="88" spans="1:22">
      <c r="A88" s="103"/>
      <c r="B88" s="103" t="str">
        <f>RATE!B68</f>
        <v>E513</v>
      </c>
      <c r="C88" s="103">
        <v>60</v>
      </c>
      <c r="D88" s="108">
        <v>0</v>
      </c>
      <c r="E88" s="108">
        <v>0.15</v>
      </c>
      <c r="F88" s="103">
        <v>222</v>
      </c>
      <c r="G88" s="108">
        <f t="shared" si="13"/>
        <v>6.6000000000000003E-2</v>
      </c>
      <c r="H88" s="108">
        <v>5.4999999999999997E-3</v>
      </c>
      <c r="I88" s="108">
        <v>5.0000000000000001E-3</v>
      </c>
      <c r="J88" s="108">
        <f t="shared" si="14"/>
        <v>5.0000000000000001E-3</v>
      </c>
      <c r="K88" s="108">
        <v>0.11846</v>
      </c>
      <c r="L88" s="108">
        <v>0.1525</v>
      </c>
      <c r="M88" s="108"/>
      <c r="N88" s="107"/>
      <c r="O88" s="107"/>
      <c r="P88" s="107"/>
      <c r="Q88" s="107"/>
      <c r="R88" s="107"/>
      <c r="S88" s="107"/>
      <c r="T88" s="107"/>
      <c r="U88" s="79"/>
    </row>
    <row r="89" spans="1:22">
      <c r="A89" s="103"/>
      <c r="B89" s="103" t="str">
        <f>RATE!B69</f>
        <v>E514</v>
      </c>
      <c r="C89" s="103">
        <v>60</v>
      </c>
      <c r="D89" s="108">
        <v>0</v>
      </c>
      <c r="E89" s="108">
        <v>0.15</v>
      </c>
      <c r="F89" s="103">
        <v>226</v>
      </c>
      <c r="G89" s="108">
        <f t="shared" si="13"/>
        <v>7.0800000000000002E-2</v>
      </c>
      <c r="H89" s="108">
        <v>5.8999999999999999E-3</v>
      </c>
      <c r="I89" s="108">
        <v>0.01</v>
      </c>
      <c r="J89" s="108">
        <f t="shared" si="14"/>
        <v>0.01</v>
      </c>
      <c r="K89" s="108">
        <v>0.12640000000000001</v>
      </c>
      <c r="L89" s="108">
        <v>0.15859999999999999</v>
      </c>
      <c r="M89" s="108"/>
      <c r="N89" s="107"/>
      <c r="O89" s="107"/>
      <c r="P89" s="107"/>
      <c r="Q89" s="107"/>
      <c r="R89" s="107"/>
      <c r="S89" s="107"/>
      <c r="T89" s="107"/>
      <c r="U89" s="79"/>
    </row>
    <row r="90" spans="1:22">
      <c r="A90" s="103"/>
      <c r="B90" s="103" t="str">
        <f>RATE!B73</f>
        <v>E524</v>
      </c>
      <c r="C90" s="103">
        <v>60</v>
      </c>
      <c r="D90" s="108">
        <v>0</v>
      </c>
      <c r="E90" s="108">
        <v>0.2</v>
      </c>
      <c r="F90" s="103">
        <v>222</v>
      </c>
      <c r="G90" s="108">
        <f t="shared" si="13"/>
        <v>6.6000000000000003E-2</v>
      </c>
      <c r="H90" s="108">
        <v>5.4999999999999997E-3</v>
      </c>
      <c r="I90" s="108">
        <v>0.02</v>
      </c>
      <c r="J90" s="108">
        <f t="shared" si="14"/>
        <v>0.02</v>
      </c>
      <c r="K90" s="108">
        <v>0.11846</v>
      </c>
      <c r="L90" s="108">
        <v>0.1575</v>
      </c>
      <c r="M90" s="108"/>
      <c r="N90" s="107"/>
      <c r="O90" s="107"/>
      <c r="P90" s="107"/>
      <c r="Q90" s="107"/>
      <c r="R90" s="107"/>
      <c r="S90" s="107"/>
      <c r="T90" s="107"/>
      <c r="U90" s="79"/>
    </row>
    <row r="91" spans="1:22">
      <c r="A91" s="103"/>
      <c r="B91" s="103" t="str">
        <f>RATE!B74</f>
        <v>E525</v>
      </c>
      <c r="C91" s="103">
        <v>60</v>
      </c>
      <c r="D91" s="108">
        <v>0</v>
      </c>
      <c r="E91" s="108">
        <v>0.2</v>
      </c>
      <c r="F91" s="103">
        <v>226</v>
      </c>
      <c r="G91" s="108">
        <f t="shared" si="13"/>
        <v>7.0800000000000002E-2</v>
      </c>
      <c r="H91" s="108">
        <v>5.8999999999999999E-3</v>
      </c>
      <c r="I91" s="108">
        <v>2.5000000000000001E-2</v>
      </c>
      <c r="J91" s="108">
        <f t="shared" si="14"/>
        <v>2.5000000000000001E-2</v>
      </c>
      <c r="K91" s="108">
        <v>0.12640000000000001</v>
      </c>
      <c r="L91" s="108">
        <v>0.1638</v>
      </c>
      <c r="M91" s="108"/>
      <c r="N91" s="107"/>
      <c r="O91" s="107"/>
      <c r="P91" s="107"/>
      <c r="Q91" s="107"/>
      <c r="R91" s="107"/>
      <c r="S91" s="107"/>
      <c r="T91" s="107"/>
      <c r="U91" s="79"/>
    </row>
    <row r="92" spans="1:22">
      <c r="A92" s="103"/>
      <c r="B92" s="103" t="str">
        <f>RATE!B80</f>
        <v>E536</v>
      </c>
      <c r="C92" s="103">
        <v>60</v>
      </c>
      <c r="D92" s="108">
        <v>0</v>
      </c>
      <c r="E92" s="108">
        <v>0.25</v>
      </c>
      <c r="F92" s="103">
        <v>222</v>
      </c>
      <c r="G92" s="108">
        <f t="shared" si="13"/>
        <v>6.6000000000000003E-2</v>
      </c>
      <c r="H92" s="108">
        <v>5.4999999999999997E-3</v>
      </c>
      <c r="I92" s="108">
        <v>0.03</v>
      </c>
      <c r="J92" s="108">
        <f t="shared" si="14"/>
        <v>0.03</v>
      </c>
      <c r="K92" s="108">
        <v>0.11846</v>
      </c>
      <c r="L92" s="108">
        <v>0.1678</v>
      </c>
      <c r="M92" s="108"/>
      <c r="N92" s="107"/>
      <c r="O92" s="107"/>
      <c r="P92" s="107"/>
      <c r="Q92" s="107"/>
      <c r="R92" s="107"/>
      <c r="S92" s="107"/>
      <c r="T92" s="107"/>
      <c r="U92" s="79"/>
    </row>
    <row r="93" spans="1:22">
      <c r="A93" s="103"/>
      <c r="B93" s="103" t="str">
        <f>RATE!B81</f>
        <v>E537</v>
      </c>
      <c r="C93" s="103">
        <v>60</v>
      </c>
      <c r="D93" s="107">
        <v>0</v>
      </c>
      <c r="E93" s="107">
        <v>0.25</v>
      </c>
      <c r="F93" s="103">
        <v>226</v>
      </c>
      <c r="G93" s="107">
        <f t="shared" si="13"/>
        <v>7.0800000000000002E-2</v>
      </c>
      <c r="H93" s="107">
        <v>5.8999999999999999E-3</v>
      </c>
      <c r="I93" s="107">
        <v>3.5000000000000003E-2</v>
      </c>
      <c r="J93" s="107">
        <f t="shared" si="14"/>
        <v>3.5000000000000003E-2</v>
      </c>
      <c r="K93" s="107">
        <v>0.12640000000000001</v>
      </c>
      <c r="L93" s="107">
        <v>0.17449999999999999</v>
      </c>
      <c r="M93" s="107"/>
      <c r="N93" s="107"/>
      <c r="O93" s="107"/>
      <c r="P93" s="107"/>
      <c r="Q93" s="107"/>
      <c r="R93" s="107"/>
      <c r="S93" s="107"/>
      <c r="T93" s="107"/>
      <c r="U93" s="107"/>
    </row>
    <row r="94" spans="1:22">
      <c r="B94" s="103" t="s">
        <v>397</v>
      </c>
      <c r="C94" s="103">
        <v>60</v>
      </c>
      <c r="D94" s="107">
        <v>0</v>
      </c>
      <c r="E94" s="107">
        <v>0.15</v>
      </c>
      <c r="F94" s="103"/>
      <c r="G94" s="107"/>
      <c r="H94" s="107"/>
      <c r="I94" s="107"/>
      <c r="J94" s="107"/>
      <c r="K94" s="107">
        <v>0.08</v>
      </c>
      <c r="L94" s="107"/>
      <c r="M94" s="107"/>
      <c r="N94" s="107"/>
      <c r="O94" s="107"/>
      <c r="P94" s="107"/>
      <c r="Q94" s="107"/>
      <c r="R94" s="107"/>
      <c r="S94" s="107"/>
      <c r="T94" s="107"/>
      <c r="U94" s="107"/>
      <c r="V94" s="107"/>
    </row>
    <row r="95" spans="1:22">
      <c r="B95" s="103"/>
      <c r="C95" s="103"/>
      <c r="D95" s="107"/>
      <c r="E95" s="107"/>
      <c r="F95" s="103"/>
      <c r="G95" s="107"/>
      <c r="H95" s="107"/>
      <c r="I95" s="107"/>
      <c r="J95" s="107"/>
      <c r="K95" s="107"/>
      <c r="L95" s="107"/>
      <c r="M95" s="107"/>
      <c r="N95" s="107"/>
      <c r="O95" s="107"/>
      <c r="P95" s="107"/>
      <c r="Q95" s="107"/>
      <c r="R95" s="107"/>
      <c r="S95" s="107"/>
      <c r="T95" s="107"/>
      <c r="U95" s="107"/>
      <c r="V95" s="107"/>
    </row>
    <row r="96" spans="1:22">
      <c r="B96" s="103"/>
      <c r="C96" s="103"/>
      <c r="D96" s="107"/>
      <c r="E96" s="107"/>
      <c r="F96" s="103"/>
      <c r="G96" s="107"/>
      <c r="H96" s="107"/>
      <c r="I96" s="107"/>
      <c r="J96" s="107"/>
      <c r="K96" s="107"/>
      <c r="L96" s="107"/>
      <c r="M96" s="107"/>
      <c r="N96" s="107"/>
      <c r="O96" s="107"/>
      <c r="P96" s="107"/>
      <c r="Q96" s="107"/>
      <c r="R96" s="107"/>
      <c r="S96" s="107"/>
      <c r="T96" s="107"/>
      <c r="U96" s="107"/>
      <c r="V96" s="107"/>
    </row>
    <row r="97" spans="2:22">
      <c r="B97" s="103"/>
      <c r="C97" s="103"/>
      <c r="D97" s="107"/>
      <c r="E97" s="107"/>
      <c r="F97" s="103"/>
      <c r="G97" s="107"/>
      <c r="H97" s="107"/>
      <c r="I97" s="107"/>
      <c r="J97" s="107"/>
      <c r="K97" s="107"/>
      <c r="L97" s="107"/>
      <c r="M97" s="107"/>
      <c r="N97" s="107"/>
      <c r="O97" s="107"/>
      <c r="P97" s="107"/>
      <c r="Q97" s="107"/>
      <c r="R97" s="107"/>
      <c r="S97" s="107"/>
      <c r="T97" s="107"/>
      <c r="U97" s="107"/>
      <c r="V97" s="107"/>
    </row>
    <row r="98" spans="2:22">
      <c r="B98" s="103"/>
      <c r="C98" s="103"/>
      <c r="D98" s="107"/>
      <c r="E98" s="107"/>
      <c r="F98" s="103"/>
      <c r="G98" s="107"/>
      <c r="H98" s="107"/>
      <c r="I98" s="107"/>
      <c r="J98" s="107"/>
      <c r="K98" s="107"/>
      <c r="L98" s="107"/>
      <c r="M98" s="107"/>
      <c r="N98" s="107"/>
      <c r="O98" s="107"/>
      <c r="P98" s="107"/>
      <c r="Q98" s="107"/>
      <c r="R98" s="107"/>
      <c r="S98" s="107"/>
      <c r="T98" s="107"/>
      <c r="U98" s="107"/>
      <c r="V98" s="107"/>
    </row>
    <row r="99" spans="2:22">
      <c r="B99" s="103"/>
      <c r="C99" s="103"/>
      <c r="F99" s="103"/>
      <c r="G99" s="107"/>
      <c r="H99" s="107"/>
      <c r="I99" s="107"/>
      <c r="J99" s="107"/>
      <c r="K99" s="107"/>
      <c r="L99" s="107"/>
      <c r="M99" s="107"/>
      <c r="N99" s="107"/>
      <c r="O99" s="107"/>
      <c r="P99" s="107"/>
      <c r="Q99" s="107"/>
      <c r="R99" s="107"/>
      <c r="S99" s="107"/>
      <c r="T99" s="107"/>
      <c r="U99" s="107"/>
      <c r="V99" s="107"/>
    </row>
    <row r="100" spans="2:22">
      <c r="F100" s="103"/>
      <c r="G100" s="105"/>
    </row>
    <row r="101" spans="2:22">
      <c r="F101" s="103"/>
      <c r="G101" s="105"/>
    </row>
    <row r="102" spans="2:22">
      <c r="F102" s="103"/>
      <c r="G102" s="103"/>
    </row>
    <row r="103" spans="2:22">
      <c r="F103" s="103"/>
      <c r="G103" s="105"/>
    </row>
    <row r="104" spans="2:22">
      <c r="F104" s="103"/>
      <c r="G104" s="103"/>
    </row>
    <row r="105" spans="2:22">
      <c r="F105" s="103"/>
      <c r="G105" s="103"/>
    </row>
  </sheetData>
  <sheetProtection selectLockedCells="1" selectUnlockedCells="1"/>
  <mergeCells count="1">
    <mergeCell ref="A1:F1"/>
  </mergeCells>
  <phoneticPr fontId="3" type="noConversion"/>
  <dataValidations count="1">
    <dataValidation type="list" imeMode="off" allowBlank="1" showInputMessage="1" showErrorMessage="1" sqref="WVL983033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B65529 IZ65529 SV65529 ACR65529 AMN65529 AWJ65529 BGF65529 BQB65529 BZX65529 CJT65529 CTP65529 DDL65529 DNH65529 DXD65529 EGZ65529 EQV65529 FAR65529 FKN65529 FUJ65529 GEF65529 GOB65529 GXX65529 HHT65529 HRP65529 IBL65529 ILH65529 IVD65529 JEZ65529 JOV65529 JYR65529 KIN65529 KSJ65529 LCF65529 LMB65529 LVX65529 MFT65529 MPP65529 MZL65529 NJH65529 NTD65529 OCZ65529 OMV65529 OWR65529 PGN65529 PQJ65529 QAF65529 QKB65529 QTX65529 RDT65529 RNP65529 RXL65529 SHH65529 SRD65529 TAZ65529 TKV65529 TUR65529 UEN65529 UOJ65529 UYF65529 VIB65529 VRX65529 WBT65529 WLP65529 WVL65529 B131065 IZ131065 SV131065 ACR131065 AMN131065 AWJ131065 BGF131065 BQB131065 BZX131065 CJT131065 CTP131065 DDL131065 DNH131065 DXD131065 EGZ131065 EQV131065 FAR131065 FKN131065 FUJ131065 GEF131065 GOB131065 GXX131065 HHT131065 HRP131065 IBL131065 ILH131065 IVD131065 JEZ131065 JOV131065 JYR131065 KIN131065 KSJ131065 LCF131065 LMB131065 LVX131065 MFT131065 MPP131065 MZL131065 NJH131065 NTD131065 OCZ131065 OMV131065 OWR131065 PGN131065 PQJ131065 QAF131065 QKB131065 QTX131065 RDT131065 RNP131065 RXL131065 SHH131065 SRD131065 TAZ131065 TKV131065 TUR131065 UEN131065 UOJ131065 UYF131065 VIB131065 VRX131065 WBT131065 WLP131065 WVL131065 B196601 IZ196601 SV196601 ACR196601 AMN196601 AWJ196601 BGF196601 BQB196601 BZX196601 CJT196601 CTP196601 DDL196601 DNH196601 DXD196601 EGZ196601 EQV196601 FAR196601 FKN196601 FUJ196601 GEF196601 GOB196601 GXX196601 HHT196601 HRP196601 IBL196601 ILH196601 IVD196601 JEZ196601 JOV196601 JYR196601 KIN196601 KSJ196601 LCF196601 LMB196601 LVX196601 MFT196601 MPP196601 MZL196601 NJH196601 NTD196601 OCZ196601 OMV196601 OWR196601 PGN196601 PQJ196601 QAF196601 QKB196601 QTX196601 RDT196601 RNP196601 RXL196601 SHH196601 SRD196601 TAZ196601 TKV196601 TUR196601 UEN196601 UOJ196601 UYF196601 VIB196601 VRX196601 WBT196601 WLP196601 WVL196601 B262137 IZ262137 SV262137 ACR262137 AMN262137 AWJ262137 BGF262137 BQB262137 BZX262137 CJT262137 CTP262137 DDL262137 DNH262137 DXD262137 EGZ262137 EQV262137 FAR262137 FKN262137 FUJ262137 GEF262137 GOB262137 GXX262137 HHT262137 HRP262137 IBL262137 ILH262137 IVD262137 JEZ262137 JOV262137 JYR262137 KIN262137 KSJ262137 LCF262137 LMB262137 LVX262137 MFT262137 MPP262137 MZL262137 NJH262137 NTD262137 OCZ262137 OMV262137 OWR262137 PGN262137 PQJ262137 QAF262137 QKB262137 QTX262137 RDT262137 RNP262137 RXL262137 SHH262137 SRD262137 TAZ262137 TKV262137 TUR262137 UEN262137 UOJ262137 UYF262137 VIB262137 VRX262137 WBT262137 WLP262137 WVL262137 B327673 IZ327673 SV327673 ACR327673 AMN327673 AWJ327673 BGF327673 BQB327673 BZX327673 CJT327673 CTP327673 DDL327673 DNH327673 DXD327673 EGZ327673 EQV327673 FAR327673 FKN327673 FUJ327673 GEF327673 GOB327673 GXX327673 HHT327673 HRP327673 IBL327673 ILH327673 IVD327673 JEZ327673 JOV327673 JYR327673 KIN327673 KSJ327673 LCF327673 LMB327673 LVX327673 MFT327673 MPP327673 MZL327673 NJH327673 NTD327673 OCZ327673 OMV327673 OWR327673 PGN327673 PQJ327673 QAF327673 QKB327673 QTX327673 RDT327673 RNP327673 RXL327673 SHH327673 SRD327673 TAZ327673 TKV327673 TUR327673 UEN327673 UOJ327673 UYF327673 VIB327673 VRX327673 WBT327673 WLP327673 WVL327673 B393209 IZ393209 SV393209 ACR393209 AMN393209 AWJ393209 BGF393209 BQB393209 BZX393209 CJT393209 CTP393209 DDL393209 DNH393209 DXD393209 EGZ393209 EQV393209 FAR393209 FKN393209 FUJ393209 GEF393209 GOB393209 GXX393209 HHT393209 HRP393209 IBL393209 ILH393209 IVD393209 JEZ393209 JOV393209 JYR393209 KIN393209 KSJ393209 LCF393209 LMB393209 LVX393209 MFT393209 MPP393209 MZL393209 NJH393209 NTD393209 OCZ393209 OMV393209 OWR393209 PGN393209 PQJ393209 QAF393209 QKB393209 QTX393209 RDT393209 RNP393209 RXL393209 SHH393209 SRD393209 TAZ393209 TKV393209 TUR393209 UEN393209 UOJ393209 UYF393209 VIB393209 VRX393209 WBT393209 WLP393209 WVL393209 B458745 IZ458745 SV458745 ACR458745 AMN458745 AWJ458745 BGF458745 BQB458745 BZX458745 CJT458745 CTP458745 DDL458745 DNH458745 DXD458745 EGZ458745 EQV458745 FAR458745 FKN458745 FUJ458745 GEF458745 GOB458745 GXX458745 HHT458745 HRP458745 IBL458745 ILH458745 IVD458745 JEZ458745 JOV458745 JYR458745 KIN458745 KSJ458745 LCF458745 LMB458745 LVX458745 MFT458745 MPP458745 MZL458745 NJH458745 NTD458745 OCZ458745 OMV458745 OWR458745 PGN458745 PQJ458745 QAF458745 QKB458745 QTX458745 RDT458745 RNP458745 RXL458745 SHH458745 SRD458745 TAZ458745 TKV458745 TUR458745 UEN458745 UOJ458745 UYF458745 VIB458745 VRX458745 WBT458745 WLP458745 WVL458745 B524281 IZ524281 SV524281 ACR524281 AMN524281 AWJ524281 BGF524281 BQB524281 BZX524281 CJT524281 CTP524281 DDL524281 DNH524281 DXD524281 EGZ524281 EQV524281 FAR524281 FKN524281 FUJ524281 GEF524281 GOB524281 GXX524281 HHT524281 HRP524281 IBL524281 ILH524281 IVD524281 JEZ524281 JOV524281 JYR524281 KIN524281 KSJ524281 LCF524281 LMB524281 LVX524281 MFT524281 MPP524281 MZL524281 NJH524281 NTD524281 OCZ524281 OMV524281 OWR524281 PGN524281 PQJ524281 QAF524281 QKB524281 QTX524281 RDT524281 RNP524281 RXL524281 SHH524281 SRD524281 TAZ524281 TKV524281 TUR524281 UEN524281 UOJ524281 UYF524281 VIB524281 VRX524281 WBT524281 WLP524281 WVL524281 B589817 IZ589817 SV589817 ACR589817 AMN589817 AWJ589817 BGF589817 BQB589817 BZX589817 CJT589817 CTP589817 DDL589817 DNH589817 DXD589817 EGZ589817 EQV589817 FAR589817 FKN589817 FUJ589817 GEF589817 GOB589817 GXX589817 HHT589817 HRP589817 IBL589817 ILH589817 IVD589817 JEZ589817 JOV589817 JYR589817 KIN589817 KSJ589817 LCF589817 LMB589817 LVX589817 MFT589817 MPP589817 MZL589817 NJH589817 NTD589817 OCZ589817 OMV589817 OWR589817 PGN589817 PQJ589817 QAF589817 QKB589817 QTX589817 RDT589817 RNP589817 RXL589817 SHH589817 SRD589817 TAZ589817 TKV589817 TUR589817 UEN589817 UOJ589817 UYF589817 VIB589817 VRX589817 WBT589817 WLP589817 WVL589817 B655353 IZ655353 SV655353 ACR655353 AMN655353 AWJ655353 BGF655353 BQB655353 BZX655353 CJT655353 CTP655353 DDL655353 DNH655353 DXD655353 EGZ655353 EQV655353 FAR655353 FKN655353 FUJ655353 GEF655353 GOB655353 GXX655353 HHT655353 HRP655353 IBL655353 ILH655353 IVD655353 JEZ655353 JOV655353 JYR655353 KIN655353 KSJ655353 LCF655353 LMB655353 LVX655353 MFT655353 MPP655353 MZL655353 NJH655353 NTD655353 OCZ655353 OMV655353 OWR655353 PGN655353 PQJ655353 QAF655353 QKB655353 QTX655353 RDT655353 RNP655353 RXL655353 SHH655353 SRD655353 TAZ655353 TKV655353 TUR655353 UEN655353 UOJ655353 UYF655353 VIB655353 VRX655353 WBT655353 WLP655353 WVL655353 B720889 IZ720889 SV720889 ACR720889 AMN720889 AWJ720889 BGF720889 BQB720889 BZX720889 CJT720889 CTP720889 DDL720889 DNH720889 DXD720889 EGZ720889 EQV720889 FAR720889 FKN720889 FUJ720889 GEF720889 GOB720889 GXX720889 HHT720889 HRP720889 IBL720889 ILH720889 IVD720889 JEZ720889 JOV720889 JYR720889 KIN720889 KSJ720889 LCF720889 LMB720889 LVX720889 MFT720889 MPP720889 MZL720889 NJH720889 NTD720889 OCZ720889 OMV720889 OWR720889 PGN720889 PQJ720889 QAF720889 QKB720889 QTX720889 RDT720889 RNP720889 RXL720889 SHH720889 SRD720889 TAZ720889 TKV720889 TUR720889 UEN720889 UOJ720889 UYF720889 VIB720889 VRX720889 WBT720889 WLP720889 WVL720889 B786425 IZ786425 SV786425 ACR786425 AMN786425 AWJ786425 BGF786425 BQB786425 BZX786425 CJT786425 CTP786425 DDL786425 DNH786425 DXD786425 EGZ786425 EQV786425 FAR786425 FKN786425 FUJ786425 GEF786425 GOB786425 GXX786425 HHT786425 HRP786425 IBL786425 ILH786425 IVD786425 JEZ786425 JOV786425 JYR786425 KIN786425 KSJ786425 LCF786425 LMB786425 LVX786425 MFT786425 MPP786425 MZL786425 NJH786425 NTD786425 OCZ786425 OMV786425 OWR786425 PGN786425 PQJ786425 QAF786425 QKB786425 QTX786425 RDT786425 RNP786425 RXL786425 SHH786425 SRD786425 TAZ786425 TKV786425 TUR786425 UEN786425 UOJ786425 UYF786425 VIB786425 VRX786425 WBT786425 WLP786425 WVL786425 B851961 IZ851961 SV851961 ACR851961 AMN851961 AWJ851961 BGF851961 BQB851961 BZX851961 CJT851961 CTP851961 DDL851961 DNH851961 DXD851961 EGZ851961 EQV851961 FAR851961 FKN851961 FUJ851961 GEF851961 GOB851961 GXX851961 HHT851961 HRP851961 IBL851961 ILH851961 IVD851961 JEZ851961 JOV851961 JYR851961 KIN851961 KSJ851961 LCF851961 LMB851961 LVX851961 MFT851961 MPP851961 MZL851961 NJH851961 NTD851961 OCZ851961 OMV851961 OWR851961 PGN851961 PQJ851961 QAF851961 QKB851961 QTX851961 RDT851961 RNP851961 RXL851961 SHH851961 SRD851961 TAZ851961 TKV851961 TUR851961 UEN851961 UOJ851961 UYF851961 VIB851961 VRX851961 WBT851961 WLP851961 WVL851961 B917497 IZ917497 SV917497 ACR917497 AMN917497 AWJ917497 BGF917497 BQB917497 BZX917497 CJT917497 CTP917497 DDL917497 DNH917497 DXD917497 EGZ917497 EQV917497 FAR917497 FKN917497 FUJ917497 GEF917497 GOB917497 GXX917497 HHT917497 HRP917497 IBL917497 ILH917497 IVD917497 JEZ917497 JOV917497 JYR917497 KIN917497 KSJ917497 LCF917497 LMB917497 LVX917497 MFT917497 MPP917497 MZL917497 NJH917497 NTD917497 OCZ917497 OMV917497 OWR917497 PGN917497 PQJ917497 QAF917497 QKB917497 QTX917497 RDT917497 RNP917497 RXL917497 SHH917497 SRD917497 TAZ917497 TKV917497 TUR917497 UEN917497 UOJ917497 UYF917497 VIB917497 VRX917497 WBT917497 WLP917497 WVL917497 B983033 IZ983033 SV983033 ACR983033 AMN983033 AWJ983033 BGF983033 BQB983033 BZX983033 CJT983033 CTP983033 DDL983033 DNH983033 DXD983033 EGZ983033 EQV983033 FAR983033 FKN983033 FUJ983033 GEF983033 GOB983033 GXX983033 HHT983033 HRP983033 IBL983033 ILH983033 IVD983033 JEZ983033 JOV983033 JYR983033 KIN983033 KSJ983033 LCF983033 LMB983033 LVX983033 MFT983033 MPP983033 MZL983033 NJH983033 NTD983033 OCZ983033 OMV983033 OWR983033 PGN983033 PQJ983033 QAF983033 QKB983033 QTX983033 RDT983033 RNP983033 RXL983033 SHH983033 SRD983033 TAZ983033 TKV983033 TUR983033 UEN983033 UOJ983033 UYF983033 VIB983033 VRX983033 WBT983033 WLP983033">
      <formula1>$J$2:$J$5</formula1>
    </dataValidation>
  </dataValidations>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Y112"/>
  <sheetViews>
    <sheetView showGridLines="0" topLeftCell="D70" zoomScale="70" zoomScaleNormal="70" workbookViewId="0">
      <selection activeCell="L85" sqref="A85:XFD85"/>
    </sheetView>
  </sheetViews>
  <sheetFormatPr defaultColWidth="8.25" defaultRowHeight="13.5"/>
  <cols>
    <col min="1" max="1" width="24.75" style="133" customWidth="1"/>
    <col min="2" max="2" width="19.25" style="133" customWidth="1"/>
    <col min="3" max="5" width="22.875" style="133" customWidth="1"/>
    <col min="6" max="6" width="21.625" style="133" customWidth="1"/>
    <col min="7" max="7" width="10.375" style="78" customWidth="1"/>
    <col min="8" max="8" width="12.375" style="78" customWidth="1"/>
    <col min="9" max="9" width="12.5" style="78" customWidth="1"/>
    <col min="10" max="10" width="18.25" style="78" customWidth="1"/>
    <col min="11" max="11" width="14.125" style="78" customWidth="1"/>
    <col min="12" max="12" width="14.625" style="78" customWidth="1"/>
    <col min="13" max="13" width="14.25" style="78" customWidth="1"/>
    <col min="14" max="14" width="14.625" style="78" customWidth="1"/>
    <col min="15" max="15" width="13.75" style="78" customWidth="1"/>
    <col min="16" max="16" width="14.125" style="78" customWidth="1"/>
    <col min="17" max="17" width="15.625" style="78" customWidth="1"/>
    <col min="18" max="18" width="14.125" style="78" customWidth="1"/>
    <col min="19" max="20" width="14.25" style="78" customWidth="1"/>
    <col min="21" max="258" width="8.25" style="120"/>
    <col min="259" max="259" width="24.75" style="120" customWidth="1"/>
    <col min="260" max="260" width="19.25" style="120" customWidth="1"/>
    <col min="261" max="264" width="22.875" style="120" customWidth="1"/>
    <col min="265" max="265" width="8.25" style="120"/>
    <col min="266" max="266" width="18.25" style="120" customWidth="1"/>
    <col min="267" max="267" width="11" style="120" customWidth="1"/>
    <col min="268" max="268" width="14.625" style="120" customWidth="1"/>
    <col min="269" max="269" width="14.25" style="120" customWidth="1"/>
    <col min="270" max="270" width="14.625" style="120" customWidth="1"/>
    <col min="271" max="271" width="13.75" style="120" customWidth="1"/>
    <col min="272" max="272" width="14.125" style="120" customWidth="1"/>
    <col min="273" max="273" width="15.625" style="120" customWidth="1"/>
    <col min="274" max="274" width="14.125" style="120" customWidth="1"/>
    <col min="275" max="276" width="14.25" style="120" customWidth="1"/>
    <col min="277" max="514" width="8.25" style="120"/>
    <col min="515" max="515" width="24.75" style="120" customWidth="1"/>
    <col min="516" max="516" width="19.25" style="120" customWidth="1"/>
    <col min="517" max="520" width="22.875" style="120" customWidth="1"/>
    <col min="521" max="521" width="8.25" style="120"/>
    <col min="522" max="522" width="18.25" style="120" customWidth="1"/>
    <col min="523" max="523" width="11" style="120" customWidth="1"/>
    <col min="524" max="524" width="14.625" style="120" customWidth="1"/>
    <col min="525" max="525" width="14.25" style="120" customWidth="1"/>
    <col min="526" max="526" width="14.625" style="120" customWidth="1"/>
    <col min="527" max="527" width="13.75" style="120" customWidth="1"/>
    <col min="528" max="528" width="14.125" style="120" customWidth="1"/>
    <col min="529" max="529" width="15.625" style="120" customWidth="1"/>
    <col min="530" max="530" width="14.125" style="120" customWidth="1"/>
    <col min="531" max="532" width="14.25" style="120" customWidth="1"/>
    <col min="533" max="770" width="8.25" style="120"/>
    <col min="771" max="771" width="24.75" style="120" customWidth="1"/>
    <col min="772" max="772" width="19.25" style="120" customWidth="1"/>
    <col min="773" max="776" width="22.875" style="120" customWidth="1"/>
    <col min="777" max="777" width="8.25" style="120"/>
    <col min="778" max="778" width="18.25" style="120" customWidth="1"/>
    <col min="779" max="779" width="11" style="120" customWidth="1"/>
    <col min="780" max="780" width="14.625" style="120" customWidth="1"/>
    <col min="781" max="781" width="14.25" style="120" customWidth="1"/>
    <col min="782" max="782" width="14.625" style="120" customWidth="1"/>
    <col min="783" max="783" width="13.75" style="120" customWidth="1"/>
    <col min="784" max="784" width="14.125" style="120" customWidth="1"/>
    <col min="785" max="785" width="15.625" style="120" customWidth="1"/>
    <col min="786" max="786" width="14.125" style="120" customWidth="1"/>
    <col min="787" max="788" width="14.25" style="120" customWidth="1"/>
    <col min="789" max="1026" width="8.25" style="120"/>
    <col min="1027" max="1027" width="24.75" style="120" customWidth="1"/>
    <col min="1028" max="1028" width="19.25" style="120" customWidth="1"/>
    <col min="1029" max="1032" width="22.875" style="120" customWidth="1"/>
    <col min="1033" max="1033" width="8.25" style="120"/>
    <col min="1034" max="1034" width="18.25" style="120" customWidth="1"/>
    <col min="1035" max="1035" width="11" style="120" customWidth="1"/>
    <col min="1036" max="1036" width="14.625" style="120" customWidth="1"/>
    <col min="1037" max="1037" width="14.25" style="120" customWidth="1"/>
    <col min="1038" max="1038" width="14.625" style="120" customWidth="1"/>
    <col min="1039" max="1039" width="13.75" style="120" customWidth="1"/>
    <col min="1040" max="1040" width="14.125" style="120" customWidth="1"/>
    <col min="1041" max="1041" width="15.625" style="120" customWidth="1"/>
    <col min="1042" max="1042" width="14.125" style="120" customWidth="1"/>
    <col min="1043" max="1044" width="14.25" style="120" customWidth="1"/>
    <col min="1045" max="1282" width="8.25" style="120"/>
    <col min="1283" max="1283" width="24.75" style="120" customWidth="1"/>
    <col min="1284" max="1284" width="19.25" style="120" customWidth="1"/>
    <col min="1285" max="1288" width="22.875" style="120" customWidth="1"/>
    <col min="1289" max="1289" width="8.25" style="120"/>
    <col min="1290" max="1290" width="18.25" style="120" customWidth="1"/>
    <col min="1291" max="1291" width="11" style="120" customWidth="1"/>
    <col min="1292" max="1292" width="14.625" style="120" customWidth="1"/>
    <col min="1293" max="1293" width="14.25" style="120" customWidth="1"/>
    <col min="1294" max="1294" width="14.625" style="120" customWidth="1"/>
    <col min="1295" max="1295" width="13.75" style="120" customWidth="1"/>
    <col min="1296" max="1296" width="14.125" style="120" customWidth="1"/>
    <col min="1297" max="1297" width="15.625" style="120" customWidth="1"/>
    <col min="1298" max="1298" width="14.125" style="120" customWidth="1"/>
    <col min="1299" max="1300" width="14.25" style="120" customWidth="1"/>
    <col min="1301" max="1538" width="8.25" style="120"/>
    <col min="1539" max="1539" width="24.75" style="120" customWidth="1"/>
    <col min="1540" max="1540" width="19.25" style="120" customWidth="1"/>
    <col min="1541" max="1544" width="22.875" style="120" customWidth="1"/>
    <col min="1545" max="1545" width="8.25" style="120"/>
    <col min="1546" max="1546" width="18.25" style="120" customWidth="1"/>
    <col min="1547" max="1547" width="11" style="120" customWidth="1"/>
    <col min="1548" max="1548" width="14.625" style="120" customWidth="1"/>
    <col min="1549" max="1549" width="14.25" style="120" customWidth="1"/>
    <col min="1550" max="1550" width="14.625" style="120" customWidth="1"/>
    <col min="1551" max="1551" width="13.75" style="120" customWidth="1"/>
    <col min="1552" max="1552" width="14.125" style="120" customWidth="1"/>
    <col min="1553" max="1553" width="15.625" style="120" customWidth="1"/>
    <col min="1554" max="1554" width="14.125" style="120" customWidth="1"/>
    <col min="1555" max="1556" width="14.25" style="120" customWidth="1"/>
    <col min="1557" max="1794" width="8.25" style="120"/>
    <col min="1795" max="1795" width="24.75" style="120" customWidth="1"/>
    <col min="1796" max="1796" width="19.25" style="120" customWidth="1"/>
    <col min="1797" max="1800" width="22.875" style="120" customWidth="1"/>
    <col min="1801" max="1801" width="8.25" style="120"/>
    <col min="1802" max="1802" width="18.25" style="120" customWidth="1"/>
    <col min="1803" max="1803" width="11" style="120" customWidth="1"/>
    <col min="1804" max="1804" width="14.625" style="120" customWidth="1"/>
    <col min="1805" max="1805" width="14.25" style="120" customWidth="1"/>
    <col min="1806" max="1806" width="14.625" style="120" customWidth="1"/>
    <col min="1807" max="1807" width="13.75" style="120" customWidth="1"/>
    <col min="1808" max="1808" width="14.125" style="120" customWidth="1"/>
    <col min="1809" max="1809" width="15.625" style="120" customWidth="1"/>
    <col min="1810" max="1810" width="14.125" style="120" customWidth="1"/>
    <col min="1811" max="1812" width="14.25" style="120" customWidth="1"/>
    <col min="1813" max="2050" width="8.25" style="120"/>
    <col min="2051" max="2051" width="24.75" style="120" customWidth="1"/>
    <col min="2052" max="2052" width="19.25" style="120" customWidth="1"/>
    <col min="2053" max="2056" width="22.875" style="120" customWidth="1"/>
    <col min="2057" max="2057" width="8.25" style="120"/>
    <col min="2058" max="2058" width="18.25" style="120" customWidth="1"/>
    <col min="2059" max="2059" width="11" style="120" customWidth="1"/>
    <col min="2060" max="2060" width="14.625" style="120" customWidth="1"/>
    <col min="2061" max="2061" width="14.25" style="120" customWidth="1"/>
    <col min="2062" max="2062" width="14.625" style="120" customWidth="1"/>
    <col min="2063" max="2063" width="13.75" style="120" customWidth="1"/>
    <col min="2064" max="2064" width="14.125" style="120" customWidth="1"/>
    <col min="2065" max="2065" width="15.625" style="120" customWidth="1"/>
    <col min="2066" max="2066" width="14.125" style="120" customWidth="1"/>
    <col min="2067" max="2068" width="14.25" style="120" customWidth="1"/>
    <col min="2069" max="2306" width="8.25" style="120"/>
    <col min="2307" max="2307" width="24.75" style="120" customWidth="1"/>
    <col min="2308" max="2308" width="19.25" style="120" customWidth="1"/>
    <col min="2309" max="2312" width="22.875" style="120" customWidth="1"/>
    <col min="2313" max="2313" width="8.25" style="120"/>
    <col min="2314" max="2314" width="18.25" style="120" customWidth="1"/>
    <col min="2315" max="2315" width="11" style="120" customWidth="1"/>
    <col min="2316" max="2316" width="14.625" style="120" customWidth="1"/>
    <col min="2317" max="2317" width="14.25" style="120" customWidth="1"/>
    <col min="2318" max="2318" width="14.625" style="120" customWidth="1"/>
    <col min="2319" max="2319" width="13.75" style="120" customWidth="1"/>
    <col min="2320" max="2320" width="14.125" style="120" customWidth="1"/>
    <col min="2321" max="2321" width="15.625" style="120" customWidth="1"/>
    <col min="2322" max="2322" width="14.125" style="120" customWidth="1"/>
    <col min="2323" max="2324" width="14.25" style="120" customWidth="1"/>
    <col min="2325" max="2562" width="8.25" style="120"/>
    <col min="2563" max="2563" width="24.75" style="120" customWidth="1"/>
    <col min="2564" max="2564" width="19.25" style="120" customWidth="1"/>
    <col min="2565" max="2568" width="22.875" style="120" customWidth="1"/>
    <col min="2569" max="2569" width="8.25" style="120"/>
    <col min="2570" max="2570" width="18.25" style="120" customWidth="1"/>
    <col min="2571" max="2571" width="11" style="120" customWidth="1"/>
    <col min="2572" max="2572" width="14.625" style="120" customWidth="1"/>
    <col min="2573" max="2573" width="14.25" style="120" customWidth="1"/>
    <col min="2574" max="2574" width="14.625" style="120" customWidth="1"/>
    <col min="2575" max="2575" width="13.75" style="120" customWidth="1"/>
    <col min="2576" max="2576" width="14.125" style="120" customWidth="1"/>
    <col min="2577" max="2577" width="15.625" style="120" customWidth="1"/>
    <col min="2578" max="2578" width="14.125" style="120" customWidth="1"/>
    <col min="2579" max="2580" width="14.25" style="120" customWidth="1"/>
    <col min="2581" max="2818" width="8.25" style="120"/>
    <col min="2819" max="2819" width="24.75" style="120" customWidth="1"/>
    <col min="2820" max="2820" width="19.25" style="120" customWidth="1"/>
    <col min="2821" max="2824" width="22.875" style="120" customWidth="1"/>
    <col min="2825" max="2825" width="8.25" style="120"/>
    <col min="2826" max="2826" width="18.25" style="120" customWidth="1"/>
    <col min="2827" max="2827" width="11" style="120" customWidth="1"/>
    <col min="2828" max="2828" width="14.625" style="120" customWidth="1"/>
    <col min="2829" max="2829" width="14.25" style="120" customWidth="1"/>
    <col min="2830" max="2830" width="14.625" style="120" customWidth="1"/>
    <col min="2831" max="2831" width="13.75" style="120" customWidth="1"/>
    <col min="2832" max="2832" width="14.125" style="120" customWidth="1"/>
    <col min="2833" max="2833" width="15.625" style="120" customWidth="1"/>
    <col min="2834" max="2834" width="14.125" style="120" customWidth="1"/>
    <col min="2835" max="2836" width="14.25" style="120" customWidth="1"/>
    <col min="2837" max="3074" width="8.25" style="120"/>
    <col min="3075" max="3075" width="24.75" style="120" customWidth="1"/>
    <col min="3076" max="3076" width="19.25" style="120" customWidth="1"/>
    <col min="3077" max="3080" width="22.875" style="120" customWidth="1"/>
    <col min="3081" max="3081" width="8.25" style="120"/>
    <col min="3082" max="3082" width="18.25" style="120" customWidth="1"/>
    <col min="3083" max="3083" width="11" style="120" customWidth="1"/>
    <col min="3084" max="3084" width="14.625" style="120" customWidth="1"/>
    <col min="3085" max="3085" width="14.25" style="120" customWidth="1"/>
    <col min="3086" max="3086" width="14.625" style="120" customWidth="1"/>
    <col min="3087" max="3087" width="13.75" style="120" customWidth="1"/>
    <col min="3088" max="3088" width="14.125" style="120" customWidth="1"/>
    <col min="3089" max="3089" width="15.625" style="120" customWidth="1"/>
    <col min="3090" max="3090" width="14.125" style="120" customWidth="1"/>
    <col min="3091" max="3092" width="14.25" style="120" customWidth="1"/>
    <col min="3093" max="3330" width="8.25" style="120"/>
    <col min="3331" max="3331" width="24.75" style="120" customWidth="1"/>
    <col min="3332" max="3332" width="19.25" style="120" customWidth="1"/>
    <col min="3333" max="3336" width="22.875" style="120" customWidth="1"/>
    <col min="3337" max="3337" width="8.25" style="120"/>
    <col min="3338" max="3338" width="18.25" style="120" customWidth="1"/>
    <col min="3339" max="3339" width="11" style="120" customWidth="1"/>
    <col min="3340" max="3340" width="14.625" style="120" customWidth="1"/>
    <col min="3341" max="3341" width="14.25" style="120" customWidth="1"/>
    <col min="3342" max="3342" width="14.625" style="120" customWidth="1"/>
    <col min="3343" max="3343" width="13.75" style="120" customWidth="1"/>
    <col min="3344" max="3344" width="14.125" style="120" customWidth="1"/>
    <col min="3345" max="3345" width="15.625" style="120" customWidth="1"/>
    <col min="3346" max="3346" width="14.125" style="120" customWidth="1"/>
    <col min="3347" max="3348" width="14.25" style="120" customWidth="1"/>
    <col min="3349" max="3586" width="8.25" style="120"/>
    <col min="3587" max="3587" width="24.75" style="120" customWidth="1"/>
    <col min="3588" max="3588" width="19.25" style="120" customWidth="1"/>
    <col min="3589" max="3592" width="22.875" style="120" customWidth="1"/>
    <col min="3593" max="3593" width="8.25" style="120"/>
    <col min="3594" max="3594" width="18.25" style="120" customWidth="1"/>
    <col min="3595" max="3595" width="11" style="120" customWidth="1"/>
    <col min="3596" max="3596" width="14.625" style="120" customWidth="1"/>
    <col min="3597" max="3597" width="14.25" style="120" customWidth="1"/>
    <col min="3598" max="3598" width="14.625" style="120" customWidth="1"/>
    <col min="3599" max="3599" width="13.75" style="120" customWidth="1"/>
    <col min="3600" max="3600" width="14.125" style="120" customWidth="1"/>
    <col min="3601" max="3601" width="15.625" style="120" customWidth="1"/>
    <col min="3602" max="3602" width="14.125" style="120" customWidth="1"/>
    <col min="3603" max="3604" width="14.25" style="120" customWidth="1"/>
    <col min="3605" max="3842" width="8.25" style="120"/>
    <col min="3843" max="3843" width="24.75" style="120" customWidth="1"/>
    <col min="3844" max="3844" width="19.25" style="120" customWidth="1"/>
    <col min="3845" max="3848" width="22.875" style="120" customWidth="1"/>
    <col min="3849" max="3849" width="8.25" style="120"/>
    <col min="3850" max="3850" width="18.25" style="120" customWidth="1"/>
    <col min="3851" max="3851" width="11" style="120" customWidth="1"/>
    <col min="3852" max="3852" width="14.625" style="120" customWidth="1"/>
    <col min="3853" max="3853" width="14.25" style="120" customWidth="1"/>
    <col min="3854" max="3854" width="14.625" style="120" customWidth="1"/>
    <col min="3855" max="3855" width="13.75" style="120" customWidth="1"/>
    <col min="3856" max="3856" width="14.125" style="120" customWidth="1"/>
    <col min="3857" max="3857" width="15.625" style="120" customWidth="1"/>
    <col min="3858" max="3858" width="14.125" style="120" customWidth="1"/>
    <col min="3859" max="3860" width="14.25" style="120" customWidth="1"/>
    <col min="3861" max="4098" width="8.25" style="120"/>
    <col min="4099" max="4099" width="24.75" style="120" customWidth="1"/>
    <col min="4100" max="4100" width="19.25" style="120" customWidth="1"/>
    <col min="4101" max="4104" width="22.875" style="120" customWidth="1"/>
    <col min="4105" max="4105" width="8.25" style="120"/>
    <col min="4106" max="4106" width="18.25" style="120" customWidth="1"/>
    <col min="4107" max="4107" width="11" style="120" customWidth="1"/>
    <col min="4108" max="4108" width="14.625" style="120" customWidth="1"/>
    <col min="4109" max="4109" width="14.25" style="120" customWidth="1"/>
    <col min="4110" max="4110" width="14.625" style="120" customWidth="1"/>
    <col min="4111" max="4111" width="13.75" style="120" customWidth="1"/>
    <col min="4112" max="4112" width="14.125" style="120" customWidth="1"/>
    <col min="4113" max="4113" width="15.625" style="120" customWidth="1"/>
    <col min="4114" max="4114" width="14.125" style="120" customWidth="1"/>
    <col min="4115" max="4116" width="14.25" style="120" customWidth="1"/>
    <col min="4117" max="4354" width="8.25" style="120"/>
    <col min="4355" max="4355" width="24.75" style="120" customWidth="1"/>
    <col min="4356" max="4356" width="19.25" style="120" customWidth="1"/>
    <col min="4357" max="4360" width="22.875" style="120" customWidth="1"/>
    <col min="4361" max="4361" width="8.25" style="120"/>
    <col min="4362" max="4362" width="18.25" style="120" customWidth="1"/>
    <col min="4363" max="4363" width="11" style="120" customWidth="1"/>
    <col min="4364" max="4364" width="14.625" style="120" customWidth="1"/>
    <col min="4365" max="4365" width="14.25" style="120" customWidth="1"/>
    <col min="4366" max="4366" width="14.625" style="120" customWidth="1"/>
    <col min="4367" max="4367" width="13.75" style="120" customWidth="1"/>
    <col min="4368" max="4368" width="14.125" style="120" customWidth="1"/>
    <col min="4369" max="4369" width="15.625" style="120" customWidth="1"/>
    <col min="4370" max="4370" width="14.125" style="120" customWidth="1"/>
    <col min="4371" max="4372" width="14.25" style="120" customWidth="1"/>
    <col min="4373" max="4610" width="8.25" style="120"/>
    <col min="4611" max="4611" width="24.75" style="120" customWidth="1"/>
    <col min="4612" max="4612" width="19.25" style="120" customWidth="1"/>
    <col min="4613" max="4616" width="22.875" style="120" customWidth="1"/>
    <col min="4617" max="4617" width="8.25" style="120"/>
    <col min="4618" max="4618" width="18.25" style="120" customWidth="1"/>
    <col min="4619" max="4619" width="11" style="120" customWidth="1"/>
    <col min="4620" max="4620" width="14.625" style="120" customWidth="1"/>
    <col min="4621" max="4621" width="14.25" style="120" customWidth="1"/>
    <col min="4622" max="4622" width="14.625" style="120" customWidth="1"/>
    <col min="4623" max="4623" width="13.75" style="120" customWidth="1"/>
    <col min="4624" max="4624" width="14.125" style="120" customWidth="1"/>
    <col min="4625" max="4625" width="15.625" style="120" customWidth="1"/>
    <col min="4626" max="4626" width="14.125" style="120" customWidth="1"/>
    <col min="4627" max="4628" width="14.25" style="120" customWidth="1"/>
    <col min="4629" max="4866" width="8.25" style="120"/>
    <col min="4867" max="4867" width="24.75" style="120" customWidth="1"/>
    <col min="4868" max="4868" width="19.25" style="120" customWidth="1"/>
    <col min="4869" max="4872" width="22.875" style="120" customWidth="1"/>
    <col min="4873" max="4873" width="8.25" style="120"/>
    <col min="4874" max="4874" width="18.25" style="120" customWidth="1"/>
    <col min="4875" max="4875" width="11" style="120" customWidth="1"/>
    <col min="4876" max="4876" width="14.625" style="120" customWidth="1"/>
    <col min="4877" max="4877" width="14.25" style="120" customWidth="1"/>
    <col min="4878" max="4878" width="14.625" style="120" customWidth="1"/>
    <col min="4879" max="4879" width="13.75" style="120" customWidth="1"/>
    <col min="4880" max="4880" width="14.125" style="120" customWidth="1"/>
    <col min="4881" max="4881" width="15.625" style="120" customWidth="1"/>
    <col min="4882" max="4882" width="14.125" style="120" customWidth="1"/>
    <col min="4883" max="4884" width="14.25" style="120" customWidth="1"/>
    <col min="4885" max="5122" width="8.25" style="120"/>
    <col min="5123" max="5123" width="24.75" style="120" customWidth="1"/>
    <col min="5124" max="5124" width="19.25" style="120" customWidth="1"/>
    <col min="5125" max="5128" width="22.875" style="120" customWidth="1"/>
    <col min="5129" max="5129" width="8.25" style="120"/>
    <col min="5130" max="5130" width="18.25" style="120" customWidth="1"/>
    <col min="5131" max="5131" width="11" style="120" customWidth="1"/>
    <col min="5132" max="5132" width="14.625" style="120" customWidth="1"/>
    <col min="5133" max="5133" width="14.25" style="120" customWidth="1"/>
    <col min="5134" max="5134" width="14.625" style="120" customWidth="1"/>
    <col min="5135" max="5135" width="13.75" style="120" customWidth="1"/>
    <col min="5136" max="5136" width="14.125" style="120" customWidth="1"/>
    <col min="5137" max="5137" width="15.625" style="120" customWidth="1"/>
    <col min="5138" max="5138" width="14.125" style="120" customWidth="1"/>
    <col min="5139" max="5140" width="14.25" style="120" customWidth="1"/>
    <col min="5141" max="5378" width="8.25" style="120"/>
    <col min="5379" max="5379" width="24.75" style="120" customWidth="1"/>
    <col min="5380" max="5380" width="19.25" style="120" customWidth="1"/>
    <col min="5381" max="5384" width="22.875" style="120" customWidth="1"/>
    <col min="5385" max="5385" width="8.25" style="120"/>
    <col min="5386" max="5386" width="18.25" style="120" customWidth="1"/>
    <col min="5387" max="5387" width="11" style="120" customWidth="1"/>
    <col min="5388" max="5388" width="14.625" style="120" customWidth="1"/>
    <col min="5389" max="5389" width="14.25" style="120" customWidth="1"/>
    <col min="5390" max="5390" width="14.625" style="120" customWidth="1"/>
    <col min="5391" max="5391" width="13.75" style="120" customWidth="1"/>
    <col min="5392" max="5392" width="14.125" style="120" customWidth="1"/>
    <col min="5393" max="5393" width="15.625" style="120" customWidth="1"/>
    <col min="5394" max="5394" width="14.125" style="120" customWidth="1"/>
    <col min="5395" max="5396" width="14.25" style="120" customWidth="1"/>
    <col min="5397" max="5634" width="8.25" style="120"/>
    <col min="5635" max="5635" width="24.75" style="120" customWidth="1"/>
    <col min="5636" max="5636" width="19.25" style="120" customWidth="1"/>
    <col min="5637" max="5640" width="22.875" style="120" customWidth="1"/>
    <col min="5641" max="5641" width="8.25" style="120"/>
    <col min="5642" max="5642" width="18.25" style="120" customWidth="1"/>
    <col min="5643" max="5643" width="11" style="120" customWidth="1"/>
    <col min="5644" max="5644" width="14.625" style="120" customWidth="1"/>
    <col min="5645" max="5645" width="14.25" style="120" customWidth="1"/>
    <col min="5646" max="5646" width="14.625" style="120" customWidth="1"/>
    <col min="5647" max="5647" width="13.75" style="120" customWidth="1"/>
    <col min="5648" max="5648" width="14.125" style="120" customWidth="1"/>
    <col min="5649" max="5649" width="15.625" style="120" customWidth="1"/>
    <col min="5650" max="5650" width="14.125" style="120" customWidth="1"/>
    <col min="5651" max="5652" width="14.25" style="120" customWidth="1"/>
    <col min="5653" max="5890" width="8.25" style="120"/>
    <col min="5891" max="5891" width="24.75" style="120" customWidth="1"/>
    <col min="5892" max="5892" width="19.25" style="120" customWidth="1"/>
    <col min="5893" max="5896" width="22.875" style="120" customWidth="1"/>
    <col min="5897" max="5897" width="8.25" style="120"/>
    <col min="5898" max="5898" width="18.25" style="120" customWidth="1"/>
    <col min="5899" max="5899" width="11" style="120" customWidth="1"/>
    <col min="5900" max="5900" width="14.625" style="120" customWidth="1"/>
    <col min="5901" max="5901" width="14.25" style="120" customWidth="1"/>
    <col min="5902" max="5902" width="14.625" style="120" customWidth="1"/>
    <col min="5903" max="5903" width="13.75" style="120" customWidth="1"/>
    <col min="5904" max="5904" width="14.125" style="120" customWidth="1"/>
    <col min="5905" max="5905" width="15.625" style="120" customWidth="1"/>
    <col min="5906" max="5906" width="14.125" style="120" customWidth="1"/>
    <col min="5907" max="5908" width="14.25" style="120" customWidth="1"/>
    <col min="5909" max="6146" width="8.25" style="120"/>
    <col min="6147" max="6147" width="24.75" style="120" customWidth="1"/>
    <col min="6148" max="6148" width="19.25" style="120" customWidth="1"/>
    <col min="6149" max="6152" width="22.875" style="120" customWidth="1"/>
    <col min="6153" max="6153" width="8.25" style="120"/>
    <col min="6154" max="6154" width="18.25" style="120" customWidth="1"/>
    <col min="6155" max="6155" width="11" style="120" customWidth="1"/>
    <col min="6156" max="6156" width="14.625" style="120" customWidth="1"/>
    <col min="6157" max="6157" width="14.25" style="120" customWidth="1"/>
    <col min="6158" max="6158" width="14.625" style="120" customWidth="1"/>
    <col min="6159" max="6159" width="13.75" style="120" customWidth="1"/>
    <col min="6160" max="6160" width="14.125" style="120" customWidth="1"/>
    <col min="6161" max="6161" width="15.625" style="120" customWidth="1"/>
    <col min="6162" max="6162" width="14.125" style="120" customWidth="1"/>
    <col min="6163" max="6164" width="14.25" style="120" customWidth="1"/>
    <col min="6165" max="6402" width="8.25" style="120"/>
    <col min="6403" max="6403" width="24.75" style="120" customWidth="1"/>
    <col min="6404" max="6404" width="19.25" style="120" customWidth="1"/>
    <col min="6405" max="6408" width="22.875" style="120" customWidth="1"/>
    <col min="6409" max="6409" width="8.25" style="120"/>
    <col min="6410" max="6410" width="18.25" style="120" customWidth="1"/>
    <col min="6411" max="6411" width="11" style="120" customWidth="1"/>
    <col min="6412" max="6412" width="14.625" style="120" customWidth="1"/>
    <col min="6413" max="6413" width="14.25" style="120" customWidth="1"/>
    <col min="6414" max="6414" width="14.625" style="120" customWidth="1"/>
    <col min="6415" max="6415" width="13.75" style="120" customWidth="1"/>
    <col min="6416" max="6416" width="14.125" style="120" customWidth="1"/>
    <col min="6417" max="6417" width="15.625" style="120" customWidth="1"/>
    <col min="6418" max="6418" width="14.125" style="120" customWidth="1"/>
    <col min="6419" max="6420" width="14.25" style="120" customWidth="1"/>
    <col min="6421" max="6658" width="8.25" style="120"/>
    <col min="6659" max="6659" width="24.75" style="120" customWidth="1"/>
    <col min="6660" max="6660" width="19.25" style="120" customWidth="1"/>
    <col min="6661" max="6664" width="22.875" style="120" customWidth="1"/>
    <col min="6665" max="6665" width="8.25" style="120"/>
    <col min="6666" max="6666" width="18.25" style="120" customWidth="1"/>
    <col min="6667" max="6667" width="11" style="120" customWidth="1"/>
    <col min="6668" max="6668" width="14.625" style="120" customWidth="1"/>
    <col min="6669" max="6669" width="14.25" style="120" customWidth="1"/>
    <col min="6670" max="6670" width="14.625" style="120" customWidth="1"/>
    <col min="6671" max="6671" width="13.75" style="120" customWidth="1"/>
    <col min="6672" max="6672" width="14.125" style="120" customWidth="1"/>
    <col min="6673" max="6673" width="15.625" style="120" customWidth="1"/>
    <col min="6674" max="6674" width="14.125" style="120" customWidth="1"/>
    <col min="6675" max="6676" width="14.25" style="120" customWidth="1"/>
    <col min="6677" max="6914" width="8.25" style="120"/>
    <col min="6915" max="6915" width="24.75" style="120" customWidth="1"/>
    <col min="6916" max="6916" width="19.25" style="120" customWidth="1"/>
    <col min="6917" max="6920" width="22.875" style="120" customWidth="1"/>
    <col min="6921" max="6921" width="8.25" style="120"/>
    <col min="6922" max="6922" width="18.25" style="120" customWidth="1"/>
    <col min="6923" max="6923" width="11" style="120" customWidth="1"/>
    <col min="6924" max="6924" width="14.625" style="120" customWidth="1"/>
    <col min="6925" max="6925" width="14.25" style="120" customWidth="1"/>
    <col min="6926" max="6926" width="14.625" style="120" customWidth="1"/>
    <col min="6927" max="6927" width="13.75" style="120" customWidth="1"/>
    <col min="6928" max="6928" width="14.125" style="120" customWidth="1"/>
    <col min="6929" max="6929" width="15.625" style="120" customWidth="1"/>
    <col min="6930" max="6930" width="14.125" style="120" customWidth="1"/>
    <col min="6931" max="6932" width="14.25" style="120" customWidth="1"/>
    <col min="6933" max="7170" width="8.25" style="120"/>
    <col min="7171" max="7171" width="24.75" style="120" customWidth="1"/>
    <col min="7172" max="7172" width="19.25" style="120" customWidth="1"/>
    <col min="7173" max="7176" width="22.875" style="120" customWidth="1"/>
    <col min="7177" max="7177" width="8.25" style="120"/>
    <col min="7178" max="7178" width="18.25" style="120" customWidth="1"/>
    <col min="7179" max="7179" width="11" style="120" customWidth="1"/>
    <col min="7180" max="7180" width="14.625" style="120" customWidth="1"/>
    <col min="7181" max="7181" width="14.25" style="120" customWidth="1"/>
    <col min="7182" max="7182" width="14.625" style="120" customWidth="1"/>
    <col min="7183" max="7183" width="13.75" style="120" customWidth="1"/>
    <col min="7184" max="7184" width="14.125" style="120" customWidth="1"/>
    <col min="7185" max="7185" width="15.625" style="120" customWidth="1"/>
    <col min="7186" max="7186" width="14.125" style="120" customWidth="1"/>
    <col min="7187" max="7188" width="14.25" style="120" customWidth="1"/>
    <col min="7189" max="7426" width="8.25" style="120"/>
    <col min="7427" max="7427" width="24.75" style="120" customWidth="1"/>
    <col min="7428" max="7428" width="19.25" style="120" customWidth="1"/>
    <col min="7429" max="7432" width="22.875" style="120" customWidth="1"/>
    <col min="7433" max="7433" width="8.25" style="120"/>
    <col min="7434" max="7434" width="18.25" style="120" customWidth="1"/>
    <col min="7435" max="7435" width="11" style="120" customWidth="1"/>
    <col min="7436" max="7436" width="14.625" style="120" customWidth="1"/>
    <col min="7437" max="7437" width="14.25" style="120" customWidth="1"/>
    <col min="7438" max="7438" width="14.625" style="120" customWidth="1"/>
    <col min="7439" max="7439" width="13.75" style="120" customWidth="1"/>
    <col min="7440" max="7440" width="14.125" style="120" customWidth="1"/>
    <col min="7441" max="7441" width="15.625" style="120" customWidth="1"/>
    <col min="7442" max="7442" width="14.125" style="120" customWidth="1"/>
    <col min="7443" max="7444" width="14.25" style="120" customWidth="1"/>
    <col min="7445" max="7682" width="8.25" style="120"/>
    <col min="7683" max="7683" width="24.75" style="120" customWidth="1"/>
    <col min="7684" max="7684" width="19.25" style="120" customWidth="1"/>
    <col min="7685" max="7688" width="22.875" style="120" customWidth="1"/>
    <col min="7689" max="7689" width="8.25" style="120"/>
    <col min="7690" max="7690" width="18.25" style="120" customWidth="1"/>
    <col min="7691" max="7691" width="11" style="120" customWidth="1"/>
    <col min="7692" max="7692" width="14.625" style="120" customWidth="1"/>
    <col min="7693" max="7693" width="14.25" style="120" customWidth="1"/>
    <col min="7694" max="7694" width="14.625" style="120" customWidth="1"/>
    <col min="7695" max="7695" width="13.75" style="120" customWidth="1"/>
    <col min="7696" max="7696" width="14.125" style="120" customWidth="1"/>
    <col min="7697" max="7697" width="15.625" style="120" customWidth="1"/>
    <col min="7698" max="7698" width="14.125" style="120" customWidth="1"/>
    <col min="7699" max="7700" width="14.25" style="120" customWidth="1"/>
    <col min="7701" max="7938" width="8.25" style="120"/>
    <col min="7939" max="7939" width="24.75" style="120" customWidth="1"/>
    <col min="7940" max="7940" width="19.25" style="120" customWidth="1"/>
    <col min="7941" max="7944" width="22.875" style="120" customWidth="1"/>
    <col min="7945" max="7945" width="8.25" style="120"/>
    <col min="7946" max="7946" width="18.25" style="120" customWidth="1"/>
    <col min="7947" max="7947" width="11" style="120" customWidth="1"/>
    <col min="7948" max="7948" width="14.625" style="120" customWidth="1"/>
    <col min="7949" max="7949" width="14.25" style="120" customWidth="1"/>
    <col min="7950" max="7950" width="14.625" style="120" customWidth="1"/>
    <col min="7951" max="7951" width="13.75" style="120" customWidth="1"/>
    <col min="7952" max="7952" width="14.125" style="120" customWidth="1"/>
    <col min="7953" max="7953" width="15.625" style="120" customWidth="1"/>
    <col min="7954" max="7954" width="14.125" style="120" customWidth="1"/>
    <col min="7955" max="7956" width="14.25" style="120" customWidth="1"/>
    <col min="7957" max="8194" width="8.25" style="120"/>
    <col min="8195" max="8195" width="24.75" style="120" customWidth="1"/>
    <col min="8196" max="8196" width="19.25" style="120" customWidth="1"/>
    <col min="8197" max="8200" width="22.875" style="120" customWidth="1"/>
    <col min="8201" max="8201" width="8.25" style="120"/>
    <col min="8202" max="8202" width="18.25" style="120" customWidth="1"/>
    <col min="8203" max="8203" width="11" style="120" customWidth="1"/>
    <col min="8204" max="8204" width="14.625" style="120" customWidth="1"/>
    <col min="8205" max="8205" width="14.25" style="120" customWidth="1"/>
    <col min="8206" max="8206" width="14.625" style="120" customWidth="1"/>
    <col min="8207" max="8207" width="13.75" style="120" customWidth="1"/>
    <col min="8208" max="8208" width="14.125" style="120" customWidth="1"/>
    <col min="8209" max="8209" width="15.625" style="120" customWidth="1"/>
    <col min="8210" max="8210" width="14.125" style="120" customWidth="1"/>
    <col min="8211" max="8212" width="14.25" style="120" customWidth="1"/>
    <col min="8213" max="8450" width="8.25" style="120"/>
    <col min="8451" max="8451" width="24.75" style="120" customWidth="1"/>
    <col min="8452" max="8452" width="19.25" style="120" customWidth="1"/>
    <col min="8453" max="8456" width="22.875" style="120" customWidth="1"/>
    <col min="8457" max="8457" width="8.25" style="120"/>
    <col min="8458" max="8458" width="18.25" style="120" customWidth="1"/>
    <col min="8459" max="8459" width="11" style="120" customWidth="1"/>
    <col min="8460" max="8460" width="14.625" style="120" customWidth="1"/>
    <col min="8461" max="8461" width="14.25" style="120" customWidth="1"/>
    <col min="8462" max="8462" width="14.625" style="120" customWidth="1"/>
    <col min="8463" max="8463" width="13.75" style="120" customWidth="1"/>
    <col min="8464" max="8464" width="14.125" style="120" customWidth="1"/>
    <col min="8465" max="8465" width="15.625" style="120" customWidth="1"/>
    <col min="8466" max="8466" width="14.125" style="120" customWidth="1"/>
    <col min="8467" max="8468" width="14.25" style="120" customWidth="1"/>
    <col min="8469" max="8706" width="8.25" style="120"/>
    <col min="8707" max="8707" width="24.75" style="120" customWidth="1"/>
    <col min="8708" max="8708" width="19.25" style="120" customWidth="1"/>
    <col min="8709" max="8712" width="22.875" style="120" customWidth="1"/>
    <col min="8713" max="8713" width="8.25" style="120"/>
    <col min="8714" max="8714" width="18.25" style="120" customWidth="1"/>
    <col min="8715" max="8715" width="11" style="120" customWidth="1"/>
    <col min="8716" max="8716" width="14.625" style="120" customWidth="1"/>
    <col min="8717" max="8717" width="14.25" style="120" customWidth="1"/>
    <col min="8718" max="8718" width="14.625" style="120" customWidth="1"/>
    <col min="8719" max="8719" width="13.75" style="120" customWidth="1"/>
    <col min="8720" max="8720" width="14.125" style="120" customWidth="1"/>
    <col min="8721" max="8721" width="15.625" style="120" customWidth="1"/>
    <col min="8722" max="8722" width="14.125" style="120" customWidth="1"/>
    <col min="8723" max="8724" width="14.25" style="120" customWidth="1"/>
    <col min="8725" max="8962" width="8.25" style="120"/>
    <col min="8963" max="8963" width="24.75" style="120" customWidth="1"/>
    <col min="8964" max="8964" width="19.25" style="120" customWidth="1"/>
    <col min="8965" max="8968" width="22.875" style="120" customWidth="1"/>
    <col min="8969" max="8969" width="8.25" style="120"/>
    <col min="8970" max="8970" width="18.25" style="120" customWidth="1"/>
    <col min="8971" max="8971" width="11" style="120" customWidth="1"/>
    <col min="8972" max="8972" width="14.625" style="120" customWidth="1"/>
    <col min="8973" max="8973" width="14.25" style="120" customWidth="1"/>
    <col min="8974" max="8974" width="14.625" style="120" customWidth="1"/>
    <col min="8975" max="8975" width="13.75" style="120" customWidth="1"/>
    <col min="8976" max="8976" width="14.125" style="120" customWidth="1"/>
    <col min="8977" max="8977" width="15.625" style="120" customWidth="1"/>
    <col min="8978" max="8978" width="14.125" style="120" customWidth="1"/>
    <col min="8979" max="8980" width="14.25" style="120" customWidth="1"/>
    <col min="8981" max="9218" width="8.25" style="120"/>
    <col min="9219" max="9219" width="24.75" style="120" customWidth="1"/>
    <col min="9220" max="9220" width="19.25" style="120" customWidth="1"/>
    <col min="9221" max="9224" width="22.875" style="120" customWidth="1"/>
    <col min="9225" max="9225" width="8.25" style="120"/>
    <col min="9226" max="9226" width="18.25" style="120" customWidth="1"/>
    <col min="9227" max="9227" width="11" style="120" customWidth="1"/>
    <col min="9228" max="9228" width="14.625" style="120" customWidth="1"/>
    <col min="9229" max="9229" width="14.25" style="120" customWidth="1"/>
    <col min="9230" max="9230" width="14.625" style="120" customWidth="1"/>
    <col min="9231" max="9231" width="13.75" style="120" customWidth="1"/>
    <col min="9232" max="9232" width="14.125" style="120" customWidth="1"/>
    <col min="9233" max="9233" width="15.625" style="120" customWidth="1"/>
    <col min="9234" max="9234" width="14.125" style="120" customWidth="1"/>
    <col min="9235" max="9236" width="14.25" style="120" customWidth="1"/>
    <col min="9237" max="9474" width="8.25" style="120"/>
    <col min="9475" max="9475" width="24.75" style="120" customWidth="1"/>
    <col min="9476" max="9476" width="19.25" style="120" customWidth="1"/>
    <col min="9477" max="9480" width="22.875" style="120" customWidth="1"/>
    <col min="9481" max="9481" width="8.25" style="120"/>
    <col min="9482" max="9482" width="18.25" style="120" customWidth="1"/>
    <col min="9483" max="9483" width="11" style="120" customWidth="1"/>
    <col min="9484" max="9484" width="14.625" style="120" customWidth="1"/>
    <col min="9485" max="9485" width="14.25" style="120" customWidth="1"/>
    <col min="9486" max="9486" width="14.625" style="120" customWidth="1"/>
    <col min="9487" max="9487" width="13.75" style="120" customWidth="1"/>
    <col min="9488" max="9488" width="14.125" style="120" customWidth="1"/>
    <col min="9489" max="9489" width="15.625" style="120" customWidth="1"/>
    <col min="9490" max="9490" width="14.125" style="120" customWidth="1"/>
    <col min="9491" max="9492" width="14.25" style="120" customWidth="1"/>
    <col min="9493" max="9730" width="8.25" style="120"/>
    <col min="9731" max="9731" width="24.75" style="120" customWidth="1"/>
    <col min="9732" max="9732" width="19.25" style="120" customWidth="1"/>
    <col min="9733" max="9736" width="22.875" style="120" customWidth="1"/>
    <col min="9737" max="9737" width="8.25" style="120"/>
    <col min="9738" max="9738" width="18.25" style="120" customWidth="1"/>
    <col min="9739" max="9739" width="11" style="120" customWidth="1"/>
    <col min="9740" max="9740" width="14.625" style="120" customWidth="1"/>
    <col min="9741" max="9741" width="14.25" style="120" customWidth="1"/>
    <col min="9742" max="9742" width="14.625" style="120" customWidth="1"/>
    <col min="9743" max="9743" width="13.75" style="120" customWidth="1"/>
    <col min="9744" max="9744" width="14.125" style="120" customWidth="1"/>
    <col min="9745" max="9745" width="15.625" style="120" customWidth="1"/>
    <col min="9746" max="9746" width="14.125" style="120" customWidth="1"/>
    <col min="9747" max="9748" width="14.25" style="120" customWidth="1"/>
    <col min="9749" max="9986" width="8.25" style="120"/>
    <col min="9987" max="9987" width="24.75" style="120" customWidth="1"/>
    <col min="9988" max="9988" width="19.25" style="120" customWidth="1"/>
    <col min="9989" max="9992" width="22.875" style="120" customWidth="1"/>
    <col min="9993" max="9993" width="8.25" style="120"/>
    <col min="9994" max="9994" width="18.25" style="120" customWidth="1"/>
    <col min="9995" max="9995" width="11" style="120" customWidth="1"/>
    <col min="9996" max="9996" width="14.625" style="120" customWidth="1"/>
    <col min="9997" max="9997" width="14.25" style="120" customWidth="1"/>
    <col min="9998" max="9998" width="14.625" style="120" customWidth="1"/>
    <col min="9999" max="9999" width="13.75" style="120" customWidth="1"/>
    <col min="10000" max="10000" width="14.125" style="120" customWidth="1"/>
    <col min="10001" max="10001" width="15.625" style="120" customWidth="1"/>
    <col min="10002" max="10002" width="14.125" style="120" customWidth="1"/>
    <col min="10003" max="10004" width="14.25" style="120" customWidth="1"/>
    <col min="10005" max="10242" width="8.25" style="120"/>
    <col min="10243" max="10243" width="24.75" style="120" customWidth="1"/>
    <col min="10244" max="10244" width="19.25" style="120" customWidth="1"/>
    <col min="10245" max="10248" width="22.875" style="120" customWidth="1"/>
    <col min="10249" max="10249" width="8.25" style="120"/>
    <col min="10250" max="10250" width="18.25" style="120" customWidth="1"/>
    <col min="10251" max="10251" width="11" style="120" customWidth="1"/>
    <col min="10252" max="10252" width="14.625" style="120" customWidth="1"/>
    <col min="10253" max="10253" width="14.25" style="120" customWidth="1"/>
    <col min="10254" max="10254" width="14.625" style="120" customWidth="1"/>
    <col min="10255" max="10255" width="13.75" style="120" customWidth="1"/>
    <col min="10256" max="10256" width="14.125" style="120" customWidth="1"/>
    <col min="10257" max="10257" width="15.625" style="120" customWidth="1"/>
    <col min="10258" max="10258" width="14.125" style="120" customWidth="1"/>
    <col min="10259" max="10260" width="14.25" style="120" customWidth="1"/>
    <col min="10261" max="10498" width="8.25" style="120"/>
    <col min="10499" max="10499" width="24.75" style="120" customWidth="1"/>
    <col min="10500" max="10500" width="19.25" style="120" customWidth="1"/>
    <col min="10501" max="10504" width="22.875" style="120" customWidth="1"/>
    <col min="10505" max="10505" width="8.25" style="120"/>
    <col min="10506" max="10506" width="18.25" style="120" customWidth="1"/>
    <col min="10507" max="10507" width="11" style="120" customWidth="1"/>
    <col min="10508" max="10508" width="14.625" style="120" customWidth="1"/>
    <col min="10509" max="10509" width="14.25" style="120" customWidth="1"/>
    <col min="10510" max="10510" width="14.625" style="120" customWidth="1"/>
    <col min="10511" max="10511" width="13.75" style="120" customWidth="1"/>
    <col min="10512" max="10512" width="14.125" style="120" customWidth="1"/>
    <col min="10513" max="10513" width="15.625" style="120" customWidth="1"/>
    <col min="10514" max="10514" width="14.125" style="120" customWidth="1"/>
    <col min="10515" max="10516" width="14.25" style="120" customWidth="1"/>
    <col min="10517" max="10754" width="8.25" style="120"/>
    <col min="10755" max="10755" width="24.75" style="120" customWidth="1"/>
    <col min="10756" max="10756" width="19.25" style="120" customWidth="1"/>
    <col min="10757" max="10760" width="22.875" style="120" customWidth="1"/>
    <col min="10761" max="10761" width="8.25" style="120"/>
    <col min="10762" max="10762" width="18.25" style="120" customWidth="1"/>
    <col min="10763" max="10763" width="11" style="120" customWidth="1"/>
    <col min="10764" max="10764" width="14.625" style="120" customWidth="1"/>
    <col min="10765" max="10765" width="14.25" style="120" customWidth="1"/>
    <col min="10766" max="10766" width="14.625" style="120" customWidth="1"/>
    <col min="10767" max="10767" width="13.75" style="120" customWidth="1"/>
    <col min="10768" max="10768" width="14.125" style="120" customWidth="1"/>
    <col min="10769" max="10769" width="15.625" style="120" customWidth="1"/>
    <col min="10770" max="10770" width="14.125" style="120" customWidth="1"/>
    <col min="10771" max="10772" width="14.25" style="120" customWidth="1"/>
    <col min="10773" max="11010" width="8.25" style="120"/>
    <col min="11011" max="11011" width="24.75" style="120" customWidth="1"/>
    <col min="11012" max="11012" width="19.25" style="120" customWidth="1"/>
    <col min="11013" max="11016" width="22.875" style="120" customWidth="1"/>
    <col min="11017" max="11017" width="8.25" style="120"/>
    <col min="11018" max="11018" width="18.25" style="120" customWidth="1"/>
    <col min="11019" max="11019" width="11" style="120" customWidth="1"/>
    <col min="11020" max="11020" width="14.625" style="120" customWidth="1"/>
    <col min="11021" max="11021" width="14.25" style="120" customWidth="1"/>
    <col min="11022" max="11022" width="14.625" style="120" customWidth="1"/>
    <col min="11023" max="11023" width="13.75" style="120" customWidth="1"/>
    <col min="11024" max="11024" width="14.125" style="120" customWidth="1"/>
    <col min="11025" max="11025" width="15.625" style="120" customWidth="1"/>
    <col min="11026" max="11026" width="14.125" style="120" customWidth="1"/>
    <col min="11027" max="11028" width="14.25" style="120" customWidth="1"/>
    <col min="11029" max="11266" width="8.25" style="120"/>
    <col min="11267" max="11267" width="24.75" style="120" customWidth="1"/>
    <col min="11268" max="11268" width="19.25" style="120" customWidth="1"/>
    <col min="11269" max="11272" width="22.875" style="120" customWidth="1"/>
    <col min="11273" max="11273" width="8.25" style="120"/>
    <col min="11274" max="11274" width="18.25" style="120" customWidth="1"/>
    <col min="11275" max="11275" width="11" style="120" customWidth="1"/>
    <col min="11276" max="11276" width="14.625" style="120" customWidth="1"/>
    <col min="11277" max="11277" width="14.25" style="120" customWidth="1"/>
    <col min="11278" max="11278" width="14.625" style="120" customWidth="1"/>
    <col min="11279" max="11279" width="13.75" style="120" customWidth="1"/>
    <col min="11280" max="11280" width="14.125" style="120" customWidth="1"/>
    <col min="11281" max="11281" width="15.625" style="120" customWidth="1"/>
    <col min="11282" max="11282" width="14.125" style="120" customWidth="1"/>
    <col min="11283" max="11284" width="14.25" style="120" customWidth="1"/>
    <col min="11285" max="11522" width="8.25" style="120"/>
    <col min="11523" max="11523" width="24.75" style="120" customWidth="1"/>
    <col min="11524" max="11524" width="19.25" style="120" customWidth="1"/>
    <col min="11525" max="11528" width="22.875" style="120" customWidth="1"/>
    <col min="11529" max="11529" width="8.25" style="120"/>
    <col min="11530" max="11530" width="18.25" style="120" customWidth="1"/>
    <col min="11531" max="11531" width="11" style="120" customWidth="1"/>
    <col min="11532" max="11532" width="14.625" style="120" customWidth="1"/>
    <col min="11533" max="11533" width="14.25" style="120" customWidth="1"/>
    <col min="11534" max="11534" width="14.625" style="120" customWidth="1"/>
    <col min="11535" max="11535" width="13.75" style="120" customWidth="1"/>
    <col min="11536" max="11536" width="14.125" style="120" customWidth="1"/>
    <col min="11537" max="11537" width="15.625" style="120" customWidth="1"/>
    <col min="11538" max="11538" width="14.125" style="120" customWidth="1"/>
    <col min="11539" max="11540" width="14.25" style="120" customWidth="1"/>
    <col min="11541" max="11778" width="8.25" style="120"/>
    <col min="11779" max="11779" width="24.75" style="120" customWidth="1"/>
    <col min="11780" max="11780" width="19.25" style="120" customWidth="1"/>
    <col min="11781" max="11784" width="22.875" style="120" customWidth="1"/>
    <col min="11785" max="11785" width="8.25" style="120"/>
    <col min="11786" max="11786" width="18.25" style="120" customWidth="1"/>
    <col min="11787" max="11787" width="11" style="120" customWidth="1"/>
    <col min="11788" max="11788" width="14.625" style="120" customWidth="1"/>
    <col min="11789" max="11789" width="14.25" style="120" customWidth="1"/>
    <col min="11790" max="11790" width="14.625" style="120" customWidth="1"/>
    <col min="11791" max="11791" width="13.75" style="120" customWidth="1"/>
    <col min="11792" max="11792" width="14.125" style="120" customWidth="1"/>
    <col min="11793" max="11793" width="15.625" style="120" customWidth="1"/>
    <col min="11794" max="11794" width="14.125" style="120" customWidth="1"/>
    <col min="11795" max="11796" width="14.25" style="120" customWidth="1"/>
    <col min="11797" max="12034" width="8.25" style="120"/>
    <col min="12035" max="12035" width="24.75" style="120" customWidth="1"/>
    <col min="12036" max="12036" width="19.25" style="120" customWidth="1"/>
    <col min="12037" max="12040" width="22.875" style="120" customWidth="1"/>
    <col min="12041" max="12041" width="8.25" style="120"/>
    <col min="12042" max="12042" width="18.25" style="120" customWidth="1"/>
    <col min="12043" max="12043" width="11" style="120" customWidth="1"/>
    <col min="12044" max="12044" width="14.625" style="120" customWidth="1"/>
    <col min="12045" max="12045" width="14.25" style="120" customWidth="1"/>
    <col min="12046" max="12046" width="14.625" style="120" customWidth="1"/>
    <col min="12047" max="12047" width="13.75" style="120" customWidth="1"/>
    <col min="12048" max="12048" width="14.125" style="120" customWidth="1"/>
    <col min="12049" max="12049" width="15.625" style="120" customWidth="1"/>
    <col min="12050" max="12050" width="14.125" style="120" customWidth="1"/>
    <col min="12051" max="12052" width="14.25" style="120" customWidth="1"/>
    <col min="12053" max="12290" width="8.25" style="120"/>
    <col min="12291" max="12291" width="24.75" style="120" customWidth="1"/>
    <col min="12292" max="12292" width="19.25" style="120" customWidth="1"/>
    <col min="12293" max="12296" width="22.875" style="120" customWidth="1"/>
    <col min="12297" max="12297" width="8.25" style="120"/>
    <col min="12298" max="12298" width="18.25" style="120" customWidth="1"/>
    <col min="12299" max="12299" width="11" style="120" customWidth="1"/>
    <col min="12300" max="12300" width="14.625" style="120" customWidth="1"/>
    <col min="12301" max="12301" width="14.25" style="120" customWidth="1"/>
    <col min="12302" max="12302" width="14.625" style="120" customWidth="1"/>
    <col min="12303" max="12303" width="13.75" style="120" customWidth="1"/>
    <col min="12304" max="12304" width="14.125" style="120" customWidth="1"/>
    <col min="12305" max="12305" width="15.625" style="120" customWidth="1"/>
    <col min="12306" max="12306" width="14.125" style="120" customWidth="1"/>
    <col min="12307" max="12308" width="14.25" style="120" customWidth="1"/>
    <col min="12309" max="12546" width="8.25" style="120"/>
    <col min="12547" max="12547" width="24.75" style="120" customWidth="1"/>
    <col min="12548" max="12548" width="19.25" style="120" customWidth="1"/>
    <col min="12549" max="12552" width="22.875" style="120" customWidth="1"/>
    <col min="12553" max="12553" width="8.25" style="120"/>
    <col min="12554" max="12554" width="18.25" style="120" customWidth="1"/>
    <col min="12555" max="12555" width="11" style="120" customWidth="1"/>
    <col min="12556" max="12556" width="14.625" style="120" customWidth="1"/>
    <col min="12557" max="12557" width="14.25" style="120" customWidth="1"/>
    <col min="12558" max="12558" width="14.625" style="120" customWidth="1"/>
    <col min="12559" max="12559" width="13.75" style="120" customWidth="1"/>
    <col min="12560" max="12560" width="14.125" style="120" customWidth="1"/>
    <col min="12561" max="12561" width="15.625" style="120" customWidth="1"/>
    <col min="12562" max="12562" width="14.125" style="120" customWidth="1"/>
    <col min="12563" max="12564" width="14.25" style="120" customWidth="1"/>
    <col min="12565" max="12802" width="8.25" style="120"/>
    <col min="12803" max="12803" width="24.75" style="120" customWidth="1"/>
    <col min="12804" max="12804" width="19.25" style="120" customWidth="1"/>
    <col min="12805" max="12808" width="22.875" style="120" customWidth="1"/>
    <col min="12809" max="12809" width="8.25" style="120"/>
    <col min="12810" max="12810" width="18.25" style="120" customWidth="1"/>
    <col min="12811" max="12811" width="11" style="120" customWidth="1"/>
    <col min="12812" max="12812" width="14.625" style="120" customWidth="1"/>
    <col min="12813" max="12813" width="14.25" style="120" customWidth="1"/>
    <col min="12814" max="12814" width="14.625" style="120" customWidth="1"/>
    <col min="12815" max="12815" width="13.75" style="120" customWidth="1"/>
    <col min="12816" max="12816" width="14.125" style="120" customWidth="1"/>
    <col min="12817" max="12817" width="15.625" style="120" customWidth="1"/>
    <col min="12818" max="12818" width="14.125" style="120" customWidth="1"/>
    <col min="12819" max="12820" width="14.25" style="120" customWidth="1"/>
    <col min="12821" max="13058" width="8.25" style="120"/>
    <col min="13059" max="13059" width="24.75" style="120" customWidth="1"/>
    <col min="13060" max="13060" width="19.25" style="120" customWidth="1"/>
    <col min="13061" max="13064" width="22.875" style="120" customWidth="1"/>
    <col min="13065" max="13065" width="8.25" style="120"/>
    <col min="13066" max="13066" width="18.25" style="120" customWidth="1"/>
    <col min="13067" max="13067" width="11" style="120" customWidth="1"/>
    <col min="13068" max="13068" width="14.625" style="120" customWidth="1"/>
    <col min="13069" max="13069" width="14.25" style="120" customWidth="1"/>
    <col min="13070" max="13070" width="14.625" style="120" customWidth="1"/>
    <col min="13071" max="13071" width="13.75" style="120" customWidth="1"/>
    <col min="13072" max="13072" width="14.125" style="120" customWidth="1"/>
    <col min="13073" max="13073" width="15.625" style="120" customWidth="1"/>
    <col min="13074" max="13074" width="14.125" style="120" customWidth="1"/>
    <col min="13075" max="13076" width="14.25" style="120" customWidth="1"/>
    <col min="13077" max="13314" width="8.25" style="120"/>
    <col min="13315" max="13315" width="24.75" style="120" customWidth="1"/>
    <col min="13316" max="13316" width="19.25" style="120" customWidth="1"/>
    <col min="13317" max="13320" width="22.875" style="120" customWidth="1"/>
    <col min="13321" max="13321" width="8.25" style="120"/>
    <col min="13322" max="13322" width="18.25" style="120" customWidth="1"/>
    <col min="13323" max="13323" width="11" style="120" customWidth="1"/>
    <col min="13324" max="13324" width="14.625" style="120" customWidth="1"/>
    <col min="13325" max="13325" width="14.25" style="120" customWidth="1"/>
    <col min="13326" max="13326" width="14.625" style="120" customWidth="1"/>
    <col min="13327" max="13327" width="13.75" style="120" customWidth="1"/>
    <col min="13328" max="13328" width="14.125" style="120" customWidth="1"/>
    <col min="13329" max="13329" width="15.625" style="120" customWidth="1"/>
    <col min="13330" max="13330" width="14.125" style="120" customWidth="1"/>
    <col min="13331" max="13332" width="14.25" style="120" customWidth="1"/>
    <col min="13333" max="13570" width="8.25" style="120"/>
    <col min="13571" max="13571" width="24.75" style="120" customWidth="1"/>
    <col min="13572" max="13572" width="19.25" style="120" customWidth="1"/>
    <col min="13573" max="13576" width="22.875" style="120" customWidth="1"/>
    <col min="13577" max="13577" width="8.25" style="120"/>
    <col min="13578" max="13578" width="18.25" style="120" customWidth="1"/>
    <col min="13579" max="13579" width="11" style="120" customWidth="1"/>
    <col min="13580" max="13580" width="14.625" style="120" customWidth="1"/>
    <col min="13581" max="13581" width="14.25" style="120" customWidth="1"/>
    <col min="13582" max="13582" width="14.625" style="120" customWidth="1"/>
    <col min="13583" max="13583" width="13.75" style="120" customWidth="1"/>
    <col min="13584" max="13584" width="14.125" style="120" customWidth="1"/>
    <col min="13585" max="13585" width="15.625" style="120" customWidth="1"/>
    <col min="13586" max="13586" width="14.125" style="120" customWidth="1"/>
    <col min="13587" max="13588" width="14.25" style="120" customWidth="1"/>
    <col min="13589" max="13826" width="8.25" style="120"/>
    <col min="13827" max="13827" width="24.75" style="120" customWidth="1"/>
    <col min="13828" max="13828" width="19.25" style="120" customWidth="1"/>
    <col min="13829" max="13832" width="22.875" style="120" customWidth="1"/>
    <col min="13833" max="13833" width="8.25" style="120"/>
    <col min="13834" max="13834" width="18.25" style="120" customWidth="1"/>
    <col min="13835" max="13835" width="11" style="120" customWidth="1"/>
    <col min="13836" max="13836" width="14.625" style="120" customWidth="1"/>
    <col min="13837" max="13837" width="14.25" style="120" customWidth="1"/>
    <col min="13838" max="13838" width="14.625" style="120" customWidth="1"/>
    <col min="13839" max="13839" width="13.75" style="120" customWidth="1"/>
    <col min="13840" max="13840" width="14.125" style="120" customWidth="1"/>
    <col min="13841" max="13841" width="15.625" style="120" customWidth="1"/>
    <col min="13842" max="13842" width="14.125" style="120" customWidth="1"/>
    <col min="13843" max="13844" width="14.25" style="120" customWidth="1"/>
    <col min="13845" max="14082" width="8.25" style="120"/>
    <col min="14083" max="14083" width="24.75" style="120" customWidth="1"/>
    <col min="14084" max="14084" width="19.25" style="120" customWidth="1"/>
    <col min="14085" max="14088" width="22.875" style="120" customWidth="1"/>
    <col min="14089" max="14089" width="8.25" style="120"/>
    <col min="14090" max="14090" width="18.25" style="120" customWidth="1"/>
    <col min="14091" max="14091" width="11" style="120" customWidth="1"/>
    <col min="14092" max="14092" width="14.625" style="120" customWidth="1"/>
    <col min="14093" max="14093" width="14.25" style="120" customWidth="1"/>
    <col min="14094" max="14094" width="14.625" style="120" customWidth="1"/>
    <col min="14095" max="14095" width="13.75" style="120" customWidth="1"/>
    <col min="14096" max="14096" width="14.125" style="120" customWidth="1"/>
    <col min="14097" max="14097" width="15.625" style="120" customWidth="1"/>
    <col min="14098" max="14098" width="14.125" style="120" customWidth="1"/>
    <col min="14099" max="14100" width="14.25" style="120" customWidth="1"/>
    <col min="14101" max="14338" width="8.25" style="120"/>
    <col min="14339" max="14339" width="24.75" style="120" customWidth="1"/>
    <col min="14340" max="14340" width="19.25" style="120" customWidth="1"/>
    <col min="14341" max="14344" width="22.875" style="120" customWidth="1"/>
    <col min="14345" max="14345" width="8.25" style="120"/>
    <col min="14346" max="14346" width="18.25" style="120" customWidth="1"/>
    <col min="14347" max="14347" width="11" style="120" customWidth="1"/>
    <col min="14348" max="14348" width="14.625" style="120" customWidth="1"/>
    <col min="14349" max="14349" width="14.25" style="120" customWidth="1"/>
    <col min="14350" max="14350" width="14.625" style="120" customWidth="1"/>
    <col min="14351" max="14351" width="13.75" style="120" customWidth="1"/>
    <col min="14352" max="14352" width="14.125" style="120" customWidth="1"/>
    <col min="14353" max="14353" width="15.625" style="120" customWidth="1"/>
    <col min="14354" max="14354" width="14.125" style="120" customWidth="1"/>
    <col min="14355" max="14356" width="14.25" style="120" customWidth="1"/>
    <col min="14357" max="14594" width="8.25" style="120"/>
    <col min="14595" max="14595" width="24.75" style="120" customWidth="1"/>
    <col min="14596" max="14596" width="19.25" style="120" customWidth="1"/>
    <col min="14597" max="14600" width="22.875" style="120" customWidth="1"/>
    <col min="14601" max="14601" width="8.25" style="120"/>
    <col min="14602" max="14602" width="18.25" style="120" customWidth="1"/>
    <col min="14603" max="14603" width="11" style="120" customWidth="1"/>
    <col min="14604" max="14604" width="14.625" style="120" customWidth="1"/>
    <col min="14605" max="14605" width="14.25" style="120" customWidth="1"/>
    <col min="14606" max="14606" width="14.625" style="120" customWidth="1"/>
    <col min="14607" max="14607" width="13.75" style="120" customWidth="1"/>
    <col min="14608" max="14608" width="14.125" style="120" customWidth="1"/>
    <col min="14609" max="14609" width="15.625" style="120" customWidth="1"/>
    <col min="14610" max="14610" width="14.125" style="120" customWidth="1"/>
    <col min="14611" max="14612" width="14.25" style="120" customWidth="1"/>
    <col min="14613" max="14850" width="8.25" style="120"/>
    <col min="14851" max="14851" width="24.75" style="120" customWidth="1"/>
    <col min="14852" max="14852" width="19.25" style="120" customWidth="1"/>
    <col min="14853" max="14856" width="22.875" style="120" customWidth="1"/>
    <col min="14857" max="14857" width="8.25" style="120"/>
    <col min="14858" max="14858" width="18.25" style="120" customWidth="1"/>
    <col min="14859" max="14859" width="11" style="120" customWidth="1"/>
    <col min="14860" max="14860" width="14.625" style="120" customWidth="1"/>
    <col min="14861" max="14861" width="14.25" style="120" customWidth="1"/>
    <col min="14862" max="14862" width="14.625" style="120" customWidth="1"/>
    <col min="14863" max="14863" width="13.75" style="120" customWidth="1"/>
    <col min="14864" max="14864" width="14.125" style="120" customWidth="1"/>
    <col min="14865" max="14865" width="15.625" style="120" customWidth="1"/>
    <col min="14866" max="14866" width="14.125" style="120" customWidth="1"/>
    <col min="14867" max="14868" width="14.25" style="120" customWidth="1"/>
    <col min="14869" max="15106" width="8.25" style="120"/>
    <col min="15107" max="15107" width="24.75" style="120" customWidth="1"/>
    <col min="15108" max="15108" width="19.25" style="120" customWidth="1"/>
    <col min="15109" max="15112" width="22.875" style="120" customWidth="1"/>
    <col min="15113" max="15113" width="8.25" style="120"/>
    <col min="15114" max="15114" width="18.25" style="120" customWidth="1"/>
    <col min="15115" max="15115" width="11" style="120" customWidth="1"/>
    <col min="15116" max="15116" width="14.625" style="120" customWidth="1"/>
    <col min="15117" max="15117" width="14.25" style="120" customWidth="1"/>
    <col min="15118" max="15118" width="14.625" style="120" customWidth="1"/>
    <col min="15119" max="15119" width="13.75" style="120" customWidth="1"/>
    <col min="15120" max="15120" width="14.125" style="120" customWidth="1"/>
    <col min="15121" max="15121" width="15.625" style="120" customWidth="1"/>
    <col min="15122" max="15122" width="14.125" style="120" customWidth="1"/>
    <col min="15123" max="15124" width="14.25" style="120" customWidth="1"/>
    <col min="15125" max="15362" width="8.25" style="120"/>
    <col min="15363" max="15363" width="24.75" style="120" customWidth="1"/>
    <col min="15364" max="15364" width="19.25" style="120" customWidth="1"/>
    <col min="15365" max="15368" width="22.875" style="120" customWidth="1"/>
    <col min="15369" max="15369" width="8.25" style="120"/>
    <col min="15370" max="15370" width="18.25" style="120" customWidth="1"/>
    <col min="15371" max="15371" width="11" style="120" customWidth="1"/>
    <col min="15372" max="15372" width="14.625" style="120" customWidth="1"/>
    <col min="15373" max="15373" width="14.25" style="120" customWidth="1"/>
    <col min="15374" max="15374" width="14.625" style="120" customWidth="1"/>
    <col min="15375" max="15375" width="13.75" style="120" customWidth="1"/>
    <col min="15376" max="15376" width="14.125" style="120" customWidth="1"/>
    <col min="15377" max="15377" width="15.625" style="120" customWidth="1"/>
    <col min="15378" max="15378" width="14.125" style="120" customWidth="1"/>
    <col min="15379" max="15380" width="14.25" style="120" customWidth="1"/>
    <col min="15381" max="15618" width="8.25" style="120"/>
    <col min="15619" max="15619" width="24.75" style="120" customWidth="1"/>
    <col min="15620" max="15620" width="19.25" style="120" customWidth="1"/>
    <col min="15621" max="15624" width="22.875" style="120" customWidth="1"/>
    <col min="15625" max="15625" width="8.25" style="120"/>
    <col min="15626" max="15626" width="18.25" style="120" customWidth="1"/>
    <col min="15627" max="15627" width="11" style="120" customWidth="1"/>
    <col min="15628" max="15628" width="14.625" style="120" customWidth="1"/>
    <col min="15629" max="15629" width="14.25" style="120" customWidth="1"/>
    <col min="15630" max="15630" width="14.625" style="120" customWidth="1"/>
    <col min="15631" max="15631" width="13.75" style="120" customWidth="1"/>
    <col min="15632" max="15632" width="14.125" style="120" customWidth="1"/>
    <col min="15633" max="15633" width="15.625" style="120" customWidth="1"/>
    <col min="15634" max="15634" width="14.125" style="120" customWidth="1"/>
    <col min="15635" max="15636" width="14.25" style="120" customWidth="1"/>
    <col min="15637" max="15874" width="8.25" style="120"/>
    <col min="15875" max="15875" width="24.75" style="120" customWidth="1"/>
    <col min="15876" max="15876" width="19.25" style="120" customWidth="1"/>
    <col min="15877" max="15880" width="22.875" style="120" customWidth="1"/>
    <col min="15881" max="15881" width="8.25" style="120"/>
    <col min="15882" max="15882" width="18.25" style="120" customWidth="1"/>
    <col min="15883" max="15883" width="11" style="120" customWidth="1"/>
    <col min="15884" max="15884" width="14.625" style="120" customWidth="1"/>
    <col min="15885" max="15885" width="14.25" style="120" customWidth="1"/>
    <col min="15886" max="15886" width="14.625" style="120" customWidth="1"/>
    <col min="15887" max="15887" width="13.75" style="120" customWidth="1"/>
    <col min="15888" max="15888" width="14.125" style="120" customWidth="1"/>
    <col min="15889" max="15889" width="15.625" style="120" customWidth="1"/>
    <col min="15890" max="15890" width="14.125" style="120" customWidth="1"/>
    <col min="15891" max="15892" width="14.25" style="120" customWidth="1"/>
    <col min="15893" max="16130" width="8.25" style="120"/>
    <col min="16131" max="16131" width="24.75" style="120" customWidth="1"/>
    <col min="16132" max="16132" width="19.25" style="120" customWidth="1"/>
    <col min="16133" max="16136" width="22.875" style="120" customWidth="1"/>
    <col min="16137" max="16137" width="8.25" style="120"/>
    <col min="16138" max="16138" width="18.25" style="120" customWidth="1"/>
    <col min="16139" max="16139" width="11" style="120" customWidth="1"/>
    <col min="16140" max="16140" width="14.625" style="120" customWidth="1"/>
    <col min="16141" max="16141" width="14.25" style="120" customWidth="1"/>
    <col min="16142" max="16142" width="14.625" style="120" customWidth="1"/>
    <col min="16143" max="16143" width="13.75" style="120" customWidth="1"/>
    <col min="16144" max="16144" width="14.125" style="120" customWidth="1"/>
    <col min="16145" max="16145" width="15.625" style="120" customWidth="1"/>
    <col min="16146" max="16146" width="14.125" style="120" customWidth="1"/>
    <col min="16147" max="16148" width="14.25" style="120" customWidth="1"/>
    <col min="16149" max="16384" width="8.25" style="120"/>
  </cols>
  <sheetData>
    <row r="1" spans="1:25" s="114" customFormat="1" ht="29.1" customHeight="1">
      <c r="A1" s="175"/>
      <c r="B1" s="175"/>
      <c r="C1" s="175"/>
      <c r="D1" s="175"/>
      <c r="E1" s="175"/>
      <c r="F1" s="175"/>
      <c r="G1" s="73"/>
      <c r="H1" s="73"/>
      <c r="I1" s="73"/>
      <c r="J1" s="113"/>
      <c r="K1" s="113"/>
      <c r="L1" s="113"/>
      <c r="M1" s="113"/>
      <c r="N1" s="113"/>
      <c r="O1" s="113"/>
      <c r="P1" s="113"/>
      <c r="Q1" s="113"/>
      <c r="R1" s="113"/>
      <c r="S1" s="113"/>
      <c r="T1" s="113"/>
      <c r="U1" s="113"/>
      <c r="V1" s="113"/>
      <c r="W1" s="113"/>
      <c r="X1" s="113"/>
      <c r="Y1" s="113"/>
    </row>
    <row r="2" spans="1:25" ht="18" customHeight="1">
      <c r="A2" s="115" t="s">
        <v>25</v>
      </c>
      <c r="B2" s="116" t="str">
        <f>DATA!B3</f>
        <v>E501</v>
      </c>
      <c r="C2" s="117" t="s">
        <v>62</v>
      </c>
      <c r="D2" s="118">
        <f>VLOOKUP($B$2,$B$81:$V$154,19,FALSE)</f>
        <v>0.99999999999999989</v>
      </c>
      <c r="E2" s="118" t="s">
        <v>55</v>
      </c>
      <c r="F2" s="118">
        <f>VLOOKUP($B$2,$B$81:$V$154,20,FALSE)</f>
        <v>0</v>
      </c>
      <c r="J2" s="79"/>
      <c r="K2" s="79"/>
      <c r="L2" s="79"/>
      <c r="M2" s="119"/>
      <c r="N2" s="80"/>
      <c r="O2" s="119"/>
      <c r="P2" s="79"/>
      <c r="Q2" s="81"/>
      <c r="R2" s="81"/>
      <c r="S2" s="81"/>
      <c r="T2" s="81"/>
      <c r="U2" s="81"/>
      <c r="V2" s="81"/>
      <c r="W2" s="119"/>
      <c r="X2" s="119"/>
      <c r="Y2" s="119"/>
    </row>
    <row r="3" spans="1:25" ht="15" customHeight="1">
      <c r="A3" s="121" t="s">
        <v>24</v>
      </c>
      <c r="B3" s="122">
        <f>DATA!B4</f>
        <v>8000</v>
      </c>
      <c r="C3" s="121" t="s">
        <v>23</v>
      </c>
      <c r="D3" s="122">
        <f>DATA!D4</f>
        <v>1000</v>
      </c>
      <c r="E3" s="121" t="s">
        <v>22</v>
      </c>
      <c r="F3" s="122">
        <f>DATA!F4</f>
        <v>0</v>
      </c>
      <c r="J3" s="79"/>
      <c r="K3" s="79"/>
      <c r="L3" s="79"/>
      <c r="M3" s="119"/>
      <c r="N3" s="80"/>
      <c r="O3" s="119"/>
      <c r="P3" s="79"/>
      <c r="Q3" s="81"/>
      <c r="R3" s="81"/>
      <c r="S3" s="81"/>
      <c r="T3" s="81"/>
      <c r="U3" s="81"/>
      <c r="V3" s="81"/>
      <c r="W3" s="119"/>
      <c r="X3" s="119"/>
      <c r="Y3" s="119"/>
    </row>
    <row r="4" spans="1:25" ht="15" customHeight="1">
      <c r="A4" s="121" t="s">
        <v>21</v>
      </c>
      <c r="B4" s="122">
        <f>DATA!B5</f>
        <v>0</v>
      </c>
      <c r="C4" s="121" t="s">
        <v>20</v>
      </c>
      <c r="D4" s="122">
        <f>DATA!D5</f>
        <v>0</v>
      </c>
      <c r="E4" s="121" t="s">
        <v>19</v>
      </c>
      <c r="F4" s="122">
        <f>DATA!F5</f>
        <v>0</v>
      </c>
      <c r="J4" s="79"/>
      <c r="K4" s="79"/>
      <c r="L4" s="79"/>
      <c r="M4" s="79"/>
      <c r="N4" s="79"/>
      <c r="O4" s="79"/>
      <c r="P4" s="79"/>
      <c r="Q4" s="79"/>
      <c r="R4" s="79"/>
      <c r="S4" s="79"/>
      <c r="T4" s="79"/>
      <c r="U4" s="119"/>
      <c r="V4" s="119"/>
      <c r="W4" s="119"/>
      <c r="X4" s="119"/>
      <c r="Y4" s="119"/>
    </row>
    <row r="5" spans="1:25" ht="15" customHeight="1">
      <c r="A5" s="121" t="s">
        <v>18</v>
      </c>
      <c r="B5" s="122">
        <f>DATA!B6</f>
        <v>0</v>
      </c>
      <c r="C5" s="123" t="s">
        <v>17</v>
      </c>
      <c r="D5" s="122">
        <f>DATA!D6</f>
        <v>2000</v>
      </c>
      <c r="E5" s="123" t="s">
        <v>16</v>
      </c>
      <c r="F5" s="122">
        <f>DATA!F6</f>
        <v>0</v>
      </c>
    </row>
    <row r="6" spans="1:25" ht="20.25" customHeight="1">
      <c r="A6" s="123" t="s">
        <v>15</v>
      </c>
      <c r="B6" s="122">
        <f>DATA!B7</f>
        <v>0</v>
      </c>
      <c r="C6" s="121" t="s">
        <v>14</v>
      </c>
      <c r="D6" s="122">
        <f>SUM(B3,D3,F3,B4,D4,F4,B5,D5,F5,B6)</f>
        <v>11000</v>
      </c>
      <c r="E6" s="124" t="s">
        <v>13</v>
      </c>
      <c r="F6" s="122">
        <f>DATA!F7</f>
        <v>0</v>
      </c>
    </row>
    <row r="7" spans="1:25" ht="23.1" customHeight="1">
      <c r="A7" s="121" t="s">
        <v>12</v>
      </c>
      <c r="B7" s="125">
        <f>D6-F6</f>
        <v>11000</v>
      </c>
      <c r="C7" s="121" t="s">
        <v>58</v>
      </c>
      <c r="D7" s="125">
        <f>VLOOKUP(B2,B81:V154,2,FALSE)</f>
        <v>60</v>
      </c>
      <c r="E7" s="121" t="s">
        <v>60</v>
      </c>
      <c r="F7" s="126">
        <f>F8*B7</f>
        <v>1100</v>
      </c>
    </row>
    <row r="8" spans="1:25" ht="27" customHeight="1">
      <c r="A8" s="120" t="s">
        <v>59</v>
      </c>
      <c r="B8" s="127">
        <f>D8*B7</f>
        <v>0</v>
      </c>
      <c r="C8" s="120" t="s">
        <v>56</v>
      </c>
      <c r="D8" s="128">
        <f>VLOOKUP($B$2,$B$81:$V$154,3,FALSE)</f>
        <v>0</v>
      </c>
      <c r="E8" s="120" t="s">
        <v>61</v>
      </c>
      <c r="F8" s="129">
        <f>VLOOKUP(B2,B81:S154,4,FALSE)</f>
        <v>0.1</v>
      </c>
    </row>
    <row r="9" spans="1:25" ht="23.1" customHeight="1">
      <c r="A9" s="124" t="s">
        <v>111</v>
      </c>
      <c r="B9" s="125">
        <f>B15</f>
        <v>311.53843274530578</v>
      </c>
      <c r="C9" s="121" t="s">
        <v>108</v>
      </c>
      <c r="D9" s="125">
        <f>B27</f>
        <v>311.53843274530578</v>
      </c>
      <c r="E9" s="121" t="s">
        <v>109</v>
      </c>
      <c r="F9" s="125">
        <f>B39</f>
        <v>233.83830033912898</v>
      </c>
      <c r="J9" s="91"/>
      <c r="M9" s="92"/>
      <c r="N9" s="92"/>
      <c r="O9" s="91"/>
      <c r="P9" s="91"/>
      <c r="Q9" s="93"/>
      <c r="R9" s="93"/>
      <c r="S9" s="93"/>
      <c r="T9" s="93"/>
    </row>
    <row r="10" spans="1:25" ht="33.75" customHeight="1">
      <c r="A10" s="124" t="s">
        <v>64</v>
      </c>
      <c r="B10" s="125">
        <f>B51</f>
        <v>193.08913697188274</v>
      </c>
      <c r="C10" s="121" t="s">
        <v>63</v>
      </c>
      <c r="D10" s="125">
        <f>B63</f>
        <v>137.40414357072362</v>
      </c>
      <c r="E10" s="121" t="s">
        <v>43</v>
      </c>
      <c r="F10" s="125">
        <f>IF(B8=0,D14,0)</f>
        <v>3248.9013564681627</v>
      </c>
      <c r="J10" s="93"/>
      <c r="K10" s="79"/>
      <c r="L10" s="79"/>
      <c r="M10" s="79"/>
      <c r="N10" s="79"/>
      <c r="O10" s="79"/>
      <c r="P10" s="79"/>
      <c r="Q10" s="79"/>
      <c r="R10" s="79"/>
      <c r="S10" s="79"/>
    </row>
    <row r="11" spans="1:25" ht="25.5" customHeight="1">
      <c r="A11" s="124" t="s">
        <v>10</v>
      </c>
      <c r="B11" s="130">
        <f>D11*12</f>
        <v>5.907093375396659E-2</v>
      </c>
      <c r="C11" s="121" t="s">
        <v>9</v>
      </c>
      <c r="D11" s="130">
        <f>D14/B7/D7</f>
        <v>4.9225778128305494E-3</v>
      </c>
      <c r="E11" s="121" t="s">
        <v>57</v>
      </c>
      <c r="F11" s="125">
        <f>F10/D7*12</f>
        <v>649.7802712936325</v>
      </c>
      <c r="G11" s="78" t="s">
        <v>66</v>
      </c>
      <c r="J11" s="79" t="s">
        <v>8</v>
      </c>
      <c r="K11" s="95">
        <f>IRR(K14:K74,0.01)*12</f>
        <v>0.15785514623862884</v>
      </c>
      <c r="L11" s="95">
        <f>IRR(L14:L74,0.01)*12</f>
        <v>0.12338267758069943</v>
      </c>
      <c r="M11" s="95"/>
      <c r="N11" s="95"/>
      <c r="O11" s="95"/>
      <c r="P11" s="95"/>
      <c r="Q11" s="95"/>
      <c r="R11" s="95"/>
      <c r="S11" s="95"/>
      <c r="T11" s="96"/>
    </row>
    <row r="12" spans="1:25" ht="18" customHeight="1">
      <c r="A12" s="124"/>
      <c r="B12" s="131"/>
      <c r="C12" s="124"/>
      <c r="D12" s="132"/>
      <c r="E12" s="124"/>
      <c r="F12" s="132"/>
      <c r="G12" s="93">
        <f>(B7-F7)/B3</f>
        <v>1.2375</v>
      </c>
      <c r="H12" s="93">
        <f>B3/1.17*0.17+(B4+D4)/3/1.06*0.06+(F4+B5)/1.06*0.06</f>
        <v>1162.3931623931626</v>
      </c>
      <c r="M12" s="120"/>
      <c r="N12" s="120"/>
      <c r="O12" s="120"/>
      <c r="P12" s="120"/>
      <c r="Q12" s="120"/>
      <c r="R12" s="120"/>
      <c r="S12" s="120"/>
      <c r="T12" s="120"/>
    </row>
    <row r="13" spans="1:25" ht="15" customHeight="1">
      <c r="A13" s="133" t="s">
        <v>6</v>
      </c>
      <c r="B13" s="133" t="s">
        <v>5</v>
      </c>
      <c r="C13" s="133" t="s">
        <v>4</v>
      </c>
      <c r="D13" s="133" t="s">
        <v>3</v>
      </c>
      <c r="E13" s="133" t="s">
        <v>2</v>
      </c>
      <c r="F13" s="133" t="s">
        <v>308</v>
      </c>
      <c r="G13" s="92" t="s">
        <v>309</v>
      </c>
      <c r="H13" s="92" t="s">
        <v>398</v>
      </c>
      <c r="I13" s="92" t="s">
        <v>336</v>
      </c>
      <c r="J13" s="99" t="s">
        <v>337</v>
      </c>
      <c r="K13" s="100" t="s">
        <v>338</v>
      </c>
      <c r="L13" s="92" t="s">
        <v>339</v>
      </c>
    </row>
    <row r="14" spans="1:25" ht="19.5" customHeight="1">
      <c r="A14" s="133" t="s">
        <v>1</v>
      </c>
      <c r="B14" s="134">
        <f>SUM(B15:B74)</f>
        <v>14248.901356468163</v>
      </c>
      <c r="C14" s="134">
        <f>SUM(C15:C74)</f>
        <v>10999.999999999996</v>
      </c>
      <c r="D14" s="134">
        <f>SUM(D15:D74)</f>
        <v>3248.9013564681627</v>
      </c>
      <c r="E14" s="125" t="s">
        <v>0</v>
      </c>
      <c r="F14" s="135">
        <f>-(-B7+B7*D8+B7*F8-B7*VLOOKUP($B$2,$B$81:$V$154,8,FALSE))</f>
        <v>9900</v>
      </c>
      <c r="G14" s="92">
        <f>SUM(G15:G74)</f>
        <v>0</v>
      </c>
      <c r="H14" s="100"/>
      <c r="I14" s="92">
        <f>SUM(I15:I74)</f>
        <v>2070.3531885466564</v>
      </c>
      <c r="J14" s="92">
        <f>SUM(J15:J74)</f>
        <v>916.00974605421959</v>
      </c>
      <c r="K14" s="92">
        <f>-F14</f>
        <v>-9900</v>
      </c>
      <c r="L14" s="92">
        <f>K14</f>
        <v>-9900</v>
      </c>
      <c r="M14" s="92"/>
      <c r="N14" s="92"/>
      <c r="O14" s="91"/>
      <c r="P14" s="91"/>
      <c r="Q14" s="93"/>
      <c r="R14" s="93"/>
      <c r="S14" s="93"/>
      <c r="T14" s="93"/>
    </row>
    <row r="15" spans="1:25" ht="15" customHeight="1">
      <c r="A15" s="133">
        <v>1</v>
      </c>
      <c r="B15" s="134">
        <f>PMT(VLOOKUP($B$2,$B$81:$V$154,10,FALSE)/12,24,-B7,B7*(1-VLOOKUP($B$2,$B$81:$V$154,13,FALSE)-VLOOKUP($B$2,$B$81:$V$154,14,FALSE)))</f>
        <v>311.53843274530578</v>
      </c>
      <c r="C15" s="134">
        <f>B15-D15</f>
        <v>194.20509941197247</v>
      </c>
      <c r="D15" s="135">
        <f>VLOOKUP($B$2,$B$81:$V$154,10,FALSE)/12*B7</f>
        <v>117.33333333333333</v>
      </c>
      <c r="E15" s="134">
        <f>B7-C15</f>
        <v>10805.794900588027</v>
      </c>
      <c r="F15" s="134">
        <f>IF(A15&lt;$D$7,IF((F14-B15)&lt;0,0,F14-B15),IF(A15=D7,F14-D15-B7*F8,0))</f>
        <v>9588.4615672546934</v>
      </c>
      <c r="G15" s="92">
        <f t="shared" ref="G15:G46" si="0">VLOOKUP($B$2,$B$81:$S$154,9,FALSE)*D15</f>
        <v>0</v>
      </c>
      <c r="H15" s="92">
        <f>H12-I15</f>
        <v>1117.1268943874343</v>
      </c>
      <c r="I15" s="92">
        <f>B15/1.17*0.17</f>
        <v>45.266268005728193</v>
      </c>
      <c r="J15" s="91">
        <f>IF(H15&gt;0,0,I15)</f>
        <v>0</v>
      </c>
      <c r="K15" s="92">
        <f>IF(A15=$D$7,B15-G15-$F$7,B15-G15)</f>
        <v>311.53843274530578</v>
      </c>
      <c r="L15" s="92">
        <f>K15-J15</f>
        <v>311.53843274530578</v>
      </c>
      <c r="M15" s="92"/>
      <c r="N15" s="92"/>
      <c r="O15" s="91"/>
      <c r="P15" s="91"/>
      <c r="Q15" s="93"/>
      <c r="R15" s="93"/>
      <c r="S15" s="93"/>
      <c r="T15" s="93"/>
    </row>
    <row r="16" spans="1:25" ht="15" customHeight="1">
      <c r="A16" s="133">
        <v>2</v>
      </c>
      <c r="B16" s="134">
        <f>B15</f>
        <v>311.53843274530578</v>
      </c>
      <c r="C16" s="134">
        <f>B16-D16</f>
        <v>196.27662047236683</v>
      </c>
      <c r="D16" s="135">
        <f t="shared" ref="D16:D47" si="1">VLOOKUP($B$2,$B$81:$V$154,10,FALSE)/12*E15</f>
        <v>115.26181227293895</v>
      </c>
      <c r="E16" s="134">
        <f>E15-C16</f>
        <v>10609.518280115661</v>
      </c>
      <c r="F16" s="134">
        <f t="shared" ref="F16:F74" si="2">IF(A16&lt;$D$7,IF((F15-B16)&lt;0,0,F15-B16),IF(A16=D8,F15-D16-B8*F9,0))</f>
        <v>9276.9231345093867</v>
      </c>
      <c r="G16" s="92">
        <f t="shared" si="0"/>
        <v>0</v>
      </c>
      <c r="H16" s="92">
        <f>H15-I16</f>
        <v>1071.860626381706</v>
      </c>
      <c r="I16" s="92">
        <f t="shared" ref="I16:I74" si="3">B16/1.17*0.17</f>
        <v>45.266268005728193</v>
      </c>
      <c r="J16" s="91">
        <f t="shared" ref="J16:J74" si="4">IF(H16&gt;0,0,I16)</f>
        <v>0</v>
      </c>
      <c r="K16" s="92">
        <f t="shared" ref="K16:K74" si="5">IF(A16=$D$7,B16-G16-$F$7,B16-G16)</f>
        <v>311.53843274530578</v>
      </c>
      <c r="L16" s="92">
        <f t="shared" ref="L16:L74" si="6">K16-J16</f>
        <v>311.53843274530578</v>
      </c>
      <c r="M16" s="92"/>
      <c r="N16" s="92"/>
      <c r="O16" s="91"/>
      <c r="P16" s="91"/>
      <c r="Q16" s="93"/>
      <c r="R16" s="93"/>
      <c r="S16" s="93"/>
      <c r="T16" s="93"/>
    </row>
    <row r="17" spans="1:20" ht="15" customHeight="1">
      <c r="A17" s="133">
        <v>3</v>
      </c>
      <c r="B17" s="134">
        <f t="shared" ref="B17:B38" si="7">B16</f>
        <v>311.53843274530578</v>
      </c>
      <c r="C17" s="134">
        <f t="shared" ref="C17:C74" si="8">B17-D17</f>
        <v>198.37023775740539</v>
      </c>
      <c r="D17" s="135">
        <f t="shared" si="1"/>
        <v>113.16819498790038</v>
      </c>
      <c r="E17" s="134">
        <f t="shared" ref="E17:E74" si="9">E16-C17</f>
        <v>10411.148042358256</v>
      </c>
      <c r="F17" s="134">
        <f t="shared" si="2"/>
        <v>8965.3847017640801</v>
      </c>
      <c r="G17" s="92">
        <f t="shared" si="0"/>
        <v>0</v>
      </c>
      <c r="H17" s="92">
        <f t="shared" ref="H17:H74" si="10">H16-I17</f>
        <v>1026.5943583759777</v>
      </c>
      <c r="I17" s="92">
        <f t="shared" si="3"/>
        <v>45.266268005728193</v>
      </c>
      <c r="J17" s="91">
        <f t="shared" si="4"/>
        <v>0</v>
      </c>
      <c r="K17" s="92">
        <f t="shared" si="5"/>
        <v>311.53843274530578</v>
      </c>
      <c r="L17" s="92">
        <f t="shared" si="6"/>
        <v>311.53843274530578</v>
      </c>
      <c r="M17" s="92"/>
      <c r="N17" s="92"/>
      <c r="O17" s="91"/>
      <c r="P17" s="91"/>
      <c r="Q17" s="93"/>
      <c r="R17" s="93"/>
      <c r="S17" s="93"/>
      <c r="T17" s="93"/>
    </row>
    <row r="18" spans="1:20" ht="15" customHeight="1">
      <c r="A18" s="133">
        <v>4</v>
      </c>
      <c r="B18" s="134">
        <f t="shared" si="7"/>
        <v>311.53843274530578</v>
      </c>
      <c r="C18" s="134">
        <f t="shared" si="8"/>
        <v>200.48618696015106</v>
      </c>
      <c r="D18" s="135">
        <f t="shared" si="1"/>
        <v>111.05224578515472</v>
      </c>
      <c r="E18" s="134">
        <f t="shared" si="9"/>
        <v>10210.661855398104</v>
      </c>
      <c r="F18" s="134">
        <f t="shared" si="2"/>
        <v>8653.8462690187735</v>
      </c>
      <c r="G18" s="92">
        <f t="shared" si="0"/>
        <v>0</v>
      </c>
      <c r="H18" s="92">
        <f t="shared" si="10"/>
        <v>981.32809037024947</v>
      </c>
      <c r="I18" s="92">
        <f t="shared" si="3"/>
        <v>45.266268005728193</v>
      </c>
      <c r="J18" s="91">
        <f t="shared" si="4"/>
        <v>0</v>
      </c>
      <c r="K18" s="92">
        <f t="shared" si="5"/>
        <v>311.53843274530578</v>
      </c>
      <c r="L18" s="92">
        <f t="shared" si="6"/>
        <v>311.53843274530578</v>
      </c>
      <c r="M18" s="92"/>
      <c r="N18" s="92"/>
      <c r="O18" s="91"/>
      <c r="P18" s="91"/>
      <c r="Q18" s="93"/>
      <c r="R18" s="93"/>
      <c r="S18" s="93"/>
      <c r="T18" s="93"/>
    </row>
    <row r="19" spans="1:20" ht="15" customHeight="1">
      <c r="A19" s="133">
        <v>5</v>
      </c>
      <c r="B19" s="134">
        <f t="shared" si="7"/>
        <v>311.53843274530578</v>
      </c>
      <c r="C19" s="134">
        <f t="shared" si="8"/>
        <v>202.62470628772601</v>
      </c>
      <c r="D19" s="135">
        <f t="shared" si="1"/>
        <v>108.91372645757977</v>
      </c>
      <c r="E19" s="134">
        <f t="shared" si="9"/>
        <v>10008.037149110378</v>
      </c>
      <c r="F19" s="134">
        <f t="shared" si="2"/>
        <v>8342.3078362734668</v>
      </c>
      <c r="G19" s="92">
        <f t="shared" si="0"/>
        <v>0</v>
      </c>
      <c r="H19" s="92">
        <f t="shared" si="10"/>
        <v>936.06182236452128</v>
      </c>
      <c r="I19" s="92">
        <f t="shared" si="3"/>
        <v>45.266268005728193</v>
      </c>
      <c r="J19" s="91">
        <f t="shared" si="4"/>
        <v>0</v>
      </c>
      <c r="K19" s="92">
        <f t="shared" si="5"/>
        <v>311.53843274530578</v>
      </c>
      <c r="L19" s="92">
        <f t="shared" si="6"/>
        <v>311.53843274530578</v>
      </c>
      <c r="M19" s="92"/>
      <c r="N19" s="92"/>
      <c r="O19" s="91"/>
      <c r="P19" s="91"/>
      <c r="Q19" s="93"/>
      <c r="R19" s="93"/>
      <c r="S19" s="93"/>
      <c r="T19" s="93"/>
    </row>
    <row r="20" spans="1:20" ht="15" customHeight="1">
      <c r="A20" s="133">
        <v>6</v>
      </c>
      <c r="B20" s="134">
        <f t="shared" si="7"/>
        <v>311.53843274530578</v>
      </c>
      <c r="C20" s="134">
        <f t="shared" si="8"/>
        <v>204.78603648812842</v>
      </c>
      <c r="D20" s="135">
        <f t="shared" si="1"/>
        <v>106.75239625717737</v>
      </c>
      <c r="E20" s="134">
        <f t="shared" si="9"/>
        <v>9803.2511126222489</v>
      </c>
      <c r="F20" s="134">
        <f t="shared" si="2"/>
        <v>8030.7694035281611</v>
      </c>
      <c r="G20" s="92">
        <f t="shared" si="0"/>
        <v>0</v>
      </c>
      <c r="H20" s="92">
        <f t="shared" si="10"/>
        <v>890.79555435879308</v>
      </c>
      <c r="I20" s="92">
        <f t="shared" si="3"/>
        <v>45.266268005728193</v>
      </c>
      <c r="J20" s="91">
        <f t="shared" si="4"/>
        <v>0</v>
      </c>
      <c r="K20" s="92">
        <f t="shared" si="5"/>
        <v>311.53843274530578</v>
      </c>
      <c r="L20" s="92">
        <f t="shared" si="6"/>
        <v>311.53843274530578</v>
      </c>
      <c r="M20" s="92"/>
      <c r="N20" s="92"/>
      <c r="O20" s="91"/>
      <c r="P20" s="91"/>
      <c r="Q20" s="93"/>
      <c r="R20" s="93"/>
      <c r="S20" s="93"/>
      <c r="T20" s="93"/>
    </row>
    <row r="21" spans="1:20" ht="15" customHeight="1">
      <c r="A21" s="133">
        <v>7</v>
      </c>
      <c r="B21" s="134">
        <f t="shared" si="7"/>
        <v>311.53843274530578</v>
      </c>
      <c r="C21" s="134">
        <f t="shared" si="8"/>
        <v>206.97042087733513</v>
      </c>
      <c r="D21" s="135">
        <f t="shared" si="1"/>
        <v>104.56801186797065</v>
      </c>
      <c r="E21" s="134">
        <f t="shared" si="9"/>
        <v>9596.2806917449143</v>
      </c>
      <c r="F21" s="134">
        <f t="shared" si="2"/>
        <v>7719.2309707828554</v>
      </c>
      <c r="G21" s="92">
        <f t="shared" si="0"/>
        <v>0</v>
      </c>
      <c r="H21" s="92">
        <f t="shared" si="10"/>
        <v>845.52928635306489</v>
      </c>
      <c r="I21" s="92">
        <f t="shared" si="3"/>
        <v>45.266268005728193</v>
      </c>
      <c r="J21" s="91">
        <f t="shared" si="4"/>
        <v>0</v>
      </c>
      <c r="K21" s="92">
        <f t="shared" si="5"/>
        <v>311.53843274530578</v>
      </c>
      <c r="L21" s="92">
        <f t="shared" si="6"/>
        <v>311.53843274530578</v>
      </c>
      <c r="M21" s="92"/>
      <c r="N21" s="92"/>
      <c r="O21" s="91"/>
      <c r="P21" s="91"/>
      <c r="Q21" s="93"/>
      <c r="R21" s="93"/>
      <c r="S21" s="93"/>
      <c r="T21" s="93"/>
    </row>
    <row r="22" spans="1:20" ht="15" customHeight="1">
      <c r="A22" s="133">
        <v>8</v>
      </c>
      <c r="B22" s="134">
        <f t="shared" si="7"/>
        <v>311.53843274530578</v>
      </c>
      <c r="C22" s="134">
        <f t="shared" si="8"/>
        <v>209.17810536669339</v>
      </c>
      <c r="D22" s="135">
        <f t="shared" si="1"/>
        <v>102.36032737861241</v>
      </c>
      <c r="E22" s="134">
        <f t="shared" si="9"/>
        <v>9387.1025863782215</v>
      </c>
      <c r="F22" s="134">
        <f t="shared" si="2"/>
        <v>7407.6925380375496</v>
      </c>
      <c r="G22" s="92">
        <f t="shared" si="0"/>
        <v>0</v>
      </c>
      <c r="H22" s="92">
        <f t="shared" si="10"/>
        <v>800.2630183473367</v>
      </c>
      <c r="I22" s="92">
        <f t="shared" si="3"/>
        <v>45.266268005728193</v>
      </c>
      <c r="J22" s="91">
        <f t="shared" si="4"/>
        <v>0</v>
      </c>
      <c r="K22" s="92">
        <f t="shared" si="5"/>
        <v>311.53843274530578</v>
      </c>
      <c r="L22" s="92">
        <f t="shared" si="6"/>
        <v>311.53843274530578</v>
      </c>
      <c r="M22" s="92"/>
      <c r="N22" s="92"/>
      <c r="O22" s="91"/>
      <c r="P22" s="91"/>
      <c r="Q22" s="93"/>
      <c r="R22" s="93"/>
      <c r="S22" s="93"/>
      <c r="T22" s="93"/>
    </row>
    <row r="23" spans="1:20" ht="15" customHeight="1">
      <c r="A23" s="133">
        <v>9</v>
      </c>
      <c r="B23" s="134">
        <f t="shared" si="7"/>
        <v>311.53843274530578</v>
      </c>
      <c r="C23" s="134">
        <f t="shared" si="8"/>
        <v>211.40933849060474</v>
      </c>
      <c r="D23" s="135">
        <f t="shared" si="1"/>
        <v>100.12909425470103</v>
      </c>
      <c r="E23" s="134">
        <f t="shared" si="9"/>
        <v>9175.693247887617</v>
      </c>
      <c r="F23" s="134">
        <f t="shared" si="2"/>
        <v>7096.1541052922439</v>
      </c>
      <c r="G23" s="92">
        <f t="shared" si="0"/>
        <v>0</v>
      </c>
      <c r="H23" s="92">
        <f t="shared" si="10"/>
        <v>754.9967503416085</v>
      </c>
      <c r="I23" s="92">
        <f t="shared" si="3"/>
        <v>45.266268005728193</v>
      </c>
      <c r="J23" s="91">
        <f t="shared" si="4"/>
        <v>0</v>
      </c>
      <c r="K23" s="92">
        <f t="shared" si="5"/>
        <v>311.53843274530578</v>
      </c>
      <c r="L23" s="92">
        <f t="shared" si="6"/>
        <v>311.53843274530578</v>
      </c>
      <c r="M23" s="92"/>
      <c r="N23" s="92"/>
      <c r="O23" s="91"/>
      <c r="P23" s="91"/>
      <c r="Q23" s="93"/>
      <c r="R23" s="93"/>
      <c r="S23" s="93"/>
      <c r="T23" s="93"/>
    </row>
    <row r="24" spans="1:20" ht="15" customHeight="1">
      <c r="A24" s="133">
        <v>10</v>
      </c>
      <c r="B24" s="134">
        <f t="shared" si="7"/>
        <v>311.53843274530578</v>
      </c>
      <c r="C24" s="134">
        <f t="shared" si="8"/>
        <v>213.66437143450455</v>
      </c>
      <c r="D24" s="135">
        <f t="shared" si="1"/>
        <v>97.874061310801238</v>
      </c>
      <c r="E24" s="134">
        <f t="shared" si="9"/>
        <v>8962.0288764531124</v>
      </c>
      <c r="F24" s="134">
        <f t="shared" si="2"/>
        <v>6784.6156725469382</v>
      </c>
      <c r="G24" s="92">
        <f t="shared" si="0"/>
        <v>0</v>
      </c>
      <c r="H24" s="92">
        <f t="shared" si="10"/>
        <v>709.73048233588031</v>
      </c>
      <c r="I24" s="92">
        <f t="shared" si="3"/>
        <v>45.266268005728193</v>
      </c>
      <c r="J24" s="91">
        <f t="shared" si="4"/>
        <v>0</v>
      </c>
      <c r="K24" s="92">
        <f t="shared" si="5"/>
        <v>311.53843274530578</v>
      </c>
      <c r="L24" s="92">
        <f t="shared" si="6"/>
        <v>311.53843274530578</v>
      </c>
      <c r="M24" s="92"/>
      <c r="N24" s="92"/>
      <c r="O24" s="91"/>
      <c r="P24" s="91"/>
      <c r="Q24" s="93"/>
      <c r="R24" s="93"/>
      <c r="S24" s="93"/>
      <c r="T24" s="93"/>
    </row>
    <row r="25" spans="1:20" ht="15" customHeight="1">
      <c r="A25" s="133">
        <v>11</v>
      </c>
      <c r="B25" s="134">
        <f t="shared" si="7"/>
        <v>311.53843274530578</v>
      </c>
      <c r="C25" s="134">
        <f t="shared" si="8"/>
        <v>215.94345806313925</v>
      </c>
      <c r="D25" s="135">
        <f t="shared" si="1"/>
        <v>95.594974682166523</v>
      </c>
      <c r="E25" s="134">
        <f t="shared" si="9"/>
        <v>8746.0854183899737</v>
      </c>
      <c r="F25" s="134">
        <f t="shared" si="2"/>
        <v>6473.0772398016325</v>
      </c>
      <c r="G25" s="92">
        <f t="shared" si="0"/>
        <v>0</v>
      </c>
      <c r="H25" s="92">
        <f t="shared" si="10"/>
        <v>664.46421433015212</v>
      </c>
      <c r="I25" s="92">
        <f t="shared" si="3"/>
        <v>45.266268005728193</v>
      </c>
      <c r="J25" s="91">
        <f t="shared" si="4"/>
        <v>0</v>
      </c>
      <c r="K25" s="92">
        <f t="shared" si="5"/>
        <v>311.53843274530578</v>
      </c>
      <c r="L25" s="92">
        <f t="shared" si="6"/>
        <v>311.53843274530578</v>
      </c>
      <c r="M25" s="92"/>
      <c r="N25" s="92"/>
      <c r="O25" s="91"/>
      <c r="P25" s="91"/>
      <c r="Q25" s="93"/>
      <c r="R25" s="93"/>
      <c r="S25" s="93"/>
      <c r="T25" s="93"/>
    </row>
    <row r="26" spans="1:20" ht="15" customHeight="1">
      <c r="A26" s="133">
        <v>12</v>
      </c>
      <c r="B26" s="134">
        <f t="shared" si="7"/>
        <v>311.53843274530578</v>
      </c>
      <c r="C26" s="134">
        <f t="shared" si="8"/>
        <v>218.24685494914607</v>
      </c>
      <c r="D26" s="135">
        <f t="shared" si="1"/>
        <v>93.291577796159714</v>
      </c>
      <c r="E26" s="134">
        <f t="shared" si="9"/>
        <v>8527.8385634408278</v>
      </c>
      <c r="F26" s="134">
        <f t="shared" si="2"/>
        <v>6161.5388070563267</v>
      </c>
      <c r="G26" s="92">
        <f t="shared" si="0"/>
        <v>0</v>
      </c>
      <c r="H26" s="92">
        <f t="shared" si="10"/>
        <v>619.19794632442392</v>
      </c>
      <c r="I26" s="92">
        <f t="shared" si="3"/>
        <v>45.266268005728193</v>
      </c>
      <c r="J26" s="91">
        <f t="shared" si="4"/>
        <v>0</v>
      </c>
      <c r="K26" s="92">
        <f t="shared" si="5"/>
        <v>311.53843274530578</v>
      </c>
      <c r="L26" s="92">
        <f t="shared" si="6"/>
        <v>311.53843274530578</v>
      </c>
      <c r="M26" s="92"/>
      <c r="N26" s="92"/>
      <c r="O26" s="91"/>
      <c r="P26" s="91"/>
      <c r="Q26" s="93"/>
      <c r="R26" s="93"/>
      <c r="S26" s="93"/>
      <c r="T26" s="93"/>
    </row>
    <row r="27" spans="1:20" ht="15" customHeight="1">
      <c r="A27" s="133">
        <v>13</v>
      </c>
      <c r="B27" s="134">
        <f t="shared" si="7"/>
        <v>311.53843274530578</v>
      </c>
      <c r="C27" s="134">
        <f t="shared" si="8"/>
        <v>220.57482140193696</v>
      </c>
      <c r="D27" s="135">
        <f t="shared" si="1"/>
        <v>90.963611343368825</v>
      </c>
      <c r="E27" s="134">
        <f t="shared" si="9"/>
        <v>8307.263742038891</v>
      </c>
      <c r="F27" s="134">
        <f t="shared" si="2"/>
        <v>5850.000374311021</v>
      </c>
      <c r="G27" s="92">
        <f t="shared" si="0"/>
        <v>0</v>
      </c>
      <c r="H27" s="92">
        <f t="shared" si="10"/>
        <v>573.93167831869573</v>
      </c>
      <c r="I27" s="92">
        <f t="shared" si="3"/>
        <v>45.266268005728193</v>
      </c>
      <c r="J27" s="91">
        <f t="shared" si="4"/>
        <v>0</v>
      </c>
      <c r="K27" s="92">
        <f t="shared" si="5"/>
        <v>311.53843274530578</v>
      </c>
      <c r="L27" s="92">
        <f t="shared" si="6"/>
        <v>311.53843274530578</v>
      </c>
      <c r="M27" s="92"/>
      <c r="N27" s="92"/>
      <c r="O27" s="91"/>
      <c r="P27" s="91"/>
      <c r="Q27" s="93"/>
      <c r="R27" s="93"/>
      <c r="S27" s="93"/>
      <c r="T27" s="93"/>
    </row>
    <row r="28" spans="1:20" ht="15" customHeight="1">
      <c r="A28" s="133">
        <v>14</v>
      </c>
      <c r="B28" s="134">
        <f t="shared" si="7"/>
        <v>311.53843274530578</v>
      </c>
      <c r="C28" s="134">
        <f t="shared" si="8"/>
        <v>222.92761949689094</v>
      </c>
      <c r="D28" s="135">
        <f t="shared" si="1"/>
        <v>88.610813248414829</v>
      </c>
      <c r="E28" s="134">
        <f t="shared" si="9"/>
        <v>8084.3361225420003</v>
      </c>
      <c r="F28" s="134">
        <f t="shared" si="2"/>
        <v>5538.4619415657153</v>
      </c>
      <c r="G28" s="92">
        <f t="shared" si="0"/>
        <v>0</v>
      </c>
      <c r="H28" s="92">
        <f t="shared" si="10"/>
        <v>528.66541031296754</v>
      </c>
      <c r="I28" s="92">
        <f t="shared" si="3"/>
        <v>45.266268005728193</v>
      </c>
      <c r="J28" s="91">
        <f t="shared" si="4"/>
        <v>0</v>
      </c>
      <c r="K28" s="92">
        <f t="shared" si="5"/>
        <v>311.53843274530578</v>
      </c>
      <c r="L28" s="92">
        <f t="shared" si="6"/>
        <v>311.53843274530578</v>
      </c>
      <c r="M28" s="92"/>
      <c r="N28" s="92"/>
      <c r="O28" s="91"/>
      <c r="P28" s="91"/>
      <c r="Q28" s="93"/>
      <c r="R28" s="93"/>
      <c r="S28" s="93"/>
      <c r="T28" s="93"/>
    </row>
    <row r="29" spans="1:20" ht="15" customHeight="1">
      <c r="A29" s="133">
        <v>15</v>
      </c>
      <c r="B29" s="134">
        <f t="shared" si="7"/>
        <v>311.53843274530578</v>
      </c>
      <c r="C29" s="134">
        <f t="shared" si="8"/>
        <v>225.30551410485776</v>
      </c>
      <c r="D29" s="135">
        <f t="shared" si="1"/>
        <v>86.232918640448005</v>
      </c>
      <c r="E29" s="134">
        <f t="shared" si="9"/>
        <v>7859.0306084371423</v>
      </c>
      <c r="F29" s="134">
        <f t="shared" si="2"/>
        <v>5226.9235088204096</v>
      </c>
      <c r="G29" s="92">
        <f t="shared" si="0"/>
        <v>0</v>
      </c>
      <c r="H29" s="92">
        <f t="shared" si="10"/>
        <v>483.39914230723934</v>
      </c>
      <c r="I29" s="92">
        <f t="shared" si="3"/>
        <v>45.266268005728193</v>
      </c>
      <c r="J29" s="91">
        <f t="shared" si="4"/>
        <v>0</v>
      </c>
      <c r="K29" s="92">
        <f t="shared" si="5"/>
        <v>311.53843274530578</v>
      </c>
      <c r="L29" s="92">
        <f t="shared" si="6"/>
        <v>311.53843274530578</v>
      </c>
      <c r="M29" s="92"/>
      <c r="N29" s="92"/>
      <c r="O29" s="91"/>
      <c r="P29" s="91"/>
      <c r="Q29" s="93"/>
      <c r="R29" s="93"/>
      <c r="S29" s="93"/>
      <c r="T29" s="93"/>
    </row>
    <row r="30" spans="1:20" ht="15" customHeight="1">
      <c r="A30" s="133">
        <v>16</v>
      </c>
      <c r="B30" s="134">
        <f t="shared" si="7"/>
        <v>311.53843274530578</v>
      </c>
      <c r="C30" s="134">
        <f t="shared" si="8"/>
        <v>227.70877292197628</v>
      </c>
      <c r="D30" s="135">
        <f t="shared" si="1"/>
        <v>83.829659823329521</v>
      </c>
      <c r="E30" s="134">
        <f t="shared" si="9"/>
        <v>7631.3218355151657</v>
      </c>
      <c r="F30" s="134">
        <f t="shared" si="2"/>
        <v>4915.3850760751038</v>
      </c>
      <c r="G30" s="92">
        <f t="shared" si="0"/>
        <v>0</v>
      </c>
      <c r="H30" s="92">
        <f t="shared" si="10"/>
        <v>438.13287430151115</v>
      </c>
      <c r="I30" s="92">
        <f t="shared" si="3"/>
        <v>45.266268005728193</v>
      </c>
      <c r="J30" s="91">
        <f t="shared" si="4"/>
        <v>0</v>
      </c>
      <c r="K30" s="92">
        <f t="shared" si="5"/>
        <v>311.53843274530578</v>
      </c>
      <c r="L30" s="92">
        <f t="shared" si="6"/>
        <v>311.53843274530578</v>
      </c>
      <c r="M30" s="92"/>
      <c r="N30" s="92"/>
      <c r="O30" s="91"/>
      <c r="P30" s="91"/>
      <c r="Q30" s="93"/>
      <c r="R30" s="93"/>
      <c r="S30" s="93"/>
      <c r="T30" s="93"/>
    </row>
    <row r="31" spans="1:20" ht="15" customHeight="1">
      <c r="A31" s="133">
        <v>17</v>
      </c>
      <c r="B31" s="134">
        <f t="shared" si="7"/>
        <v>311.53843274530578</v>
      </c>
      <c r="C31" s="134">
        <f t="shared" si="8"/>
        <v>230.13766649981068</v>
      </c>
      <c r="D31" s="135">
        <f t="shared" si="1"/>
        <v>81.400766245495092</v>
      </c>
      <c r="E31" s="134">
        <f t="shared" si="9"/>
        <v>7401.1841690153551</v>
      </c>
      <c r="F31" s="134">
        <f t="shared" si="2"/>
        <v>4603.8466433297981</v>
      </c>
      <c r="G31" s="92">
        <f t="shared" si="0"/>
        <v>0</v>
      </c>
      <c r="H31" s="92">
        <f t="shared" si="10"/>
        <v>392.86660629578296</v>
      </c>
      <c r="I31" s="92">
        <f t="shared" si="3"/>
        <v>45.266268005728193</v>
      </c>
      <c r="J31" s="91">
        <f t="shared" si="4"/>
        <v>0</v>
      </c>
      <c r="K31" s="92">
        <f t="shared" si="5"/>
        <v>311.53843274530578</v>
      </c>
      <c r="L31" s="92">
        <f t="shared" si="6"/>
        <v>311.53843274530578</v>
      </c>
      <c r="M31" s="92"/>
      <c r="N31" s="92"/>
      <c r="O31" s="91"/>
      <c r="P31" s="91"/>
      <c r="Q31" s="93"/>
      <c r="R31" s="93"/>
      <c r="S31" s="93"/>
      <c r="T31" s="93"/>
    </row>
    <row r="32" spans="1:20" ht="15" customHeight="1">
      <c r="A32" s="133">
        <v>18</v>
      </c>
      <c r="B32" s="134">
        <f t="shared" si="7"/>
        <v>311.53843274530578</v>
      </c>
      <c r="C32" s="134">
        <f t="shared" si="8"/>
        <v>232.59246827580867</v>
      </c>
      <c r="D32" s="135">
        <f t="shared" si="1"/>
        <v>78.945964469497113</v>
      </c>
      <c r="E32" s="134">
        <f t="shared" si="9"/>
        <v>7168.5917007395465</v>
      </c>
      <c r="F32" s="134">
        <f t="shared" si="2"/>
        <v>4292.3082105844924</v>
      </c>
      <c r="G32" s="92">
        <f t="shared" si="0"/>
        <v>0</v>
      </c>
      <c r="H32" s="92">
        <f t="shared" si="10"/>
        <v>347.60033829005476</v>
      </c>
      <c r="I32" s="92">
        <f t="shared" si="3"/>
        <v>45.266268005728193</v>
      </c>
      <c r="J32" s="91">
        <f t="shared" si="4"/>
        <v>0</v>
      </c>
      <c r="K32" s="92">
        <f t="shared" si="5"/>
        <v>311.53843274530578</v>
      </c>
      <c r="L32" s="92">
        <f t="shared" si="6"/>
        <v>311.53843274530578</v>
      </c>
      <c r="M32" s="92"/>
      <c r="N32" s="92"/>
      <c r="O32" s="91"/>
      <c r="P32" s="91"/>
      <c r="Q32" s="93"/>
      <c r="R32" s="93"/>
      <c r="S32" s="93"/>
      <c r="T32" s="93"/>
    </row>
    <row r="33" spans="1:20" ht="15" customHeight="1">
      <c r="A33" s="133">
        <v>19</v>
      </c>
      <c r="B33" s="134">
        <f t="shared" si="7"/>
        <v>311.53843274530578</v>
      </c>
      <c r="C33" s="134">
        <f t="shared" si="8"/>
        <v>235.07345460408396</v>
      </c>
      <c r="D33" s="135">
        <f t="shared" si="1"/>
        <v>76.46497814122182</v>
      </c>
      <c r="E33" s="134">
        <f t="shared" si="9"/>
        <v>6933.5182461354625</v>
      </c>
      <c r="F33" s="134">
        <f t="shared" si="2"/>
        <v>3980.7697778391866</v>
      </c>
      <c r="G33" s="92">
        <f t="shared" si="0"/>
        <v>0</v>
      </c>
      <c r="H33" s="92">
        <f t="shared" si="10"/>
        <v>302.33407028432657</v>
      </c>
      <c r="I33" s="92">
        <f t="shared" si="3"/>
        <v>45.266268005728193</v>
      </c>
      <c r="J33" s="91">
        <f t="shared" si="4"/>
        <v>0</v>
      </c>
      <c r="K33" s="92">
        <f t="shared" si="5"/>
        <v>311.53843274530578</v>
      </c>
      <c r="L33" s="92">
        <f t="shared" si="6"/>
        <v>311.53843274530578</v>
      </c>
      <c r="M33" s="92"/>
      <c r="N33" s="92"/>
      <c r="O33" s="91"/>
      <c r="P33" s="91"/>
      <c r="Q33" s="93"/>
      <c r="R33" s="93"/>
      <c r="S33" s="93"/>
      <c r="T33" s="93"/>
    </row>
    <row r="34" spans="1:20" ht="15" customHeight="1">
      <c r="A34" s="133">
        <v>20</v>
      </c>
      <c r="B34" s="134">
        <f t="shared" si="7"/>
        <v>311.53843274530578</v>
      </c>
      <c r="C34" s="134">
        <f t="shared" si="8"/>
        <v>237.58090478652753</v>
      </c>
      <c r="D34" s="135">
        <f t="shared" si="1"/>
        <v>73.957527958778257</v>
      </c>
      <c r="E34" s="134">
        <f t="shared" si="9"/>
        <v>6695.9373413489348</v>
      </c>
      <c r="F34" s="134">
        <f t="shared" si="2"/>
        <v>3669.2313450938809</v>
      </c>
      <c r="G34" s="92">
        <f t="shared" si="0"/>
        <v>0</v>
      </c>
      <c r="H34" s="92">
        <f t="shared" si="10"/>
        <v>257.06780227859838</v>
      </c>
      <c r="I34" s="92">
        <f t="shared" si="3"/>
        <v>45.266268005728193</v>
      </c>
      <c r="J34" s="91">
        <f t="shared" si="4"/>
        <v>0</v>
      </c>
      <c r="K34" s="92">
        <f t="shared" si="5"/>
        <v>311.53843274530578</v>
      </c>
      <c r="L34" s="92">
        <f t="shared" si="6"/>
        <v>311.53843274530578</v>
      </c>
      <c r="M34" s="92"/>
      <c r="N34" s="92"/>
      <c r="O34" s="91"/>
      <c r="P34" s="91"/>
      <c r="Q34" s="93"/>
      <c r="R34" s="93"/>
      <c r="S34" s="93"/>
      <c r="T34" s="93"/>
    </row>
    <row r="35" spans="1:20" ht="15" customHeight="1">
      <c r="A35" s="133">
        <v>21</v>
      </c>
      <c r="B35" s="134">
        <f t="shared" si="7"/>
        <v>311.53843274530578</v>
      </c>
      <c r="C35" s="134">
        <f t="shared" si="8"/>
        <v>240.11510110425047</v>
      </c>
      <c r="D35" s="135">
        <f t="shared" si="1"/>
        <v>71.423331641055299</v>
      </c>
      <c r="E35" s="134">
        <f t="shared" si="9"/>
        <v>6455.8222402446845</v>
      </c>
      <c r="F35" s="134">
        <f t="shared" si="2"/>
        <v>3357.6929123485752</v>
      </c>
      <c r="G35" s="92">
        <f t="shared" si="0"/>
        <v>0</v>
      </c>
      <c r="H35" s="92">
        <f t="shared" si="10"/>
        <v>211.80153427287019</v>
      </c>
      <c r="I35" s="92">
        <f t="shared" si="3"/>
        <v>45.266268005728193</v>
      </c>
      <c r="J35" s="91">
        <f t="shared" si="4"/>
        <v>0</v>
      </c>
      <c r="K35" s="92">
        <f t="shared" si="5"/>
        <v>311.53843274530578</v>
      </c>
      <c r="L35" s="92">
        <f t="shared" si="6"/>
        <v>311.53843274530578</v>
      </c>
      <c r="M35" s="92"/>
      <c r="N35" s="92"/>
      <c r="O35" s="91"/>
      <c r="P35" s="91"/>
      <c r="Q35" s="93"/>
      <c r="R35" s="93"/>
      <c r="S35" s="93"/>
      <c r="T35" s="93"/>
    </row>
    <row r="36" spans="1:20" ht="15" customHeight="1">
      <c r="A36" s="133">
        <v>22</v>
      </c>
      <c r="B36" s="134">
        <f t="shared" si="7"/>
        <v>311.53843274530578</v>
      </c>
      <c r="C36" s="134">
        <f t="shared" si="8"/>
        <v>242.67632884936251</v>
      </c>
      <c r="D36" s="135">
        <f t="shared" si="1"/>
        <v>68.862103895943292</v>
      </c>
      <c r="E36" s="134">
        <f t="shared" si="9"/>
        <v>6213.1459113953224</v>
      </c>
      <c r="F36" s="134">
        <f t="shared" si="2"/>
        <v>3046.1544796032695</v>
      </c>
      <c r="G36" s="92">
        <f t="shared" si="0"/>
        <v>0</v>
      </c>
      <c r="H36" s="92">
        <f t="shared" si="10"/>
        <v>166.53526626714199</v>
      </c>
      <c r="I36" s="92">
        <f t="shared" si="3"/>
        <v>45.266268005728193</v>
      </c>
      <c r="J36" s="91">
        <f t="shared" si="4"/>
        <v>0</v>
      </c>
      <c r="K36" s="92">
        <f t="shared" si="5"/>
        <v>311.53843274530578</v>
      </c>
      <c r="L36" s="92">
        <f t="shared" si="6"/>
        <v>311.53843274530578</v>
      </c>
      <c r="M36" s="92"/>
      <c r="N36" s="92"/>
      <c r="O36" s="91"/>
      <c r="P36" s="91"/>
      <c r="Q36" s="93"/>
      <c r="R36" s="93"/>
      <c r="S36" s="93"/>
      <c r="T36" s="93"/>
    </row>
    <row r="37" spans="1:20" ht="15" customHeight="1">
      <c r="A37" s="133">
        <v>23</v>
      </c>
      <c r="B37" s="134">
        <f t="shared" si="7"/>
        <v>311.53843274530578</v>
      </c>
      <c r="C37" s="134">
        <f t="shared" si="8"/>
        <v>245.26487635708901</v>
      </c>
      <c r="D37" s="135">
        <f t="shared" si="1"/>
        <v>66.273556388216775</v>
      </c>
      <c r="E37" s="134">
        <f t="shared" si="9"/>
        <v>5967.8810350382337</v>
      </c>
      <c r="F37" s="134">
        <f t="shared" si="2"/>
        <v>2734.6160468579637</v>
      </c>
      <c r="G37" s="92">
        <f t="shared" si="0"/>
        <v>0</v>
      </c>
      <c r="H37" s="92">
        <f t="shared" si="10"/>
        <v>121.2689982614138</v>
      </c>
      <c r="I37" s="92">
        <f t="shared" si="3"/>
        <v>45.266268005728193</v>
      </c>
      <c r="J37" s="91">
        <f t="shared" si="4"/>
        <v>0</v>
      </c>
      <c r="K37" s="92">
        <f t="shared" si="5"/>
        <v>311.53843274530578</v>
      </c>
      <c r="L37" s="92">
        <f t="shared" si="6"/>
        <v>311.53843274530578</v>
      </c>
      <c r="M37" s="92"/>
      <c r="N37" s="92"/>
      <c r="O37" s="91"/>
      <c r="P37" s="91"/>
      <c r="Q37" s="93"/>
      <c r="R37" s="93"/>
      <c r="S37" s="93"/>
      <c r="T37" s="93"/>
    </row>
    <row r="38" spans="1:20" ht="15" customHeight="1">
      <c r="A38" s="133">
        <v>24</v>
      </c>
      <c r="B38" s="134">
        <f t="shared" si="7"/>
        <v>311.53843274530578</v>
      </c>
      <c r="C38" s="134">
        <f t="shared" si="8"/>
        <v>247.88103503823129</v>
      </c>
      <c r="D38" s="135">
        <f t="shared" si="1"/>
        <v>63.657397707074487</v>
      </c>
      <c r="E38" s="134">
        <f t="shared" si="9"/>
        <v>5720.0000000000027</v>
      </c>
      <c r="F38" s="134">
        <f t="shared" si="2"/>
        <v>2423.077614112658</v>
      </c>
      <c r="G38" s="92">
        <f t="shared" si="0"/>
        <v>0</v>
      </c>
      <c r="H38" s="92">
        <f t="shared" si="10"/>
        <v>76.002730255685606</v>
      </c>
      <c r="I38" s="92">
        <f t="shared" si="3"/>
        <v>45.266268005728193</v>
      </c>
      <c r="J38" s="91">
        <f t="shared" si="4"/>
        <v>0</v>
      </c>
      <c r="K38" s="92">
        <f t="shared" si="5"/>
        <v>311.53843274530578</v>
      </c>
      <c r="L38" s="92">
        <f t="shared" si="6"/>
        <v>311.53843274530578</v>
      </c>
      <c r="M38" s="92"/>
      <c r="N38" s="92"/>
      <c r="O38" s="91"/>
      <c r="P38" s="91"/>
      <c r="Q38" s="93"/>
      <c r="R38" s="93"/>
      <c r="S38" s="93"/>
      <c r="T38" s="93"/>
    </row>
    <row r="39" spans="1:20" ht="15" customHeight="1">
      <c r="A39" s="133">
        <v>25</v>
      </c>
      <c r="B39" s="134">
        <f>PMT(VLOOKUP($B$2,$B$81:$V$154,10,FALSE)/12,12,-B7*(1-VLOOKUP($B$2,$B$81:$V$154,13,FALSE)-VLOOKUP($B$2,$B$81:$V$154,14,FALSE)),B7*(1-VLOOKUP($B$2,$B$81:$V$154,13,FALSE)-VLOOKUP($B$2,$B$81:$V$154,14,FALSE)-VLOOKUP($B$2,$B$81:$V$154,15,FALSE)))</f>
        <v>233.83830033912898</v>
      </c>
      <c r="C39" s="134">
        <f t="shared" si="8"/>
        <v>172.8249670057956</v>
      </c>
      <c r="D39" s="135">
        <f t="shared" si="1"/>
        <v>61.013333333333364</v>
      </c>
      <c r="E39" s="134">
        <f t="shared" si="9"/>
        <v>5547.175032994207</v>
      </c>
      <c r="F39" s="134">
        <f t="shared" si="2"/>
        <v>2189.2393137735289</v>
      </c>
      <c r="G39" s="92">
        <f t="shared" si="0"/>
        <v>0</v>
      </c>
      <c r="H39" s="92">
        <f t="shared" si="10"/>
        <v>42.026225078205321</v>
      </c>
      <c r="I39" s="92">
        <f t="shared" si="3"/>
        <v>33.976505177480284</v>
      </c>
      <c r="J39" s="91">
        <f t="shared" si="4"/>
        <v>0</v>
      </c>
      <c r="K39" s="92">
        <f t="shared" si="5"/>
        <v>233.83830033912898</v>
      </c>
      <c r="L39" s="92">
        <f t="shared" si="6"/>
        <v>233.83830033912898</v>
      </c>
      <c r="M39" s="92"/>
      <c r="O39" s="91"/>
      <c r="P39" s="91"/>
      <c r="Q39" s="93"/>
      <c r="R39" s="93"/>
      <c r="S39" s="93"/>
      <c r="T39" s="93"/>
    </row>
    <row r="40" spans="1:20" ht="15" customHeight="1">
      <c r="A40" s="133">
        <v>26</v>
      </c>
      <c r="B40" s="134">
        <f>IF(A39&lt;$D$7,B39,0)</f>
        <v>233.83830033912898</v>
      </c>
      <c r="C40" s="134">
        <f t="shared" si="8"/>
        <v>174.66843332052412</v>
      </c>
      <c r="D40" s="135">
        <f t="shared" si="1"/>
        <v>59.169867018604869</v>
      </c>
      <c r="E40" s="134">
        <f t="shared" si="9"/>
        <v>5372.506599673683</v>
      </c>
      <c r="F40" s="134">
        <f t="shared" si="2"/>
        <v>1955.4010134343998</v>
      </c>
      <c r="G40" s="92">
        <f t="shared" si="0"/>
        <v>0</v>
      </c>
      <c r="H40" s="92">
        <f t="shared" si="10"/>
        <v>8.0497199007250373</v>
      </c>
      <c r="I40" s="92">
        <f t="shared" si="3"/>
        <v>33.976505177480284</v>
      </c>
      <c r="J40" s="91">
        <f t="shared" si="4"/>
        <v>0</v>
      </c>
      <c r="K40" s="92">
        <f t="shared" si="5"/>
        <v>233.83830033912898</v>
      </c>
      <c r="L40" s="92">
        <f t="shared" si="6"/>
        <v>233.83830033912898</v>
      </c>
      <c r="O40" s="91"/>
      <c r="P40" s="91"/>
      <c r="Q40" s="93"/>
      <c r="R40" s="93"/>
      <c r="S40" s="93"/>
      <c r="T40" s="93"/>
    </row>
    <row r="41" spans="1:20" ht="15" customHeight="1">
      <c r="A41" s="133">
        <v>27</v>
      </c>
      <c r="B41" s="134">
        <f t="shared" ref="B41:B74" si="11">IF(A40&lt;$D$7,B40,0)</f>
        <v>233.83830033912898</v>
      </c>
      <c r="C41" s="134">
        <f t="shared" si="8"/>
        <v>176.53156327594303</v>
      </c>
      <c r="D41" s="135">
        <f t="shared" si="1"/>
        <v>57.306737063185949</v>
      </c>
      <c r="E41" s="134">
        <f t="shared" si="9"/>
        <v>5195.97503639774</v>
      </c>
      <c r="F41" s="134">
        <f t="shared" si="2"/>
        <v>1721.5627130952707</v>
      </c>
      <c r="G41" s="92">
        <f t="shared" si="0"/>
        <v>0</v>
      </c>
      <c r="H41" s="92">
        <f t="shared" si="10"/>
        <v>-25.926785276755247</v>
      </c>
      <c r="I41" s="92">
        <f t="shared" si="3"/>
        <v>33.976505177480284</v>
      </c>
      <c r="J41" s="91">
        <f t="shared" si="4"/>
        <v>33.976505177480284</v>
      </c>
      <c r="K41" s="92">
        <f t="shared" si="5"/>
        <v>233.83830033912898</v>
      </c>
      <c r="L41" s="92">
        <f t="shared" si="6"/>
        <v>199.8617951616487</v>
      </c>
      <c r="O41" s="91"/>
      <c r="P41" s="91"/>
      <c r="Q41" s="93"/>
      <c r="R41" s="93"/>
      <c r="S41" s="93"/>
      <c r="T41" s="93"/>
    </row>
    <row r="42" spans="1:20" ht="15" customHeight="1">
      <c r="A42" s="133">
        <v>28</v>
      </c>
      <c r="B42" s="134">
        <f t="shared" si="11"/>
        <v>233.83830033912898</v>
      </c>
      <c r="C42" s="134">
        <f t="shared" si="8"/>
        <v>178.41456661755308</v>
      </c>
      <c r="D42" s="135">
        <f t="shared" si="1"/>
        <v>55.423733721575893</v>
      </c>
      <c r="E42" s="134">
        <f t="shared" si="9"/>
        <v>5017.5604697801873</v>
      </c>
      <c r="F42" s="134">
        <f t="shared" si="2"/>
        <v>1487.7244127561416</v>
      </c>
      <c r="G42" s="92">
        <f t="shared" si="0"/>
        <v>0</v>
      </c>
      <c r="H42" s="92">
        <f t="shared" si="10"/>
        <v>-59.903290454235531</v>
      </c>
      <c r="I42" s="92">
        <f t="shared" si="3"/>
        <v>33.976505177480284</v>
      </c>
      <c r="J42" s="91">
        <f t="shared" si="4"/>
        <v>33.976505177480284</v>
      </c>
      <c r="K42" s="92">
        <f t="shared" si="5"/>
        <v>233.83830033912898</v>
      </c>
      <c r="L42" s="92">
        <f t="shared" si="6"/>
        <v>199.8617951616487</v>
      </c>
      <c r="O42" s="91"/>
      <c r="P42" s="91"/>
      <c r="Q42" s="93"/>
      <c r="R42" s="93"/>
      <c r="S42" s="93"/>
      <c r="T42" s="93"/>
    </row>
    <row r="43" spans="1:20" ht="15" customHeight="1">
      <c r="A43" s="133">
        <v>29</v>
      </c>
      <c r="B43" s="134">
        <f t="shared" si="11"/>
        <v>233.83830033912898</v>
      </c>
      <c r="C43" s="134">
        <f t="shared" si="8"/>
        <v>180.31765532814032</v>
      </c>
      <c r="D43" s="135">
        <f t="shared" si="1"/>
        <v>53.520645010988666</v>
      </c>
      <c r="E43" s="134">
        <f t="shared" si="9"/>
        <v>4837.2428144520472</v>
      </c>
      <c r="F43" s="134">
        <f t="shared" si="2"/>
        <v>1253.8861124170126</v>
      </c>
      <c r="G43" s="92">
        <f t="shared" si="0"/>
        <v>0</v>
      </c>
      <c r="H43" s="92">
        <f t="shared" si="10"/>
        <v>-93.879795631715808</v>
      </c>
      <c r="I43" s="92">
        <f t="shared" si="3"/>
        <v>33.976505177480284</v>
      </c>
      <c r="J43" s="91">
        <f t="shared" si="4"/>
        <v>33.976505177480284</v>
      </c>
      <c r="K43" s="92">
        <f t="shared" si="5"/>
        <v>233.83830033912898</v>
      </c>
      <c r="L43" s="92">
        <f t="shared" si="6"/>
        <v>199.8617951616487</v>
      </c>
      <c r="O43" s="91"/>
      <c r="P43" s="91"/>
      <c r="Q43" s="93"/>
      <c r="R43" s="93"/>
      <c r="S43" s="93"/>
      <c r="T43" s="93"/>
    </row>
    <row r="44" spans="1:20" ht="15" customHeight="1">
      <c r="A44" s="133">
        <v>30</v>
      </c>
      <c r="B44" s="134">
        <f t="shared" si="11"/>
        <v>233.83830033912898</v>
      </c>
      <c r="C44" s="134">
        <f t="shared" si="8"/>
        <v>182.24104365164047</v>
      </c>
      <c r="D44" s="135">
        <f t="shared" si="1"/>
        <v>51.597256687488503</v>
      </c>
      <c r="E44" s="134">
        <f t="shared" si="9"/>
        <v>4655.001770800407</v>
      </c>
      <c r="F44" s="134">
        <f t="shared" si="2"/>
        <v>1020.0478120778836</v>
      </c>
      <c r="G44" s="92">
        <f t="shared" si="0"/>
        <v>0</v>
      </c>
      <c r="H44" s="92">
        <f t="shared" si="10"/>
        <v>-127.85630080919609</v>
      </c>
      <c r="I44" s="92">
        <f t="shared" si="3"/>
        <v>33.976505177480284</v>
      </c>
      <c r="J44" s="91">
        <f t="shared" si="4"/>
        <v>33.976505177480284</v>
      </c>
      <c r="K44" s="92">
        <f t="shared" si="5"/>
        <v>233.83830033912898</v>
      </c>
      <c r="L44" s="92">
        <f t="shared" si="6"/>
        <v>199.8617951616487</v>
      </c>
      <c r="O44" s="91"/>
      <c r="P44" s="91"/>
      <c r="Q44" s="93"/>
      <c r="R44" s="93"/>
      <c r="S44" s="93"/>
      <c r="T44" s="93"/>
    </row>
    <row r="45" spans="1:20" ht="15" customHeight="1">
      <c r="A45" s="133">
        <v>31</v>
      </c>
      <c r="B45" s="134">
        <f t="shared" si="11"/>
        <v>233.83830033912898</v>
      </c>
      <c r="C45" s="134">
        <f t="shared" si="8"/>
        <v>184.18494811725799</v>
      </c>
      <c r="D45" s="135">
        <f t="shared" si="1"/>
        <v>49.653352221871003</v>
      </c>
      <c r="E45" s="134">
        <f t="shared" si="9"/>
        <v>4470.8168226831494</v>
      </c>
      <c r="F45" s="134">
        <f t="shared" si="2"/>
        <v>786.2095117387546</v>
      </c>
      <c r="G45" s="92">
        <f t="shared" si="0"/>
        <v>0</v>
      </c>
      <c r="H45" s="92">
        <f t="shared" si="10"/>
        <v>-161.83280598667636</v>
      </c>
      <c r="I45" s="92">
        <f t="shared" si="3"/>
        <v>33.976505177480284</v>
      </c>
      <c r="J45" s="91">
        <f t="shared" si="4"/>
        <v>33.976505177480284</v>
      </c>
      <c r="K45" s="92">
        <f t="shared" si="5"/>
        <v>233.83830033912898</v>
      </c>
      <c r="L45" s="92">
        <f t="shared" si="6"/>
        <v>199.8617951616487</v>
      </c>
      <c r="O45" s="91"/>
      <c r="P45" s="91"/>
      <c r="Q45" s="93"/>
      <c r="R45" s="93"/>
      <c r="S45" s="93"/>
      <c r="T45" s="93"/>
    </row>
    <row r="46" spans="1:20" ht="15" customHeight="1">
      <c r="A46" s="133">
        <v>32</v>
      </c>
      <c r="B46" s="134">
        <f t="shared" si="11"/>
        <v>233.83830033912898</v>
      </c>
      <c r="C46" s="134">
        <f t="shared" si="8"/>
        <v>186.14958756384206</v>
      </c>
      <c r="D46" s="135">
        <f t="shared" si="1"/>
        <v>47.688712775286923</v>
      </c>
      <c r="E46" s="134">
        <f t="shared" si="9"/>
        <v>4284.6672351193074</v>
      </c>
      <c r="F46" s="134">
        <f t="shared" si="2"/>
        <v>552.37121139962562</v>
      </c>
      <c r="G46" s="92">
        <f t="shared" si="0"/>
        <v>0</v>
      </c>
      <c r="H46" s="92">
        <f t="shared" si="10"/>
        <v>-195.80931116415664</v>
      </c>
      <c r="I46" s="92">
        <f t="shared" si="3"/>
        <v>33.976505177480284</v>
      </c>
      <c r="J46" s="91">
        <f t="shared" si="4"/>
        <v>33.976505177480284</v>
      </c>
      <c r="K46" s="92">
        <f t="shared" si="5"/>
        <v>233.83830033912898</v>
      </c>
      <c r="L46" s="92">
        <f t="shared" si="6"/>
        <v>199.8617951616487</v>
      </c>
      <c r="O46" s="91"/>
      <c r="P46" s="91"/>
      <c r="Q46" s="93"/>
      <c r="R46" s="93"/>
      <c r="S46" s="93"/>
      <c r="T46" s="93"/>
    </row>
    <row r="47" spans="1:20" ht="15" customHeight="1">
      <c r="A47" s="133">
        <v>33</v>
      </c>
      <c r="B47" s="134">
        <f t="shared" si="11"/>
        <v>233.83830033912898</v>
      </c>
      <c r="C47" s="134">
        <f t="shared" si="8"/>
        <v>188.13518316452303</v>
      </c>
      <c r="D47" s="135">
        <f t="shared" si="1"/>
        <v>45.703117174605943</v>
      </c>
      <c r="E47" s="134">
        <f t="shared" si="9"/>
        <v>4096.532051954784</v>
      </c>
      <c r="F47" s="134">
        <f t="shared" si="2"/>
        <v>318.53291106049664</v>
      </c>
      <c r="G47" s="92">
        <f t="shared" ref="G47:G74" si="12">VLOOKUP($B$2,$B$81:$S$154,9,FALSE)*D47</f>
        <v>0</v>
      </c>
      <c r="H47" s="92">
        <f t="shared" si="10"/>
        <v>-229.78581634163692</v>
      </c>
      <c r="I47" s="92">
        <f t="shared" si="3"/>
        <v>33.976505177480284</v>
      </c>
      <c r="J47" s="91">
        <f t="shared" si="4"/>
        <v>33.976505177480284</v>
      </c>
      <c r="K47" s="92">
        <f t="shared" si="5"/>
        <v>233.83830033912898</v>
      </c>
      <c r="L47" s="92">
        <f t="shared" si="6"/>
        <v>199.8617951616487</v>
      </c>
      <c r="O47" s="91"/>
      <c r="P47" s="91"/>
      <c r="Q47" s="93"/>
      <c r="R47" s="93"/>
      <c r="S47" s="93"/>
      <c r="T47" s="93"/>
    </row>
    <row r="48" spans="1:20" ht="15" customHeight="1">
      <c r="A48" s="133">
        <v>34</v>
      </c>
      <c r="B48" s="134">
        <f t="shared" si="11"/>
        <v>233.83830033912898</v>
      </c>
      <c r="C48" s="134">
        <f t="shared" si="8"/>
        <v>190.14195845161129</v>
      </c>
      <c r="D48" s="135">
        <f t="shared" ref="D48:D74" si="13">VLOOKUP($B$2,$B$81:$V$154,10,FALSE)/12*E47</f>
        <v>43.696341887517697</v>
      </c>
      <c r="E48" s="134">
        <f t="shared" si="9"/>
        <v>3906.3900935031729</v>
      </c>
      <c r="F48" s="134">
        <f t="shared" si="2"/>
        <v>84.694610721367667</v>
      </c>
      <c r="G48" s="92">
        <f t="shared" si="12"/>
        <v>0</v>
      </c>
      <c r="H48" s="92">
        <f t="shared" si="10"/>
        <v>-263.76232151911722</v>
      </c>
      <c r="I48" s="92">
        <f t="shared" si="3"/>
        <v>33.976505177480284</v>
      </c>
      <c r="J48" s="91">
        <f t="shared" si="4"/>
        <v>33.976505177480284</v>
      </c>
      <c r="K48" s="92">
        <f t="shared" si="5"/>
        <v>233.83830033912898</v>
      </c>
      <c r="L48" s="92">
        <f t="shared" si="6"/>
        <v>199.8617951616487</v>
      </c>
      <c r="O48" s="91"/>
      <c r="P48" s="91"/>
      <c r="Q48" s="93"/>
      <c r="R48" s="93"/>
      <c r="S48" s="93"/>
      <c r="T48" s="93"/>
    </row>
    <row r="49" spans="1:20" ht="15" customHeight="1">
      <c r="A49" s="133">
        <v>35</v>
      </c>
      <c r="B49" s="134">
        <f t="shared" si="11"/>
        <v>233.83830033912898</v>
      </c>
      <c r="C49" s="134">
        <f t="shared" si="8"/>
        <v>192.1701393417618</v>
      </c>
      <c r="D49" s="135">
        <f t="shared" si="13"/>
        <v>41.668160997367174</v>
      </c>
      <c r="E49" s="134">
        <f t="shared" si="9"/>
        <v>3714.2199541614109</v>
      </c>
      <c r="F49" s="134">
        <f t="shared" si="2"/>
        <v>0</v>
      </c>
      <c r="G49" s="92">
        <f t="shared" si="12"/>
        <v>0</v>
      </c>
      <c r="H49" s="92">
        <f t="shared" si="10"/>
        <v>-297.73882669659753</v>
      </c>
      <c r="I49" s="92">
        <f t="shared" si="3"/>
        <v>33.976505177480284</v>
      </c>
      <c r="J49" s="91">
        <f t="shared" si="4"/>
        <v>33.976505177480284</v>
      </c>
      <c r="K49" s="92">
        <f t="shared" si="5"/>
        <v>233.83830033912898</v>
      </c>
      <c r="L49" s="92">
        <f t="shared" si="6"/>
        <v>199.8617951616487</v>
      </c>
      <c r="O49" s="91"/>
      <c r="P49" s="91"/>
      <c r="Q49" s="93"/>
      <c r="R49" s="93"/>
      <c r="S49" s="93"/>
      <c r="T49" s="93"/>
    </row>
    <row r="50" spans="1:20" ht="15" customHeight="1">
      <c r="A50" s="133">
        <v>36</v>
      </c>
      <c r="B50" s="134">
        <f t="shared" si="11"/>
        <v>233.83830033912898</v>
      </c>
      <c r="C50" s="134">
        <f t="shared" si="8"/>
        <v>194.21995416140726</v>
      </c>
      <c r="D50" s="135">
        <f t="shared" si="13"/>
        <v>39.618346177721712</v>
      </c>
      <c r="E50" s="134">
        <f t="shared" si="9"/>
        <v>3520.0000000000036</v>
      </c>
      <c r="F50" s="134">
        <f t="shared" si="2"/>
        <v>0</v>
      </c>
      <c r="G50" s="92">
        <f t="shared" si="12"/>
        <v>0</v>
      </c>
      <c r="H50" s="92">
        <f t="shared" si="10"/>
        <v>-331.71533187407783</v>
      </c>
      <c r="I50" s="92">
        <f t="shared" si="3"/>
        <v>33.976505177480284</v>
      </c>
      <c r="J50" s="91">
        <f t="shared" si="4"/>
        <v>33.976505177480284</v>
      </c>
      <c r="K50" s="92">
        <f t="shared" si="5"/>
        <v>233.83830033912898</v>
      </c>
      <c r="L50" s="92">
        <f t="shared" si="6"/>
        <v>199.8617951616487</v>
      </c>
      <c r="O50" s="91"/>
      <c r="P50" s="91"/>
      <c r="Q50" s="93"/>
      <c r="R50" s="93"/>
      <c r="S50" s="93"/>
      <c r="T50" s="93"/>
    </row>
    <row r="51" spans="1:20">
      <c r="A51" s="133">
        <v>37</v>
      </c>
      <c r="B51" s="134">
        <f>IF(A51&gt;=$D$7,0,PMT(VLOOKUP($B$2,$B$81:$V$154,10,FALSE)/12,12,-B7*(1-VLOOKUP($B$2,$B$81:$V$154,13,FALSE)-VLOOKUP($B$2,$B$81:$V$154,14,FALSE)-VLOOKUP($B$2,$B$81:$V$154,15,FALSE)),B7*(1-VLOOKUP($B$2,$B$81:$V$154,13,FALSE)-VLOOKUP($B$2,$B$81:$V$154,14,FALSE)-VLOOKUP($B$2,$B$81:$V$154,15,FALSE)-VLOOKUP($B$2,$B$81:$V$154,16,FALSE))))</f>
        <v>193.08913697188274</v>
      </c>
      <c r="C51" s="134">
        <f t="shared" si="8"/>
        <v>155.54247030521603</v>
      </c>
      <c r="D51" s="135">
        <f t="shared" si="13"/>
        <v>37.546666666666702</v>
      </c>
      <c r="E51" s="134">
        <f t="shared" si="9"/>
        <v>3364.4575296947878</v>
      </c>
      <c r="F51" s="134">
        <f t="shared" si="2"/>
        <v>0</v>
      </c>
      <c r="G51" s="92">
        <f t="shared" si="12"/>
        <v>0</v>
      </c>
      <c r="H51" s="92">
        <f t="shared" si="10"/>
        <v>-359.771018442642</v>
      </c>
      <c r="I51" s="92">
        <f t="shared" si="3"/>
        <v>28.055686568564163</v>
      </c>
      <c r="J51" s="91">
        <f t="shared" si="4"/>
        <v>28.055686568564163</v>
      </c>
      <c r="K51" s="92">
        <f t="shared" si="5"/>
        <v>193.08913697188274</v>
      </c>
      <c r="L51" s="92">
        <f t="shared" si="6"/>
        <v>165.03345040331857</v>
      </c>
      <c r="O51" s="91"/>
      <c r="Q51" s="93"/>
      <c r="R51" s="93"/>
      <c r="S51" s="93"/>
      <c r="T51" s="93"/>
    </row>
    <row r="52" spans="1:20">
      <c r="A52" s="133">
        <v>38</v>
      </c>
      <c r="B52" s="134">
        <f t="shared" si="11"/>
        <v>193.08913697188274</v>
      </c>
      <c r="C52" s="134">
        <f t="shared" si="8"/>
        <v>157.20158998847165</v>
      </c>
      <c r="D52" s="135">
        <f t="shared" si="13"/>
        <v>35.88754698341107</v>
      </c>
      <c r="E52" s="134">
        <f t="shared" si="9"/>
        <v>3207.255939706316</v>
      </c>
      <c r="F52" s="134">
        <f t="shared" si="2"/>
        <v>0</v>
      </c>
      <c r="G52" s="92">
        <f t="shared" si="12"/>
        <v>0</v>
      </c>
      <c r="H52" s="92">
        <f t="shared" si="10"/>
        <v>-387.82670501120617</v>
      </c>
      <c r="I52" s="92">
        <f t="shared" si="3"/>
        <v>28.055686568564163</v>
      </c>
      <c r="J52" s="91">
        <f t="shared" si="4"/>
        <v>28.055686568564163</v>
      </c>
      <c r="K52" s="92">
        <f t="shared" si="5"/>
        <v>193.08913697188274</v>
      </c>
      <c r="L52" s="92">
        <f t="shared" si="6"/>
        <v>165.03345040331857</v>
      </c>
      <c r="O52" s="91"/>
      <c r="Q52" s="93"/>
      <c r="R52" s="93"/>
      <c r="S52" s="93"/>
      <c r="T52" s="93"/>
    </row>
    <row r="53" spans="1:20">
      <c r="A53" s="133">
        <v>39</v>
      </c>
      <c r="B53" s="134">
        <f t="shared" si="11"/>
        <v>193.08913697188274</v>
      </c>
      <c r="C53" s="134">
        <f t="shared" si="8"/>
        <v>158.8784069483487</v>
      </c>
      <c r="D53" s="135">
        <f t="shared" si="13"/>
        <v>34.210730023534033</v>
      </c>
      <c r="E53" s="134">
        <f t="shared" si="9"/>
        <v>3048.3775327579674</v>
      </c>
      <c r="F53" s="134">
        <f t="shared" si="2"/>
        <v>0</v>
      </c>
      <c r="G53" s="92">
        <f t="shared" si="12"/>
        <v>0</v>
      </c>
      <c r="H53" s="92">
        <f t="shared" si="10"/>
        <v>-415.88239157977034</v>
      </c>
      <c r="I53" s="92">
        <f t="shared" si="3"/>
        <v>28.055686568564163</v>
      </c>
      <c r="J53" s="91">
        <f t="shared" si="4"/>
        <v>28.055686568564163</v>
      </c>
      <c r="K53" s="92">
        <f t="shared" si="5"/>
        <v>193.08913697188274</v>
      </c>
      <c r="L53" s="92">
        <f t="shared" si="6"/>
        <v>165.03345040331857</v>
      </c>
      <c r="Q53" s="93"/>
      <c r="R53" s="93"/>
      <c r="S53" s="93"/>
      <c r="T53" s="93"/>
    </row>
    <row r="54" spans="1:20">
      <c r="A54" s="133">
        <v>40</v>
      </c>
      <c r="B54" s="134">
        <f t="shared" si="11"/>
        <v>193.08913697188274</v>
      </c>
      <c r="C54" s="134">
        <f t="shared" si="8"/>
        <v>160.57310995579775</v>
      </c>
      <c r="D54" s="135">
        <f t="shared" si="13"/>
        <v>32.516027016084983</v>
      </c>
      <c r="E54" s="134">
        <f t="shared" si="9"/>
        <v>2887.8044228021695</v>
      </c>
      <c r="F54" s="134">
        <f t="shared" si="2"/>
        <v>0</v>
      </c>
      <c r="G54" s="92">
        <f t="shared" si="12"/>
        <v>0</v>
      </c>
      <c r="H54" s="92">
        <f t="shared" si="10"/>
        <v>-443.93807814833451</v>
      </c>
      <c r="I54" s="92">
        <f t="shared" si="3"/>
        <v>28.055686568564163</v>
      </c>
      <c r="J54" s="91">
        <f t="shared" si="4"/>
        <v>28.055686568564163</v>
      </c>
      <c r="K54" s="92">
        <f t="shared" si="5"/>
        <v>193.08913697188274</v>
      </c>
      <c r="L54" s="92">
        <f t="shared" si="6"/>
        <v>165.03345040331857</v>
      </c>
      <c r="Q54" s="93"/>
      <c r="R54" s="93"/>
      <c r="S54" s="93"/>
      <c r="T54" s="93"/>
    </row>
    <row r="55" spans="1:20">
      <c r="A55" s="133">
        <v>41</v>
      </c>
      <c r="B55" s="134">
        <f t="shared" si="11"/>
        <v>193.08913697188274</v>
      </c>
      <c r="C55" s="134">
        <f t="shared" si="8"/>
        <v>162.28588979532626</v>
      </c>
      <c r="D55" s="135">
        <f t="shared" si="13"/>
        <v>30.803247176556475</v>
      </c>
      <c r="E55" s="134">
        <f t="shared" si="9"/>
        <v>2725.5185330068434</v>
      </c>
      <c r="F55" s="134">
        <f t="shared" si="2"/>
        <v>0</v>
      </c>
      <c r="G55" s="92">
        <f t="shared" si="12"/>
        <v>0</v>
      </c>
      <c r="H55" s="92">
        <f t="shared" si="10"/>
        <v>-471.99376471689868</v>
      </c>
      <c r="I55" s="92">
        <f t="shared" si="3"/>
        <v>28.055686568564163</v>
      </c>
      <c r="J55" s="91">
        <f t="shared" si="4"/>
        <v>28.055686568564163</v>
      </c>
      <c r="K55" s="92">
        <f t="shared" si="5"/>
        <v>193.08913697188274</v>
      </c>
      <c r="L55" s="92">
        <f t="shared" si="6"/>
        <v>165.03345040331857</v>
      </c>
      <c r="Q55" s="93"/>
      <c r="R55" s="93"/>
      <c r="S55" s="93"/>
      <c r="T55" s="93"/>
    </row>
    <row r="56" spans="1:20">
      <c r="A56" s="133">
        <v>42</v>
      </c>
      <c r="B56" s="134">
        <f t="shared" si="11"/>
        <v>193.08913697188274</v>
      </c>
      <c r="C56" s="134">
        <f t="shared" si="8"/>
        <v>164.0169392864764</v>
      </c>
      <c r="D56" s="135">
        <f t="shared" si="13"/>
        <v>29.07219768540633</v>
      </c>
      <c r="E56" s="134">
        <f t="shared" si="9"/>
        <v>2561.5015937203671</v>
      </c>
      <c r="F56" s="134">
        <f t="shared" si="2"/>
        <v>0</v>
      </c>
      <c r="G56" s="92">
        <f t="shared" si="12"/>
        <v>0</v>
      </c>
      <c r="H56" s="92">
        <f t="shared" si="10"/>
        <v>-500.04945128546285</v>
      </c>
      <c r="I56" s="92">
        <f t="shared" si="3"/>
        <v>28.055686568564163</v>
      </c>
      <c r="J56" s="91">
        <f t="shared" si="4"/>
        <v>28.055686568564163</v>
      </c>
      <c r="K56" s="92">
        <f t="shared" si="5"/>
        <v>193.08913697188274</v>
      </c>
      <c r="L56" s="92">
        <f t="shared" si="6"/>
        <v>165.03345040331857</v>
      </c>
      <c r="Q56" s="93"/>
      <c r="R56" s="93"/>
      <c r="S56" s="93"/>
      <c r="T56" s="93"/>
    </row>
    <row r="57" spans="1:20">
      <c r="A57" s="133">
        <v>43</v>
      </c>
      <c r="B57" s="134">
        <f t="shared" si="11"/>
        <v>193.08913697188274</v>
      </c>
      <c r="C57" s="134">
        <f t="shared" si="8"/>
        <v>165.76645330553217</v>
      </c>
      <c r="D57" s="135">
        <f t="shared" si="13"/>
        <v>27.322683666350581</v>
      </c>
      <c r="E57" s="134">
        <f t="shared" si="9"/>
        <v>2395.7351404148349</v>
      </c>
      <c r="F57" s="134">
        <f t="shared" si="2"/>
        <v>0</v>
      </c>
      <c r="G57" s="92">
        <f t="shared" si="12"/>
        <v>0</v>
      </c>
      <c r="H57" s="92">
        <f t="shared" si="10"/>
        <v>-528.10513785402702</v>
      </c>
      <c r="I57" s="92">
        <f t="shared" si="3"/>
        <v>28.055686568564163</v>
      </c>
      <c r="J57" s="91">
        <f t="shared" si="4"/>
        <v>28.055686568564163</v>
      </c>
      <c r="K57" s="92">
        <f t="shared" si="5"/>
        <v>193.08913697188274</v>
      </c>
      <c r="L57" s="92">
        <f t="shared" si="6"/>
        <v>165.03345040331857</v>
      </c>
      <c r="Q57" s="93"/>
      <c r="R57" s="93"/>
      <c r="S57" s="93"/>
      <c r="T57" s="93"/>
    </row>
    <row r="58" spans="1:20">
      <c r="A58" s="133">
        <v>44</v>
      </c>
      <c r="B58" s="134">
        <f t="shared" si="11"/>
        <v>193.08913697188274</v>
      </c>
      <c r="C58" s="134">
        <f t="shared" si="8"/>
        <v>167.53462880745784</v>
      </c>
      <c r="D58" s="135">
        <f t="shared" si="13"/>
        <v>25.554508164424906</v>
      </c>
      <c r="E58" s="134">
        <f t="shared" si="9"/>
        <v>2228.2005116073769</v>
      </c>
      <c r="F58" s="134">
        <f t="shared" si="2"/>
        <v>0</v>
      </c>
      <c r="G58" s="92">
        <f t="shared" si="12"/>
        <v>0</v>
      </c>
      <c r="H58" s="92">
        <f t="shared" si="10"/>
        <v>-556.16082442259119</v>
      </c>
      <c r="I58" s="92">
        <f t="shared" si="3"/>
        <v>28.055686568564163</v>
      </c>
      <c r="J58" s="91">
        <f t="shared" si="4"/>
        <v>28.055686568564163</v>
      </c>
      <c r="K58" s="92">
        <f t="shared" si="5"/>
        <v>193.08913697188274</v>
      </c>
      <c r="L58" s="92">
        <f t="shared" si="6"/>
        <v>165.03345040331857</v>
      </c>
      <c r="Q58" s="93"/>
      <c r="R58" s="93"/>
      <c r="S58" s="93"/>
      <c r="T58" s="93"/>
    </row>
    <row r="59" spans="1:20">
      <c r="A59" s="133">
        <v>45</v>
      </c>
      <c r="B59" s="134">
        <f t="shared" si="11"/>
        <v>193.08913697188274</v>
      </c>
      <c r="C59" s="134">
        <f t="shared" si="8"/>
        <v>169.32166484807072</v>
      </c>
      <c r="D59" s="135">
        <f t="shared" si="13"/>
        <v>23.76747212381202</v>
      </c>
      <c r="E59" s="134">
        <f t="shared" si="9"/>
        <v>2058.8788467593063</v>
      </c>
      <c r="F59" s="134">
        <f t="shared" si="2"/>
        <v>0</v>
      </c>
      <c r="G59" s="92">
        <f t="shared" si="12"/>
        <v>0</v>
      </c>
      <c r="H59" s="92">
        <f t="shared" si="10"/>
        <v>-584.21651099115536</v>
      </c>
      <c r="I59" s="92">
        <f t="shared" si="3"/>
        <v>28.055686568564163</v>
      </c>
      <c r="J59" s="91">
        <f t="shared" si="4"/>
        <v>28.055686568564163</v>
      </c>
      <c r="K59" s="92">
        <f t="shared" si="5"/>
        <v>193.08913697188274</v>
      </c>
      <c r="L59" s="92">
        <f t="shared" si="6"/>
        <v>165.03345040331857</v>
      </c>
      <c r="Q59" s="93"/>
      <c r="R59" s="93"/>
      <c r="S59" s="93"/>
      <c r="T59" s="93"/>
    </row>
    <row r="60" spans="1:20">
      <c r="A60" s="133">
        <v>46</v>
      </c>
      <c r="B60" s="134">
        <f t="shared" si="11"/>
        <v>193.08913697188274</v>
      </c>
      <c r="C60" s="134">
        <f t="shared" si="8"/>
        <v>171.12776260645015</v>
      </c>
      <c r="D60" s="135">
        <f t="shared" si="13"/>
        <v>21.961374365432601</v>
      </c>
      <c r="E60" s="134">
        <f t="shared" si="9"/>
        <v>1887.751084152856</v>
      </c>
      <c r="F60" s="134">
        <f t="shared" si="2"/>
        <v>0</v>
      </c>
      <c r="G60" s="92">
        <f t="shared" si="12"/>
        <v>0</v>
      </c>
      <c r="H60" s="92">
        <f t="shared" si="10"/>
        <v>-612.27219755971953</v>
      </c>
      <c r="I60" s="92">
        <f t="shared" si="3"/>
        <v>28.055686568564163</v>
      </c>
      <c r="J60" s="91">
        <f t="shared" si="4"/>
        <v>28.055686568564163</v>
      </c>
      <c r="K60" s="92">
        <f t="shared" si="5"/>
        <v>193.08913697188274</v>
      </c>
      <c r="L60" s="92">
        <f t="shared" si="6"/>
        <v>165.03345040331857</v>
      </c>
      <c r="Q60" s="93"/>
      <c r="R60" s="93"/>
      <c r="S60" s="93"/>
      <c r="T60" s="93"/>
    </row>
    <row r="61" spans="1:20">
      <c r="A61" s="133">
        <v>47</v>
      </c>
      <c r="B61" s="134">
        <f t="shared" si="11"/>
        <v>193.08913697188274</v>
      </c>
      <c r="C61" s="134">
        <f t="shared" si="8"/>
        <v>172.95312540758562</v>
      </c>
      <c r="D61" s="135">
        <f t="shared" si="13"/>
        <v>20.136011564297132</v>
      </c>
      <c r="E61" s="134">
        <f t="shared" si="9"/>
        <v>1714.7979587452705</v>
      </c>
      <c r="F61" s="134">
        <f t="shared" si="2"/>
        <v>0</v>
      </c>
      <c r="G61" s="92">
        <f t="shared" si="12"/>
        <v>0</v>
      </c>
      <c r="H61" s="92">
        <f t="shared" si="10"/>
        <v>-640.3278841282837</v>
      </c>
      <c r="I61" s="92">
        <f t="shared" si="3"/>
        <v>28.055686568564163</v>
      </c>
      <c r="J61" s="91">
        <f t="shared" si="4"/>
        <v>28.055686568564163</v>
      </c>
      <c r="K61" s="92">
        <f t="shared" si="5"/>
        <v>193.08913697188274</v>
      </c>
      <c r="L61" s="92">
        <f t="shared" si="6"/>
        <v>165.03345040331857</v>
      </c>
      <c r="Q61" s="93"/>
      <c r="R61" s="93"/>
      <c r="S61" s="93"/>
      <c r="T61" s="93"/>
    </row>
    <row r="62" spans="1:20">
      <c r="A62" s="133">
        <v>48</v>
      </c>
      <c r="B62" s="134">
        <f t="shared" si="11"/>
        <v>193.08913697188274</v>
      </c>
      <c r="C62" s="134">
        <f t="shared" si="8"/>
        <v>174.79795874526653</v>
      </c>
      <c r="D62" s="135">
        <f t="shared" si="13"/>
        <v>18.291178226616218</v>
      </c>
      <c r="E62" s="134">
        <f t="shared" si="9"/>
        <v>1540.0000000000041</v>
      </c>
      <c r="F62" s="134">
        <f t="shared" si="2"/>
        <v>0</v>
      </c>
      <c r="G62" s="92">
        <f t="shared" si="12"/>
        <v>0</v>
      </c>
      <c r="H62" s="92">
        <f t="shared" si="10"/>
        <v>-668.38357069684787</v>
      </c>
      <c r="I62" s="92">
        <f t="shared" si="3"/>
        <v>28.055686568564163</v>
      </c>
      <c r="J62" s="91">
        <f t="shared" si="4"/>
        <v>28.055686568564163</v>
      </c>
      <c r="K62" s="92">
        <f t="shared" si="5"/>
        <v>193.08913697188274</v>
      </c>
      <c r="L62" s="92">
        <f t="shared" si="6"/>
        <v>165.03345040331857</v>
      </c>
      <c r="Q62" s="93"/>
      <c r="R62" s="93"/>
      <c r="S62" s="93"/>
      <c r="T62" s="93"/>
    </row>
    <row r="63" spans="1:20">
      <c r="A63" s="133">
        <v>49</v>
      </c>
      <c r="B63" s="134">
        <f>IF(A63&gt;=$D$7,0,PMT(VLOOKUP($B$2,$B$81:$V$154,10,FALSE)/12,12,-B7*(1-VLOOKUP($B$2,$B$81:$V$154,13,FALSE)-VLOOKUP($B$2,$B$81:$V$154,14,FALSE)-VLOOKUP($B$2,$B$81:$V$154,15,FALSE)-VLOOKUP($B$2,$B$81:$V$154,16,FALSE)),B7*VLOOKUP($B$2,$B$81:$V$154,18,FALSE)))</f>
        <v>137.40414357072362</v>
      </c>
      <c r="C63" s="134">
        <f t="shared" si="8"/>
        <v>120.97747690405691</v>
      </c>
      <c r="D63" s="135">
        <f t="shared" si="13"/>
        <v>16.426666666666708</v>
      </c>
      <c r="E63" s="134">
        <f t="shared" si="9"/>
        <v>1419.0225230959472</v>
      </c>
      <c r="F63" s="134">
        <f t="shared" si="2"/>
        <v>0</v>
      </c>
      <c r="G63" s="92">
        <f t="shared" si="12"/>
        <v>0</v>
      </c>
      <c r="H63" s="92">
        <f t="shared" si="10"/>
        <v>-688.3482753182351</v>
      </c>
      <c r="I63" s="92">
        <f t="shared" si="3"/>
        <v>19.964704621387195</v>
      </c>
      <c r="J63" s="91">
        <f t="shared" si="4"/>
        <v>19.964704621387195</v>
      </c>
      <c r="K63" s="92">
        <f t="shared" si="5"/>
        <v>137.40414357072362</v>
      </c>
      <c r="L63" s="92">
        <f t="shared" si="6"/>
        <v>117.43943894933642</v>
      </c>
      <c r="Q63" s="93"/>
      <c r="S63" s="93"/>
      <c r="T63" s="93"/>
    </row>
    <row r="64" spans="1:20">
      <c r="A64" s="133">
        <v>50</v>
      </c>
      <c r="B64" s="134">
        <f t="shared" si="11"/>
        <v>137.40414357072362</v>
      </c>
      <c r="C64" s="134">
        <f t="shared" si="8"/>
        <v>122.26790332436684</v>
      </c>
      <c r="D64" s="135">
        <f t="shared" si="13"/>
        <v>15.13624024635677</v>
      </c>
      <c r="E64" s="134">
        <f t="shared" si="9"/>
        <v>1296.7546197715803</v>
      </c>
      <c r="F64" s="134">
        <f t="shared" si="2"/>
        <v>0</v>
      </c>
      <c r="G64" s="92">
        <f t="shared" si="12"/>
        <v>0</v>
      </c>
      <c r="H64" s="92">
        <f t="shared" si="10"/>
        <v>-708.31297993962232</v>
      </c>
      <c r="I64" s="92">
        <f t="shared" si="3"/>
        <v>19.964704621387195</v>
      </c>
      <c r="J64" s="91">
        <f t="shared" si="4"/>
        <v>19.964704621387195</v>
      </c>
      <c r="K64" s="92">
        <f t="shared" si="5"/>
        <v>137.40414357072362</v>
      </c>
      <c r="L64" s="92">
        <f t="shared" si="6"/>
        <v>117.43943894933642</v>
      </c>
      <c r="Q64" s="93"/>
      <c r="S64" s="93"/>
      <c r="T64" s="93"/>
    </row>
    <row r="65" spans="1:21">
      <c r="A65" s="133">
        <v>51</v>
      </c>
      <c r="B65" s="134">
        <f t="shared" si="11"/>
        <v>137.40414357072362</v>
      </c>
      <c r="C65" s="134">
        <f t="shared" si="8"/>
        <v>123.57209429316009</v>
      </c>
      <c r="D65" s="135">
        <f t="shared" si="13"/>
        <v>13.832049277563524</v>
      </c>
      <c r="E65" s="134">
        <f t="shared" si="9"/>
        <v>1173.1825254784203</v>
      </c>
      <c r="F65" s="134">
        <f t="shared" si="2"/>
        <v>0</v>
      </c>
      <c r="G65" s="92">
        <f t="shared" si="12"/>
        <v>0</v>
      </c>
      <c r="H65" s="92">
        <f t="shared" si="10"/>
        <v>-728.27768456100955</v>
      </c>
      <c r="I65" s="92">
        <f t="shared" si="3"/>
        <v>19.964704621387195</v>
      </c>
      <c r="J65" s="91">
        <f t="shared" si="4"/>
        <v>19.964704621387195</v>
      </c>
      <c r="K65" s="92">
        <f t="shared" si="5"/>
        <v>137.40414357072362</v>
      </c>
      <c r="L65" s="92">
        <f t="shared" si="6"/>
        <v>117.43943894933642</v>
      </c>
      <c r="Q65" s="93"/>
      <c r="S65" s="93"/>
      <c r="T65" s="93"/>
    </row>
    <row r="66" spans="1:21">
      <c r="A66" s="133">
        <v>52</v>
      </c>
      <c r="B66" s="134">
        <f>IF(A65&lt;$D$7,B65,0)</f>
        <v>137.40414357072362</v>
      </c>
      <c r="C66" s="134">
        <f t="shared" si="8"/>
        <v>124.89019663228714</v>
      </c>
      <c r="D66" s="135">
        <f t="shared" si="13"/>
        <v>12.513946938436483</v>
      </c>
      <c r="E66" s="134">
        <f t="shared" si="9"/>
        <v>1048.2923288461332</v>
      </c>
      <c r="F66" s="134">
        <f t="shared" si="2"/>
        <v>0</v>
      </c>
      <c r="G66" s="92">
        <f t="shared" si="12"/>
        <v>0</v>
      </c>
      <c r="H66" s="92">
        <f t="shared" si="10"/>
        <v>-748.24238918239678</v>
      </c>
      <c r="I66" s="92">
        <f t="shared" si="3"/>
        <v>19.964704621387195</v>
      </c>
      <c r="J66" s="91">
        <f t="shared" si="4"/>
        <v>19.964704621387195</v>
      </c>
      <c r="K66" s="92">
        <f t="shared" si="5"/>
        <v>137.40414357072362</v>
      </c>
      <c r="L66" s="92">
        <f t="shared" si="6"/>
        <v>117.43943894933642</v>
      </c>
      <c r="Q66" s="93"/>
      <c r="S66" s="93"/>
      <c r="T66" s="93"/>
    </row>
    <row r="67" spans="1:21">
      <c r="A67" s="133">
        <v>53</v>
      </c>
      <c r="B67" s="134">
        <f t="shared" si="11"/>
        <v>137.40414357072362</v>
      </c>
      <c r="C67" s="134">
        <f t="shared" si="8"/>
        <v>126.2223587296982</v>
      </c>
      <c r="D67" s="135">
        <f t="shared" si="13"/>
        <v>11.18178484102542</v>
      </c>
      <c r="E67" s="134">
        <f t="shared" si="9"/>
        <v>922.069970116435</v>
      </c>
      <c r="F67" s="134">
        <f t="shared" si="2"/>
        <v>0</v>
      </c>
      <c r="G67" s="92">
        <f t="shared" si="12"/>
        <v>0</v>
      </c>
      <c r="H67" s="92">
        <f t="shared" si="10"/>
        <v>-768.20709380378401</v>
      </c>
      <c r="I67" s="92">
        <f t="shared" si="3"/>
        <v>19.964704621387195</v>
      </c>
      <c r="J67" s="91">
        <f t="shared" si="4"/>
        <v>19.964704621387195</v>
      </c>
      <c r="K67" s="92">
        <f t="shared" si="5"/>
        <v>137.40414357072362</v>
      </c>
      <c r="L67" s="92">
        <f t="shared" si="6"/>
        <v>117.43943894933642</v>
      </c>
      <c r="Q67" s="93"/>
      <c r="S67" s="93"/>
      <c r="T67" s="93"/>
    </row>
    <row r="68" spans="1:21">
      <c r="A68" s="133">
        <v>54</v>
      </c>
      <c r="B68" s="134">
        <f t="shared" si="11"/>
        <v>137.40414357072362</v>
      </c>
      <c r="C68" s="134">
        <f t="shared" si="8"/>
        <v>127.56873055614831</v>
      </c>
      <c r="D68" s="135">
        <f t="shared" si="13"/>
        <v>9.8354130145753071</v>
      </c>
      <c r="E68" s="134">
        <f t="shared" si="9"/>
        <v>794.50123956028665</v>
      </c>
      <c r="F68" s="134">
        <f t="shared" si="2"/>
        <v>0</v>
      </c>
      <c r="G68" s="92">
        <f t="shared" si="12"/>
        <v>0</v>
      </c>
      <c r="H68" s="92">
        <f t="shared" si="10"/>
        <v>-788.17179842517123</v>
      </c>
      <c r="I68" s="92">
        <f t="shared" si="3"/>
        <v>19.964704621387195</v>
      </c>
      <c r="J68" s="91">
        <f t="shared" si="4"/>
        <v>19.964704621387195</v>
      </c>
      <c r="K68" s="92">
        <f t="shared" si="5"/>
        <v>137.40414357072362</v>
      </c>
      <c r="L68" s="92">
        <f t="shared" si="6"/>
        <v>117.43943894933642</v>
      </c>
      <c r="Q68" s="93"/>
      <c r="S68" s="93"/>
      <c r="T68" s="93"/>
    </row>
    <row r="69" spans="1:21">
      <c r="A69" s="133">
        <v>55</v>
      </c>
      <c r="B69" s="134">
        <f t="shared" si="11"/>
        <v>137.40414357072362</v>
      </c>
      <c r="C69" s="134">
        <f t="shared" si="8"/>
        <v>128.92946368208055</v>
      </c>
      <c r="D69" s="135">
        <f t="shared" si="13"/>
        <v>8.4746798886430579</v>
      </c>
      <c r="E69" s="134">
        <f t="shared" si="9"/>
        <v>665.57177587820615</v>
      </c>
      <c r="F69" s="134">
        <f t="shared" si="2"/>
        <v>0</v>
      </c>
      <c r="G69" s="92">
        <f t="shared" si="12"/>
        <v>0</v>
      </c>
      <c r="H69" s="92">
        <f t="shared" si="10"/>
        <v>-808.13650304655846</v>
      </c>
      <c r="I69" s="92">
        <f t="shared" si="3"/>
        <v>19.964704621387195</v>
      </c>
      <c r="J69" s="91">
        <f t="shared" si="4"/>
        <v>19.964704621387195</v>
      </c>
      <c r="K69" s="92">
        <f t="shared" si="5"/>
        <v>137.40414357072362</v>
      </c>
      <c r="L69" s="92">
        <f t="shared" si="6"/>
        <v>117.43943894933642</v>
      </c>
      <c r="Q69" s="93"/>
      <c r="S69" s="93"/>
      <c r="T69" s="93"/>
    </row>
    <row r="70" spans="1:21">
      <c r="A70" s="133">
        <v>56</v>
      </c>
      <c r="B70" s="134">
        <f t="shared" si="11"/>
        <v>137.40414357072362</v>
      </c>
      <c r="C70" s="134">
        <f t="shared" si="8"/>
        <v>130.30471129468941</v>
      </c>
      <c r="D70" s="135">
        <f t="shared" si="13"/>
        <v>7.0994322760341984</v>
      </c>
      <c r="E70" s="134">
        <f t="shared" si="9"/>
        <v>535.26706458351669</v>
      </c>
      <c r="F70" s="134">
        <f t="shared" si="2"/>
        <v>0</v>
      </c>
      <c r="G70" s="92">
        <f t="shared" si="12"/>
        <v>0</v>
      </c>
      <c r="H70" s="92">
        <f t="shared" si="10"/>
        <v>-828.10120766794569</v>
      </c>
      <c r="I70" s="92">
        <f t="shared" si="3"/>
        <v>19.964704621387195</v>
      </c>
      <c r="J70" s="91">
        <f t="shared" si="4"/>
        <v>19.964704621387195</v>
      </c>
      <c r="K70" s="92">
        <f t="shared" si="5"/>
        <v>137.40414357072362</v>
      </c>
      <c r="L70" s="92">
        <f t="shared" si="6"/>
        <v>117.43943894933642</v>
      </c>
      <c r="Q70" s="93"/>
      <c r="S70" s="93"/>
      <c r="T70" s="93"/>
    </row>
    <row r="71" spans="1:21">
      <c r="A71" s="133">
        <v>57</v>
      </c>
      <c r="B71" s="134">
        <f t="shared" si="11"/>
        <v>137.40414357072362</v>
      </c>
      <c r="C71" s="134">
        <f t="shared" si="8"/>
        <v>131.69462821516612</v>
      </c>
      <c r="D71" s="135">
        <f t="shared" si="13"/>
        <v>5.7095153555575111</v>
      </c>
      <c r="E71" s="134">
        <f t="shared" si="9"/>
        <v>403.57243636835057</v>
      </c>
      <c r="F71" s="134">
        <f t="shared" si="2"/>
        <v>0</v>
      </c>
      <c r="G71" s="92">
        <f t="shared" si="12"/>
        <v>0</v>
      </c>
      <c r="H71" s="92">
        <f t="shared" si="10"/>
        <v>-848.06591228933291</v>
      </c>
      <c r="I71" s="92">
        <f t="shared" si="3"/>
        <v>19.964704621387195</v>
      </c>
      <c r="J71" s="91">
        <f t="shared" si="4"/>
        <v>19.964704621387195</v>
      </c>
      <c r="K71" s="92">
        <f t="shared" si="5"/>
        <v>137.40414357072362</v>
      </c>
      <c r="L71" s="92">
        <f t="shared" si="6"/>
        <v>117.43943894933642</v>
      </c>
      <c r="S71" s="93"/>
      <c r="T71" s="93"/>
    </row>
    <row r="72" spans="1:21">
      <c r="A72" s="133">
        <v>58</v>
      </c>
      <c r="B72" s="134">
        <f t="shared" si="11"/>
        <v>137.40414357072362</v>
      </c>
      <c r="C72" s="134">
        <f t="shared" si="8"/>
        <v>133.09937091612787</v>
      </c>
      <c r="D72" s="135">
        <f t="shared" si="13"/>
        <v>4.3047726545957392</v>
      </c>
      <c r="E72" s="134">
        <f t="shared" si="9"/>
        <v>270.47306545222273</v>
      </c>
      <c r="F72" s="134">
        <f t="shared" si="2"/>
        <v>0</v>
      </c>
      <c r="G72" s="92">
        <f t="shared" si="12"/>
        <v>0</v>
      </c>
      <c r="H72" s="92">
        <f t="shared" si="10"/>
        <v>-868.03061691072014</v>
      </c>
      <c r="I72" s="92">
        <f t="shared" si="3"/>
        <v>19.964704621387195</v>
      </c>
      <c r="J72" s="91">
        <f t="shared" si="4"/>
        <v>19.964704621387195</v>
      </c>
      <c r="K72" s="92">
        <f t="shared" si="5"/>
        <v>137.40414357072362</v>
      </c>
      <c r="L72" s="92">
        <f t="shared" si="6"/>
        <v>117.43943894933642</v>
      </c>
      <c r="S72" s="93"/>
      <c r="T72" s="93"/>
    </row>
    <row r="73" spans="1:21">
      <c r="A73" s="133">
        <v>59</v>
      </c>
      <c r="B73" s="134">
        <f t="shared" si="11"/>
        <v>137.40414357072362</v>
      </c>
      <c r="C73" s="134">
        <f t="shared" si="8"/>
        <v>134.51909753923326</v>
      </c>
      <c r="D73" s="135">
        <f t="shared" si="13"/>
        <v>2.8850460314903756</v>
      </c>
      <c r="E73" s="134">
        <f t="shared" si="9"/>
        <v>135.95396791298947</v>
      </c>
      <c r="F73" s="134">
        <f t="shared" si="2"/>
        <v>0</v>
      </c>
      <c r="G73" s="92">
        <f t="shared" si="12"/>
        <v>0</v>
      </c>
      <c r="H73" s="92">
        <f t="shared" si="10"/>
        <v>-887.99532153210737</v>
      </c>
      <c r="I73" s="92">
        <f t="shared" si="3"/>
        <v>19.964704621387195</v>
      </c>
      <c r="J73" s="91">
        <f t="shared" si="4"/>
        <v>19.964704621387195</v>
      </c>
      <c r="K73" s="92">
        <f t="shared" si="5"/>
        <v>137.40414357072362</v>
      </c>
      <c r="L73" s="92">
        <f t="shared" si="6"/>
        <v>117.43943894933642</v>
      </c>
      <c r="S73" s="93"/>
      <c r="T73" s="93"/>
    </row>
    <row r="74" spans="1:21">
      <c r="A74" s="133">
        <v>60</v>
      </c>
      <c r="B74" s="134">
        <f t="shared" si="11"/>
        <v>137.40414357072362</v>
      </c>
      <c r="C74" s="134">
        <f t="shared" si="8"/>
        <v>135.95396791298506</v>
      </c>
      <c r="D74" s="135">
        <f t="shared" si="13"/>
        <v>1.4501756577385543</v>
      </c>
      <c r="E74" s="134">
        <f t="shared" si="9"/>
        <v>4.4053649617126212E-12</v>
      </c>
      <c r="F74" s="134">
        <f t="shared" si="2"/>
        <v>0</v>
      </c>
      <c r="G74" s="92">
        <f t="shared" si="12"/>
        <v>0</v>
      </c>
      <c r="H74" s="92">
        <f t="shared" si="10"/>
        <v>-907.9600261534946</v>
      </c>
      <c r="I74" s="92">
        <f t="shared" si="3"/>
        <v>19.964704621387195</v>
      </c>
      <c r="J74" s="91">
        <f t="shared" si="4"/>
        <v>19.964704621387195</v>
      </c>
      <c r="K74" s="92">
        <f t="shared" si="5"/>
        <v>-962.59585642927641</v>
      </c>
      <c r="L74" s="92">
        <f t="shared" si="6"/>
        <v>-982.56056105066364</v>
      </c>
      <c r="S74" s="93"/>
      <c r="T74" s="93"/>
    </row>
    <row r="77" spans="1:21" ht="21.6" customHeight="1"/>
    <row r="80" spans="1:21">
      <c r="B80" s="103">
        <v>1</v>
      </c>
      <c r="C80" s="103">
        <v>2</v>
      </c>
      <c r="D80" s="103">
        <v>3</v>
      </c>
      <c r="E80" s="103">
        <v>4</v>
      </c>
      <c r="F80" s="103">
        <v>5</v>
      </c>
      <c r="G80" s="103">
        <v>6</v>
      </c>
      <c r="H80" s="103">
        <v>7</v>
      </c>
      <c r="I80" s="103">
        <v>8</v>
      </c>
      <c r="J80" s="103">
        <v>9</v>
      </c>
      <c r="K80" s="103">
        <v>10</v>
      </c>
      <c r="L80" s="103">
        <v>11</v>
      </c>
      <c r="M80" s="103">
        <v>12</v>
      </c>
      <c r="N80" s="103">
        <v>13</v>
      </c>
      <c r="O80" s="103">
        <v>14</v>
      </c>
      <c r="P80" s="103">
        <v>15</v>
      </c>
      <c r="Q80" s="103">
        <v>16</v>
      </c>
      <c r="R80" s="103">
        <v>17</v>
      </c>
      <c r="S80" s="103">
        <v>18</v>
      </c>
      <c r="T80" s="119">
        <v>19</v>
      </c>
      <c r="U80" s="119">
        <v>20</v>
      </c>
    </row>
    <row r="81" spans="1:21">
      <c r="A81" s="136" t="s">
        <v>340</v>
      </c>
      <c r="B81" s="136" t="s">
        <v>341</v>
      </c>
      <c r="C81" s="136" t="s">
        <v>342</v>
      </c>
      <c r="D81" s="136" t="s">
        <v>343</v>
      </c>
      <c r="E81" s="136" t="s">
        <v>344</v>
      </c>
      <c r="F81" s="136" t="s">
        <v>345</v>
      </c>
      <c r="G81" s="136" t="s">
        <v>346</v>
      </c>
      <c r="H81" s="136" t="s">
        <v>347</v>
      </c>
      <c r="I81" s="136" t="s">
        <v>348</v>
      </c>
      <c r="J81" s="136" t="s">
        <v>309</v>
      </c>
      <c r="K81" s="136" t="s">
        <v>349</v>
      </c>
      <c r="L81" s="136" t="s">
        <v>350</v>
      </c>
      <c r="M81" s="136" t="s">
        <v>351</v>
      </c>
      <c r="N81" s="136" t="s">
        <v>352</v>
      </c>
      <c r="O81" s="136" t="s">
        <v>353</v>
      </c>
      <c r="P81" s="136" t="s">
        <v>354</v>
      </c>
      <c r="Q81" s="136" t="s">
        <v>355</v>
      </c>
      <c r="R81" s="136" t="s">
        <v>356</v>
      </c>
      <c r="S81" s="119" t="s">
        <v>399</v>
      </c>
      <c r="T81" s="119" t="s">
        <v>357</v>
      </c>
      <c r="U81" s="119" t="s">
        <v>359</v>
      </c>
    </row>
    <row r="82" spans="1:21">
      <c r="A82" s="136"/>
      <c r="B82" s="136" t="s">
        <v>400</v>
      </c>
      <c r="C82" s="136">
        <v>60</v>
      </c>
      <c r="D82" s="136">
        <v>0</v>
      </c>
      <c r="E82" s="137">
        <v>0.1</v>
      </c>
      <c r="F82" s="136" t="s">
        <v>216</v>
      </c>
      <c r="G82" s="138">
        <f>H82*12</f>
        <v>5.8799999999999998E-2</v>
      </c>
      <c r="H82" s="137">
        <v>4.8999999999999998E-3</v>
      </c>
      <c r="I82" s="136">
        <v>0</v>
      </c>
      <c r="J82" s="136">
        <v>0</v>
      </c>
      <c r="K82" s="137">
        <v>0.128</v>
      </c>
      <c r="L82" s="137">
        <v>0.15790000000000001</v>
      </c>
      <c r="M82" s="136"/>
      <c r="N82" s="137">
        <v>0.24</v>
      </c>
      <c r="O82" s="137">
        <v>0.24</v>
      </c>
      <c r="P82" s="137">
        <v>0.2</v>
      </c>
      <c r="Q82" s="137">
        <v>0.18</v>
      </c>
      <c r="R82" s="137">
        <v>0.14000000000000001</v>
      </c>
      <c r="S82" s="119">
        <v>0</v>
      </c>
      <c r="T82" s="139">
        <f t="shared" ref="T82:T84" si="14">SUM(N82:S82)</f>
        <v>0.99999999999999989</v>
      </c>
      <c r="U82" s="119"/>
    </row>
    <row r="83" spans="1:21">
      <c r="A83" s="136"/>
      <c r="B83" s="136" t="s">
        <v>401</v>
      </c>
      <c r="C83" s="136">
        <v>60</v>
      </c>
      <c r="D83" s="136">
        <v>0</v>
      </c>
      <c r="E83" s="137">
        <v>0.1</v>
      </c>
      <c r="F83" s="136" t="s">
        <v>402</v>
      </c>
      <c r="G83" s="138">
        <f>H83*12</f>
        <v>6.6000000000000003E-2</v>
      </c>
      <c r="H83" s="137">
        <v>5.4999999999999997E-3</v>
      </c>
      <c r="I83" s="137">
        <v>1.4999999999999999E-2</v>
      </c>
      <c r="J83" s="137">
        <f t="shared" ref="J83:J89" si="15">I83</f>
        <v>1.4999999999999999E-2</v>
      </c>
      <c r="K83" s="137">
        <v>0.14299999999999999</v>
      </c>
      <c r="L83" s="137">
        <v>0.1633</v>
      </c>
      <c r="M83" s="136"/>
      <c r="N83" s="137">
        <f>N82</f>
        <v>0.24</v>
      </c>
      <c r="O83" s="137">
        <f>O82</f>
        <v>0.24</v>
      </c>
      <c r="P83" s="137">
        <f>P82</f>
        <v>0.2</v>
      </c>
      <c r="Q83" s="137">
        <f>Q82</f>
        <v>0.18</v>
      </c>
      <c r="R83" s="137">
        <f>R82</f>
        <v>0.14000000000000001</v>
      </c>
      <c r="S83" s="119">
        <v>0</v>
      </c>
      <c r="T83" s="139">
        <f t="shared" si="14"/>
        <v>0.99999999999999989</v>
      </c>
      <c r="U83" s="119"/>
    </row>
    <row r="84" spans="1:21">
      <c r="A84" s="136"/>
      <c r="B84" s="136" t="s">
        <v>403</v>
      </c>
      <c r="C84" s="136">
        <v>60</v>
      </c>
      <c r="D84" s="136">
        <v>0</v>
      </c>
      <c r="E84" s="137">
        <v>0.1</v>
      </c>
      <c r="F84" s="136" t="s">
        <v>404</v>
      </c>
      <c r="G84" s="138">
        <f>H84*12</f>
        <v>7.0800000000000002E-2</v>
      </c>
      <c r="H84" s="137">
        <v>5.8999999999999999E-3</v>
      </c>
      <c r="I84" s="137">
        <v>0.02</v>
      </c>
      <c r="J84" s="137">
        <f t="shared" si="15"/>
        <v>0.02</v>
      </c>
      <c r="K84" s="137">
        <v>0.153</v>
      </c>
      <c r="L84" s="137">
        <v>0.17069999999999999</v>
      </c>
      <c r="M84" s="136"/>
      <c r="N84" s="137">
        <f>N83</f>
        <v>0.24</v>
      </c>
      <c r="O84" s="137">
        <f t="shared" ref="O84:R84" si="16">O83</f>
        <v>0.24</v>
      </c>
      <c r="P84" s="137">
        <f t="shared" si="16"/>
        <v>0.2</v>
      </c>
      <c r="Q84" s="137">
        <f t="shared" si="16"/>
        <v>0.18</v>
      </c>
      <c r="R84" s="137">
        <f t="shared" si="16"/>
        <v>0.14000000000000001</v>
      </c>
      <c r="S84" s="119">
        <v>0</v>
      </c>
      <c r="T84" s="139">
        <f t="shared" si="14"/>
        <v>0.99999999999999989</v>
      </c>
      <c r="U84" s="119"/>
    </row>
    <row r="85" spans="1:21">
      <c r="A85" s="136" t="s">
        <v>405</v>
      </c>
      <c r="B85" s="140" t="str">
        <f>RATE!B66</f>
        <v>E511</v>
      </c>
      <c r="C85" s="136">
        <v>60</v>
      </c>
      <c r="D85" s="137">
        <v>0</v>
      </c>
      <c r="E85" s="137">
        <v>0.15</v>
      </c>
      <c r="F85" s="136" t="s">
        <v>406</v>
      </c>
      <c r="G85" s="137">
        <f t="shared" ref="G85:G99" si="17">H85*12</f>
        <v>5.3999999999999992E-2</v>
      </c>
      <c r="H85" s="137">
        <v>4.4999999999999997E-3</v>
      </c>
      <c r="I85" s="137">
        <v>6.0000000000000001E-3</v>
      </c>
      <c r="J85" s="137">
        <f t="shared" si="15"/>
        <v>6.0000000000000001E-3</v>
      </c>
      <c r="K85" s="137">
        <v>0.11713</v>
      </c>
      <c r="L85" s="137">
        <v>0.158</v>
      </c>
      <c r="M85" s="137"/>
      <c r="N85" s="137">
        <v>0.24</v>
      </c>
      <c r="O85" s="137">
        <f>N85</f>
        <v>0.24</v>
      </c>
      <c r="P85" s="137">
        <v>0.2</v>
      </c>
      <c r="Q85" s="137">
        <v>0.18</v>
      </c>
      <c r="R85" s="138">
        <v>0.14000000000000001</v>
      </c>
      <c r="S85" s="139">
        <f>1-SUM(N85:R85)</f>
        <v>0</v>
      </c>
      <c r="T85" s="139">
        <f>SUM(N85:S85)</f>
        <v>0.99999999999999989</v>
      </c>
      <c r="U85" s="119"/>
    </row>
    <row r="86" spans="1:21">
      <c r="A86" s="136"/>
      <c r="B86" s="140" t="str">
        <f>RATE!B67</f>
        <v>E512</v>
      </c>
      <c r="C86" s="136">
        <v>60</v>
      </c>
      <c r="D86" s="137">
        <v>0</v>
      </c>
      <c r="E86" s="137">
        <v>0.15</v>
      </c>
      <c r="F86" s="136" t="s">
        <v>407</v>
      </c>
      <c r="G86" s="137">
        <f>H86*12</f>
        <v>5.8799999999999998E-2</v>
      </c>
      <c r="H86" s="137">
        <v>4.8999999999999998E-3</v>
      </c>
      <c r="I86" s="137">
        <v>0.02</v>
      </c>
      <c r="J86" s="137">
        <f t="shared" si="15"/>
        <v>0.02</v>
      </c>
      <c r="K86" s="137">
        <v>0.1275</v>
      </c>
      <c r="L86" s="137">
        <v>0.159</v>
      </c>
      <c r="M86" s="137"/>
      <c r="N86" s="137">
        <f>N85</f>
        <v>0.24</v>
      </c>
      <c r="O86" s="137">
        <f t="shared" ref="O86:R89" si="18">O85</f>
        <v>0.24</v>
      </c>
      <c r="P86" s="137">
        <f t="shared" si="18"/>
        <v>0.2</v>
      </c>
      <c r="Q86" s="137">
        <f t="shared" si="18"/>
        <v>0.18</v>
      </c>
      <c r="R86" s="137">
        <f t="shared" si="18"/>
        <v>0.14000000000000001</v>
      </c>
      <c r="S86" s="137">
        <f>S90</f>
        <v>0</v>
      </c>
      <c r="T86" s="139">
        <f>SUM(N86:S86)</f>
        <v>0.99999999999999989</v>
      </c>
      <c r="U86" s="119"/>
    </row>
    <row r="87" spans="1:21">
      <c r="A87" s="136"/>
      <c r="B87" s="136" t="str">
        <f>RATE!B70</f>
        <v>E521</v>
      </c>
      <c r="C87" s="136">
        <v>60</v>
      </c>
      <c r="D87" s="137">
        <v>0</v>
      </c>
      <c r="E87" s="137">
        <v>0.2</v>
      </c>
      <c r="F87" s="136" t="s">
        <v>408</v>
      </c>
      <c r="G87" s="137">
        <f>H87*12</f>
        <v>5.3999999999999992E-2</v>
      </c>
      <c r="H87" s="137">
        <v>4.4999999999999997E-3</v>
      </c>
      <c r="I87" s="137">
        <v>2.4E-2</v>
      </c>
      <c r="J87" s="137">
        <f t="shared" si="15"/>
        <v>2.4E-2</v>
      </c>
      <c r="K87" s="137">
        <v>0.1172</v>
      </c>
      <c r="L87" s="137">
        <v>0.16239999999999999</v>
      </c>
      <c r="M87" s="137"/>
      <c r="N87" s="137">
        <f>N86</f>
        <v>0.24</v>
      </c>
      <c r="O87" s="137">
        <f t="shared" si="18"/>
        <v>0.24</v>
      </c>
      <c r="P87" s="137">
        <f t="shared" si="18"/>
        <v>0.2</v>
      </c>
      <c r="Q87" s="137">
        <f t="shared" si="18"/>
        <v>0.18</v>
      </c>
      <c r="R87" s="137">
        <f t="shared" si="18"/>
        <v>0.14000000000000001</v>
      </c>
      <c r="S87" s="138">
        <v>0</v>
      </c>
      <c r="T87" s="139">
        <f>SUM(N87:S87)</f>
        <v>0.99999999999999989</v>
      </c>
      <c r="U87" s="119"/>
    </row>
    <row r="88" spans="1:21">
      <c r="A88" s="136"/>
      <c r="B88" s="136" t="str">
        <f>RATE!B71</f>
        <v>E522</v>
      </c>
      <c r="C88" s="136">
        <v>60</v>
      </c>
      <c r="D88" s="137">
        <v>0</v>
      </c>
      <c r="E88" s="137">
        <v>0.2</v>
      </c>
      <c r="F88" s="136" t="s">
        <v>409</v>
      </c>
      <c r="G88" s="137">
        <f>H88*12</f>
        <v>5.8799999999999998E-2</v>
      </c>
      <c r="H88" s="137">
        <v>4.8999999999999998E-3</v>
      </c>
      <c r="I88" s="137">
        <v>3.5000000000000003E-2</v>
      </c>
      <c r="J88" s="137">
        <f t="shared" si="15"/>
        <v>3.5000000000000003E-2</v>
      </c>
      <c r="K88" s="137">
        <v>0.1275</v>
      </c>
      <c r="L88" s="137">
        <v>0.16789999999999999</v>
      </c>
      <c r="M88" s="137"/>
      <c r="N88" s="137">
        <f>N87</f>
        <v>0.24</v>
      </c>
      <c r="O88" s="137">
        <f t="shared" si="18"/>
        <v>0.24</v>
      </c>
      <c r="P88" s="137">
        <f t="shared" si="18"/>
        <v>0.2</v>
      </c>
      <c r="Q88" s="137">
        <f t="shared" si="18"/>
        <v>0.18</v>
      </c>
      <c r="R88" s="137">
        <f t="shared" si="18"/>
        <v>0.14000000000000001</v>
      </c>
      <c r="S88" s="138">
        <v>0</v>
      </c>
      <c r="T88" s="138">
        <f>SUM(N88:S88)</f>
        <v>0.99999999999999989</v>
      </c>
      <c r="U88" s="119"/>
    </row>
    <row r="89" spans="1:21">
      <c r="A89" s="136"/>
      <c r="B89" s="136" t="str">
        <f>RATE!B72</f>
        <v>E523</v>
      </c>
      <c r="C89" s="136">
        <v>60</v>
      </c>
      <c r="D89" s="137">
        <v>0</v>
      </c>
      <c r="E89" s="137">
        <v>0.2</v>
      </c>
      <c r="F89" s="136" t="s">
        <v>410</v>
      </c>
      <c r="G89" s="137">
        <f>H89*12</f>
        <v>7.0800000000000002E-2</v>
      </c>
      <c r="H89" s="137">
        <v>5.8999999999999999E-3</v>
      </c>
      <c r="I89" s="137">
        <v>0.04</v>
      </c>
      <c r="J89" s="137">
        <f t="shared" si="15"/>
        <v>0.04</v>
      </c>
      <c r="K89" s="137">
        <v>0.153</v>
      </c>
      <c r="L89" s="137">
        <v>0.19539999999999999</v>
      </c>
      <c r="M89" s="137"/>
      <c r="N89" s="137">
        <f>N88</f>
        <v>0.24</v>
      </c>
      <c r="O89" s="137">
        <f t="shared" si="18"/>
        <v>0.24</v>
      </c>
      <c r="P89" s="137">
        <f t="shared" si="18"/>
        <v>0.2</v>
      </c>
      <c r="Q89" s="137">
        <f t="shared" si="18"/>
        <v>0.18</v>
      </c>
      <c r="R89" s="137">
        <f t="shared" si="18"/>
        <v>0.14000000000000001</v>
      </c>
      <c r="S89" s="138">
        <v>0</v>
      </c>
      <c r="T89" s="138">
        <f>SUM(N89:S89)</f>
        <v>0.99999999999999989</v>
      </c>
      <c r="U89" s="119"/>
    </row>
    <row r="90" spans="1:21">
      <c r="A90" s="136" t="s">
        <v>411</v>
      </c>
      <c r="B90" s="140" t="str">
        <f>RATE!B75</f>
        <v>E531</v>
      </c>
      <c r="C90" s="136">
        <v>60</v>
      </c>
      <c r="D90" s="137">
        <v>0</v>
      </c>
      <c r="E90" s="137">
        <v>0.25</v>
      </c>
      <c r="F90" s="136" t="s">
        <v>412</v>
      </c>
      <c r="G90" s="137">
        <f t="shared" si="17"/>
        <v>3.7199999999999997E-2</v>
      </c>
      <c r="H90" s="137">
        <v>3.0999999999999999E-3</v>
      </c>
      <c r="I90" s="137">
        <v>5.0000000000000001E-3</v>
      </c>
      <c r="J90" s="137">
        <f t="shared" ref="J90:J101" si="19">I90</f>
        <v>5.0000000000000001E-3</v>
      </c>
      <c r="K90" s="137">
        <v>8.0949999999999994E-2</v>
      </c>
      <c r="L90" s="137">
        <v>0.14910000000000001</v>
      </c>
      <c r="M90" s="137"/>
      <c r="N90" s="137">
        <f>N85</f>
        <v>0.24</v>
      </c>
      <c r="O90" s="137">
        <f>O85</f>
        <v>0.24</v>
      </c>
      <c r="P90" s="137">
        <f>P85</f>
        <v>0.2</v>
      </c>
      <c r="Q90" s="137">
        <f>Q85</f>
        <v>0.18</v>
      </c>
      <c r="R90" s="137">
        <f>R85</f>
        <v>0.14000000000000001</v>
      </c>
      <c r="S90" s="139">
        <f>1-SUM(N90:R90)</f>
        <v>0</v>
      </c>
      <c r="T90" s="139">
        <f t="shared" ref="T90:T101" si="20">SUM(N90:S90)</f>
        <v>0.99999999999999989</v>
      </c>
      <c r="U90" s="119"/>
    </row>
    <row r="91" spans="1:21">
      <c r="A91" s="136"/>
      <c r="B91" s="140" t="str">
        <f>RATE!B76</f>
        <v>E532</v>
      </c>
      <c r="C91" s="136">
        <v>60</v>
      </c>
      <c r="D91" s="137">
        <v>0</v>
      </c>
      <c r="E91" s="137">
        <v>0.25</v>
      </c>
      <c r="F91" s="136" t="s">
        <v>413</v>
      </c>
      <c r="G91" s="137">
        <f t="shared" si="17"/>
        <v>4.2000000000000003E-2</v>
      </c>
      <c r="H91" s="137">
        <v>3.5000000000000001E-3</v>
      </c>
      <c r="I91" s="137">
        <v>1.4999999999999999E-2</v>
      </c>
      <c r="J91" s="137">
        <f t="shared" si="19"/>
        <v>1.4999999999999999E-2</v>
      </c>
      <c r="K91" s="137">
        <v>9.1300000000000006E-2</v>
      </c>
      <c r="L91" s="137">
        <v>0.15559999999999999</v>
      </c>
      <c r="M91" s="137"/>
      <c r="N91" s="137">
        <f>N90</f>
        <v>0.24</v>
      </c>
      <c r="O91" s="137">
        <f>O90</f>
        <v>0.24</v>
      </c>
      <c r="P91" s="137">
        <f>P90</f>
        <v>0.2</v>
      </c>
      <c r="Q91" s="137">
        <f>Q90</f>
        <v>0.18</v>
      </c>
      <c r="R91" s="137">
        <f>R90</f>
        <v>0.14000000000000001</v>
      </c>
      <c r="S91" s="139">
        <v>0</v>
      </c>
      <c r="T91" s="139">
        <f t="shared" si="20"/>
        <v>0.99999999999999989</v>
      </c>
      <c r="U91" s="119"/>
    </row>
    <row r="92" spans="1:21">
      <c r="A92" s="136"/>
      <c r="B92" s="140" t="str">
        <f>RATE!B77</f>
        <v>E533</v>
      </c>
      <c r="C92" s="136">
        <v>60</v>
      </c>
      <c r="D92" s="137">
        <v>0</v>
      </c>
      <c r="E92" s="137">
        <v>0.25</v>
      </c>
      <c r="F92" s="136" t="s">
        <v>414</v>
      </c>
      <c r="G92" s="137">
        <f t="shared" si="17"/>
        <v>4.6799999999999994E-2</v>
      </c>
      <c r="H92" s="137">
        <v>3.8999999999999998E-3</v>
      </c>
      <c r="I92" s="137">
        <v>2.5000000000000001E-2</v>
      </c>
      <c r="J92" s="137">
        <f t="shared" si="19"/>
        <v>2.5000000000000001E-2</v>
      </c>
      <c r="K92" s="137">
        <v>0.1017</v>
      </c>
      <c r="L92" s="137">
        <v>0.16170000000000001</v>
      </c>
      <c r="M92" s="137"/>
      <c r="N92" s="137">
        <f>N86</f>
        <v>0.24</v>
      </c>
      <c r="O92" s="137">
        <f>O86</f>
        <v>0.24</v>
      </c>
      <c r="P92" s="137">
        <f>P86</f>
        <v>0.2</v>
      </c>
      <c r="Q92" s="137">
        <f>Q86</f>
        <v>0.18</v>
      </c>
      <c r="R92" s="137">
        <f>R86</f>
        <v>0.14000000000000001</v>
      </c>
      <c r="S92" s="139">
        <v>0</v>
      </c>
      <c r="T92" s="139">
        <f t="shared" si="20"/>
        <v>0.99999999999999989</v>
      </c>
      <c r="U92" s="119"/>
    </row>
    <row r="93" spans="1:21">
      <c r="A93" s="136"/>
      <c r="B93" s="140" t="str">
        <f>RATE!B78</f>
        <v>E534</v>
      </c>
      <c r="C93" s="136">
        <v>60</v>
      </c>
      <c r="D93" s="137">
        <v>0</v>
      </c>
      <c r="E93" s="137">
        <v>0.25</v>
      </c>
      <c r="F93" s="136" t="s">
        <v>415</v>
      </c>
      <c r="G93" s="137">
        <f t="shared" si="17"/>
        <v>5.3999999999999992E-2</v>
      </c>
      <c r="H93" s="137">
        <v>4.4999999999999997E-3</v>
      </c>
      <c r="I93" s="137">
        <v>4.4999999999999998E-2</v>
      </c>
      <c r="J93" s="137">
        <f t="shared" ref="J93:J98" si="21">I93</f>
        <v>4.4999999999999998E-2</v>
      </c>
      <c r="K93" s="137">
        <v>0.1172</v>
      </c>
      <c r="L93" s="137">
        <v>0.1643</v>
      </c>
      <c r="M93" s="137"/>
      <c r="N93" s="137">
        <f>N92</f>
        <v>0.24</v>
      </c>
      <c r="O93" s="137">
        <f t="shared" ref="O93:R94" si="22">O92</f>
        <v>0.24</v>
      </c>
      <c r="P93" s="137">
        <f t="shared" si="22"/>
        <v>0.2</v>
      </c>
      <c r="Q93" s="137">
        <f t="shared" si="22"/>
        <v>0.18</v>
      </c>
      <c r="R93" s="137">
        <f t="shared" si="22"/>
        <v>0.14000000000000001</v>
      </c>
      <c r="S93" s="139">
        <v>0</v>
      </c>
      <c r="T93" s="139">
        <f t="shared" si="20"/>
        <v>0.99999999999999989</v>
      </c>
      <c r="U93" s="119"/>
    </row>
    <row r="94" spans="1:21">
      <c r="A94" s="136"/>
      <c r="B94" s="140" t="str">
        <f>RATE!B79</f>
        <v>E535</v>
      </c>
      <c r="C94" s="136">
        <v>60</v>
      </c>
      <c r="D94" s="137">
        <v>0</v>
      </c>
      <c r="E94" s="137">
        <v>0.25</v>
      </c>
      <c r="F94" s="136" t="s">
        <v>374</v>
      </c>
      <c r="G94" s="137">
        <f t="shared" si="17"/>
        <v>5.8799999999999998E-2</v>
      </c>
      <c r="H94" s="137">
        <v>4.8999999999999998E-3</v>
      </c>
      <c r="I94" s="137">
        <v>0.05</v>
      </c>
      <c r="J94" s="137">
        <f t="shared" si="21"/>
        <v>0.05</v>
      </c>
      <c r="K94" s="137">
        <v>0.1278</v>
      </c>
      <c r="L94" s="137">
        <v>0.1749</v>
      </c>
      <c r="M94" s="137"/>
      <c r="N94" s="137">
        <f>N93</f>
        <v>0.24</v>
      </c>
      <c r="O94" s="137">
        <f t="shared" si="22"/>
        <v>0.24</v>
      </c>
      <c r="P94" s="137">
        <f t="shared" si="22"/>
        <v>0.2</v>
      </c>
      <c r="Q94" s="137">
        <f t="shared" si="22"/>
        <v>0.18</v>
      </c>
      <c r="R94" s="137">
        <f t="shared" si="22"/>
        <v>0.14000000000000001</v>
      </c>
      <c r="S94" s="139">
        <v>0</v>
      </c>
      <c r="T94" s="139">
        <f t="shared" si="20"/>
        <v>0.99999999999999989</v>
      </c>
      <c r="U94" s="119"/>
    </row>
    <row r="95" spans="1:21">
      <c r="A95" s="136"/>
      <c r="B95" s="140" t="str">
        <f>RATE!B82</f>
        <v>E541</v>
      </c>
      <c r="C95" s="136">
        <v>60</v>
      </c>
      <c r="D95" s="137">
        <v>0</v>
      </c>
      <c r="E95" s="137">
        <v>0.3</v>
      </c>
      <c r="F95" s="136" t="s">
        <v>412</v>
      </c>
      <c r="G95" s="137">
        <f>H95*12</f>
        <v>3.7199999999999997E-2</v>
      </c>
      <c r="H95" s="137">
        <v>3.0999999999999999E-3</v>
      </c>
      <c r="I95" s="137">
        <v>0.02</v>
      </c>
      <c r="J95" s="137">
        <f t="shared" si="21"/>
        <v>0.02</v>
      </c>
      <c r="K95" s="137">
        <v>8.0949999999999994E-2</v>
      </c>
      <c r="L95" s="137">
        <v>0.15859999999999999</v>
      </c>
      <c r="M95" s="137"/>
      <c r="N95" s="137">
        <f>N96</f>
        <v>0.24</v>
      </c>
      <c r="O95" s="137">
        <f>O96</f>
        <v>0.24</v>
      </c>
      <c r="P95" s="137">
        <f>P96</f>
        <v>0.2</v>
      </c>
      <c r="Q95" s="137">
        <f>Q96</f>
        <v>0.18</v>
      </c>
      <c r="R95" s="137">
        <f>R96</f>
        <v>0.14000000000000001</v>
      </c>
      <c r="S95" s="139">
        <v>0</v>
      </c>
      <c r="T95" s="139">
        <f>SUM(N95:S95)</f>
        <v>0.99999999999999989</v>
      </c>
      <c r="U95" s="119"/>
    </row>
    <row r="96" spans="1:21">
      <c r="A96" s="136"/>
      <c r="B96" s="140" t="str">
        <f>RATE!B83</f>
        <v>E542</v>
      </c>
      <c r="C96" s="136">
        <v>60</v>
      </c>
      <c r="D96" s="137">
        <v>0</v>
      </c>
      <c r="E96" s="137">
        <v>0.3</v>
      </c>
      <c r="F96" s="136" t="s">
        <v>413</v>
      </c>
      <c r="G96" s="137">
        <f>H96*12</f>
        <v>4.2000000000000003E-2</v>
      </c>
      <c r="H96" s="137">
        <v>3.5000000000000001E-3</v>
      </c>
      <c r="I96" s="137">
        <v>3.5000000000000003E-2</v>
      </c>
      <c r="J96" s="137">
        <f t="shared" si="21"/>
        <v>3.5000000000000003E-2</v>
      </c>
      <c r="K96" s="137">
        <v>9.1399999999999995E-2</v>
      </c>
      <c r="L96" s="137">
        <v>0.15959999999999999</v>
      </c>
      <c r="M96" s="137"/>
      <c r="N96" s="137">
        <f>N92</f>
        <v>0.24</v>
      </c>
      <c r="O96" s="137">
        <f>O92</f>
        <v>0.24</v>
      </c>
      <c r="P96" s="137">
        <f>P92</f>
        <v>0.2</v>
      </c>
      <c r="Q96" s="137">
        <f>Q92</f>
        <v>0.18</v>
      </c>
      <c r="R96" s="137">
        <f>R92</f>
        <v>0.14000000000000001</v>
      </c>
      <c r="S96" s="139">
        <v>0</v>
      </c>
      <c r="T96" s="139">
        <f>SUM(N96:S96)</f>
        <v>0.99999999999999989</v>
      </c>
      <c r="U96" s="119"/>
    </row>
    <row r="97" spans="1:22">
      <c r="A97" s="136"/>
      <c r="B97" s="136" t="str">
        <f>RATE!B37</f>
        <v>E411</v>
      </c>
      <c r="C97" s="136">
        <v>48</v>
      </c>
      <c r="D97" s="137">
        <v>0</v>
      </c>
      <c r="E97" s="137">
        <v>0.15</v>
      </c>
      <c r="F97" s="136" t="s">
        <v>416</v>
      </c>
      <c r="G97" s="137">
        <f>H97*12</f>
        <v>6.6000000000000003E-2</v>
      </c>
      <c r="H97" s="137">
        <v>5.4999999999999997E-3</v>
      </c>
      <c r="I97" s="137">
        <v>1.4999999999999999E-2</v>
      </c>
      <c r="J97" s="137">
        <f t="shared" si="21"/>
        <v>1.4999999999999999E-2</v>
      </c>
      <c r="K97" s="137">
        <v>0.12770000000000001</v>
      </c>
      <c r="L97" s="137">
        <v>0.15859999999999999</v>
      </c>
      <c r="M97" s="137"/>
      <c r="N97" s="138">
        <f>N100</f>
        <v>0.25</v>
      </c>
      <c r="O97" s="138">
        <f>O100</f>
        <v>0.25</v>
      </c>
      <c r="P97" s="138">
        <f>P100</f>
        <v>0.25</v>
      </c>
      <c r="Q97" s="138">
        <f>Q100</f>
        <v>0.25</v>
      </c>
      <c r="R97" s="138">
        <f>R100</f>
        <v>0</v>
      </c>
      <c r="S97" s="138">
        <v>0</v>
      </c>
      <c r="T97" s="139">
        <f>SUM(N97:S97)</f>
        <v>1</v>
      </c>
      <c r="U97" s="119"/>
    </row>
    <row r="98" spans="1:22">
      <c r="A98" s="136"/>
      <c r="B98" s="136" t="str">
        <f>RATE!B38</f>
        <v>E412</v>
      </c>
      <c r="C98" s="136">
        <v>48</v>
      </c>
      <c r="D98" s="138">
        <v>0</v>
      </c>
      <c r="E98" s="138">
        <v>0.15</v>
      </c>
      <c r="F98" s="136" t="s">
        <v>417</v>
      </c>
      <c r="G98" s="138">
        <f>H98*12</f>
        <v>7.0800000000000002E-2</v>
      </c>
      <c r="H98" s="138">
        <v>5.8999999999999999E-3</v>
      </c>
      <c r="I98" s="138">
        <v>2.5000000000000001E-2</v>
      </c>
      <c r="J98" s="138">
        <f t="shared" si="21"/>
        <v>2.5000000000000001E-2</v>
      </c>
      <c r="K98" s="138">
        <v>0.1368</v>
      </c>
      <c r="L98" s="138">
        <v>0.16070000000000001</v>
      </c>
      <c r="M98" s="138"/>
      <c r="N98" s="138">
        <f>N97</f>
        <v>0.25</v>
      </c>
      <c r="O98" s="138">
        <f>O97</f>
        <v>0.25</v>
      </c>
      <c r="P98" s="138">
        <f>P97</f>
        <v>0.25</v>
      </c>
      <c r="Q98" s="138">
        <f>Q97</f>
        <v>0.25</v>
      </c>
      <c r="R98" s="138">
        <f>R97</f>
        <v>0</v>
      </c>
      <c r="S98" s="138">
        <v>0</v>
      </c>
      <c r="T98" s="138">
        <f>SUM(N98:S98)</f>
        <v>1</v>
      </c>
      <c r="U98" s="138"/>
    </row>
    <row r="99" spans="1:22">
      <c r="A99" s="136"/>
      <c r="B99" s="136" t="str">
        <f>RATE!B41</f>
        <v>E421</v>
      </c>
      <c r="C99" s="136">
        <v>48</v>
      </c>
      <c r="D99" s="137">
        <v>0</v>
      </c>
      <c r="E99" s="137">
        <v>0.2</v>
      </c>
      <c r="F99" s="136" t="s">
        <v>418</v>
      </c>
      <c r="G99" s="137">
        <f t="shared" si="17"/>
        <v>5.8799999999999998E-2</v>
      </c>
      <c r="H99" s="137">
        <v>4.8999999999999998E-3</v>
      </c>
      <c r="I99" s="137">
        <v>0.02</v>
      </c>
      <c r="J99" s="137">
        <f t="shared" si="19"/>
        <v>0.02</v>
      </c>
      <c r="K99" s="137">
        <v>0.114</v>
      </c>
      <c r="L99" s="137">
        <v>0.1542</v>
      </c>
      <c r="M99" s="137"/>
      <c r="N99" s="138">
        <v>0.25</v>
      </c>
      <c r="O99" s="138">
        <v>0.25</v>
      </c>
      <c r="P99" s="138">
        <v>0.25</v>
      </c>
      <c r="Q99" s="138">
        <v>0.25</v>
      </c>
      <c r="R99" s="138">
        <v>0</v>
      </c>
      <c r="S99" s="138">
        <v>0</v>
      </c>
      <c r="T99" s="139">
        <f t="shared" si="20"/>
        <v>1</v>
      </c>
      <c r="U99" s="119"/>
    </row>
    <row r="100" spans="1:22">
      <c r="A100" s="136"/>
      <c r="B100" s="136" t="str">
        <f>RATE!B42</f>
        <v>E422</v>
      </c>
      <c r="C100" s="136">
        <v>48</v>
      </c>
      <c r="D100" s="137">
        <v>0</v>
      </c>
      <c r="E100" s="137">
        <v>0.2</v>
      </c>
      <c r="F100" s="136" t="s">
        <v>419</v>
      </c>
      <c r="G100" s="137">
        <f>H100*12</f>
        <v>6.6000000000000003E-2</v>
      </c>
      <c r="H100" s="137">
        <v>5.4999999999999997E-3</v>
      </c>
      <c r="I100" s="137">
        <v>3.5000000000000003E-2</v>
      </c>
      <c r="J100" s="137">
        <f t="shared" si="19"/>
        <v>3.5000000000000003E-2</v>
      </c>
      <c r="K100" s="137">
        <v>0.12770000000000001</v>
      </c>
      <c r="L100" s="137">
        <v>0.1578</v>
      </c>
      <c r="M100" s="137"/>
      <c r="N100" s="138">
        <v>0.25</v>
      </c>
      <c r="O100" s="138">
        <v>0.25</v>
      </c>
      <c r="P100" s="138">
        <v>0.25</v>
      </c>
      <c r="Q100" s="138">
        <v>0.25</v>
      </c>
      <c r="R100" s="138">
        <v>0</v>
      </c>
      <c r="S100" s="138">
        <v>0</v>
      </c>
      <c r="T100" s="139">
        <f t="shared" si="20"/>
        <v>1</v>
      </c>
      <c r="U100" s="119"/>
    </row>
    <row r="101" spans="1:22">
      <c r="B101" s="136" t="str">
        <f>RATE!B43</f>
        <v>E423</v>
      </c>
      <c r="C101" s="136">
        <v>48</v>
      </c>
      <c r="D101" s="138">
        <v>0</v>
      </c>
      <c r="E101" s="138">
        <v>0.2</v>
      </c>
      <c r="F101" s="136" t="s">
        <v>420</v>
      </c>
      <c r="G101" s="138">
        <f>H101*12</f>
        <v>7.0800000000000002E-2</v>
      </c>
      <c r="H101" s="138">
        <v>5.8999999999999999E-3</v>
      </c>
      <c r="I101" s="138">
        <v>0.04</v>
      </c>
      <c r="J101" s="138">
        <f t="shared" si="19"/>
        <v>0.04</v>
      </c>
      <c r="K101" s="138">
        <v>0.13689999999999999</v>
      </c>
      <c r="L101" s="138">
        <v>0.1651</v>
      </c>
      <c r="M101" s="138"/>
      <c r="N101" s="138">
        <f>N100</f>
        <v>0.25</v>
      </c>
      <c r="O101" s="138">
        <f>O100</f>
        <v>0.25</v>
      </c>
      <c r="P101" s="138">
        <f>P100</f>
        <v>0.25</v>
      </c>
      <c r="Q101" s="138">
        <f>Q100</f>
        <v>0.25</v>
      </c>
      <c r="R101" s="138">
        <f>R100</f>
        <v>0</v>
      </c>
      <c r="S101" s="138">
        <v>0</v>
      </c>
      <c r="T101" s="139">
        <f t="shared" si="20"/>
        <v>1</v>
      </c>
      <c r="U101" s="138"/>
      <c r="V101" s="138"/>
    </row>
    <row r="102" spans="1:22">
      <c r="B102" s="136"/>
      <c r="C102" s="136"/>
      <c r="D102" s="138"/>
      <c r="E102" s="138"/>
      <c r="F102" s="136"/>
      <c r="G102" s="138"/>
      <c r="H102" s="138"/>
      <c r="I102" s="138"/>
      <c r="J102" s="138"/>
      <c r="K102" s="138"/>
      <c r="L102" s="138"/>
      <c r="M102" s="138"/>
      <c r="N102" s="138"/>
      <c r="O102" s="138"/>
      <c r="P102" s="138"/>
      <c r="Q102" s="138"/>
      <c r="R102" s="138"/>
      <c r="S102" s="138"/>
      <c r="T102" s="138"/>
      <c r="U102" s="138"/>
      <c r="V102" s="138"/>
    </row>
    <row r="103" spans="1:22">
      <c r="B103" s="136"/>
      <c r="C103" s="136"/>
      <c r="D103" s="138"/>
      <c r="E103" s="138"/>
      <c r="F103" s="136"/>
      <c r="G103" s="138"/>
      <c r="H103" s="138"/>
      <c r="I103" s="138"/>
      <c r="J103" s="138"/>
      <c r="K103" s="138"/>
      <c r="L103" s="138"/>
      <c r="M103" s="138"/>
      <c r="N103" s="138"/>
      <c r="O103" s="138"/>
      <c r="P103" s="138"/>
      <c r="Q103" s="138"/>
      <c r="R103" s="138"/>
      <c r="S103" s="138"/>
      <c r="T103" s="138"/>
      <c r="U103" s="138"/>
      <c r="V103" s="138"/>
    </row>
    <row r="104" spans="1:22">
      <c r="B104" s="136"/>
      <c r="C104" s="136"/>
      <c r="D104" s="138"/>
      <c r="E104" s="138"/>
      <c r="F104" s="136"/>
      <c r="G104" s="138"/>
      <c r="H104" s="138"/>
      <c r="I104" s="138"/>
      <c r="J104" s="138"/>
      <c r="K104" s="138"/>
      <c r="L104" s="138"/>
      <c r="M104" s="138"/>
      <c r="N104" s="138"/>
      <c r="O104" s="138"/>
      <c r="P104" s="138"/>
      <c r="Q104" s="138"/>
      <c r="R104" s="138"/>
      <c r="S104" s="138"/>
      <c r="T104" s="138"/>
      <c r="U104" s="138"/>
      <c r="V104" s="138"/>
    </row>
    <row r="105" spans="1:22">
      <c r="B105" s="136"/>
      <c r="C105" s="136"/>
      <c r="D105" s="138"/>
      <c r="E105" s="138"/>
      <c r="F105" s="136"/>
      <c r="G105" s="138"/>
      <c r="H105" s="138"/>
      <c r="I105" s="138"/>
      <c r="J105" s="138"/>
      <c r="K105" s="138"/>
      <c r="L105" s="138"/>
      <c r="M105" s="138"/>
      <c r="N105" s="138"/>
      <c r="O105" s="138"/>
      <c r="P105" s="138"/>
      <c r="Q105" s="138"/>
      <c r="R105" s="138"/>
      <c r="S105" s="138"/>
      <c r="T105" s="138"/>
      <c r="U105" s="138"/>
      <c r="V105" s="138"/>
    </row>
    <row r="106" spans="1:22">
      <c r="B106" s="136"/>
      <c r="C106" s="136"/>
      <c r="F106" s="136"/>
      <c r="G106" s="138"/>
      <c r="H106" s="138"/>
      <c r="I106" s="138"/>
      <c r="J106" s="138"/>
      <c r="K106" s="138"/>
      <c r="L106" s="138"/>
      <c r="M106" s="138"/>
      <c r="N106" s="138"/>
      <c r="O106" s="138"/>
      <c r="P106" s="138"/>
      <c r="Q106" s="138"/>
      <c r="R106" s="138"/>
      <c r="S106" s="138"/>
      <c r="T106" s="138"/>
      <c r="U106" s="138"/>
      <c r="V106" s="138"/>
    </row>
    <row r="107" spans="1:22">
      <c r="F107" s="136"/>
      <c r="G107" s="141"/>
    </row>
    <row r="108" spans="1:22">
      <c r="F108" s="136"/>
      <c r="G108" s="141"/>
    </row>
    <row r="109" spans="1:22">
      <c r="F109" s="136"/>
      <c r="G109" s="136"/>
    </row>
    <row r="110" spans="1:22">
      <c r="F110" s="136"/>
      <c r="G110" s="141"/>
    </row>
    <row r="111" spans="1:22">
      <c r="F111" s="136"/>
      <c r="G111" s="136"/>
    </row>
    <row r="112" spans="1:22">
      <c r="F112" s="136"/>
      <c r="G112" s="136"/>
    </row>
  </sheetData>
  <sheetProtection selectLockedCells="1" selectUnlockedCells="1"/>
  <mergeCells count="1">
    <mergeCell ref="A1:F1"/>
  </mergeCells>
  <phoneticPr fontId="3" type="noConversion"/>
  <dataValidations count="1">
    <dataValidation type="list" imeMode="off" allowBlank="1" showInputMessage="1" showErrorMessage="1" sqref="WVL983040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B65536 IZ65536 SV65536 ACR65536 AMN65536 AWJ65536 BGF65536 BQB65536 BZX65536 CJT65536 CTP65536 DDL65536 DNH65536 DXD65536 EGZ65536 EQV65536 FAR65536 FKN65536 FUJ65536 GEF65536 GOB65536 GXX65536 HHT65536 HRP65536 IBL65536 ILH65536 IVD65536 JEZ65536 JOV65536 JYR65536 KIN65536 KSJ65536 LCF65536 LMB65536 LVX65536 MFT65536 MPP65536 MZL65536 NJH65536 NTD65536 OCZ65536 OMV65536 OWR65536 PGN65536 PQJ65536 QAF65536 QKB65536 QTX65536 RDT65536 RNP65536 RXL65536 SHH65536 SRD65536 TAZ65536 TKV65536 TUR65536 UEN65536 UOJ65536 UYF65536 VIB65536 VRX65536 WBT65536 WLP65536 WVL65536 B131072 IZ131072 SV131072 ACR131072 AMN131072 AWJ131072 BGF131072 BQB131072 BZX131072 CJT131072 CTP131072 DDL131072 DNH131072 DXD131072 EGZ131072 EQV131072 FAR131072 FKN131072 FUJ131072 GEF131072 GOB131072 GXX131072 HHT131072 HRP131072 IBL131072 ILH131072 IVD131072 JEZ131072 JOV131072 JYR131072 KIN131072 KSJ131072 LCF131072 LMB131072 LVX131072 MFT131072 MPP131072 MZL131072 NJH131072 NTD131072 OCZ131072 OMV131072 OWR131072 PGN131072 PQJ131072 QAF131072 QKB131072 QTX131072 RDT131072 RNP131072 RXL131072 SHH131072 SRD131072 TAZ131072 TKV131072 TUR131072 UEN131072 UOJ131072 UYF131072 VIB131072 VRX131072 WBT131072 WLP131072 WVL131072 B196608 IZ196608 SV196608 ACR196608 AMN196608 AWJ196608 BGF196608 BQB196608 BZX196608 CJT196608 CTP196608 DDL196608 DNH196608 DXD196608 EGZ196608 EQV196608 FAR196608 FKN196608 FUJ196608 GEF196608 GOB196608 GXX196608 HHT196608 HRP196608 IBL196608 ILH196608 IVD196608 JEZ196608 JOV196608 JYR196608 KIN196608 KSJ196608 LCF196608 LMB196608 LVX196608 MFT196608 MPP196608 MZL196608 NJH196608 NTD196608 OCZ196608 OMV196608 OWR196608 PGN196608 PQJ196608 QAF196608 QKB196608 QTX196608 RDT196608 RNP196608 RXL196608 SHH196608 SRD196608 TAZ196608 TKV196608 TUR196608 UEN196608 UOJ196608 UYF196608 VIB196608 VRX196608 WBT196608 WLP196608 WVL196608 B262144 IZ262144 SV262144 ACR262144 AMN262144 AWJ262144 BGF262144 BQB262144 BZX262144 CJT262144 CTP262144 DDL262144 DNH262144 DXD262144 EGZ262144 EQV262144 FAR262144 FKN262144 FUJ262144 GEF262144 GOB262144 GXX262144 HHT262144 HRP262144 IBL262144 ILH262144 IVD262144 JEZ262144 JOV262144 JYR262144 KIN262144 KSJ262144 LCF262144 LMB262144 LVX262144 MFT262144 MPP262144 MZL262144 NJH262144 NTD262144 OCZ262144 OMV262144 OWR262144 PGN262144 PQJ262144 QAF262144 QKB262144 QTX262144 RDT262144 RNP262144 RXL262144 SHH262144 SRD262144 TAZ262144 TKV262144 TUR262144 UEN262144 UOJ262144 UYF262144 VIB262144 VRX262144 WBT262144 WLP262144 WVL262144 B327680 IZ327680 SV327680 ACR327680 AMN327680 AWJ327680 BGF327680 BQB327680 BZX327680 CJT327680 CTP327680 DDL327680 DNH327680 DXD327680 EGZ327680 EQV327680 FAR327680 FKN327680 FUJ327680 GEF327680 GOB327680 GXX327680 HHT327680 HRP327680 IBL327680 ILH327680 IVD327680 JEZ327680 JOV327680 JYR327680 KIN327680 KSJ327680 LCF327680 LMB327680 LVX327680 MFT327680 MPP327680 MZL327680 NJH327680 NTD327680 OCZ327680 OMV327680 OWR327680 PGN327680 PQJ327680 QAF327680 QKB327680 QTX327680 RDT327680 RNP327680 RXL327680 SHH327680 SRD327680 TAZ327680 TKV327680 TUR327680 UEN327680 UOJ327680 UYF327680 VIB327680 VRX327680 WBT327680 WLP327680 WVL327680 B393216 IZ393216 SV393216 ACR393216 AMN393216 AWJ393216 BGF393216 BQB393216 BZX393216 CJT393216 CTP393216 DDL393216 DNH393216 DXD393216 EGZ393216 EQV393216 FAR393216 FKN393216 FUJ393216 GEF393216 GOB393216 GXX393216 HHT393216 HRP393216 IBL393216 ILH393216 IVD393216 JEZ393216 JOV393216 JYR393216 KIN393216 KSJ393216 LCF393216 LMB393216 LVX393216 MFT393216 MPP393216 MZL393216 NJH393216 NTD393216 OCZ393216 OMV393216 OWR393216 PGN393216 PQJ393216 QAF393216 QKB393216 QTX393216 RDT393216 RNP393216 RXL393216 SHH393216 SRD393216 TAZ393216 TKV393216 TUR393216 UEN393216 UOJ393216 UYF393216 VIB393216 VRX393216 WBT393216 WLP393216 WVL393216 B458752 IZ458752 SV458752 ACR458752 AMN458752 AWJ458752 BGF458752 BQB458752 BZX458752 CJT458752 CTP458752 DDL458752 DNH458752 DXD458752 EGZ458752 EQV458752 FAR458752 FKN458752 FUJ458752 GEF458752 GOB458752 GXX458752 HHT458752 HRP458752 IBL458752 ILH458752 IVD458752 JEZ458752 JOV458752 JYR458752 KIN458752 KSJ458752 LCF458752 LMB458752 LVX458752 MFT458752 MPP458752 MZL458752 NJH458752 NTD458752 OCZ458752 OMV458752 OWR458752 PGN458752 PQJ458752 QAF458752 QKB458752 QTX458752 RDT458752 RNP458752 RXL458752 SHH458752 SRD458752 TAZ458752 TKV458752 TUR458752 UEN458752 UOJ458752 UYF458752 VIB458752 VRX458752 WBT458752 WLP458752 WVL458752 B524288 IZ524288 SV524288 ACR524288 AMN524288 AWJ524288 BGF524288 BQB524288 BZX524288 CJT524288 CTP524288 DDL524288 DNH524288 DXD524288 EGZ524288 EQV524288 FAR524288 FKN524288 FUJ524288 GEF524288 GOB524288 GXX524288 HHT524288 HRP524288 IBL524288 ILH524288 IVD524288 JEZ524288 JOV524288 JYR524288 KIN524288 KSJ524288 LCF524288 LMB524288 LVX524288 MFT524288 MPP524288 MZL524288 NJH524288 NTD524288 OCZ524288 OMV524288 OWR524288 PGN524288 PQJ524288 QAF524288 QKB524288 QTX524288 RDT524288 RNP524288 RXL524288 SHH524288 SRD524288 TAZ524288 TKV524288 TUR524288 UEN524288 UOJ524288 UYF524288 VIB524288 VRX524288 WBT524288 WLP524288 WVL524288 B589824 IZ589824 SV589824 ACR589824 AMN589824 AWJ589824 BGF589824 BQB589824 BZX589824 CJT589824 CTP589824 DDL589824 DNH589824 DXD589824 EGZ589824 EQV589824 FAR589824 FKN589824 FUJ589824 GEF589824 GOB589824 GXX589824 HHT589824 HRP589824 IBL589824 ILH589824 IVD589824 JEZ589824 JOV589824 JYR589824 KIN589824 KSJ589824 LCF589824 LMB589824 LVX589824 MFT589824 MPP589824 MZL589824 NJH589824 NTD589824 OCZ589824 OMV589824 OWR589824 PGN589824 PQJ589824 QAF589824 QKB589824 QTX589824 RDT589824 RNP589824 RXL589824 SHH589824 SRD589824 TAZ589824 TKV589824 TUR589824 UEN589824 UOJ589824 UYF589824 VIB589824 VRX589824 WBT589824 WLP589824 WVL589824 B655360 IZ655360 SV655360 ACR655360 AMN655360 AWJ655360 BGF655360 BQB655360 BZX655360 CJT655360 CTP655360 DDL655360 DNH655360 DXD655360 EGZ655360 EQV655360 FAR655360 FKN655360 FUJ655360 GEF655360 GOB655360 GXX655360 HHT655360 HRP655360 IBL655360 ILH655360 IVD655360 JEZ655360 JOV655360 JYR655360 KIN655360 KSJ655360 LCF655360 LMB655360 LVX655360 MFT655360 MPP655360 MZL655360 NJH655360 NTD655360 OCZ655360 OMV655360 OWR655360 PGN655360 PQJ655360 QAF655360 QKB655360 QTX655360 RDT655360 RNP655360 RXL655360 SHH655360 SRD655360 TAZ655360 TKV655360 TUR655360 UEN655360 UOJ655360 UYF655360 VIB655360 VRX655360 WBT655360 WLP655360 WVL655360 B720896 IZ720896 SV720896 ACR720896 AMN720896 AWJ720896 BGF720896 BQB720896 BZX720896 CJT720896 CTP720896 DDL720896 DNH720896 DXD720896 EGZ720896 EQV720896 FAR720896 FKN720896 FUJ720896 GEF720896 GOB720896 GXX720896 HHT720896 HRP720896 IBL720896 ILH720896 IVD720896 JEZ720896 JOV720896 JYR720896 KIN720896 KSJ720896 LCF720896 LMB720896 LVX720896 MFT720896 MPP720896 MZL720896 NJH720896 NTD720896 OCZ720896 OMV720896 OWR720896 PGN720896 PQJ720896 QAF720896 QKB720896 QTX720896 RDT720896 RNP720896 RXL720896 SHH720896 SRD720896 TAZ720896 TKV720896 TUR720896 UEN720896 UOJ720896 UYF720896 VIB720896 VRX720896 WBT720896 WLP720896 WVL720896 B786432 IZ786432 SV786432 ACR786432 AMN786432 AWJ786432 BGF786432 BQB786432 BZX786432 CJT786432 CTP786432 DDL786432 DNH786432 DXD786432 EGZ786432 EQV786432 FAR786432 FKN786432 FUJ786432 GEF786432 GOB786432 GXX786432 HHT786432 HRP786432 IBL786432 ILH786432 IVD786432 JEZ786432 JOV786432 JYR786432 KIN786432 KSJ786432 LCF786432 LMB786432 LVX786432 MFT786432 MPP786432 MZL786432 NJH786432 NTD786432 OCZ786432 OMV786432 OWR786432 PGN786432 PQJ786432 QAF786432 QKB786432 QTX786432 RDT786432 RNP786432 RXL786432 SHH786432 SRD786432 TAZ786432 TKV786432 TUR786432 UEN786432 UOJ786432 UYF786432 VIB786432 VRX786432 WBT786432 WLP786432 WVL786432 B851968 IZ851968 SV851968 ACR851968 AMN851968 AWJ851968 BGF851968 BQB851968 BZX851968 CJT851968 CTP851968 DDL851968 DNH851968 DXD851968 EGZ851968 EQV851968 FAR851968 FKN851968 FUJ851968 GEF851968 GOB851968 GXX851968 HHT851968 HRP851968 IBL851968 ILH851968 IVD851968 JEZ851968 JOV851968 JYR851968 KIN851968 KSJ851968 LCF851968 LMB851968 LVX851968 MFT851968 MPP851968 MZL851968 NJH851968 NTD851968 OCZ851968 OMV851968 OWR851968 PGN851968 PQJ851968 QAF851968 QKB851968 QTX851968 RDT851968 RNP851968 RXL851968 SHH851968 SRD851968 TAZ851968 TKV851968 TUR851968 UEN851968 UOJ851968 UYF851968 VIB851968 VRX851968 WBT851968 WLP851968 WVL851968 B917504 IZ917504 SV917504 ACR917504 AMN917504 AWJ917504 BGF917504 BQB917504 BZX917504 CJT917504 CTP917504 DDL917504 DNH917504 DXD917504 EGZ917504 EQV917504 FAR917504 FKN917504 FUJ917504 GEF917504 GOB917504 GXX917504 HHT917504 HRP917504 IBL917504 ILH917504 IVD917504 JEZ917504 JOV917504 JYR917504 KIN917504 KSJ917504 LCF917504 LMB917504 LVX917504 MFT917504 MPP917504 MZL917504 NJH917504 NTD917504 OCZ917504 OMV917504 OWR917504 PGN917504 PQJ917504 QAF917504 QKB917504 QTX917504 RDT917504 RNP917504 RXL917504 SHH917504 SRD917504 TAZ917504 TKV917504 TUR917504 UEN917504 UOJ917504 UYF917504 VIB917504 VRX917504 WBT917504 WLP917504 WVL917504 B983040 IZ983040 SV983040 ACR983040 AMN983040 AWJ983040 BGF983040 BQB983040 BZX983040 CJT983040 CTP983040 DDL983040 DNH983040 DXD983040 EGZ983040 EQV983040 FAR983040 FKN983040 FUJ983040 GEF983040 GOB983040 GXX983040 HHT983040 HRP983040 IBL983040 ILH983040 IVD983040 JEZ983040 JOV983040 JYR983040 KIN983040 KSJ983040 LCF983040 LMB983040 LVX983040 MFT983040 MPP983040 MZL983040 NJH983040 NTD983040 OCZ983040 OMV983040 OWR983040 PGN983040 PQJ983040 QAF983040 QKB983040 QTX983040 RDT983040 RNP983040 RXL983040 SHH983040 SRD983040 TAZ983040 TKV983040 TUR983040 UEN983040 UOJ983040 UYF983040 VIB983040 VRX983040 WBT983040 WLP983040">
      <formula1>$J$2:$J$5</formula1>
    </dataValidation>
  </dataValidation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计算器</vt:lpstr>
      <vt:lpstr>DATA</vt:lpstr>
      <vt:lpstr>RATE</vt:lpstr>
      <vt:lpstr>A</vt:lpstr>
      <vt:lpstr>B1</vt:lpstr>
      <vt:lpstr>B2</vt:lpstr>
      <vt:lpstr>CD</vt:lpstr>
      <vt:lpstr>E1</vt:lpstr>
      <vt:lpstr>E2</vt:lpstr>
      <vt:lpstr>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 Zhang</dc:creator>
  <cp:lastModifiedBy>foolishqi</cp:lastModifiedBy>
  <cp:lastPrinted>2017-02-14T01:27:17Z</cp:lastPrinted>
  <dcterms:created xsi:type="dcterms:W3CDTF">2016-11-19T06:42:00Z</dcterms:created>
  <dcterms:modified xsi:type="dcterms:W3CDTF">2017-03-31T05:29:31Z</dcterms:modified>
</cp:coreProperties>
</file>