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5540" windowHeight="14120" tabRatio="688" activeTab="1"/>
  </bookViews>
  <sheets>
    <sheet name="When subsamples were collected" sheetId="1" r:id="rId1"/>
    <sheet name="How waiting (tube) time decided" sheetId="2" r:id="rId2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5" i="2"/>
  <c r="E15"/>
  <c r="D15"/>
  <c r="C15"/>
  <c r="H14"/>
  <c r="F14"/>
  <c r="E14"/>
  <c r="D14"/>
  <c r="C14"/>
  <c r="B14"/>
  <c r="F13"/>
  <c r="E13"/>
  <c r="D13"/>
  <c r="C13"/>
  <c r="F12"/>
  <c r="E12"/>
  <c r="D12"/>
  <c r="C12"/>
  <c r="F11"/>
  <c r="E11"/>
  <c r="D11"/>
  <c r="C11"/>
  <c r="B11"/>
  <c r="F10"/>
  <c r="E10"/>
  <c r="D10"/>
  <c r="C10"/>
  <c r="F9"/>
  <c r="E9"/>
  <c r="D9"/>
  <c r="C9"/>
  <c r="F8"/>
  <c r="E8"/>
  <c r="D8"/>
  <c r="C8"/>
  <c r="F7"/>
  <c r="E7"/>
  <c r="D7"/>
  <c r="C7"/>
  <c r="G23" i="1"/>
  <c r="F23"/>
  <c r="G22"/>
  <c r="F22"/>
  <c r="G20"/>
  <c r="F20"/>
  <c r="G19"/>
  <c r="F19"/>
  <c r="G18"/>
  <c r="F18"/>
  <c r="G17"/>
  <c r="F17"/>
  <c r="G16"/>
  <c r="F16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F3"/>
  <c r="E3"/>
  <c r="D3"/>
  <c r="F2"/>
  <c r="E2"/>
</calcChain>
</file>

<file path=xl/sharedStrings.xml><?xml version="1.0" encoding="utf-8"?>
<sst xmlns="http://schemas.openxmlformats.org/spreadsheetml/2006/main" count="87" uniqueCount="83">
  <si>
    <t>9. Stop collecting subsample 4 when cross flow rate starts to decrease (~ five minutes of collection time if you did start at 5minute before cr. fl. decrease)</t>
    <phoneticPr fontId="1" type="noConversion"/>
  </si>
  <si>
    <t>10. After cross flow is completely off, start collecting subsample 5 about 2:23 you see the max of the protein-like signal peak. Collect for 5-8 minutes.</t>
    <phoneticPr fontId="1" type="noConversion"/>
  </si>
  <si>
    <t>7. You can collect a subsample 3 right after sample 2 if you want.</t>
    <phoneticPr fontId="1" type="noConversion"/>
  </si>
  <si>
    <t>8. At five minutes before the cross flow will be turned off, collecte a subsample 4 . E.g. measurment time is 35 min, start collecting sample 04 at 30min.</t>
    <phoneticPr fontId="1" type="noConversion"/>
  </si>
  <si>
    <t>Seems like still peak of blue</t>
    <phoneticPr fontId="1" type="noConversion"/>
  </si>
  <si>
    <t>3:34</t>
    <phoneticPr fontId="1" type="noConversion"/>
  </si>
  <si>
    <t>End of blue</t>
    <phoneticPr fontId="1" type="noConversion"/>
  </si>
  <si>
    <t>5:9</t>
    <phoneticPr fontId="1" type="noConversion"/>
  </si>
  <si>
    <t>End</t>
    <phoneticPr fontId="1" type="noConversion"/>
  </si>
  <si>
    <t>5:35</t>
    <phoneticPr fontId="1" type="noConversion"/>
  </si>
  <si>
    <t>Steps when collecting the subsamples</t>
    <phoneticPr fontId="1" type="noConversion"/>
  </si>
  <si>
    <t>3a. Wait for the lap time to reach 2:46, that's till when the 1st protein-like DOM peak is going to fade away.</t>
    <phoneticPr fontId="1" type="noConversion"/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</si>
  <si>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</si>
  <si>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</si>
  <si>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</si>
  <si>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</si>
  <si>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</si>
  <si>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</si>
  <si>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</si>
  <si>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</si>
  <si>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</t>
    <phoneticPr fontId="1" type="noConversion"/>
  </si>
  <si>
    <t>02:25.57</t>
    <phoneticPr fontId="1" type="noConversion"/>
  </si>
  <si>
    <t>00:52.47</t>
    <phoneticPr fontId="1" type="noConversion"/>
  </si>
  <si>
    <t>04:58.97</t>
    <phoneticPr fontId="1" type="noConversion"/>
  </si>
  <si>
    <t>18:31.22</t>
    <phoneticPr fontId="1" type="noConversion"/>
  </si>
  <si>
    <t>09:34.79</t>
    <phoneticPr fontId="1" type="noConversion"/>
  </si>
  <si>
    <t>01:24.00</t>
    <phoneticPr fontId="1" type="noConversion"/>
  </si>
  <si>
    <t>01:43.30</t>
    <phoneticPr fontId="1" type="noConversion"/>
  </si>
  <si>
    <t>10:51.10</t>
    <phoneticPr fontId="1" type="noConversion"/>
  </si>
  <si>
    <t>00:00.00</t>
    <phoneticPr fontId="1" type="noConversion"/>
  </si>
  <si>
    <t>LAP 0</t>
  </si>
  <si>
    <t>Max of Peak1 FLD2</t>
    <phoneticPr fontId="1" type="noConversion"/>
  </si>
  <si>
    <t>Start of collection Sub-Sample02 (swtich from 01)</t>
    <phoneticPr fontId="1" type="noConversion"/>
  </si>
  <si>
    <t>Max of Peak2 FLD2</t>
    <phoneticPr fontId="1" type="noConversion"/>
  </si>
  <si>
    <t>Start of collection Sub-Sample03 (swtich from 02)</t>
    <phoneticPr fontId="1" type="noConversion"/>
  </si>
  <si>
    <t>Start of collection Sub-Sample05 (swtich from empty)</t>
    <phoneticPr fontId="1" type="noConversion"/>
  </si>
  <si>
    <t>Start of collection Sub-Sample04 (swtich from 03)</t>
    <phoneticPr fontId="1" type="noConversion"/>
  </si>
  <si>
    <t>02:25.31</t>
    <phoneticPr fontId="1" type="noConversion"/>
  </si>
  <si>
    <t>End of collection Sub-Sample04</t>
    <phoneticPr fontId="1" type="noConversion"/>
  </si>
  <si>
    <t>End of collection Sub-Sample05</t>
    <phoneticPr fontId="1" type="noConversion"/>
  </si>
  <si>
    <t>Start of collection Sub-Sample01</t>
    <phoneticPr fontId="1" type="noConversion"/>
  </si>
  <si>
    <t>Sub-Sample01</t>
  </si>
  <si>
    <t>Sub-Sample02</t>
  </si>
  <si>
    <t>Sub-Sample03</t>
  </si>
  <si>
    <t>Sub-Sample04</t>
  </si>
  <si>
    <t>Sub-Sample05</t>
  </si>
  <si>
    <t>Cross flow completely off</t>
    <phoneticPr fontId="1" type="noConversion"/>
  </si>
  <si>
    <t>Sub-sample volume (mL)</t>
    <phoneticPr fontId="1" type="noConversion"/>
  </si>
  <si>
    <t>Time (min)</t>
    <phoneticPr fontId="1" type="noConversion"/>
  </si>
  <si>
    <t>Time (s)</t>
    <phoneticPr fontId="1" type="noConversion"/>
  </si>
  <si>
    <t>Lap Time (xx:xx)</t>
    <phoneticPr fontId="1" type="noConversion"/>
  </si>
  <si>
    <t>Lap Time (s)</t>
    <phoneticPr fontId="1" type="noConversion"/>
  </si>
  <si>
    <t>This is done by injecting 100µL of bromophenol blue (250mg/L) (with FFF block by-passed)</t>
    <phoneticPr fontId="1" type="noConversion"/>
  </si>
  <si>
    <t>and time between when I saw the peak on the monitor (on the software)</t>
    <phoneticPr fontId="1" type="noConversion"/>
  </si>
  <si>
    <t>and when blue color can be seen out of the waste tube line. Tip flow rate: 0.7ml/min</t>
    <phoneticPr fontId="1" type="noConversion"/>
  </si>
  <si>
    <t>Event</t>
    <phoneticPr fontId="1" type="noConversion"/>
  </si>
  <si>
    <t>Lap time (s)</t>
    <phoneticPr fontId="1" type="noConversion"/>
  </si>
  <si>
    <t>Time (s)</t>
    <phoneticPr fontId="1" type="noConversion"/>
  </si>
  <si>
    <t>Tube time after</t>
    <phoneticPr fontId="1" type="noConversion"/>
  </si>
  <si>
    <t>Time (min)</t>
    <phoneticPr fontId="1" type="noConversion"/>
  </si>
  <si>
    <t xml:space="preserve">Tube time after </t>
    <phoneticPr fontId="1" type="noConversion"/>
  </si>
  <si>
    <t>6. Wait till the lap time is at least 4:17, that ensures you have 3ml of peak 2 sample. You can wait longer if you want. You can definitely stop when lap time is larger than 6:00.</t>
    <phoneticPr fontId="1" type="noConversion"/>
  </si>
  <si>
    <t>2. Wait for 2:25-2:45 (you can wait till 2:45 to make sure the void peak is gone). Then simultaneouly start collecting the 1st subsample and lap the stopwatch</t>
    <phoneticPr fontId="1" type="noConversion"/>
  </si>
  <si>
    <t xml:space="preserve">5.  Wait till the lap time says 2:30-2:45 (you can wait till 2:45 to make sure the 1st peak is gone). Then simultaneouly start collecting the 2nd subsample and lap the stopwatch. </t>
    <phoneticPr fontId="1" type="noConversion"/>
  </si>
  <si>
    <t xml:space="preserve">      Now 5.72min has already passed  between the max of peak 1 and now (if you wait till lap time of 2:45), long enough (&gt;5.58 from pre-exp.) so that influence from peak 1 is none.</t>
    <phoneticPr fontId="1" type="noConversion"/>
  </si>
  <si>
    <t xml:space="preserve">     (Since there is a ~2:23 gap between when you see max of a peak and when colloids of that peak eluts, you have till the lap time says 2:23 to collect the first peak. Stop at 2:00 would make sure you have only collected peak 1)</t>
    <phoneticPr fontId="1" type="noConversion"/>
  </si>
  <si>
    <t>4.Take tube out of bottle 1 (to waste maybe) when lap time says 2:00. You would have ~1.7 ml of peak1</t>
    <phoneticPr fontId="1" type="noConversion"/>
  </si>
  <si>
    <t>1. Start stopwatch as the first peak on the FLD2 (protein-like) fractogram reaches maximum</t>
    <phoneticPr fontId="1" type="noConversion"/>
  </si>
  <si>
    <t>3b. Monitor the monitor (software), hit "lap" on stopwatch if  the second peak on the FLD2 (protein-like) fractogram reaches maximum</t>
    <phoneticPr fontId="1" type="noConversion"/>
  </si>
  <si>
    <t>3.Monitor the monitor (software), hit "lap" on stopwatch if  the second peak on the FLD2 (protein-like) fractogram reaches maximum</t>
    <phoneticPr fontId="1" type="noConversion"/>
  </si>
  <si>
    <t>Execute 3a or 3b, whichever comes first. In reality, 3b would happen earlier, so basically</t>
    <phoneticPr fontId="1" type="noConversion"/>
  </si>
  <si>
    <t xml:space="preserve">Length of </t>
    <phoneticPr fontId="1" type="noConversion"/>
  </si>
  <si>
    <t xml:space="preserve"> peak FLD2 (s)</t>
  </si>
  <si>
    <t>peak FLD2 (min)</t>
  </si>
  <si>
    <t>peak (min)</t>
  </si>
  <si>
    <t>Beginning of peak UV1</t>
    <phoneticPr fontId="1" type="noConversion"/>
  </si>
  <si>
    <t>Max of peak UV1</t>
    <phoneticPr fontId="1" type="noConversion"/>
  </si>
  <si>
    <t>Max of peak FLD1</t>
    <phoneticPr fontId="1" type="noConversion"/>
  </si>
  <si>
    <t>Max of peak FLD2</t>
    <phoneticPr fontId="1" type="noConversion"/>
  </si>
  <si>
    <t>Start to see a little of blue</t>
    <phoneticPr fontId="1" type="noConversion"/>
  </si>
  <si>
    <t>2:23</t>
    <phoneticPr fontId="1" type="noConversion"/>
  </si>
  <si>
    <t>Seems like peak of blue</t>
    <phoneticPr fontId="1" type="noConversion"/>
  </si>
  <si>
    <t>2:56</t>
    <phoneticPr fontId="1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</si>
</sst>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"/>
    <numFmt numFmtId="169" formatCode="0.0"/>
  </numFmts>
  <fonts count="6">
    <font>
      <sz val="10"/>
      <name val="Verdana"/>
    </font>
    <font>
      <sz val="8"/>
      <name val="Verdana"/>
    </font>
    <font>
      <sz val="22"/>
      <name val="Times New Roman"/>
    </font>
    <font>
      <sz val="20"/>
      <name val="Times New Roman"/>
    </font>
    <font>
      <b/>
      <sz val="20"/>
      <name val="Times New Roman"/>
    </font>
    <font>
      <b/>
      <sz val="20"/>
      <color indexed="1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49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/>
    <xf numFmtId="169" fontId="2" fillId="0" borderId="0" xfId="0" applyNumberFormat="1" applyFont="1"/>
    <xf numFmtId="0" fontId="3" fillId="0" borderId="0" xfId="0" applyFont="1"/>
    <xf numFmtId="169" fontId="3" fillId="0" borderId="0" xfId="0" applyNumberFormat="1" applyFont="1"/>
    <xf numFmtId="2" fontId="3" fillId="0" borderId="0" xfId="0" applyNumberFormat="1" applyFont="1"/>
    <xf numFmtId="168" fontId="3" fillId="0" borderId="0" xfId="0" applyNumberFormat="1" applyFont="1"/>
    <xf numFmtId="49" fontId="3" fillId="0" borderId="0" xfId="0" applyNumberFormat="1" applyFont="1" applyAlignment="1">
      <alignment horizontal="right"/>
    </xf>
    <xf numFmtId="168" fontId="4" fillId="0" borderId="0" xfId="0" applyNumberFormat="1" applyFont="1" applyAlignment="1">
      <alignment horizontal="left"/>
    </xf>
    <xf numFmtId="0" fontId="4" fillId="0" borderId="0" xfId="0" applyFont="1"/>
    <xf numFmtId="169" fontId="4" fillId="0" borderId="0" xfId="0" applyNumberFormat="1" applyFont="1"/>
    <xf numFmtId="2" fontId="4" fillId="0" borderId="0" xfId="0" applyNumberFormat="1" applyFont="1"/>
    <xf numFmtId="168" fontId="4" fillId="0" borderId="0" xfId="0" applyNumberFormat="1" applyFont="1"/>
    <xf numFmtId="49" fontId="5" fillId="0" borderId="0" xfId="0" applyNumberFormat="1" applyFont="1" applyAlignment="1">
      <alignment horizontal="right"/>
    </xf>
    <xf numFmtId="20" fontId="5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G23"/>
  <sheetViews>
    <sheetView workbookViewId="0">
      <selection activeCell="B7" sqref="B7"/>
    </sheetView>
  </sheetViews>
  <sheetFormatPr baseColWidth="10" defaultRowHeight="26"/>
  <cols>
    <col min="1" max="1" width="9.5703125" style="1" bestFit="1" customWidth="1"/>
    <col min="2" max="2" width="70" style="1" bestFit="1" customWidth="1"/>
    <col min="3" max="3" width="23.5703125" style="2" bestFit="1" customWidth="1"/>
    <col min="4" max="4" width="17.7109375" style="5" bestFit="1" customWidth="1"/>
    <col min="5" max="5" width="12" style="5" bestFit="1" customWidth="1"/>
    <col min="6" max="6" width="20.140625" style="4" bestFit="1" customWidth="1"/>
    <col min="7" max="7" width="33.85546875" style="3" bestFit="1" customWidth="1"/>
    <col min="8" max="16384" width="10.7109375" style="1"/>
  </cols>
  <sheetData>
    <row r="1" spans="1:7">
      <c r="C1" s="2" t="s">
        <v>50</v>
      </c>
      <c r="D1" s="5" t="s">
        <v>51</v>
      </c>
      <c r="E1" s="5" t="s">
        <v>49</v>
      </c>
      <c r="F1" s="4" t="s">
        <v>48</v>
      </c>
      <c r="G1" s="3" t="s">
        <v>47</v>
      </c>
    </row>
    <row r="2" spans="1:7">
      <c r="A2" s="1" t="s">
        <v>30</v>
      </c>
      <c r="B2" s="1" t="s">
        <v>31</v>
      </c>
      <c r="C2" s="2" t="s">
        <v>29</v>
      </c>
      <c r="D2" s="5">
        <v>0</v>
      </c>
      <c r="E2" s="5">
        <f>SUM(D$2:D2)</f>
        <v>0</v>
      </c>
      <c r="F2" s="4">
        <f>E2/60</f>
        <v>0</v>
      </c>
    </row>
    <row r="3" spans="1:7">
      <c r="A3" s="1" t="s">
        <v>20</v>
      </c>
      <c r="B3" s="1" t="s">
        <v>40</v>
      </c>
      <c r="C3" s="2" t="s">
        <v>21</v>
      </c>
      <c r="D3" s="5">
        <f>25.57+2*60</f>
        <v>145.57</v>
      </c>
      <c r="E3" s="5">
        <f>SUM(D$2:D3)</f>
        <v>145.57</v>
      </c>
      <c r="F3" s="4">
        <f t="shared" ref="F3:F11" si="0">E3/60</f>
        <v>2.4261666666666666</v>
      </c>
    </row>
    <row r="4" spans="1:7">
      <c r="A4" s="1" t="s">
        <v>12</v>
      </c>
      <c r="B4" s="1" t="s">
        <v>33</v>
      </c>
      <c r="C4" s="2" t="s">
        <v>22</v>
      </c>
      <c r="D4" s="5">
        <v>52.57</v>
      </c>
      <c r="E4" s="5">
        <f>SUM(D$2:D4)</f>
        <v>198.14</v>
      </c>
      <c r="F4" s="4">
        <f t="shared" si="0"/>
        <v>3.3023333333333329</v>
      </c>
    </row>
    <row r="5" spans="1:7">
      <c r="A5" s="1" t="s">
        <v>13</v>
      </c>
      <c r="B5" s="1" t="s">
        <v>32</v>
      </c>
      <c r="C5" s="2" t="s">
        <v>37</v>
      </c>
      <c r="D5" s="5">
        <f>25.31+2*60</f>
        <v>145.31</v>
      </c>
      <c r="E5" s="5">
        <f>SUM(D$2:D5)</f>
        <v>343.45</v>
      </c>
      <c r="F5" s="4">
        <f t="shared" si="0"/>
        <v>5.7241666666666662</v>
      </c>
    </row>
    <row r="6" spans="1:7">
      <c r="A6" s="1" t="s">
        <v>14</v>
      </c>
      <c r="B6" s="1" t="s">
        <v>34</v>
      </c>
      <c r="C6" s="2" t="s">
        <v>23</v>
      </c>
      <c r="D6" s="5">
        <f>58.97+4*60</f>
        <v>298.97000000000003</v>
      </c>
      <c r="E6" s="5">
        <f>SUM(D$2:D6)</f>
        <v>642.42000000000007</v>
      </c>
      <c r="F6" s="4">
        <f t="shared" si="0"/>
        <v>10.707000000000001</v>
      </c>
    </row>
    <row r="7" spans="1:7">
      <c r="A7" s="1" t="s">
        <v>15</v>
      </c>
      <c r="B7" s="1" t="s">
        <v>36</v>
      </c>
      <c r="C7" s="2" t="s">
        <v>24</v>
      </c>
      <c r="D7" s="5">
        <f>31.22+18*60</f>
        <v>1111.22</v>
      </c>
      <c r="E7" s="5">
        <f>SUM(D$2:D7)</f>
        <v>1753.64</v>
      </c>
      <c r="F7" s="4">
        <f t="shared" si="0"/>
        <v>29.227333333333334</v>
      </c>
    </row>
    <row r="8" spans="1:7">
      <c r="A8" s="1" t="s">
        <v>16</v>
      </c>
      <c r="B8" s="1" t="s">
        <v>38</v>
      </c>
      <c r="C8" s="2" t="s">
        <v>25</v>
      </c>
      <c r="D8" s="5">
        <f>34.79+9*60</f>
        <v>574.79</v>
      </c>
      <c r="E8" s="5">
        <f>SUM(D$2:D8)</f>
        <v>2328.4300000000003</v>
      </c>
      <c r="F8" s="4">
        <f t="shared" si="0"/>
        <v>38.807166666666674</v>
      </c>
    </row>
    <row r="9" spans="1:7">
      <c r="A9" s="1" t="s">
        <v>17</v>
      </c>
      <c r="B9" s="1" t="s">
        <v>46</v>
      </c>
      <c r="C9" s="2" t="s">
        <v>26</v>
      </c>
      <c r="D9" s="5">
        <f>24+1*60</f>
        <v>84</v>
      </c>
      <c r="E9" s="5">
        <f>SUM(D$2:D9)</f>
        <v>2412.4300000000003</v>
      </c>
      <c r="F9" s="4">
        <f t="shared" si="0"/>
        <v>40.207166666666673</v>
      </c>
    </row>
    <row r="10" spans="1:7">
      <c r="A10" s="1" t="s">
        <v>18</v>
      </c>
      <c r="B10" s="1" t="s">
        <v>35</v>
      </c>
      <c r="C10" s="2" t="s">
        <v>27</v>
      </c>
      <c r="D10" s="5">
        <f>43.3+1*60</f>
        <v>103.3</v>
      </c>
      <c r="E10" s="5">
        <f>SUM(D$2:D10)</f>
        <v>2515.7300000000005</v>
      </c>
      <c r="F10" s="4">
        <f t="shared" si="0"/>
        <v>41.928833333333344</v>
      </c>
    </row>
    <row r="11" spans="1:7">
      <c r="A11" s="1" t="s">
        <v>19</v>
      </c>
      <c r="B11" s="1" t="s">
        <v>39</v>
      </c>
      <c r="C11" s="2" t="s">
        <v>28</v>
      </c>
      <c r="D11" s="5">
        <f>51.1+10*60</f>
        <v>651.1</v>
      </c>
      <c r="E11" s="5">
        <f>SUM(D$2:D11)</f>
        <v>3166.8300000000004</v>
      </c>
      <c r="F11" s="4">
        <f t="shared" si="0"/>
        <v>52.780500000000004</v>
      </c>
    </row>
    <row r="16" spans="1:7">
      <c r="B16" s="1" t="s">
        <v>41</v>
      </c>
      <c r="F16" s="4">
        <f>F5-F3</f>
        <v>3.2979999999999996</v>
      </c>
      <c r="G16" s="3">
        <f>F16*0.7</f>
        <v>2.3085999999999998</v>
      </c>
    </row>
    <row r="17" spans="2:7">
      <c r="B17" s="1" t="s">
        <v>42</v>
      </c>
      <c r="F17" s="4">
        <f>F6-F5</f>
        <v>4.9828333333333346</v>
      </c>
      <c r="G17" s="3">
        <f t="shared" ref="G17:G19" si="1">F17*0.7</f>
        <v>3.4879833333333341</v>
      </c>
    </row>
    <row r="18" spans="2:7">
      <c r="B18" s="1" t="s">
        <v>43</v>
      </c>
      <c r="F18" s="4">
        <f>F7-F6</f>
        <v>18.520333333333333</v>
      </c>
      <c r="G18" s="3">
        <f t="shared" si="1"/>
        <v>12.964233333333333</v>
      </c>
    </row>
    <row r="19" spans="2:7">
      <c r="B19" s="1" t="s">
        <v>44</v>
      </c>
      <c r="F19" s="4">
        <f>F8-F7</f>
        <v>9.5798333333333403</v>
      </c>
      <c r="G19" s="3">
        <f t="shared" si="1"/>
        <v>6.7058833333333379</v>
      </c>
    </row>
    <row r="20" spans="2:7">
      <c r="B20" s="1" t="s">
        <v>45</v>
      </c>
      <c r="F20" s="4">
        <f>F11-F10</f>
        <v>10.851666666666659</v>
      </c>
      <c r="G20" s="3">
        <f>F20*0.7</f>
        <v>7.5961666666666607</v>
      </c>
    </row>
    <row r="21" spans="2:7">
      <c r="G21" s="4"/>
    </row>
    <row r="22" spans="2:7">
      <c r="F22" s="4">
        <f>F16-(20+25)/60</f>
        <v>2.5479999999999996</v>
      </c>
      <c r="G22" s="4">
        <f>F22*0.7</f>
        <v>1.7835999999999996</v>
      </c>
    </row>
    <row r="23" spans="2:7">
      <c r="F23" s="4">
        <f>F17-5/60</f>
        <v>4.8995000000000015</v>
      </c>
      <c r="G23" s="4">
        <f>F23*0.7</f>
        <v>3.429650000000001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33"/>
  <sheetViews>
    <sheetView tabSelected="1" topLeftCell="A10" workbookViewId="0">
      <selection activeCell="F10" sqref="F10"/>
    </sheetView>
  </sheetViews>
  <sheetFormatPr baseColWidth="10" defaultRowHeight="23"/>
  <cols>
    <col min="1" max="1" width="35.85546875" style="6" customWidth="1"/>
    <col min="2" max="2" width="13.28515625" style="6" customWidth="1"/>
    <col min="3" max="3" width="11" style="6" customWidth="1"/>
    <col min="4" max="4" width="18.85546875" style="7" customWidth="1"/>
    <col min="5" max="5" width="14.28515625" style="8" customWidth="1"/>
    <col min="6" max="6" width="21.28515625" style="9" customWidth="1"/>
    <col min="7" max="7" width="21.28515625" style="10" customWidth="1"/>
    <col min="8" max="8" width="13.7109375" style="6" customWidth="1"/>
    <col min="9" max="16384" width="10.7109375" style="6"/>
  </cols>
  <sheetData>
    <row r="1" spans="1:9">
      <c r="A1" s="6" t="s">
        <v>52</v>
      </c>
    </row>
    <row r="2" spans="1:9">
      <c r="A2" s="6" t="s">
        <v>53</v>
      </c>
    </row>
    <row r="3" spans="1:9">
      <c r="A3" s="6" t="s">
        <v>54</v>
      </c>
    </row>
    <row r="5" spans="1:9">
      <c r="A5" s="6" t="s">
        <v>55</v>
      </c>
      <c r="B5" s="6" t="s">
        <v>56</v>
      </c>
      <c r="C5" s="6" t="s">
        <v>57</v>
      </c>
      <c r="D5" s="7" t="s">
        <v>58</v>
      </c>
      <c r="E5" s="8" t="s">
        <v>59</v>
      </c>
      <c r="F5" s="9" t="s">
        <v>60</v>
      </c>
      <c r="G5" s="11" t="s">
        <v>60</v>
      </c>
      <c r="H5" s="6" t="s">
        <v>71</v>
      </c>
      <c r="I5" s="12" t="s">
        <v>71</v>
      </c>
    </row>
    <row r="6" spans="1:9">
      <c r="D6" s="7" t="s">
        <v>72</v>
      </c>
      <c r="F6" s="9" t="s">
        <v>73</v>
      </c>
      <c r="G6" s="11" t="s">
        <v>73</v>
      </c>
      <c r="H6" s="6" t="s">
        <v>74</v>
      </c>
      <c r="I6" s="12" t="s">
        <v>74</v>
      </c>
    </row>
    <row r="7" spans="1:9">
      <c r="A7" s="6" t="s">
        <v>75</v>
      </c>
      <c r="B7" s="6">
        <v>4.18</v>
      </c>
      <c r="C7" s="6">
        <f>SUM(B$7:B7)</f>
        <v>4.18</v>
      </c>
      <c r="D7" s="7">
        <f>C7-C$10</f>
        <v>-23.26</v>
      </c>
      <c r="E7" s="8">
        <f>C7/60</f>
        <v>6.9666666666666668E-2</v>
      </c>
      <c r="F7" s="9">
        <f>E7-E$10</f>
        <v>-0.38766666666666671</v>
      </c>
    </row>
    <row r="8" spans="1:9">
      <c r="A8" s="6" t="s">
        <v>76</v>
      </c>
      <c r="B8" s="6">
        <v>11.2</v>
      </c>
      <c r="C8" s="6">
        <f>SUM(B$7:B8)</f>
        <v>15.379999999999999</v>
      </c>
      <c r="D8" s="7">
        <f t="shared" ref="D8:D15" si="0">C8-C$10</f>
        <v>-12.060000000000002</v>
      </c>
      <c r="E8" s="8">
        <f t="shared" ref="E8:E14" si="1">C8/60</f>
        <v>0.2563333333333333</v>
      </c>
      <c r="F8" s="9">
        <f t="shared" ref="F8:F15" si="2">E8-E$10</f>
        <v>-0.20100000000000007</v>
      </c>
    </row>
    <row r="9" spans="1:9">
      <c r="A9" s="6" t="s">
        <v>77</v>
      </c>
      <c r="B9" s="6">
        <v>9.26</v>
      </c>
      <c r="C9" s="6">
        <f>SUM(B$7:B9)</f>
        <v>24.64</v>
      </c>
      <c r="D9" s="7">
        <f t="shared" si="0"/>
        <v>-2.8000000000000007</v>
      </c>
      <c r="E9" s="8">
        <f t="shared" si="1"/>
        <v>0.41066666666666668</v>
      </c>
      <c r="F9" s="9">
        <f t="shared" si="2"/>
        <v>-4.666666666666669E-2</v>
      </c>
    </row>
    <row r="10" spans="1:9">
      <c r="A10" s="6" t="s">
        <v>78</v>
      </c>
      <c r="B10" s="6">
        <v>2.8</v>
      </c>
      <c r="C10" s="6">
        <f>SUM(B$7:B10)</f>
        <v>27.44</v>
      </c>
      <c r="D10" s="7">
        <f t="shared" si="0"/>
        <v>0</v>
      </c>
      <c r="E10" s="8">
        <f t="shared" si="1"/>
        <v>0.45733333333333337</v>
      </c>
      <c r="F10" s="9">
        <f t="shared" si="2"/>
        <v>0</v>
      </c>
    </row>
    <row r="11" spans="1:9">
      <c r="A11" s="12" t="s">
        <v>79</v>
      </c>
      <c r="B11" s="12">
        <f>22.59+2*60</f>
        <v>142.59</v>
      </c>
      <c r="C11" s="12">
        <f>SUM(B$7:B11)</f>
        <v>170.03</v>
      </c>
      <c r="D11" s="13">
        <f t="shared" si="0"/>
        <v>142.59</v>
      </c>
      <c r="E11" s="14">
        <f t="shared" si="1"/>
        <v>2.8338333333333332</v>
      </c>
      <c r="F11" s="15">
        <f t="shared" si="2"/>
        <v>2.3765000000000001</v>
      </c>
      <c r="G11" s="16" t="s">
        <v>80</v>
      </c>
    </row>
    <row r="12" spans="1:9">
      <c r="A12" s="6" t="s">
        <v>81</v>
      </c>
      <c r="B12" s="6">
        <v>33.200000000000003</v>
      </c>
      <c r="C12" s="6">
        <f>SUM(B$7:B12)</f>
        <v>203.23000000000002</v>
      </c>
      <c r="D12" s="7">
        <f t="shared" si="0"/>
        <v>175.79000000000002</v>
      </c>
      <c r="E12" s="8">
        <f t="shared" si="1"/>
        <v>3.3871666666666669</v>
      </c>
      <c r="F12" s="9">
        <f t="shared" si="2"/>
        <v>2.9298333333333337</v>
      </c>
      <c r="G12" s="10" t="s">
        <v>82</v>
      </c>
    </row>
    <row r="13" spans="1:9">
      <c r="A13" s="6" t="s">
        <v>4</v>
      </c>
      <c r="B13" s="6">
        <v>38.6</v>
      </c>
      <c r="C13" s="6">
        <f>SUM(B$7:B13)</f>
        <v>241.83</v>
      </c>
      <c r="D13" s="7">
        <f t="shared" si="0"/>
        <v>214.39000000000001</v>
      </c>
      <c r="E13" s="8">
        <f>C13/60</f>
        <v>4.0305</v>
      </c>
      <c r="F13" s="9">
        <f t="shared" si="2"/>
        <v>3.5731666666666664</v>
      </c>
      <c r="G13" s="10" t="s">
        <v>5</v>
      </c>
    </row>
    <row r="14" spans="1:9">
      <c r="A14" s="6" t="s">
        <v>6</v>
      </c>
      <c r="B14" s="6">
        <f>34.02+1*60</f>
        <v>94.02000000000001</v>
      </c>
      <c r="C14" s="6">
        <f>SUM(B$7:B14)</f>
        <v>335.85</v>
      </c>
      <c r="D14" s="7">
        <f t="shared" si="0"/>
        <v>308.41000000000003</v>
      </c>
      <c r="E14" s="8">
        <f t="shared" si="1"/>
        <v>5.5975000000000001</v>
      </c>
      <c r="F14" s="9">
        <f t="shared" si="2"/>
        <v>5.1401666666666666</v>
      </c>
      <c r="G14" s="10" t="s">
        <v>7</v>
      </c>
      <c r="H14" s="15">
        <f>F14-F11</f>
        <v>2.7636666666666665</v>
      </c>
      <c r="I14" s="17">
        <v>0.11527777777777777</v>
      </c>
    </row>
    <row r="15" spans="1:9">
      <c r="A15" s="6" t="s">
        <v>8</v>
      </c>
      <c r="B15" s="6">
        <v>26.68</v>
      </c>
      <c r="C15" s="6">
        <f>SUM(B$7:B15)</f>
        <v>362.53000000000003</v>
      </c>
      <c r="D15" s="7">
        <f t="shared" si="0"/>
        <v>335.09000000000003</v>
      </c>
      <c r="E15" s="8">
        <f>C15/60</f>
        <v>6.0421666666666676</v>
      </c>
      <c r="F15" s="9">
        <f t="shared" si="2"/>
        <v>5.584833333333334</v>
      </c>
      <c r="G15" s="10" t="s">
        <v>9</v>
      </c>
    </row>
    <row r="18" spans="1:2">
      <c r="A18" s="6" t="s">
        <v>10</v>
      </c>
    </row>
    <row r="19" spans="1:2">
      <c r="A19" s="6" t="s">
        <v>67</v>
      </c>
    </row>
    <row r="20" spans="1:2">
      <c r="A20" s="6" t="s">
        <v>62</v>
      </c>
    </row>
    <row r="21" spans="1:2">
      <c r="B21" s="6" t="s">
        <v>11</v>
      </c>
    </row>
    <row r="22" spans="1:2">
      <c r="B22" s="6" t="s">
        <v>68</v>
      </c>
    </row>
    <row r="23" spans="1:2">
      <c r="B23" s="6" t="s">
        <v>70</v>
      </c>
    </row>
    <row r="24" spans="1:2">
      <c r="A24" s="6" t="s">
        <v>69</v>
      </c>
    </row>
    <row r="25" spans="1:2">
      <c r="A25" s="6" t="s">
        <v>65</v>
      </c>
    </row>
    <row r="26" spans="1:2">
      <c r="A26" s="6" t="s">
        <v>66</v>
      </c>
    </row>
    <row r="27" spans="1:2">
      <c r="A27" s="6" t="s">
        <v>63</v>
      </c>
    </row>
    <row r="28" spans="1:2">
      <c r="A28" s="6" t="s">
        <v>64</v>
      </c>
    </row>
    <row r="29" spans="1:2">
      <c r="A29" s="6" t="s">
        <v>61</v>
      </c>
    </row>
    <row r="30" spans="1:2">
      <c r="A30" s="6" t="s">
        <v>2</v>
      </c>
    </row>
    <row r="31" spans="1:2">
      <c r="A31" s="6" t="s">
        <v>3</v>
      </c>
    </row>
    <row r="32" spans="1:2">
      <c r="A32" s="6" t="s">
        <v>0</v>
      </c>
    </row>
    <row r="33" spans="1:1">
      <c r="A33" s="6" t="s">
        <v>1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When subsamples were collected</vt:lpstr>
      <vt:lpstr>How waiting (tube) time decided</vt:lpstr>
    </vt:vector>
  </TitlesOfParts>
  <Company>DMS/USM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Zhengzhen Zhou</dc:creator>
  <cp:lastModifiedBy>Zhengzhen Zhou</cp:lastModifiedBy>
  <cp:lastPrinted>2015-01-20T21:10:09Z</cp:lastPrinted>
  <dcterms:created xsi:type="dcterms:W3CDTF">2015-01-20T19:39:24Z</dcterms:created>
  <dcterms:modified xsi:type="dcterms:W3CDTF">2015-01-21T00:01:22Z</dcterms:modified>
</cp:coreProperties>
</file>