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oun\Desktop\Bootcamp\module 1\"/>
    </mc:Choice>
  </mc:AlternateContent>
  <xr:revisionPtr revIDLastSave="0" documentId="13_ncr:1_{520EE5B9-1D63-45A7-B828-88BEA6FEE2F2}" xr6:coauthVersionLast="47" xr6:coauthVersionMax="47" xr10:uidLastSave="{00000000-0000-0000-0000-000000000000}"/>
  <bookViews>
    <workbookView xWindow="5592" yWindow="2664" windowWidth="17280" windowHeight="8964" xr2:uid="{00000000-000D-0000-FFFF-FFFF00000000}"/>
  </bookViews>
  <sheets>
    <sheet name="Crowdfunding" sheetId="1" r:id="rId1"/>
    <sheet name="Sheet1" sheetId="3" r:id="rId2"/>
    <sheet name="Sheet2" sheetId="4" r:id="rId3"/>
    <sheet name="Sheet3" sheetId="8" r:id="rId4"/>
    <sheet name="Sheet4" sheetId="9" r:id="rId5"/>
    <sheet name="Sheet5" sheetId="10" r:id="rId6"/>
  </sheets>
  <definedNames>
    <definedName name="_xlnm._FilterDatabase" localSheetId="0" hidden="1">Crowdfunding!$A$1:$T$1001</definedName>
    <definedName name="array">Crowdfunding!$A$1:$T$1001</definedName>
    <definedName name="backers">Crowdfunding!$H$2:$H$1001</definedName>
    <definedName name="failed">Sheet5!$E$567:$E$1001</definedName>
    <definedName name="fails">Sheet5!$E$2:$E$365</definedName>
    <definedName name="goals">Crowdfunding!$D$2:$D$1001</definedName>
    <definedName name="outcomes">Crowdfunding!$G$2:$G$1001</definedName>
    <definedName name="successful">Sheet5!$C$2:$C$1001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3" i="10" l="1"/>
  <c r="I7" i="10"/>
  <c r="I6" i="10"/>
  <c r="I5" i="10"/>
  <c r="I4" i="10"/>
  <c r="I3" i="10"/>
  <c r="I2" i="10"/>
  <c r="H2" i="10"/>
  <c r="H4" i="10"/>
  <c r="H7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H12" i="9" s="1"/>
  <c r="D11" i="9"/>
  <c r="D10" i="9"/>
  <c r="D9" i="9"/>
  <c r="H9" i="9" s="1"/>
  <c r="D8" i="9"/>
  <c r="H8" i="9" s="1"/>
  <c r="D7" i="9"/>
  <c r="H7" i="9" s="1"/>
  <c r="D6" i="9"/>
  <c r="H6" i="9" s="1"/>
  <c r="D5" i="9"/>
  <c r="D4" i="9"/>
  <c r="H4" i="9" s="1"/>
  <c r="D3" i="9"/>
  <c r="D2" i="9"/>
  <c r="C13" i="9"/>
  <c r="G13" i="9" s="1"/>
  <c r="C12" i="9"/>
  <c r="G12" i="9" s="1"/>
  <c r="C11" i="9"/>
  <c r="G11" i="9" s="1"/>
  <c r="C10" i="9"/>
  <c r="G10" i="9" s="1"/>
  <c r="C9" i="9"/>
  <c r="G9" i="9" s="1"/>
  <c r="C8" i="9"/>
  <c r="G8" i="9" s="1"/>
  <c r="C7" i="9"/>
  <c r="G7" i="9" s="1"/>
  <c r="C6" i="9"/>
  <c r="G6" i="9" s="1"/>
  <c r="C5" i="9"/>
  <c r="G5" i="9" s="1"/>
  <c r="C4" i="9"/>
  <c r="G4" i="9" s="1"/>
  <c r="C3" i="9"/>
  <c r="G3" i="9" s="1"/>
  <c r="C2" i="9"/>
  <c r="G2" i="9" s="1"/>
  <c r="B13" i="9"/>
  <c r="B12" i="9"/>
  <c r="F12" i="9" s="1"/>
  <c r="B11" i="9"/>
  <c r="F11" i="9" s="1"/>
  <c r="B10" i="9"/>
  <c r="B9" i="9"/>
  <c r="F9" i="9" s="1"/>
  <c r="B8" i="9"/>
  <c r="F8" i="9" s="1"/>
  <c r="B7" i="9"/>
  <c r="F7" i="9" s="1"/>
  <c r="B6" i="9"/>
  <c r="F6" i="9" s="1"/>
  <c r="B5" i="9"/>
  <c r="B4" i="9"/>
  <c r="F4" i="9" s="1"/>
  <c r="B3" i="9"/>
  <c r="F3" i="9" s="1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3" i="9" l="1"/>
  <c r="H11" i="9"/>
  <c r="H5" i="10"/>
  <c r="F2" i="9"/>
  <c r="F10" i="9"/>
  <c r="H2" i="9"/>
  <c r="H10" i="9"/>
  <c r="H6" i="10"/>
  <c r="F5" i="9"/>
  <c r="F13" i="9"/>
  <c r="H5" i="9"/>
  <c r="H13" i="9"/>
</calcChain>
</file>

<file path=xl/sharedStrings.xml><?xml version="1.0" encoding="utf-8"?>
<sst xmlns="http://schemas.openxmlformats.org/spreadsheetml/2006/main" count="9055" uniqueCount="2112">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</sst>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521-A458-9A48E8B28EC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D-4521-A458-9A48E8B28EC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D-4521-A458-9A48E8B28EC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D-4521-A458-9A48E8B2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758224"/>
        <c:axId val="545755600"/>
      </c:barChart>
      <c:catAx>
        <c:axId val="545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5600"/>
        <c:crosses val="autoZero"/>
        <c:auto val="1"/>
        <c:lblAlgn val="ctr"/>
        <c:lblOffset val="100"/>
        <c:noMultiLvlLbl val="0"/>
      </c:catAx>
      <c:valAx>
        <c:axId val="545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B6-8E19-421727B86B4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7B6-8E19-421727B86B4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E-47B6-8E19-421727B86B4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Sheet2!$E$6:$E$22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E-47B6-8E19-421727B8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2053616"/>
        <c:axId val="372053944"/>
      </c:barChart>
      <c:catAx>
        <c:axId val="372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944"/>
        <c:crosses val="autoZero"/>
        <c:auto val="1"/>
        <c:lblAlgn val="ctr"/>
        <c:lblOffset val="100"/>
        <c:noMultiLvlLbl val="0"/>
      </c:catAx>
      <c:valAx>
        <c:axId val="3720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57A-A1CD-39A9AAAD640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3-457A-A1CD-39A9AAAD640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3-457A-A1CD-39A9AAAD6404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3-457A-A1CD-39A9AAAD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82424"/>
        <c:axId val="532287344"/>
      </c:lineChart>
      <c:catAx>
        <c:axId val="532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7344"/>
        <c:crosses val="autoZero"/>
        <c:auto val="1"/>
        <c:lblAlgn val="ctr"/>
        <c:lblOffset val="100"/>
        <c:noMultiLvlLbl val="0"/>
      </c:catAx>
      <c:valAx>
        <c:axId val="532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General</c:formatCode>
                <c:ptCount val="12"/>
                <c:pt idx="0">
                  <c:v>58.82352941176471</c:v>
                </c:pt>
                <c:pt idx="1">
                  <c:v>81.623931623931625</c:v>
                </c:pt>
                <c:pt idx="2">
                  <c:v>51.735015772870661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73.333333333333329</c:v>
                </c:pt>
                <c:pt idx="10">
                  <c:v>72.727272727272734</c:v>
                </c:pt>
                <c:pt idx="11">
                  <c:v>36.421725239616613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19A-BA83-FD4709DF43E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General</c:formatCode>
                <c:ptCount val="12"/>
                <c:pt idx="0">
                  <c:v>39.215686274509807</c:v>
                </c:pt>
                <c:pt idx="1">
                  <c:v>16.239316239316238</c:v>
                </c:pt>
                <c:pt idx="2">
                  <c:v>39.747634069400632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20</c:v>
                </c:pt>
                <c:pt idx="10">
                  <c:v>27.27272727272727</c:v>
                </c:pt>
                <c:pt idx="11">
                  <c:v>52.076677316293932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19A-BA83-FD4709DF43EA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General</c:formatCode>
                <c:ptCount val="12"/>
                <c:pt idx="0">
                  <c:v>1.9607843137254901</c:v>
                </c:pt>
                <c:pt idx="1">
                  <c:v>0.85470085470085477</c:v>
                </c:pt>
                <c:pt idx="2">
                  <c:v>7.8864353312302837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8.9456869009584654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19A-BA83-FD4709DF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75560"/>
        <c:axId val="561373264"/>
      </c:lineChart>
      <c:catAx>
        <c:axId val="561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3264"/>
        <c:crosses val="autoZero"/>
        <c:auto val="1"/>
        <c:lblAlgn val="ctr"/>
        <c:lblOffset val="100"/>
        <c:noMultiLvlLbl val="0"/>
      </c:catAx>
      <c:valAx>
        <c:axId val="561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Sheet5!$C$2:$C$566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5-4833-92CF-21A5A1B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2784"/>
        <c:axId val="423493112"/>
      </c:scatterChart>
      <c:valAx>
        <c:axId val="423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3112"/>
        <c:crosses val="autoZero"/>
        <c:crossBetween val="midCat"/>
      </c:valAx>
      <c:valAx>
        <c:axId val="4234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33-96D3-40CC916D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0544"/>
        <c:axId val="520490872"/>
      </c:scatterChart>
      <c:valAx>
        <c:axId val="520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872"/>
        <c:crosses val="autoZero"/>
        <c:crossBetween val="midCat"/>
      </c:valAx>
      <c:valAx>
        <c:axId val="5204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3</xdr:row>
      <xdr:rowOff>102870</xdr:rowOff>
    </xdr:from>
    <xdr:to>
      <xdr:col>13</xdr:col>
      <xdr:colOff>179070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7BE6D-462F-0CB2-93C6-8DBFC46F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148590</xdr:rowOff>
    </xdr:from>
    <xdr:to>
      <xdr:col>14</xdr:col>
      <xdr:colOff>30480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470E5-3251-07BB-93DD-A8E4BF6D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2</xdr:row>
      <xdr:rowOff>156210</xdr:rowOff>
    </xdr:from>
    <xdr:to>
      <xdr:col>12</xdr:col>
      <xdr:colOff>114300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18B1-6C4D-C965-9E8A-9B6C03AF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784746</xdr:colOff>
      <xdr:row>14</xdr:row>
      <xdr:rowOff>19050</xdr:rowOff>
    </xdr:from>
    <xdr:to>
      <xdr:col>7</xdr:col>
      <xdr:colOff>1295400</xdr:colOff>
      <xdr:row>27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DEB8-48B2-F7C0-CA22-D7F2E60D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9</xdr:row>
      <xdr:rowOff>22860</xdr:rowOff>
    </xdr:from>
    <xdr:to>
      <xdr:col>10</xdr:col>
      <xdr:colOff>11430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9842-5E65-28C4-DDE8-913E3036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560070</xdr:colOff>
      <xdr:row>23</xdr:row>
      <xdr:rowOff>133350</xdr:rowOff>
    </xdr:from>
    <xdr:to>
      <xdr:col>9</xdr:col>
      <xdr:colOff>895350</xdr:colOff>
      <xdr:row>37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91ABA-4FBF-119E-7D74-F871BBAF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ounsbury" refreshedDate="44988.845237615744" createdVersion="8" refreshedVersion="8" minRefreshableVersion="3" recordCount="1000" xr:uid="{2D96402F-4E5B-4C0F-86D8-1FE89BD0DD2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4EA7-145A-45AD-9113-68704C2712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31F-FC53-4187-B859-B9B8E63D67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471F-4B1C-4C97-8999-830CB0D80E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workbookViewId="0">
      <selection activeCell="E5" sqref="E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5.5" bestFit="1" customWidth="1"/>
    <col min="12" max="13" width="11.19921875" bestFit="1" customWidth="1"/>
    <col min="14" max="14" width="22.19921875" style="6" bestFit="1" customWidth="1"/>
    <col min="15" max="15" width="22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 1, 1)</f>
        <v>42336.25</v>
      </c>
      <c r="O2" s="6">
        <f>(((M2/60)/60)/24) +DATE(1970, 1, 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*100, 0)</f>
        <v>1040</v>
      </c>
      <c r="G3" t="s">
        <v>20</v>
      </c>
      <c r="H3">
        <v>158</v>
      </c>
      <c r="I3">
        <f>ROUND(E3 / H3, 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 +DATE(1970, 1, 1)</f>
        <v>41870.208333333336</v>
      </c>
      <c r="O3" s="6">
        <f t="shared" ref="O3:O66" si="2">(((M3/60)/60)/24) +DATE(1970, 1, 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 / H4, 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 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 +DATE(1970, 1, 1)</f>
        <v>40570.25</v>
      </c>
      <c r="O67" s="6">
        <f t="shared" ref="O67:O130" si="6">(((M67/60)/60)/24) +DATE(1970, 1, 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 / 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 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 +DATE(1970, 1, 1)</f>
        <v>42038.25</v>
      </c>
      <c r="O131" s="6">
        <f t="shared" ref="O131:O194" si="10">(((M131/60)/60)/24) +DATE(1970, 1, 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 / 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 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 +DATE(1970, 1, 1)</f>
        <v>43198.208333333328</v>
      </c>
      <c r="O195" s="6">
        <f t="shared" ref="O195:O258" si="14">(((M195/60)/60)/24) +DATE(1970, 1, 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 / 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 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 +DATE(1970, 1, 1)</f>
        <v>41338.25</v>
      </c>
      <c r="O259" s="6">
        <f t="shared" ref="O259:O322" si="18">(((M259/60)/60)/24) +DATE(1970, 1, 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 / 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 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 +DATE(1970, 1, 1)</f>
        <v>40634.208333333336</v>
      </c>
      <c r="O323" s="6">
        <f t="shared" ref="O323:O386" si="22">(((M323/60)/60)/24) +DATE(1970, 1, 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 / 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 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 +DATE(1970, 1, 1)</f>
        <v>43553.208333333328</v>
      </c>
      <c r="O387" s="6">
        <f t="shared" ref="O387:O450" si="26">(((M387/60)/60)/24) +DATE(1970, 1, 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 / 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 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 +DATE(1970, 1, 1)</f>
        <v>43530.25</v>
      </c>
      <c r="O451" s="6">
        <f t="shared" ref="O451:O514" si="30">(((M451/60)/60)/24) +DATE(1970, 1, 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 / 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 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 +DATE(1970, 1, 1)</f>
        <v>40430.208333333336</v>
      </c>
      <c r="O515" s="6">
        <f t="shared" ref="O515:O578" si="34">(((M515/60)/60)/24) +DATE(1970, 1, 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 / 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 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 +DATE(1970, 1, 1)</f>
        <v>40613.25</v>
      </c>
      <c r="O579" s="6">
        <f t="shared" ref="O579:O642" si="38">(((M579/60)/60)/24) +DATE(1970, 1, 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 / 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 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 +DATE(1970, 1, 1)</f>
        <v>42786.25</v>
      </c>
      <c r="O643" s="6">
        <f t="shared" ref="O643:O706" si="42">(((M643/60)/60)/24) +DATE(1970, 1, 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 / 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 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 +DATE(1970, 1, 1)</f>
        <v>41619.25</v>
      </c>
      <c r="O707" s="6">
        <f t="shared" ref="O707:O770" si="46">(((M707/60)/60)/24) +DATE(1970, 1, 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 / 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 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 +DATE(1970, 1, 1)</f>
        <v>41501.208333333336</v>
      </c>
      <c r="O771" s="6">
        <f t="shared" ref="O771:O834" si="50">(((M771/60)/60)/24) +DATE(1970, 1, 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 / 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 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 +DATE(1970, 1, 1)</f>
        <v>40588.25</v>
      </c>
      <c r="O835" s="6">
        <f t="shared" ref="O835:O898" si="54">(((M835/60)/60)/24) +DATE(1970, 1, 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 / 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 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 +DATE(1970, 1, 1)</f>
        <v>43583.208333333328</v>
      </c>
      <c r="O899" s="6">
        <f t="shared" ref="O899:O962" si="58">(((M899/60)/60)/24) +DATE(1970, 1, 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 / 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 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 +DATE(1970, 1, 1)</f>
        <v>40591.25</v>
      </c>
      <c r="O963" s="6">
        <f t="shared" ref="O963:O1001" si="62">(((M963/60)/60)/24) +DATE(1970, 1, 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 / 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2A5-4265-4612-A408-443FAA2460DF}">
  <sheetPr codeName="Sheet2"/>
  <dimension ref="A1:F14"/>
  <sheetViews>
    <sheetView topLeftCell="F2" workbookViewId="0">
      <selection activeCell="I21" sqref="I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11" max="11" width="17.3984375" bestFit="1" customWidth="1"/>
    <col min="12" max="12" width="15.19921875" bestFit="1" customWidth="1"/>
    <col min="13" max="13" width="5.59765625" bestFit="1" customWidth="1"/>
    <col min="14" max="14" width="3.796875" bestFit="1" customWidth="1"/>
    <col min="15" max="15" width="9.19921875" bestFit="1" customWidth="1"/>
    <col min="16" max="1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0830-1072-4D30-9C17-9B5BC9C6C890}">
  <sheetPr codeName="Sheet3"/>
  <dimension ref="A1:F22"/>
  <sheetViews>
    <sheetView topLeftCell="F4" zoomScale="112" workbookViewId="0">
      <selection activeCell="K24" sqref="K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26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E6">
        <v>1</v>
      </c>
      <c r="F6">
        <v>1</v>
      </c>
    </row>
    <row r="7" spans="1:6" x14ac:dyDescent="0.3">
      <c r="A7" s="5" t="s">
        <v>2042</v>
      </c>
      <c r="C7">
        <v>1</v>
      </c>
      <c r="D7">
        <v>1</v>
      </c>
      <c r="E7">
        <v>1</v>
      </c>
      <c r="F7">
        <v>3</v>
      </c>
    </row>
    <row r="8" spans="1:6" x14ac:dyDescent="0.3">
      <c r="A8" s="5" t="s">
        <v>2044</v>
      </c>
      <c r="C8">
        <v>1</v>
      </c>
      <c r="E8">
        <v>3</v>
      </c>
      <c r="F8">
        <v>4</v>
      </c>
    </row>
    <row r="9" spans="1:6" x14ac:dyDescent="0.3">
      <c r="A9" s="5" t="s">
        <v>2034</v>
      </c>
      <c r="B9">
        <v>1</v>
      </c>
      <c r="C9">
        <v>1</v>
      </c>
      <c r="E9">
        <v>1</v>
      </c>
      <c r="F9">
        <v>3</v>
      </c>
    </row>
    <row r="10" spans="1:6" x14ac:dyDescent="0.3">
      <c r="A10" s="5" t="s">
        <v>2045</v>
      </c>
      <c r="E10">
        <v>1</v>
      </c>
      <c r="F10">
        <v>1</v>
      </c>
    </row>
    <row r="11" spans="1:6" x14ac:dyDescent="0.3">
      <c r="A11" s="5" t="s">
        <v>2058</v>
      </c>
      <c r="E11">
        <v>1</v>
      </c>
      <c r="F11">
        <v>1</v>
      </c>
    </row>
    <row r="12" spans="1:6" x14ac:dyDescent="0.3">
      <c r="A12" s="5" t="s">
        <v>2061</v>
      </c>
      <c r="E12">
        <v>1</v>
      </c>
      <c r="F12">
        <v>1</v>
      </c>
    </row>
    <row r="13" spans="1:6" x14ac:dyDescent="0.3">
      <c r="A13" s="5" t="s">
        <v>2048</v>
      </c>
      <c r="E13">
        <v>1</v>
      </c>
      <c r="F13">
        <v>1</v>
      </c>
    </row>
    <row r="14" spans="1:6" x14ac:dyDescent="0.3">
      <c r="A14" s="5" t="s">
        <v>2055</v>
      </c>
      <c r="C14">
        <v>2</v>
      </c>
      <c r="E14">
        <v>1</v>
      </c>
      <c r="F14">
        <v>3</v>
      </c>
    </row>
    <row r="15" spans="1:6" x14ac:dyDescent="0.3">
      <c r="A15" s="5" t="s">
        <v>2040</v>
      </c>
      <c r="C15">
        <v>5</v>
      </c>
      <c r="E15">
        <v>6</v>
      </c>
      <c r="F15">
        <v>11</v>
      </c>
    </row>
    <row r="16" spans="1:6" x14ac:dyDescent="0.3">
      <c r="A16" s="5" t="s">
        <v>2056</v>
      </c>
      <c r="C16">
        <v>1</v>
      </c>
      <c r="F16">
        <v>1</v>
      </c>
    </row>
    <row r="17" spans="1:6" x14ac:dyDescent="0.3">
      <c r="A17" s="5" t="s">
        <v>2036</v>
      </c>
      <c r="B17">
        <v>1</v>
      </c>
      <c r="C17">
        <v>2</v>
      </c>
      <c r="F17">
        <v>3</v>
      </c>
    </row>
    <row r="18" spans="1:6" x14ac:dyDescent="0.3">
      <c r="A18" s="5" t="s">
        <v>2063</v>
      </c>
      <c r="C18">
        <v>1</v>
      </c>
      <c r="E18">
        <v>1</v>
      </c>
      <c r="F18">
        <v>2</v>
      </c>
    </row>
    <row r="19" spans="1:6" x14ac:dyDescent="0.3">
      <c r="A19" s="5" t="s">
        <v>2051</v>
      </c>
      <c r="C19">
        <v>1</v>
      </c>
      <c r="E19">
        <v>1</v>
      </c>
      <c r="F19">
        <v>2</v>
      </c>
    </row>
    <row r="20" spans="1:6" x14ac:dyDescent="0.3">
      <c r="A20" s="5" t="s">
        <v>2046</v>
      </c>
      <c r="E20">
        <v>1</v>
      </c>
      <c r="F20">
        <v>1</v>
      </c>
    </row>
    <row r="21" spans="1:6" x14ac:dyDescent="0.3">
      <c r="A21" s="5" t="s">
        <v>2038</v>
      </c>
      <c r="C21">
        <v>1</v>
      </c>
      <c r="E21">
        <v>4</v>
      </c>
      <c r="F21">
        <v>5</v>
      </c>
    </row>
    <row r="22" spans="1:6" x14ac:dyDescent="0.3">
      <c r="A22" s="5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738-A172-4911-8A9A-1F7D65B60236}">
  <sheetPr codeName="Sheet4"/>
  <dimension ref="A1:F18"/>
  <sheetViews>
    <sheetView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2031</v>
      </c>
      <c r="B1" t="s">
        <v>2070</v>
      </c>
    </row>
    <row r="2" spans="1:6" x14ac:dyDescent="0.3">
      <c r="A2" s="4" t="s">
        <v>2085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E9D-F62C-4D0A-89E5-8A065895188A}">
  <sheetPr codeName="Sheet5"/>
  <dimension ref="A1:H13"/>
  <sheetViews>
    <sheetView topLeftCell="A2" zoomScale="67" workbookViewId="0">
      <selection activeCell="B2" sqref="B2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s="9" t="s">
        <v>2094</v>
      </c>
      <c r="B2">
        <f>COUNTIFS(goals, "&lt;1000", outcomes, "=successful")</f>
        <v>30</v>
      </c>
      <c r="C2">
        <f>COUNTIFS(goals, "&lt;1000", outcomes, "=failed")</f>
        <v>20</v>
      </c>
      <c r="D2">
        <f>COUNTIFS(goals, "&lt;1000", outcomes, "=canceled")</f>
        <v>1</v>
      </c>
      <c r="E2">
        <f>COUNTIFS(goals, "&lt;1000")</f>
        <v>51</v>
      </c>
      <c r="F2">
        <f>(B2/E2) *100</f>
        <v>58.82352941176471</v>
      </c>
      <c r="G2">
        <f>(C2/E2) *100</f>
        <v>39.215686274509807</v>
      </c>
      <c r="H2">
        <f>(D2/E2) *100</f>
        <v>1.9607843137254901</v>
      </c>
    </row>
    <row r="3" spans="1:8" x14ac:dyDescent="0.3">
      <c r="A3" s="9" t="s">
        <v>2095</v>
      </c>
      <c r="B3">
        <f>COUNTIFS(goals, "&gt;=1000", goals, "&lt;4999", outcomes, "=successful")</f>
        <v>191</v>
      </c>
      <c r="C3">
        <f>COUNTIFS(goals, "&gt;=1000", goals, "&lt;4999", outcomes, "=failed")</f>
        <v>38</v>
      </c>
      <c r="D3">
        <f>COUNTIFS(goals, "&gt;=1000", goals, "&lt;4999", outcomes, "=canceled")</f>
        <v>2</v>
      </c>
      <c r="E3">
        <f>COUNTIFS(goals, "&gt;=1000", goals, "&lt;4999")</f>
        <v>234</v>
      </c>
      <c r="F3">
        <f t="shared" ref="F3:F13" si="0">(B3/E3) *100</f>
        <v>81.623931623931625</v>
      </c>
      <c r="G3">
        <f t="shared" ref="G3:G13" si="1">(C3/E3) *100</f>
        <v>16.239316239316238</v>
      </c>
      <c r="H3">
        <f t="shared" ref="H3:H13" si="2">(D3/E3) *100</f>
        <v>0.85470085470085477</v>
      </c>
    </row>
    <row r="4" spans="1:8" x14ac:dyDescent="0.3">
      <c r="A4" s="9" t="s">
        <v>2096</v>
      </c>
      <c r="B4">
        <f>COUNTIFS(goals, "&gt;=5000", goals, "&lt;9999", outcomes, "=successful")</f>
        <v>164</v>
      </c>
      <c r="C4">
        <f>COUNTIFS(goals, "&gt;=5000", goals, "&lt;9999", outcomes, "=failed")</f>
        <v>126</v>
      </c>
      <c r="D4">
        <f>COUNTIFS(goals, "&gt;=5000", goals, "&lt;9999", outcomes, "=canceled")</f>
        <v>25</v>
      </c>
      <c r="E4">
        <f>COUNTIFS(goals, "&gt;=5000", goals, "&lt;9999")</f>
        <v>317</v>
      </c>
      <c r="F4">
        <f t="shared" si="0"/>
        <v>51.735015772870661</v>
      </c>
      <c r="G4">
        <f t="shared" si="1"/>
        <v>39.747634069400632</v>
      </c>
      <c r="H4">
        <f t="shared" si="2"/>
        <v>7.8864353312302837</v>
      </c>
    </row>
    <row r="5" spans="1:8" x14ac:dyDescent="0.3">
      <c r="A5" s="9" t="s">
        <v>2097</v>
      </c>
      <c r="B5">
        <f>COUNTIFS(goals, "&gt;=10000", goals, "&lt;14999", outcomes, "=successful")</f>
        <v>4</v>
      </c>
      <c r="C5">
        <f>COUNTIFS(goals, "&gt;=10000", goals, "&lt;14999", outcomes, "=failed")</f>
        <v>5</v>
      </c>
      <c r="D5">
        <f>COUNTIFS(goals, "&gt;=10000", goals, "&lt;14999", outcomes, "=canceled")</f>
        <v>0</v>
      </c>
      <c r="E5">
        <f>COUNTIFS(goals, "&gt;=10000", goals, "&lt;14999")</f>
        <v>9</v>
      </c>
      <c r="F5">
        <f t="shared" si="0"/>
        <v>44.444444444444443</v>
      </c>
      <c r="G5">
        <f t="shared" si="1"/>
        <v>55.555555555555557</v>
      </c>
      <c r="H5">
        <f t="shared" si="2"/>
        <v>0</v>
      </c>
    </row>
    <row r="6" spans="1:8" x14ac:dyDescent="0.3">
      <c r="A6" s="9" t="s">
        <v>2098</v>
      </c>
      <c r="B6">
        <f>COUNTIFS(goals, "&gt;=15000", goals, "&lt;19999", outcomes, "=successful")</f>
        <v>10</v>
      </c>
      <c r="C6">
        <f>COUNTIFS(goals, "&gt;=15000", goals, "&lt;19999", outcomes, "=failed")</f>
        <v>0</v>
      </c>
      <c r="D6">
        <f>COUNTIFS(goals, "&gt;=15000", goals, "&lt;19999", outcomes, "=canceled")</f>
        <v>0</v>
      </c>
      <c r="E6">
        <f>COUNTIFS(goals, "&gt;=15000", goals, "&lt;19999")</f>
        <v>10</v>
      </c>
      <c r="F6">
        <f t="shared" si="0"/>
        <v>100</v>
      </c>
      <c r="G6">
        <f t="shared" si="1"/>
        <v>0</v>
      </c>
      <c r="H6">
        <f t="shared" si="2"/>
        <v>0</v>
      </c>
    </row>
    <row r="7" spans="1:8" x14ac:dyDescent="0.3">
      <c r="A7" s="9" t="s">
        <v>2099</v>
      </c>
      <c r="B7">
        <f>COUNTIFS(goals, "&gt;=20000", goals, "&lt;24999", outcomes, "=successful")</f>
        <v>7</v>
      </c>
      <c r="C7">
        <f>COUNTIFS(goals, "&gt;=20000", goals, "&lt;24999", outcomes, "=failed")</f>
        <v>0</v>
      </c>
      <c r="D7">
        <f>COUNTIFS(goals, "&gt;=20000", goals, "&lt;24999", outcomes, "=canceled")</f>
        <v>0</v>
      </c>
      <c r="E7">
        <f>COUNTIFS(goals, "&gt;=20000", goals, "&lt;24999")</f>
        <v>7</v>
      </c>
      <c r="F7">
        <f t="shared" si="0"/>
        <v>100</v>
      </c>
      <c r="G7">
        <f t="shared" si="1"/>
        <v>0</v>
      </c>
      <c r="H7">
        <f t="shared" si="2"/>
        <v>0</v>
      </c>
    </row>
    <row r="8" spans="1:8" x14ac:dyDescent="0.3">
      <c r="A8" s="9" t="s">
        <v>2100</v>
      </c>
      <c r="B8">
        <f>COUNTIFS(goals, "&gt;=25000", goals, "&lt;29999", outcomes, "=successful")</f>
        <v>11</v>
      </c>
      <c r="C8">
        <f>COUNTIFS(goals, "&gt;=25000", goals, "&lt;29999", outcomes, "=failed")</f>
        <v>3</v>
      </c>
      <c r="D8">
        <f>COUNTIFS(goals, "&gt;=25000", goals, "&lt;29999", outcomes, "=canceled")</f>
        <v>0</v>
      </c>
      <c r="E8">
        <f>COUNTIFS(goals, "&gt;=25000", goals, "&lt;29999")</f>
        <v>14</v>
      </c>
      <c r="F8">
        <f t="shared" si="0"/>
        <v>78.571428571428569</v>
      </c>
      <c r="G8">
        <f t="shared" si="1"/>
        <v>21.428571428571427</v>
      </c>
      <c r="H8">
        <f t="shared" si="2"/>
        <v>0</v>
      </c>
    </row>
    <row r="9" spans="1:8" x14ac:dyDescent="0.3">
      <c r="A9" s="9" t="s">
        <v>2101</v>
      </c>
      <c r="B9">
        <f>COUNTIFS(goals, "&gt;=30000", goals, "&lt;34999", outcomes, "=successful")</f>
        <v>7</v>
      </c>
      <c r="C9">
        <f>COUNTIFS(goals, "&gt;=30000", goals, "&lt;34999", outcomes, "=failed")</f>
        <v>0</v>
      </c>
      <c r="D9">
        <f>COUNTIFS(goals, "&gt;=30000", goals, "&lt;34999", outcomes, "=canceled")</f>
        <v>0</v>
      </c>
      <c r="E9">
        <f>COUNTIFS(goals, "&gt;=30000", goals, "&lt;34999")</f>
        <v>7</v>
      </c>
      <c r="F9">
        <f t="shared" si="0"/>
        <v>100</v>
      </c>
      <c r="G9">
        <f t="shared" si="1"/>
        <v>0</v>
      </c>
      <c r="H9">
        <f t="shared" si="2"/>
        <v>0</v>
      </c>
    </row>
    <row r="10" spans="1:8" x14ac:dyDescent="0.3">
      <c r="A10" s="9" t="s">
        <v>2102</v>
      </c>
      <c r="B10">
        <f>COUNTIFS(goals, "&gt;=35000", goals, "&lt;39999", outcomes, "=successful")</f>
        <v>8</v>
      </c>
      <c r="C10">
        <f>COUNTIFS(goals, "&gt;=35000", goals, "&lt;39999", outcomes, "=failed")</f>
        <v>3</v>
      </c>
      <c r="D10">
        <f>COUNTIFS(goals, "&gt;=35000", goals, "&lt;39999", outcomes, "=canceled")</f>
        <v>1</v>
      </c>
      <c r="E10">
        <f>COUNTIFS(goals, "&gt;=35000", goals, "&lt;39999")</f>
        <v>12</v>
      </c>
      <c r="F10">
        <f t="shared" si="0"/>
        <v>66.666666666666657</v>
      </c>
      <c r="G10">
        <f t="shared" si="1"/>
        <v>25</v>
      </c>
      <c r="H10">
        <f t="shared" si="2"/>
        <v>8.3333333333333321</v>
      </c>
    </row>
    <row r="11" spans="1:8" x14ac:dyDescent="0.3">
      <c r="A11" s="9" t="s">
        <v>2103</v>
      </c>
      <c r="B11">
        <f>COUNTIFS(goals, "&gt;=40000", goals, "&lt;44999", outcomes, "=successful")</f>
        <v>11</v>
      </c>
      <c r="C11">
        <f>COUNTIFS(goals, "&gt;=40000", goals, "&lt;44999", outcomes, "=failed")</f>
        <v>3</v>
      </c>
      <c r="D11">
        <f>COUNTIFS(goals, "&gt;=40000", goals, "&lt;44999", outcomes, "=canceled")</f>
        <v>0</v>
      </c>
      <c r="E11">
        <f>COUNTIFS(goals, "&gt;=40000", goals, "&lt;44999")</f>
        <v>15</v>
      </c>
      <c r="F11">
        <f t="shared" si="0"/>
        <v>73.333333333333329</v>
      </c>
      <c r="G11">
        <f t="shared" si="1"/>
        <v>20</v>
      </c>
      <c r="H11">
        <f t="shared" si="2"/>
        <v>0</v>
      </c>
    </row>
    <row r="12" spans="1:8" x14ac:dyDescent="0.3">
      <c r="A12" s="9" t="s">
        <v>2104</v>
      </c>
      <c r="B12">
        <f>COUNTIFS(goals, "&gt;=45000", goals, "&lt;49999", outcomes, "=successful")</f>
        <v>8</v>
      </c>
      <c r="C12">
        <f>COUNTIFS(goals, "&gt;=45000", goals, "&lt;49999", outcomes, "=failed")</f>
        <v>3</v>
      </c>
      <c r="D12">
        <f>COUNTIFS(goals, "&gt;=45000", goals, "&lt;49999", outcomes, "=canceled")</f>
        <v>0</v>
      </c>
      <c r="E12">
        <f>COUNTIFS(goals, "&gt;=45000", goals, "&lt;49999")</f>
        <v>11</v>
      </c>
      <c r="F12">
        <f t="shared" si="0"/>
        <v>72.727272727272734</v>
      </c>
      <c r="G12">
        <f t="shared" si="1"/>
        <v>27.27272727272727</v>
      </c>
      <c r="H12">
        <f t="shared" si="2"/>
        <v>0</v>
      </c>
    </row>
    <row r="13" spans="1:8" x14ac:dyDescent="0.3">
      <c r="A13" s="9" t="s">
        <v>2105</v>
      </c>
      <c r="B13">
        <f>COUNTIFS(goals, "&gt;=50000", outcomes, "=successful")</f>
        <v>114</v>
      </c>
      <c r="C13">
        <f>COUNTIFS(goals, "&gt;=50000", outcomes, "=failed")</f>
        <v>163</v>
      </c>
      <c r="D13">
        <f>COUNTIFS(goals, "&gt;=50000", outcomes, "=canceled")</f>
        <v>28</v>
      </c>
      <c r="E13">
        <f>COUNTIFS(goals, "&gt;=50000")</f>
        <v>313</v>
      </c>
      <c r="F13">
        <f t="shared" si="0"/>
        <v>36.421725239616613</v>
      </c>
      <c r="G13">
        <f t="shared" si="1"/>
        <v>52.076677316293932</v>
      </c>
      <c r="H13">
        <f t="shared" si="2"/>
        <v>8.9456869009584654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66A-CCC5-4B2F-90AD-EF7EF449298C}">
  <sheetPr codeName="Sheet6"/>
  <dimension ref="B1:I566"/>
  <sheetViews>
    <sheetView topLeftCell="A28" workbookViewId="0">
      <selection activeCell="H6" sqref="H6"/>
    </sheetView>
  </sheetViews>
  <sheetFormatPr defaultRowHeight="15.6" x14ac:dyDescent="0.3"/>
  <cols>
    <col min="1" max="1" width="12.09765625" bestFit="1" customWidth="1"/>
    <col min="2" max="2" width="9.19921875" bestFit="1" customWidth="1"/>
    <col min="3" max="3" width="13.19921875" bestFit="1" customWidth="1"/>
    <col min="4" max="4" width="8.296875" bestFit="1" customWidth="1"/>
    <col min="5" max="5" width="13.19921875" bestFit="1" customWidth="1"/>
    <col min="6" max="6" width="19.59765625" bestFit="1" customWidth="1"/>
    <col min="7" max="7" width="12.19921875" bestFit="1" customWidth="1"/>
    <col min="8" max="9" width="11.8984375" bestFit="1" customWidth="1"/>
    <col min="10" max="10" width="12.09765625" bestFit="1" customWidth="1"/>
    <col min="11" max="11" width="9.19921875" bestFit="1" customWidth="1"/>
  </cols>
  <sheetData>
    <row r="1" spans="2:9" x14ac:dyDescent="0.3">
      <c r="B1" s="9" t="s">
        <v>4</v>
      </c>
      <c r="C1" s="9" t="s">
        <v>5</v>
      </c>
      <c r="D1" s="9" t="s">
        <v>4</v>
      </c>
      <c r="E1" s="9" t="s">
        <v>5</v>
      </c>
      <c r="H1" s="9" t="s">
        <v>20</v>
      </c>
      <c r="I1" s="9" t="s">
        <v>14</v>
      </c>
    </row>
    <row r="2" spans="2:9" x14ac:dyDescent="0.3">
      <c r="B2" t="s">
        <v>20</v>
      </c>
      <c r="C2">
        <v>158</v>
      </c>
      <c r="D2" t="s">
        <v>14</v>
      </c>
      <c r="E2">
        <v>0</v>
      </c>
      <c r="G2" s="9" t="s">
        <v>2106</v>
      </c>
      <c r="H2">
        <f>AVERAGE(B1:E6)</f>
        <v>234.3</v>
      </c>
      <c r="I2">
        <f>AVERAGE(fails)</f>
        <v>585.61538461538464</v>
      </c>
    </row>
    <row r="3" spans="2:9" x14ac:dyDescent="0.3">
      <c r="B3" t="s">
        <v>20</v>
      </c>
      <c r="C3">
        <v>1425</v>
      </c>
      <c r="D3" t="s">
        <v>14</v>
      </c>
      <c r="E3">
        <v>24</v>
      </c>
      <c r="G3" s="9" t="s">
        <v>2107</v>
      </c>
      <c r="H3">
        <f>MEDIAN(successful)</f>
        <v>201</v>
      </c>
      <c r="I3">
        <f>MEDIAN(fails)</f>
        <v>114.5</v>
      </c>
    </row>
    <row r="4" spans="2:9" x14ac:dyDescent="0.3">
      <c r="B4" t="s">
        <v>20</v>
      </c>
      <c r="C4">
        <v>174</v>
      </c>
      <c r="D4" t="s">
        <v>14</v>
      </c>
      <c r="E4">
        <v>53</v>
      </c>
      <c r="G4" s="9" t="s">
        <v>2109</v>
      </c>
      <c r="H4">
        <f>MIN(successful)</f>
        <v>16</v>
      </c>
      <c r="I4">
        <f>MIN(fails)</f>
        <v>0</v>
      </c>
    </row>
    <row r="5" spans="2:9" x14ac:dyDescent="0.3">
      <c r="B5" t="s">
        <v>20</v>
      </c>
      <c r="C5">
        <v>227</v>
      </c>
      <c r="D5" t="s">
        <v>14</v>
      </c>
      <c r="E5">
        <v>18</v>
      </c>
      <c r="G5" s="9" t="s">
        <v>2108</v>
      </c>
      <c r="H5">
        <f>MAX(successful)</f>
        <v>7295</v>
      </c>
      <c r="I5">
        <f>MAX(fails)</f>
        <v>6080</v>
      </c>
    </row>
    <row r="6" spans="2:9" x14ac:dyDescent="0.3">
      <c r="B6" t="s">
        <v>20</v>
      </c>
      <c r="C6">
        <v>220</v>
      </c>
      <c r="D6" t="s">
        <v>14</v>
      </c>
      <c r="E6">
        <v>44</v>
      </c>
      <c r="G6" s="9" t="s">
        <v>2110</v>
      </c>
      <c r="H6">
        <f>_xlfn.VAR.P(successful)</f>
        <v>1603373.7324019109</v>
      </c>
      <c r="I6">
        <f>_xlfn.VAR.P(fails)</f>
        <v>921574.68174133555</v>
      </c>
    </row>
    <row r="7" spans="2:9" x14ac:dyDescent="0.3">
      <c r="B7" t="s">
        <v>20</v>
      </c>
      <c r="C7">
        <v>98</v>
      </c>
      <c r="D7" t="s">
        <v>14</v>
      </c>
      <c r="E7">
        <v>27</v>
      </c>
      <c r="G7" s="9" t="s">
        <v>2111</v>
      </c>
      <c r="H7">
        <f>_xlfn.STDEV.P(successful)</f>
        <v>1266.2439466397898</v>
      </c>
      <c r="I7">
        <f>_xlfn.STDEV.P(fails)</f>
        <v>959.98681331637863</v>
      </c>
    </row>
    <row r="8" spans="2:9" x14ac:dyDescent="0.3">
      <c r="B8" t="s">
        <v>20</v>
      </c>
      <c r="C8">
        <v>100</v>
      </c>
      <c r="D8" t="s">
        <v>14</v>
      </c>
      <c r="E8">
        <v>55</v>
      </c>
    </row>
    <row r="9" spans="2:9" x14ac:dyDescent="0.3">
      <c r="B9" t="s">
        <v>20</v>
      </c>
      <c r="C9">
        <v>1249</v>
      </c>
      <c r="D9" t="s">
        <v>14</v>
      </c>
      <c r="E9">
        <v>200</v>
      </c>
    </row>
    <row r="10" spans="2:9" x14ac:dyDescent="0.3">
      <c r="B10" t="s">
        <v>20</v>
      </c>
      <c r="C10">
        <v>1396</v>
      </c>
      <c r="D10" t="s">
        <v>14</v>
      </c>
      <c r="E10">
        <v>452</v>
      </c>
    </row>
    <row r="11" spans="2:9" x14ac:dyDescent="0.3">
      <c r="B11" t="s">
        <v>20</v>
      </c>
      <c r="C11">
        <v>890</v>
      </c>
      <c r="D11" t="s">
        <v>14</v>
      </c>
      <c r="E11">
        <v>674</v>
      </c>
    </row>
    <row r="12" spans="2:9" x14ac:dyDescent="0.3">
      <c r="B12" t="s">
        <v>20</v>
      </c>
      <c r="C12">
        <v>142</v>
      </c>
      <c r="D12" t="s">
        <v>14</v>
      </c>
      <c r="E12">
        <v>558</v>
      </c>
    </row>
    <row r="13" spans="2:9" x14ac:dyDescent="0.3">
      <c r="B13" t="s">
        <v>20</v>
      </c>
      <c r="C13">
        <v>2673</v>
      </c>
      <c r="D13" t="s">
        <v>14</v>
      </c>
      <c r="E13">
        <v>15</v>
      </c>
    </row>
    <row r="14" spans="2:9" x14ac:dyDescent="0.3">
      <c r="B14" t="s">
        <v>20</v>
      </c>
      <c r="C14">
        <v>163</v>
      </c>
      <c r="D14" t="s">
        <v>14</v>
      </c>
      <c r="E14">
        <v>2307</v>
      </c>
    </row>
    <row r="15" spans="2:9" x14ac:dyDescent="0.3">
      <c r="B15" t="s">
        <v>20</v>
      </c>
      <c r="C15">
        <v>2220</v>
      </c>
      <c r="D15" t="s">
        <v>14</v>
      </c>
      <c r="E15">
        <v>88</v>
      </c>
    </row>
    <row r="16" spans="2:9" x14ac:dyDescent="0.3">
      <c r="B16" t="s">
        <v>20</v>
      </c>
      <c r="C16">
        <v>1606</v>
      </c>
      <c r="D16" t="s">
        <v>14</v>
      </c>
      <c r="E16">
        <v>48</v>
      </c>
    </row>
    <row r="17" spans="2:5" x14ac:dyDescent="0.3">
      <c r="B17" t="s">
        <v>20</v>
      </c>
      <c r="C17">
        <v>129</v>
      </c>
      <c r="D17" t="s">
        <v>14</v>
      </c>
      <c r="E17">
        <v>1</v>
      </c>
    </row>
    <row r="18" spans="2:5" x14ac:dyDescent="0.3">
      <c r="B18" t="s">
        <v>20</v>
      </c>
      <c r="C18">
        <v>226</v>
      </c>
      <c r="D18" t="s">
        <v>14</v>
      </c>
      <c r="E18">
        <v>1467</v>
      </c>
    </row>
    <row r="19" spans="2:5" x14ac:dyDescent="0.3">
      <c r="B19" t="s">
        <v>20</v>
      </c>
      <c r="C19">
        <v>5419</v>
      </c>
      <c r="D19" t="s">
        <v>14</v>
      </c>
      <c r="E19">
        <v>75</v>
      </c>
    </row>
    <row r="20" spans="2:5" x14ac:dyDescent="0.3">
      <c r="B20" t="s">
        <v>20</v>
      </c>
      <c r="C20">
        <v>165</v>
      </c>
      <c r="D20" t="s">
        <v>14</v>
      </c>
      <c r="E20">
        <v>120</v>
      </c>
    </row>
    <row r="21" spans="2:5" x14ac:dyDescent="0.3">
      <c r="B21" t="s">
        <v>20</v>
      </c>
      <c r="C21">
        <v>1965</v>
      </c>
      <c r="D21" t="s">
        <v>14</v>
      </c>
      <c r="E21">
        <v>2253</v>
      </c>
    </row>
    <row r="22" spans="2:5" x14ac:dyDescent="0.3">
      <c r="B22" t="s">
        <v>20</v>
      </c>
      <c r="C22">
        <v>16</v>
      </c>
      <c r="D22" t="s">
        <v>14</v>
      </c>
      <c r="E22">
        <v>5</v>
      </c>
    </row>
    <row r="23" spans="2:5" x14ac:dyDescent="0.3">
      <c r="B23" t="s">
        <v>20</v>
      </c>
      <c r="C23">
        <v>107</v>
      </c>
      <c r="D23" t="s">
        <v>14</v>
      </c>
      <c r="E23">
        <v>38</v>
      </c>
    </row>
    <row r="24" spans="2:5" x14ac:dyDescent="0.3">
      <c r="B24" t="s">
        <v>20</v>
      </c>
      <c r="C24">
        <v>134</v>
      </c>
      <c r="D24" t="s">
        <v>14</v>
      </c>
      <c r="E24">
        <v>12</v>
      </c>
    </row>
    <row r="25" spans="2:5" x14ac:dyDescent="0.3">
      <c r="B25" t="s">
        <v>20</v>
      </c>
      <c r="C25">
        <v>198</v>
      </c>
      <c r="D25" t="s">
        <v>14</v>
      </c>
      <c r="E25">
        <v>1684</v>
      </c>
    </row>
    <row r="26" spans="2:5" x14ac:dyDescent="0.3">
      <c r="B26" t="s">
        <v>20</v>
      </c>
      <c r="C26">
        <v>111</v>
      </c>
      <c r="D26" t="s">
        <v>14</v>
      </c>
      <c r="E26">
        <v>56</v>
      </c>
    </row>
    <row r="27" spans="2:5" x14ac:dyDescent="0.3">
      <c r="B27" t="s">
        <v>20</v>
      </c>
      <c r="C27">
        <v>222</v>
      </c>
      <c r="D27" t="s">
        <v>14</v>
      </c>
      <c r="E27">
        <v>838</v>
      </c>
    </row>
    <row r="28" spans="2:5" x14ac:dyDescent="0.3">
      <c r="B28" t="s">
        <v>20</v>
      </c>
      <c r="C28">
        <v>6212</v>
      </c>
      <c r="D28" t="s">
        <v>14</v>
      </c>
      <c r="E28">
        <v>1000</v>
      </c>
    </row>
    <row r="29" spans="2:5" x14ac:dyDescent="0.3">
      <c r="B29" t="s">
        <v>20</v>
      </c>
      <c r="C29">
        <v>98</v>
      </c>
      <c r="D29" t="s">
        <v>14</v>
      </c>
      <c r="E29">
        <v>1482</v>
      </c>
    </row>
    <row r="30" spans="2:5" x14ac:dyDescent="0.3">
      <c r="B30" t="s">
        <v>20</v>
      </c>
      <c r="C30">
        <v>92</v>
      </c>
      <c r="D30" t="s">
        <v>14</v>
      </c>
      <c r="E30">
        <v>106</v>
      </c>
    </row>
    <row r="31" spans="2:5" x14ac:dyDescent="0.3">
      <c r="B31" t="s">
        <v>20</v>
      </c>
      <c r="C31">
        <v>149</v>
      </c>
      <c r="D31" t="s">
        <v>14</v>
      </c>
      <c r="E31">
        <v>679</v>
      </c>
    </row>
    <row r="32" spans="2:5" x14ac:dyDescent="0.3">
      <c r="B32" t="s">
        <v>20</v>
      </c>
      <c r="C32">
        <v>2431</v>
      </c>
      <c r="D32" t="s">
        <v>14</v>
      </c>
      <c r="E32">
        <v>1220</v>
      </c>
    </row>
    <row r="33" spans="2:5" x14ac:dyDescent="0.3">
      <c r="B33" t="s">
        <v>20</v>
      </c>
      <c r="C33">
        <v>303</v>
      </c>
      <c r="D33" t="s">
        <v>14</v>
      </c>
      <c r="E33">
        <v>1</v>
      </c>
    </row>
    <row r="34" spans="2:5" x14ac:dyDescent="0.3">
      <c r="B34" t="s">
        <v>20</v>
      </c>
      <c r="C34">
        <v>209</v>
      </c>
      <c r="D34" t="s">
        <v>14</v>
      </c>
      <c r="E34">
        <v>37</v>
      </c>
    </row>
    <row r="35" spans="2:5" x14ac:dyDescent="0.3">
      <c r="B35" t="s">
        <v>20</v>
      </c>
      <c r="C35">
        <v>131</v>
      </c>
      <c r="D35" t="s">
        <v>14</v>
      </c>
      <c r="E35">
        <v>60</v>
      </c>
    </row>
    <row r="36" spans="2:5" x14ac:dyDescent="0.3">
      <c r="B36" t="s">
        <v>20</v>
      </c>
      <c r="C36">
        <v>164</v>
      </c>
      <c r="D36" t="s">
        <v>14</v>
      </c>
      <c r="E36">
        <v>296</v>
      </c>
    </row>
    <row r="37" spans="2:5" x14ac:dyDescent="0.3">
      <c r="B37" t="s">
        <v>20</v>
      </c>
      <c r="C37">
        <v>201</v>
      </c>
      <c r="D37" t="s">
        <v>14</v>
      </c>
      <c r="E37">
        <v>3304</v>
      </c>
    </row>
    <row r="38" spans="2:5" x14ac:dyDescent="0.3">
      <c r="B38" t="s">
        <v>20</v>
      </c>
      <c r="C38">
        <v>211</v>
      </c>
      <c r="D38" t="s">
        <v>14</v>
      </c>
      <c r="E38">
        <v>73</v>
      </c>
    </row>
    <row r="39" spans="2:5" x14ac:dyDescent="0.3">
      <c r="B39" t="s">
        <v>20</v>
      </c>
      <c r="C39">
        <v>128</v>
      </c>
      <c r="D39" t="s">
        <v>14</v>
      </c>
      <c r="E39">
        <v>3387</v>
      </c>
    </row>
    <row r="40" spans="2:5" x14ac:dyDescent="0.3">
      <c r="B40" t="s">
        <v>20</v>
      </c>
      <c r="C40">
        <v>1600</v>
      </c>
      <c r="D40" t="s">
        <v>14</v>
      </c>
      <c r="E40">
        <v>662</v>
      </c>
    </row>
    <row r="41" spans="2:5" x14ac:dyDescent="0.3">
      <c r="B41" t="s">
        <v>20</v>
      </c>
      <c r="C41">
        <v>249</v>
      </c>
      <c r="D41" t="s">
        <v>14</v>
      </c>
      <c r="E41">
        <v>774</v>
      </c>
    </row>
    <row r="42" spans="2:5" x14ac:dyDescent="0.3">
      <c r="B42" t="s">
        <v>20</v>
      </c>
      <c r="C42">
        <v>236</v>
      </c>
      <c r="D42" t="s">
        <v>14</v>
      </c>
      <c r="E42">
        <v>672</v>
      </c>
    </row>
    <row r="43" spans="2:5" x14ac:dyDescent="0.3">
      <c r="B43" t="s">
        <v>20</v>
      </c>
      <c r="C43">
        <v>4065</v>
      </c>
      <c r="D43" t="s">
        <v>14</v>
      </c>
      <c r="E43">
        <v>940</v>
      </c>
    </row>
    <row r="44" spans="2:5" x14ac:dyDescent="0.3">
      <c r="B44" t="s">
        <v>20</v>
      </c>
      <c r="C44">
        <v>246</v>
      </c>
      <c r="D44" t="s">
        <v>14</v>
      </c>
      <c r="E44">
        <v>117</v>
      </c>
    </row>
    <row r="45" spans="2:5" x14ac:dyDescent="0.3">
      <c r="B45" t="s">
        <v>20</v>
      </c>
      <c r="C45">
        <v>2475</v>
      </c>
      <c r="D45" t="s">
        <v>14</v>
      </c>
      <c r="E45">
        <v>115</v>
      </c>
    </row>
    <row r="46" spans="2:5" x14ac:dyDescent="0.3">
      <c r="B46" t="s">
        <v>20</v>
      </c>
      <c r="C46">
        <v>76</v>
      </c>
      <c r="D46" t="s">
        <v>14</v>
      </c>
      <c r="E46">
        <v>326</v>
      </c>
    </row>
    <row r="47" spans="2:5" x14ac:dyDescent="0.3">
      <c r="B47" t="s">
        <v>20</v>
      </c>
      <c r="C47">
        <v>54</v>
      </c>
      <c r="D47" t="s">
        <v>14</v>
      </c>
      <c r="E47">
        <v>1</v>
      </c>
    </row>
    <row r="48" spans="2:5" x14ac:dyDescent="0.3">
      <c r="B48" t="s">
        <v>20</v>
      </c>
      <c r="C48">
        <v>88</v>
      </c>
      <c r="D48" t="s">
        <v>14</v>
      </c>
      <c r="E48">
        <v>1467</v>
      </c>
    </row>
    <row r="49" spans="2:5" x14ac:dyDescent="0.3">
      <c r="B49" t="s">
        <v>20</v>
      </c>
      <c r="C49">
        <v>85</v>
      </c>
      <c r="D49" t="s">
        <v>14</v>
      </c>
      <c r="E49">
        <v>5681</v>
      </c>
    </row>
    <row r="50" spans="2:5" x14ac:dyDescent="0.3">
      <c r="B50" t="s">
        <v>20</v>
      </c>
      <c r="C50">
        <v>170</v>
      </c>
      <c r="D50" t="s">
        <v>14</v>
      </c>
      <c r="E50">
        <v>1059</v>
      </c>
    </row>
    <row r="51" spans="2:5" x14ac:dyDescent="0.3">
      <c r="B51" t="s">
        <v>20</v>
      </c>
      <c r="C51">
        <v>330</v>
      </c>
      <c r="D51" t="s">
        <v>14</v>
      </c>
      <c r="E51">
        <v>1194</v>
      </c>
    </row>
    <row r="52" spans="2:5" x14ac:dyDescent="0.3">
      <c r="B52" t="s">
        <v>20</v>
      </c>
      <c r="C52">
        <v>127</v>
      </c>
      <c r="D52" t="s">
        <v>14</v>
      </c>
      <c r="E52">
        <v>30</v>
      </c>
    </row>
    <row r="53" spans="2:5" x14ac:dyDescent="0.3">
      <c r="B53" t="s">
        <v>20</v>
      </c>
      <c r="C53">
        <v>411</v>
      </c>
      <c r="D53" t="s">
        <v>14</v>
      </c>
      <c r="E53">
        <v>75</v>
      </c>
    </row>
    <row r="54" spans="2:5" x14ac:dyDescent="0.3">
      <c r="B54" t="s">
        <v>20</v>
      </c>
      <c r="C54">
        <v>180</v>
      </c>
      <c r="D54" t="s">
        <v>14</v>
      </c>
      <c r="E54">
        <v>955</v>
      </c>
    </row>
    <row r="55" spans="2:5" x14ac:dyDescent="0.3">
      <c r="B55" t="s">
        <v>20</v>
      </c>
      <c r="C55">
        <v>374</v>
      </c>
      <c r="D55" t="s">
        <v>14</v>
      </c>
      <c r="E55">
        <v>67</v>
      </c>
    </row>
    <row r="56" spans="2:5" x14ac:dyDescent="0.3">
      <c r="B56" t="s">
        <v>20</v>
      </c>
      <c r="C56">
        <v>71</v>
      </c>
      <c r="D56" t="s">
        <v>14</v>
      </c>
      <c r="E56">
        <v>5</v>
      </c>
    </row>
    <row r="57" spans="2:5" x14ac:dyDescent="0.3">
      <c r="B57" t="s">
        <v>20</v>
      </c>
      <c r="C57">
        <v>203</v>
      </c>
      <c r="D57" t="s">
        <v>14</v>
      </c>
      <c r="E57">
        <v>26</v>
      </c>
    </row>
    <row r="58" spans="2:5" x14ac:dyDescent="0.3">
      <c r="B58" t="s">
        <v>20</v>
      </c>
      <c r="C58">
        <v>113</v>
      </c>
      <c r="D58" t="s">
        <v>14</v>
      </c>
      <c r="E58">
        <v>1130</v>
      </c>
    </row>
    <row r="59" spans="2:5" x14ac:dyDescent="0.3">
      <c r="B59" t="s">
        <v>20</v>
      </c>
      <c r="C59">
        <v>96</v>
      </c>
      <c r="D59" t="s">
        <v>14</v>
      </c>
      <c r="E59">
        <v>782</v>
      </c>
    </row>
    <row r="60" spans="2:5" x14ac:dyDescent="0.3">
      <c r="B60" t="s">
        <v>20</v>
      </c>
      <c r="C60">
        <v>498</v>
      </c>
      <c r="D60" t="s">
        <v>14</v>
      </c>
      <c r="E60">
        <v>210</v>
      </c>
    </row>
    <row r="61" spans="2:5" x14ac:dyDescent="0.3">
      <c r="B61" t="s">
        <v>20</v>
      </c>
      <c r="C61">
        <v>180</v>
      </c>
      <c r="D61" t="s">
        <v>14</v>
      </c>
      <c r="E61">
        <v>136</v>
      </c>
    </row>
    <row r="62" spans="2:5" x14ac:dyDescent="0.3">
      <c r="B62" t="s">
        <v>20</v>
      </c>
      <c r="C62">
        <v>27</v>
      </c>
      <c r="D62" t="s">
        <v>14</v>
      </c>
      <c r="E62">
        <v>86</v>
      </c>
    </row>
    <row r="63" spans="2:5" x14ac:dyDescent="0.3">
      <c r="B63" t="s">
        <v>20</v>
      </c>
      <c r="C63">
        <v>2331</v>
      </c>
      <c r="D63" t="s">
        <v>14</v>
      </c>
      <c r="E63">
        <v>19</v>
      </c>
    </row>
    <row r="64" spans="2:5" x14ac:dyDescent="0.3">
      <c r="B64" t="s">
        <v>20</v>
      </c>
      <c r="C64">
        <v>113</v>
      </c>
      <c r="D64" t="s">
        <v>14</v>
      </c>
      <c r="E64">
        <v>886</v>
      </c>
    </row>
    <row r="65" spans="2:5" x14ac:dyDescent="0.3">
      <c r="B65" t="s">
        <v>20</v>
      </c>
      <c r="C65">
        <v>164</v>
      </c>
      <c r="D65" t="s">
        <v>14</v>
      </c>
      <c r="E65">
        <v>35</v>
      </c>
    </row>
    <row r="66" spans="2:5" x14ac:dyDescent="0.3">
      <c r="B66" t="s">
        <v>20</v>
      </c>
      <c r="C66">
        <v>164</v>
      </c>
      <c r="D66" t="s">
        <v>14</v>
      </c>
      <c r="E66">
        <v>24</v>
      </c>
    </row>
    <row r="67" spans="2:5" x14ac:dyDescent="0.3">
      <c r="B67" t="s">
        <v>20</v>
      </c>
      <c r="C67">
        <v>336</v>
      </c>
      <c r="D67" t="s">
        <v>14</v>
      </c>
      <c r="E67">
        <v>86</v>
      </c>
    </row>
    <row r="68" spans="2:5" x14ac:dyDescent="0.3">
      <c r="B68" t="s">
        <v>20</v>
      </c>
      <c r="C68">
        <v>1917</v>
      </c>
      <c r="D68" t="s">
        <v>14</v>
      </c>
      <c r="E68">
        <v>243</v>
      </c>
    </row>
    <row r="69" spans="2:5" x14ac:dyDescent="0.3">
      <c r="B69" t="s">
        <v>20</v>
      </c>
      <c r="C69">
        <v>95</v>
      </c>
      <c r="D69" t="s">
        <v>14</v>
      </c>
      <c r="E69">
        <v>65</v>
      </c>
    </row>
    <row r="70" spans="2:5" x14ac:dyDescent="0.3">
      <c r="B70" t="s">
        <v>20</v>
      </c>
      <c r="C70">
        <v>147</v>
      </c>
      <c r="D70" t="s">
        <v>14</v>
      </c>
      <c r="E70">
        <v>100</v>
      </c>
    </row>
    <row r="71" spans="2:5" x14ac:dyDescent="0.3">
      <c r="B71" t="s">
        <v>20</v>
      </c>
      <c r="C71">
        <v>86</v>
      </c>
      <c r="D71" t="s">
        <v>14</v>
      </c>
      <c r="E71">
        <v>168</v>
      </c>
    </row>
    <row r="72" spans="2:5" x14ac:dyDescent="0.3">
      <c r="B72" t="s">
        <v>20</v>
      </c>
      <c r="C72">
        <v>83</v>
      </c>
      <c r="D72" t="s">
        <v>14</v>
      </c>
      <c r="E72">
        <v>13</v>
      </c>
    </row>
    <row r="73" spans="2:5" x14ac:dyDescent="0.3">
      <c r="B73" t="s">
        <v>20</v>
      </c>
      <c r="C73">
        <v>676</v>
      </c>
      <c r="D73" t="s">
        <v>14</v>
      </c>
      <c r="E73">
        <v>1</v>
      </c>
    </row>
    <row r="74" spans="2:5" x14ac:dyDescent="0.3">
      <c r="B74" t="s">
        <v>20</v>
      </c>
      <c r="C74">
        <v>361</v>
      </c>
      <c r="D74" t="s">
        <v>14</v>
      </c>
      <c r="E74">
        <v>40</v>
      </c>
    </row>
    <row r="75" spans="2:5" x14ac:dyDescent="0.3">
      <c r="B75" t="s">
        <v>20</v>
      </c>
      <c r="C75">
        <v>131</v>
      </c>
      <c r="D75" t="s">
        <v>14</v>
      </c>
      <c r="E75">
        <v>226</v>
      </c>
    </row>
    <row r="76" spans="2:5" x14ac:dyDescent="0.3">
      <c r="B76" t="s">
        <v>20</v>
      </c>
      <c r="C76">
        <v>126</v>
      </c>
      <c r="D76" t="s">
        <v>14</v>
      </c>
      <c r="E76">
        <v>1625</v>
      </c>
    </row>
    <row r="77" spans="2:5" x14ac:dyDescent="0.3">
      <c r="B77" t="s">
        <v>20</v>
      </c>
      <c r="C77">
        <v>275</v>
      </c>
      <c r="D77" t="s">
        <v>14</v>
      </c>
      <c r="E77">
        <v>143</v>
      </c>
    </row>
    <row r="78" spans="2:5" x14ac:dyDescent="0.3">
      <c r="B78" t="s">
        <v>20</v>
      </c>
      <c r="C78">
        <v>67</v>
      </c>
      <c r="D78" t="s">
        <v>14</v>
      </c>
      <c r="E78">
        <v>934</v>
      </c>
    </row>
    <row r="79" spans="2:5" x14ac:dyDescent="0.3">
      <c r="B79" t="s">
        <v>20</v>
      </c>
      <c r="C79">
        <v>154</v>
      </c>
      <c r="D79" t="s">
        <v>14</v>
      </c>
      <c r="E79">
        <v>17</v>
      </c>
    </row>
    <row r="80" spans="2:5" x14ac:dyDescent="0.3">
      <c r="B80" t="s">
        <v>20</v>
      </c>
      <c r="C80">
        <v>1782</v>
      </c>
      <c r="D80" t="s">
        <v>14</v>
      </c>
      <c r="E80">
        <v>2179</v>
      </c>
    </row>
    <row r="81" spans="2:5" x14ac:dyDescent="0.3">
      <c r="B81" t="s">
        <v>20</v>
      </c>
      <c r="C81">
        <v>903</v>
      </c>
      <c r="D81" t="s">
        <v>14</v>
      </c>
      <c r="E81">
        <v>931</v>
      </c>
    </row>
    <row r="82" spans="2:5" x14ac:dyDescent="0.3">
      <c r="B82" t="s">
        <v>20</v>
      </c>
      <c r="C82">
        <v>94</v>
      </c>
      <c r="D82" t="s">
        <v>14</v>
      </c>
      <c r="E82">
        <v>92</v>
      </c>
    </row>
    <row r="83" spans="2:5" x14ac:dyDescent="0.3">
      <c r="B83" t="s">
        <v>20</v>
      </c>
      <c r="C83">
        <v>180</v>
      </c>
      <c r="D83" t="s">
        <v>14</v>
      </c>
      <c r="E83">
        <v>57</v>
      </c>
    </row>
    <row r="84" spans="2:5" x14ac:dyDescent="0.3">
      <c r="B84" t="s">
        <v>20</v>
      </c>
      <c r="C84">
        <v>533</v>
      </c>
      <c r="D84" t="s">
        <v>14</v>
      </c>
      <c r="E84">
        <v>41</v>
      </c>
    </row>
    <row r="85" spans="2:5" x14ac:dyDescent="0.3">
      <c r="B85" t="s">
        <v>20</v>
      </c>
      <c r="C85">
        <v>2443</v>
      </c>
      <c r="D85" t="s">
        <v>14</v>
      </c>
      <c r="E85">
        <v>1</v>
      </c>
    </row>
    <row r="86" spans="2:5" x14ac:dyDescent="0.3">
      <c r="B86" t="s">
        <v>20</v>
      </c>
      <c r="C86">
        <v>89</v>
      </c>
      <c r="D86" t="s">
        <v>14</v>
      </c>
      <c r="E86">
        <v>101</v>
      </c>
    </row>
    <row r="87" spans="2:5" x14ac:dyDescent="0.3">
      <c r="B87" t="s">
        <v>20</v>
      </c>
      <c r="C87">
        <v>159</v>
      </c>
      <c r="D87" t="s">
        <v>14</v>
      </c>
      <c r="E87">
        <v>1335</v>
      </c>
    </row>
    <row r="88" spans="2:5" x14ac:dyDescent="0.3">
      <c r="B88" t="s">
        <v>20</v>
      </c>
      <c r="C88">
        <v>50</v>
      </c>
      <c r="D88" t="s">
        <v>14</v>
      </c>
      <c r="E88">
        <v>15</v>
      </c>
    </row>
    <row r="89" spans="2:5" x14ac:dyDescent="0.3">
      <c r="B89" t="s">
        <v>20</v>
      </c>
      <c r="C89">
        <v>186</v>
      </c>
      <c r="D89" t="s">
        <v>14</v>
      </c>
      <c r="E89">
        <v>454</v>
      </c>
    </row>
    <row r="90" spans="2:5" x14ac:dyDescent="0.3">
      <c r="B90" t="s">
        <v>20</v>
      </c>
      <c r="C90">
        <v>1071</v>
      </c>
      <c r="D90" t="s">
        <v>14</v>
      </c>
      <c r="E90">
        <v>3182</v>
      </c>
    </row>
    <row r="91" spans="2:5" x14ac:dyDescent="0.3">
      <c r="B91" t="s">
        <v>20</v>
      </c>
      <c r="C91">
        <v>117</v>
      </c>
      <c r="D91" t="s">
        <v>14</v>
      </c>
      <c r="E91">
        <v>15</v>
      </c>
    </row>
    <row r="92" spans="2:5" x14ac:dyDescent="0.3">
      <c r="B92" t="s">
        <v>20</v>
      </c>
      <c r="C92">
        <v>70</v>
      </c>
      <c r="D92" t="s">
        <v>14</v>
      </c>
      <c r="E92">
        <v>133</v>
      </c>
    </row>
    <row r="93" spans="2:5" x14ac:dyDescent="0.3">
      <c r="B93" t="s">
        <v>20</v>
      </c>
      <c r="C93">
        <v>135</v>
      </c>
      <c r="D93" t="s">
        <v>14</v>
      </c>
      <c r="E93">
        <v>2062</v>
      </c>
    </row>
    <row r="94" spans="2:5" x14ac:dyDescent="0.3">
      <c r="B94" t="s">
        <v>20</v>
      </c>
      <c r="C94">
        <v>768</v>
      </c>
      <c r="D94" t="s">
        <v>14</v>
      </c>
      <c r="E94">
        <v>29</v>
      </c>
    </row>
    <row r="95" spans="2:5" x14ac:dyDescent="0.3">
      <c r="B95" t="s">
        <v>20</v>
      </c>
      <c r="C95">
        <v>199</v>
      </c>
      <c r="D95" t="s">
        <v>14</v>
      </c>
      <c r="E95">
        <v>132</v>
      </c>
    </row>
    <row r="96" spans="2:5" x14ac:dyDescent="0.3">
      <c r="B96" t="s">
        <v>20</v>
      </c>
      <c r="C96">
        <v>107</v>
      </c>
      <c r="D96" t="s">
        <v>14</v>
      </c>
      <c r="E96">
        <v>137</v>
      </c>
    </row>
    <row r="97" spans="2:5" x14ac:dyDescent="0.3">
      <c r="B97" t="s">
        <v>20</v>
      </c>
      <c r="C97">
        <v>195</v>
      </c>
      <c r="D97" t="s">
        <v>14</v>
      </c>
      <c r="E97">
        <v>908</v>
      </c>
    </row>
    <row r="98" spans="2:5" x14ac:dyDescent="0.3">
      <c r="B98" t="s">
        <v>20</v>
      </c>
      <c r="C98">
        <v>3376</v>
      </c>
      <c r="D98" t="s">
        <v>14</v>
      </c>
      <c r="E98">
        <v>10</v>
      </c>
    </row>
    <row r="99" spans="2:5" x14ac:dyDescent="0.3">
      <c r="B99" t="s">
        <v>20</v>
      </c>
      <c r="C99">
        <v>41</v>
      </c>
      <c r="D99" t="s">
        <v>14</v>
      </c>
      <c r="E99">
        <v>1910</v>
      </c>
    </row>
    <row r="100" spans="2:5" x14ac:dyDescent="0.3">
      <c r="B100" t="s">
        <v>20</v>
      </c>
      <c r="C100">
        <v>1821</v>
      </c>
      <c r="D100" t="s">
        <v>14</v>
      </c>
      <c r="E100">
        <v>38</v>
      </c>
    </row>
    <row r="101" spans="2:5" x14ac:dyDescent="0.3">
      <c r="B101" t="s">
        <v>20</v>
      </c>
      <c r="C101">
        <v>164</v>
      </c>
      <c r="D101" t="s">
        <v>14</v>
      </c>
      <c r="E101">
        <v>104</v>
      </c>
    </row>
    <row r="102" spans="2:5" x14ac:dyDescent="0.3">
      <c r="B102" t="s">
        <v>20</v>
      </c>
      <c r="C102">
        <v>157</v>
      </c>
      <c r="D102" t="s">
        <v>14</v>
      </c>
      <c r="E102">
        <v>49</v>
      </c>
    </row>
    <row r="103" spans="2:5" x14ac:dyDescent="0.3">
      <c r="B103" t="s">
        <v>20</v>
      </c>
      <c r="C103">
        <v>246</v>
      </c>
      <c r="D103" t="s">
        <v>14</v>
      </c>
      <c r="E103">
        <v>1</v>
      </c>
    </row>
    <row r="104" spans="2:5" x14ac:dyDescent="0.3">
      <c r="B104" t="s">
        <v>20</v>
      </c>
      <c r="C104">
        <v>1396</v>
      </c>
      <c r="D104" t="s">
        <v>14</v>
      </c>
      <c r="E104">
        <v>245</v>
      </c>
    </row>
    <row r="105" spans="2:5" x14ac:dyDescent="0.3">
      <c r="B105" t="s">
        <v>20</v>
      </c>
      <c r="C105">
        <v>2506</v>
      </c>
      <c r="D105" t="s">
        <v>14</v>
      </c>
      <c r="E105">
        <v>32</v>
      </c>
    </row>
    <row r="106" spans="2:5" x14ac:dyDescent="0.3">
      <c r="B106" t="s">
        <v>20</v>
      </c>
      <c r="C106">
        <v>244</v>
      </c>
      <c r="D106" t="s">
        <v>14</v>
      </c>
      <c r="E106">
        <v>7</v>
      </c>
    </row>
    <row r="107" spans="2:5" x14ac:dyDescent="0.3">
      <c r="B107" t="s">
        <v>20</v>
      </c>
      <c r="C107">
        <v>146</v>
      </c>
      <c r="D107" t="s">
        <v>14</v>
      </c>
      <c r="E107">
        <v>803</v>
      </c>
    </row>
    <row r="108" spans="2:5" x14ac:dyDescent="0.3">
      <c r="B108" t="s">
        <v>20</v>
      </c>
      <c r="C108">
        <v>1267</v>
      </c>
      <c r="D108" t="s">
        <v>14</v>
      </c>
      <c r="E108">
        <v>16</v>
      </c>
    </row>
    <row r="109" spans="2:5" x14ac:dyDescent="0.3">
      <c r="B109" t="s">
        <v>20</v>
      </c>
      <c r="C109">
        <v>1561</v>
      </c>
      <c r="D109" t="s">
        <v>14</v>
      </c>
      <c r="E109">
        <v>31</v>
      </c>
    </row>
    <row r="110" spans="2:5" x14ac:dyDescent="0.3">
      <c r="B110" t="s">
        <v>20</v>
      </c>
      <c r="C110">
        <v>48</v>
      </c>
      <c r="D110" t="s">
        <v>14</v>
      </c>
      <c r="E110">
        <v>108</v>
      </c>
    </row>
    <row r="111" spans="2:5" x14ac:dyDescent="0.3">
      <c r="B111" t="s">
        <v>20</v>
      </c>
      <c r="C111">
        <v>2739</v>
      </c>
      <c r="D111" t="s">
        <v>14</v>
      </c>
      <c r="E111">
        <v>30</v>
      </c>
    </row>
    <row r="112" spans="2:5" x14ac:dyDescent="0.3">
      <c r="B112" t="s">
        <v>20</v>
      </c>
      <c r="C112">
        <v>3537</v>
      </c>
      <c r="D112" t="s">
        <v>14</v>
      </c>
      <c r="E112">
        <v>17</v>
      </c>
    </row>
    <row r="113" spans="2:5" x14ac:dyDescent="0.3">
      <c r="B113" t="s">
        <v>20</v>
      </c>
      <c r="C113">
        <v>2107</v>
      </c>
      <c r="D113" t="s">
        <v>14</v>
      </c>
      <c r="E113">
        <v>80</v>
      </c>
    </row>
    <row r="114" spans="2:5" x14ac:dyDescent="0.3">
      <c r="B114" t="s">
        <v>20</v>
      </c>
      <c r="C114">
        <v>3318</v>
      </c>
      <c r="D114" t="s">
        <v>14</v>
      </c>
      <c r="E114">
        <v>2468</v>
      </c>
    </row>
    <row r="115" spans="2:5" x14ac:dyDescent="0.3">
      <c r="B115" t="s">
        <v>20</v>
      </c>
      <c r="C115">
        <v>340</v>
      </c>
      <c r="D115" t="s">
        <v>14</v>
      </c>
      <c r="E115">
        <v>26</v>
      </c>
    </row>
    <row r="116" spans="2:5" x14ac:dyDescent="0.3">
      <c r="B116" t="s">
        <v>20</v>
      </c>
      <c r="C116">
        <v>1442</v>
      </c>
      <c r="D116" t="s">
        <v>14</v>
      </c>
      <c r="E116">
        <v>73</v>
      </c>
    </row>
    <row r="117" spans="2:5" x14ac:dyDescent="0.3">
      <c r="B117" t="s">
        <v>20</v>
      </c>
      <c r="C117">
        <v>126</v>
      </c>
      <c r="D117" t="s">
        <v>14</v>
      </c>
      <c r="E117">
        <v>128</v>
      </c>
    </row>
    <row r="118" spans="2:5" x14ac:dyDescent="0.3">
      <c r="B118" t="s">
        <v>20</v>
      </c>
      <c r="C118">
        <v>524</v>
      </c>
      <c r="D118" t="s">
        <v>14</v>
      </c>
      <c r="E118">
        <v>33</v>
      </c>
    </row>
    <row r="119" spans="2:5" x14ac:dyDescent="0.3">
      <c r="B119" t="s">
        <v>20</v>
      </c>
      <c r="C119">
        <v>1989</v>
      </c>
      <c r="D119" t="s">
        <v>14</v>
      </c>
      <c r="E119">
        <v>1072</v>
      </c>
    </row>
    <row r="120" spans="2:5" x14ac:dyDescent="0.3">
      <c r="B120" t="s">
        <v>20</v>
      </c>
      <c r="C120">
        <v>157</v>
      </c>
      <c r="D120" t="s">
        <v>14</v>
      </c>
      <c r="E120">
        <v>393</v>
      </c>
    </row>
    <row r="121" spans="2:5" x14ac:dyDescent="0.3">
      <c r="B121" t="s">
        <v>20</v>
      </c>
      <c r="C121">
        <v>4498</v>
      </c>
      <c r="D121" t="s">
        <v>14</v>
      </c>
      <c r="E121">
        <v>1257</v>
      </c>
    </row>
    <row r="122" spans="2:5" x14ac:dyDescent="0.3">
      <c r="B122" t="s">
        <v>20</v>
      </c>
      <c r="C122">
        <v>80</v>
      </c>
      <c r="D122" t="s">
        <v>14</v>
      </c>
      <c r="E122">
        <v>328</v>
      </c>
    </row>
    <row r="123" spans="2:5" x14ac:dyDescent="0.3">
      <c r="B123" t="s">
        <v>20</v>
      </c>
      <c r="C123">
        <v>43</v>
      </c>
      <c r="D123" t="s">
        <v>14</v>
      </c>
      <c r="E123">
        <v>147</v>
      </c>
    </row>
    <row r="124" spans="2:5" x14ac:dyDescent="0.3">
      <c r="B124" t="s">
        <v>20</v>
      </c>
      <c r="C124">
        <v>2053</v>
      </c>
      <c r="D124" t="s">
        <v>14</v>
      </c>
      <c r="E124">
        <v>830</v>
      </c>
    </row>
    <row r="125" spans="2:5" x14ac:dyDescent="0.3">
      <c r="B125" t="s">
        <v>20</v>
      </c>
      <c r="C125">
        <v>168</v>
      </c>
      <c r="D125" t="s">
        <v>14</v>
      </c>
      <c r="E125">
        <v>331</v>
      </c>
    </row>
    <row r="126" spans="2:5" x14ac:dyDescent="0.3">
      <c r="B126" t="s">
        <v>20</v>
      </c>
      <c r="C126">
        <v>4289</v>
      </c>
      <c r="D126" t="s">
        <v>14</v>
      </c>
      <c r="E126">
        <v>25</v>
      </c>
    </row>
    <row r="127" spans="2:5" x14ac:dyDescent="0.3">
      <c r="B127" t="s">
        <v>20</v>
      </c>
      <c r="C127">
        <v>165</v>
      </c>
      <c r="D127" t="s">
        <v>14</v>
      </c>
      <c r="E127">
        <v>3483</v>
      </c>
    </row>
    <row r="128" spans="2:5" x14ac:dyDescent="0.3">
      <c r="B128" t="s">
        <v>20</v>
      </c>
      <c r="C128">
        <v>1815</v>
      </c>
      <c r="D128" t="s">
        <v>14</v>
      </c>
      <c r="E128">
        <v>923</v>
      </c>
    </row>
    <row r="129" spans="2:5" x14ac:dyDescent="0.3">
      <c r="B129" t="s">
        <v>20</v>
      </c>
      <c r="C129">
        <v>397</v>
      </c>
      <c r="D129" t="s">
        <v>14</v>
      </c>
      <c r="E129">
        <v>1</v>
      </c>
    </row>
    <row r="130" spans="2:5" x14ac:dyDescent="0.3">
      <c r="B130" t="s">
        <v>20</v>
      </c>
      <c r="C130">
        <v>1539</v>
      </c>
      <c r="D130" t="s">
        <v>14</v>
      </c>
      <c r="E130">
        <v>33</v>
      </c>
    </row>
    <row r="131" spans="2:5" x14ac:dyDescent="0.3">
      <c r="B131" t="s">
        <v>20</v>
      </c>
      <c r="C131">
        <v>138</v>
      </c>
      <c r="D131" t="s">
        <v>14</v>
      </c>
      <c r="E131">
        <v>40</v>
      </c>
    </row>
    <row r="132" spans="2:5" x14ac:dyDescent="0.3">
      <c r="B132" t="s">
        <v>20</v>
      </c>
      <c r="C132">
        <v>3594</v>
      </c>
      <c r="D132" t="s">
        <v>14</v>
      </c>
      <c r="E132">
        <v>23</v>
      </c>
    </row>
    <row r="133" spans="2:5" x14ac:dyDescent="0.3">
      <c r="B133" t="s">
        <v>20</v>
      </c>
      <c r="C133">
        <v>5880</v>
      </c>
      <c r="D133" t="s">
        <v>14</v>
      </c>
      <c r="E133">
        <v>75</v>
      </c>
    </row>
    <row r="134" spans="2:5" x14ac:dyDescent="0.3">
      <c r="B134" t="s">
        <v>20</v>
      </c>
      <c r="C134">
        <v>112</v>
      </c>
      <c r="D134" t="s">
        <v>14</v>
      </c>
      <c r="E134">
        <v>2176</v>
      </c>
    </row>
    <row r="135" spans="2:5" x14ac:dyDescent="0.3">
      <c r="B135" t="s">
        <v>20</v>
      </c>
      <c r="C135">
        <v>943</v>
      </c>
      <c r="D135" t="s">
        <v>14</v>
      </c>
      <c r="E135">
        <v>441</v>
      </c>
    </row>
    <row r="136" spans="2:5" x14ac:dyDescent="0.3">
      <c r="B136" t="s">
        <v>20</v>
      </c>
      <c r="C136">
        <v>2468</v>
      </c>
      <c r="D136" t="s">
        <v>14</v>
      </c>
      <c r="E136">
        <v>25</v>
      </c>
    </row>
    <row r="137" spans="2:5" x14ac:dyDescent="0.3">
      <c r="B137" t="s">
        <v>20</v>
      </c>
      <c r="C137">
        <v>2551</v>
      </c>
      <c r="D137" t="s">
        <v>14</v>
      </c>
      <c r="E137">
        <v>127</v>
      </c>
    </row>
    <row r="138" spans="2:5" x14ac:dyDescent="0.3">
      <c r="B138" t="s">
        <v>20</v>
      </c>
      <c r="C138">
        <v>101</v>
      </c>
      <c r="D138" t="s">
        <v>14</v>
      </c>
      <c r="E138">
        <v>355</v>
      </c>
    </row>
    <row r="139" spans="2:5" x14ac:dyDescent="0.3">
      <c r="B139" t="s">
        <v>20</v>
      </c>
      <c r="C139">
        <v>92</v>
      </c>
      <c r="D139" t="s">
        <v>14</v>
      </c>
      <c r="E139">
        <v>44</v>
      </c>
    </row>
    <row r="140" spans="2:5" x14ac:dyDescent="0.3">
      <c r="B140" t="s">
        <v>20</v>
      </c>
      <c r="C140">
        <v>62</v>
      </c>
      <c r="D140" t="s">
        <v>14</v>
      </c>
      <c r="E140">
        <v>67</v>
      </c>
    </row>
    <row r="141" spans="2:5" x14ac:dyDescent="0.3">
      <c r="B141" t="s">
        <v>20</v>
      </c>
      <c r="C141">
        <v>149</v>
      </c>
      <c r="D141" t="s">
        <v>14</v>
      </c>
      <c r="E141">
        <v>1068</v>
      </c>
    </row>
    <row r="142" spans="2:5" x14ac:dyDescent="0.3">
      <c r="B142" t="s">
        <v>20</v>
      </c>
      <c r="C142">
        <v>329</v>
      </c>
      <c r="D142" t="s">
        <v>14</v>
      </c>
      <c r="E142">
        <v>424</v>
      </c>
    </row>
    <row r="143" spans="2:5" x14ac:dyDescent="0.3">
      <c r="B143" t="s">
        <v>20</v>
      </c>
      <c r="C143">
        <v>97</v>
      </c>
      <c r="D143" t="s">
        <v>14</v>
      </c>
      <c r="E143">
        <v>151</v>
      </c>
    </row>
    <row r="144" spans="2:5" x14ac:dyDescent="0.3">
      <c r="B144" t="s">
        <v>20</v>
      </c>
      <c r="C144">
        <v>1784</v>
      </c>
      <c r="D144" t="s">
        <v>14</v>
      </c>
      <c r="E144">
        <v>1608</v>
      </c>
    </row>
    <row r="145" spans="2:5" x14ac:dyDescent="0.3">
      <c r="B145" t="s">
        <v>20</v>
      </c>
      <c r="C145">
        <v>1684</v>
      </c>
      <c r="D145" t="s">
        <v>14</v>
      </c>
      <c r="E145">
        <v>941</v>
      </c>
    </row>
    <row r="146" spans="2:5" x14ac:dyDescent="0.3">
      <c r="B146" t="s">
        <v>20</v>
      </c>
      <c r="C146">
        <v>250</v>
      </c>
      <c r="D146" t="s">
        <v>14</v>
      </c>
      <c r="E146">
        <v>1</v>
      </c>
    </row>
    <row r="147" spans="2:5" x14ac:dyDescent="0.3">
      <c r="B147" t="s">
        <v>20</v>
      </c>
      <c r="C147">
        <v>238</v>
      </c>
      <c r="D147" t="s">
        <v>14</v>
      </c>
      <c r="E147">
        <v>40</v>
      </c>
    </row>
    <row r="148" spans="2:5" x14ac:dyDescent="0.3">
      <c r="B148" t="s">
        <v>20</v>
      </c>
      <c r="C148">
        <v>53</v>
      </c>
      <c r="D148" t="s">
        <v>14</v>
      </c>
      <c r="E148">
        <v>3015</v>
      </c>
    </row>
    <row r="149" spans="2:5" x14ac:dyDescent="0.3">
      <c r="B149" t="s">
        <v>20</v>
      </c>
      <c r="C149">
        <v>214</v>
      </c>
      <c r="D149" t="s">
        <v>14</v>
      </c>
      <c r="E149">
        <v>435</v>
      </c>
    </row>
    <row r="150" spans="2:5" x14ac:dyDescent="0.3">
      <c r="B150" t="s">
        <v>20</v>
      </c>
      <c r="C150">
        <v>222</v>
      </c>
      <c r="D150" t="s">
        <v>14</v>
      </c>
      <c r="E150">
        <v>714</v>
      </c>
    </row>
    <row r="151" spans="2:5" x14ac:dyDescent="0.3">
      <c r="B151" t="s">
        <v>20</v>
      </c>
      <c r="C151">
        <v>1884</v>
      </c>
      <c r="D151" t="s">
        <v>14</v>
      </c>
      <c r="E151">
        <v>5497</v>
      </c>
    </row>
    <row r="152" spans="2:5" x14ac:dyDescent="0.3">
      <c r="B152" t="s">
        <v>20</v>
      </c>
      <c r="C152">
        <v>218</v>
      </c>
      <c r="D152" t="s">
        <v>14</v>
      </c>
      <c r="E152">
        <v>418</v>
      </c>
    </row>
    <row r="153" spans="2:5" x14ac:dyDescent="0.3">
      <c r="B153" t="s">
        <v>20</v>
      </c>
      <c r="C153">
        <v>6465</v>
      </c>
      <c r="D153" t="s">
        <v>14</v>
      </c>
      <c r="E153">
        <v>1439</v>
      </c>
    </row>
    <row r="154" spans="2:5" x14ac:dyDescent="0.3">
      <c r="B154" t="s">
        <v>20</v>
      </c>
      <c r="C154">
        <v>59</v>
      </c>
      <c r="D154" t="s">
        <v>14</v>
      </c>
      <c r="E154">
        <v>15</v>
      </c>
    </row>
    <row r="155" spans="2:5" x14ac:dyDescent="0.3">
      <c r="B155" t="s">
        <v>20</v>
      </c>
      <c r="C155">
        <v>88</v>
      </c>
      <c r="D155" t="s">
        <v>14</v>
      </c>
      <c r="E155">
        <v>1999</v>
      </c>
    </row>
    <row r="156" spans="2:5" x14ac:dyDescent="0.3">
      <c r="B156" t="s">
        <v>20</v>
      </c>
      <c r="C156">
        <v>1697</v>
      </c>
      <c r="D156" t="s">
        <v>14</v>
      </c>
      <c r="E156">
        <v>118</v>
      </c>
    </row>
    <row r="157" spans="2:5" x14ac:dyDescent="0.3">
      <c r="B157" t="s">
        <v>20</v>
      </c>
      <c r="C157">
        <v>92</v>
      </c>
      <c r="D157" t="s">
        <v>14</v>
      </c>
      <c r="E157">
        <v>162</v>
      </c>
    </row>
    <row r="158" spans="2:5" x14ac:dyDescent="0.3">
      <c r="B158" t="s">
        <v>20</v>
      </c>
      <c r="C158">
        <v>186</v>
      </c>
      <c r="D158" t="s">
        <v>14</v>
      </c>
      <c r="E158">
        <v>83</v>
      </c>
    </row>
    <row r="159" spans="2:5" x14ac:dyDescent="0.3">
      <c r="B159" t="s">
        <v>20</v>
      </c>
      <c r="C159">
        <v>138</v>
      </c>
      <c r="D159" t="s">
        <v>14</v>
      </c>
      <c r="E159">
        <v>747</v>
      </c>
    </row>
    <row r="160" spans="2:5" x14ac:dyDescent="0.3">
      <c r="B160" t="s">
        <v>20</v>
      </c>
      <c r="C160">
        <v>261</v>
      </c>
      <c r="D160" t="s">
        <v>14</v>
      </c>
      <c r="E160">
        <v>84</v>
      </c>
    </row>
    <row r="161" spans="2:5" x14ac:dyDescent="0.3">
      <c r="B161" t="s">
        <v>20</v>
      </c>
      <c r="C161">
        <v>107</v>
      </c>
      <c r="D161" t="s">
        <v>14</v>
      </c>
      <c r="E161">
        <v>91</v>
      </c>
    </row>
    <row r="162" spans="2:5" x14ac:dyDescent="0.3">
      <c r="B162" t="s">
        <v>20</v>
      </c>
      <c r="C162">
        <v>199</v>
      </c>
      <c r="D162" t="s">
        <v>14</v>
      </c>
      <c r="E162">
        <v>792</v>
      </c>
    </row>
    <row r="163" spans="2:5" x14ac:dyDescent="0.3">
      <c r="B163" t="s">
        <v>20</v>
      </c>
      <c r="C163">
        <v>5512</v>
      </c>
      <c r="D163" t="s">
        <v>14</v>
      </c>
      <c r="E163">
        <v>32</v>
      </c>
    </row>
    <row r="164" spans="2:5" x14ac:dyDescent="0.3">
      <c r="B164" t="s">
        <v>20</v>
      </c>
      <c r="C164">
        <v>86</v>
      </c>
      <c r="D164" t="s">
        <v>14</v>
      </c>
      <c r="E164">
        <v>186</v>
      </c>
    </row>
    <row r="165" spans="2:5" x14ac:dyDescent="0.3">
      <c r="B165" t="s">
        <v>20</v>
      </c>
      <c r="C165">
        <v>2768</v>
      </c>
      <c r="D165" t="s">
        <v>14</v>
      </c>
      <c r="E165">
        <v>605</v>
      </c>
    </row>
    <row r="166" spans="2:5" x14ac:dyDescent="0.3">
      <c r="B166" t="s">
        <v>20</v>
      </c>
      <c r="C166">
        <v>48</v>
      </c>
      <c r="D166" t="s">
        <v>14</v>
      </c>
      <c r="E166">
        <v>1</v>
      </c>
    </row>
    <row r="167" spans="2:5" x14ac:dyDescent="0.3">
      <c r="B167" t="s">
        <v>20</v>
      </c>
      <c r="C167">
        <v>87</v>
      </c>
      <c r="D167" t="s">
        <v>14</v>
      </c>
      <c r="E167">
        <v>31</v>
      </c>
    </row>
    <row r="168" spans="2:5" x14ac:dyDescent="0.3">
      <c r="B168" t="s">
        <v>20</v>
      </c>
      <c r="C168">
        <v>1894</v>
      </c>
      <c r="D168" t="s">
        <v>14</v>
      </c>
      <c r="E168">
        <v>1181</v>
      </c>
    </row>
    <row r="169" spans="2:5" x14ac:dyDescent="0.3">
      <c r="B169" t="s">
        <v>20</v>
      </c>
      <c r="C169">
        <v>282</v>
      </c>
      <c r="D169" t="s">
        <v>14</v>
      </c>
      <c r="E169">
        <v>39</v>
      </c>
    </row>
    <row r="170" spans="2:5" x14ac:dyDescent="0.3">
      <c r="B170" t="s">
        <v>20</v>
      </c>
      <c r="C170">
        <v>116</v>
      </c>
      <c r="D170" t="s">
        <v>14</v>
      </c>
      <c r="E170">
        <v>46</v>
      </c>
    </row>
    <row r="171" spans="2:5" x14ac:dyDescent="0.3">
      <c r="B171" t="s">
        <v>20</v>
      </c>
      <c r="C171">
        <v>83</v>
      </c>
      <c r="D171" t="s">
        <v>14</v>
      </c>
      <c r="E171">
        <v>105</v>
      </c>
    </row>
    <row r="172" spans="2:5" x14ac:dyDescent="0.3">
      <c r="B172" t="s">
        <v>20</v>
      </c>
      <c r="C172">
        <v>91</v>
      </c>
      <c r="D172" t="s">
        <v>14</v>
      </c>
      <c r="E172">
        <v>535</v>
      </c>
    </row>
    <row r="173" spans="2:5" x14ac:dyDescent="0.3">
      <c r="B173" t="s">
        <v>20</v>
      </c>
      <c r="C173">
        <v>546</v>
      </c>
      <c r="D173" t="s">
        <v>14</v>
      </c>
      <c r="E173">
        <v>16</v>
      </c>
    </row>
    <row r="174" spans="2:5" x14ac:dyDescent="0.3">
      <c r="B174" t="s">
        <v>20</v>
      </c>
      <c r="C174">
        <v>393</v>
      </c>
      <c r="D174" t="s">
        <v>14</v>
      </c>
      <c r="E174">
        <v>575</v>
      </c>
    </row>
    <row r="175" spans="2:5" x14ac:dyDescent="0.3">
      <c r="B175" t="s">
        <v>20</v>
      </c>
      <c r="C175">
        <v>133</v>
      </c>
      <c r="D175" t="s">
        <v>14</v>
      </c>
      <c r="E175">
        <v>1120</v>
      </c>
    </row>
    <row r="176" spans="2:5" x14ac:dyDescent="0.3">
      <c r="B176" t="s">
        <v>20</v>
      </c>
      <c r="C176">
        <v>254</v>
      </c>
      <c r="D176" t="s">
        <v>14</v>
      </c>
      <c r="E176">
        <v>113</v>
      </c>
    </row>
    <row r="177" spans="2:5" x14ac:dyDescent="0.3">
      <c r="B177" t="s">
        <v>20</v>
      </c>
      <c r="C177">
        <v>176</v>
      </c>
      <c r="D177" t="s">
        <v>14</v>
      </c>
      <c r="E177">
        <v>1538</v>
      </c>
    </row>
    <row r="178" spans="2:5" x14ac:dyDescent="0.3">
      <c r="B178" t="s">
        <v>20</v>
      </c>
      <c r="C178">
        <v>337</v>
      </c>
      <c r="D178" t="s">
        <v>14</v>
      </c>
      <c r="E178">
        <v>9</v>
      </c>
    </row>
    <row r="179" spans="2:5" x14ac:dyDescent="0.3">
      <c r="B179" t="s">
        <v>20</v>
      </c>
      <c r="C179">
        <v>107</v>
      </c>
      <c r="D179" t="s">
        <v>14</v>
      </c>
      <c r="E179">
        <v>554</v>
      </c>
    </row>
    <row r="180" spans="2:5" x14ac:dyDescent="0.3">
      <c r="B180" t="s">
        <v>20</v>
      </c>
      <c r="C180">
        <v>183</v>
      </c>
      <c r="D180" t="s">
        <v>14</v>
      </c>
      <c r="E180">
        <v>648</v>
      </c>
    </row>
    <row r="181" spans="2:5" x14ac:dyDescent="0.3">
      <c r="B181" t="s">
        <v>20</v>
      </c>
      <c r="C181">
        <v>72</v>
      </c>
      <c r="D181" t="s">
        <v>14</v>
      </c>
      <c r="E181">
        <v>21</v>
      </c>
    </row>
    <row r="182" spans="2:5" x14ac:dyDescent="0.3">
      <c r="B182" t="s">
        <v>20</v>
      </c>
      <c r="C182">
        <v>295</v>
      </c>
      <c r="D182" t="s">
        <v>14</v>
      </c>
      <c r="E182">
        <v>54</v>
      </c>
    </row>
    <row r="183" spans="2:5" x14ac:dyDescent="0.3">
      <c r="B183" t="s">
        <v>20</v>
      </c>
      <c r="C183">
        <v>142</v>
      </c>
      <c r="D183" t="s">
        <v>14</v>
      </c>
      <c r="E183">
        <v>120</v>
      </c>
    </row>
    <row r="184" spans="2:5" x14ac:dyDescent="0.3">
      <c r="B184" t="s">
        <v>20</v>
      </c>
      <c r="C184">
        <v>85</v>
      </c>
      <c r="D184" t="s">
        <v>14</v>
      </c>
      <c r="E184">
        <v>579</v>
      </c>
    </row>
    <row r="185" spans="2:5" x14ac:dyDescent="0.3">
      <c r="B185" t="s">
        <v>20</v>
      </c>
      <c r="C185">
        <v>659</v>
      </c>
      <c r="D185" t="s">
        <v>14</v>
      </c>
      <c r="E185">
        <v>2072</v>
      </c>
    </row>
    <row r="186" spans="2:5" x14ac:dyDescent="0.3">
      <c r="B186" t="s">
        <v>20</v>
      </c>
      <c r="C186">
        <v>121</v>
      </c>
      <c r="D186" t="s">
        <v>14</v>
      </c>
      <c r="E186">
        <v>0</v>
      </c>
    </row>
    <row r="187" spans="2:5" x14ac:dyDescent="0.3">
      <c r="B187" t="s">
        <v>20</v>
      </c>
      <c r="C187">
        <v>3742</v>
      </c>
      <c r="D187" t="s">
        <v>14</v>
      </c>
      <c r="E187">
        <v>1796</v>
      </c>
    </row>
    <row r="188" spans="2:5" x14ac:dyDescent="0.3">
      <c r="B188" t="s">
        <v>20</v>
      </c>
      <c r="C188">
        <v>223</v>
      </c>
      <c r="D188" t="s">
        <v>14</v>
      </c>
      <c r="E188">
        <v>62</v>
      </c>
    </row>
    <row r="189" spans="2:5" x14ac:dyDescent="0.3">
      <c r="B189" t="s">
        <v>20</v>
      </c>
      <c r="C189">
        <v>133</v>
      </c>
      <c r="D189" t="s">
        <v>14</v>
      </c>
      <c r="E189">
        <v>347</v>
      </c>
    </row>
    <row r="190" spans="2:5" x14ac:dyDescent="0.3">
      <c r="B190" t="s">
        <v>20</v>
      </c>
      <c r="C190">
        <v>5168</v>
      </c>
      <c r="D190" t="s">
        <v>14</v>
      </c>
      <c r="E190">
        <v>19</v>
      </c>
    </row>
    <row r="191" spans="2:5" x14ac:dyDescent="0.3">
      <c r="B191" t="s">
        <v>20</v>
      </c>
      <c r="C191">
        <v>307</v>
      </c>
      <c r="D191" t="s">
        <v>14</v>
      </c>
      <c r="E191">
        <v>1258</v>
      </c>
    </row>
    <row r="192" spans="2:5" x14ac:dyDescent="0.3">
      <c r="B192" t="s">
        <v>20</v>
      </c>
      <c r="C192">
        <v>2441</v>
      </c>
      <c r="D192" t="s">
        <v>14</v>
      </c>
      <c r="E192">
        <v>362</v>
      </c>
    </row>
    <row r="193" spans="2:5" x14ac:dyDescent="0.3">
      <c r="B193" t="s">
        <v>20</v>
      </c>
      <c r="C193">
        <v>1385</v>
      </c>
      <c r="D193" t="s">
        <v>14</v>
      </c>
      <c r="E193">
        <v>133</v>
      </c>
    </row>
    <row r="194" spans="2:5" x14ac:dyDescent="0.3">
      <c r="B194" t="s">
        <v>20</v>
      </c>
      <c r="C194">
        <v>190</v>
      </c>
      <c r="D194" t="s">
        <v>14</v>
      </c>
      <c r="E194">
        <v>846</v>
      </c>
    </row>
    <row r="195" spans="2:5" x14ac:dyDescent="0.3">
      <c r="B195" t="s">
        <v>20</v>
      </c>
      <c r="C195">
        <v>470</v>
      </c>
      <c r="D195" t="s">
        <v>14</v>
      </c>
      <c r="E195">
        <v>10</v>
      </c>
    </row>
    <row r="196" spans="2:5" x14ac:dyDescent="0.3">
      <c r="B196" t="s">
        <v>20</v>
      </c>
      <c r="C196">
        <v>253</v>
      </c>
      <c r="D196" t="s">
        <v>14</v>
      </c>
      <c r="E196">
        <v>191</v>
      </c>
    </row>
    <row r="197" spans="2:5" x14ac:dyDescent="0.3">
      <c r="B197" t="s">
        <v>20</v>
      </c>
      <c r="C197">
        <v>1113</v>
      </c>
      <c r="D197" t="s">
        <v>14</v>
      </c>
      <c r="E197">
        <v>1979</v>
      </c>
    </row>
    <row r="198" spans="2:5" x14ac:dyDescent="0.3">
      <c r="B198" t="s">
        <v>20</v>
      </c>
      <c r="C198">
        <v>2283</v>
      </c>
      <c r="D198" t="s">
        <v>14</v>
      </c>
      <c r="E198">
        <v>63</v>
      </c>
    </row>
    <row r="199" spans="2:5" x14ac:dyDescent="0.3">
      <c r="B199" t="s">
        <v>20</v>
      </c>
      <c r="C199">
        <v>1095</v>
      </c>
      <c r="D199" t="s">
        <v>14</v>
      </c>
      <c r="E199">
        <v>6080</v>
      </c>
    </row>
    <row r="200" spans="2:5" x14ac:dyDescent="0.3">
      <c r="B200" t="s">
        <v>20</v>
      </c>
      <c r="C200">
        <v>1690</v>
      </c>
      <c r="D200" t="s">
        <v>14</v>
      </c>
      <c r="E200">
        <v>80</v>
      </c>
    </row>
    <row r="201" spans="2:5" x14ac:dyDescent="0.3">
      <c r="B201" t="s">
        <v>20</v>
      </c>
      <c r="C201">
        <v>191</v>
      </c>
      <c r="D201" t="s">
        <v>14</v>
      </c>
      <c r="E201">
        <v>9</v>
      </c>
    </row>
    <row r="202" spans="2:5" x14ac:dyDescent="0.3">
      <c r="B202" t="s">
        <v>20</v>
      </c>
      <c r="C202">
        <v>2013</v>
      </c>
      <c r="D202" t="s">
        <v>14</v>
      </c>
      <c r="E202">
        <v>1784</v>
      </c>
    </row>
    <row r="203" spans="2:5" x14ac:dyDescent="0.3">
      <c r="B203" t="s">
        <v>20</v>
      </c>
      <c r="C203">
        <v>1703</v>
      </c>
      <c r="D203" t="s">
        <v>14</v>
      </c>
      <c r="E203">
        <v>243</v>
      </c>
    </row>
    <row r="204" spans="2:5" x14ac:dyDescent="0.3">
      <c r="B204" t="s">
        <v>20</v>
      </c>
      <c r="C204">
        <v>80</v>
      </c>
      <c r="D204" t="s">
        <v>14</v>
      </c>
      <c r="E204">
        <v>1296</v>
      </c>
    </row>
    <row r="205" spans="2:5" x14ac:dyDescent="0.3">
      <c r="B205" t="s">
        <v>20</v>
      </c>
      <c r="C205">
        <v>41</v>
      </c>
      <c r="D205" t="s">
        <v>14</v>
      </c>
      <c r="E205">
        <v>77</v>
      </c>
    </row>
    <row r="206" spans="2:5" x14ac:dyDescent="0.3">
      <c r="B206" t="s">
        <v>20</v>
      </c>
      <c r="C206">
        <v>187</v>
      </c>
      <c r="D206" t="s">
        <v>14</v>
      </c>
      <c r="E206">
        <v>395</v>
      </c>
    </row>
    <row r="207" spans="2:5" x14ac:dyDescent="0.3">
      <c r="B207" t="s">
        <v>20</v>
      </c>
      <c r="C207">
        <v>2875</v>
      </c>
      <c r="D207" t="s">
        <v>14</v>
      </c>
      <c r="E207">
        <v>49</v>
      </c>
    </row>
    <row r="208" spans="2:5" x14ac:dyDescent="0.3">
      <c r="B208" t="s">
        <v>20</v>
      </c>
      <c r="C208">
        <v>88</v>
      </c>
      <c r="D208" t="s">
        <v>14</v>
      </c>
      <c r="E208">
        <v>180</v>
      </c>
    </row>
    <row r="209" spans="2:5" x14ac:dyDescent="0.3">
      <c r="B209" t="s">
        <v>20</v>
      </c>
      <c r="C209">
        <v>191</v>
      </c>
      <c r="D209" t="s">
        <v>14</v>
      </c>
      <c r="E209">
        <v>2690</v>
      </c>
    </row>
    <row r="210" spans="2:5" x14ac:dyDescent="0.3">
      <c r="B210" t="s">
        <v>20</v>
      </c>
      <c r="C210">
        <v>139</v>
      </c>
      <c r="D210" t="s">
        <v>14</v>
      </c>
      <c r="E210">
        <v>2779</v>
      </c>
    </row>
    <row r="211" spans="2:5" x14ac:dyDescent="0.3">
      <c r="B211" t="s">
        <v>20</v>
      </c>
      <c r="C211">
        <v>186</v>
      </c>
      <c r="D211" t="s">
        <v>14</v>
      </c>
      <c r="E211">
        <v>92</v>
      </c>
    </row>
    <row r="212" spans="2:5" x14ac:dyDescent="0.3">
      <c r="B212" t="s">
        <v>20</v>
      </c>
      <c r="C212">
        <v>112</v>
      </c>
      <c r="D212" t="s">
        <v>14</v>
      </c>
      <c r="E212">
        <v>1028</v>
      </c>
    </row>
    <row r="213" spans="2:5" x14ac:dyDescent="0.3">
      <c r="B213" t="s">
        <v>20</v>
      </c>
      <c r="C213">
        <v>101</v>
      </c>
      <c r="D213" t="s">
        <v>14</v>
      </c>
      <c r="E213">
        <v>26</v>
      </c>
    </row>
    <row r="214" spans="2:5" x14ac:dyDescent="0.3">
      <c r="B214" t="s">
        <v>20</v>
      </c>
      <c r="C214">
        <v>206</v>
      </c>
      <c r="D214" t="s">
        <v>14</v>
      </c>
      <c r="E214">
        <v>1790</v>
      </c>
    </row>
    <row r="215" spans="2:5" x14ac:dyDescent="0.3">
      <c r="B215" t="s">
        <v>20</v>
      </c>
      <c r="C215">
        <v>154</v>
      </c>
      <c r="D215" t="s">
        <v>14</v>
      </c>
      <c r="E215">
        <v>37</v>
      </c>
    </row>
    <row r="216" spans="2:5" x14ac:dyDescent="0.3">
      <c r="B216" t="s">
        <v>20</v>
      </c>
      <c r="C216">
        <v>5966</v>
      </c>
      <c r="D216" t="s">
        <v>14</v>
      </c>
      <c r="E216">
        <v>35</v>
      </c>
    </row>
    <row r="217" spans="2:5" x14ac:dyDescent="0.3">
      <c r="B217" t="s">
        <v>20</v>
      </c>
      <c r="C217">
        <v>169</v>
      </c>
      <c r="D217" t="s">
        <v>14</v>
      </c>
      <c r="E217">
        <v>558</v>
      </c>
    </row>
    <row r="218" spans="2:5" x14ac:dyDescent="0.3">
      <c r="B218" t="s">
        <v>20</v>
      </c>
      <c r="C218">
        <v>2106</v>
      </c>
      <c r="D218" t="s">
        <v>14</v>
      </c>
      <c r="E218">
        <v>64</v>
      </c>
    </row>
    <row r="219" spans="2:5" x14ac:dyDescent="0.3">
      <c r="B219" t="s">
        <v>20</v>
      </c>
      <c r="C219">
        <v>131</v>
      </c>
      <c r="D219" t="s">
        <v>14</v>
      </c>
      <c r="E219">
        <v>245</v>
      </c>
    </row>
    <row r="220" spans="2:5" x14ac:dyDescent="0.3">
      <c r="B220" t="s">
        <v>20</v>
      </c>
      <c r="C220">
        <v>84</v>
      </c>
      <c r="D220" t="s">
        <v>14</v>
      </c>
      <c r="E220">
        <v>71</v>
      </c>
    </row>
    <row r="221" spans="2:5" x14ac:dyDescent="0.3">
      <c r="B221" t="s">
        <v>20</v>
      </c>
      <c r="C221">
        <v>155</v>
      </c>
      <c r="D221" t="s">
        <v>14</v>
      </c>
      <c r="E221">
        <v>42</v>
      </c>
    </row>
    <row r="222" spans="2:5" x14ac:dyDescent="0.3">
      <c r="B222" t="s">
        <v>20</v>
      </c>
      <c r="C222">
        <v>189</v>
      </c>
      <c r="D222" t="s">
        <v>14</v>
      </c>
      <c r="E222">
        <v>156</v>
      </c>
    </row>
    <row r="223" spans="2:5" x14ac:dyDescent="0.3">
      <c r="B223" t="s">
        <v>20</v>
      </c>
      <c r="C223">
        <v>4799</v>
      </c>
      <c r="D223" t="s">
        <v>14</v>
      </c>
      <c r="E223">
        <v>1368</v>
      </c>
    </row>
    <row r="224" spans="2:5" x14ac:dyDescent="0.3">
      <c r="B224" t="s">
        <v>20</v>
      </c>
      <c r="C224">
        <v>1137</v>
      </c>
      <c r="D224" t="s">
        <v>14</v>
      </c>
      <c r="E224">
        <v>102</v>
      </c>
    </row>
    <row r="225" spans="2:5" x14ac:dyDescent="0.3">
      <c r="B225" t="s">
        <v>20</v>
      </c>
      <c r="C225">
        <v>1152</v>
      </c>
      <c r="D225" t="s">
        <v>14</v>
      </c>
      <c r="E225">
        <v>86</v>
      </c>
    </row>
    <row r="226" spans="2:5" x14ac:dyDescent="0.3">
      <c r="B226" t="s">
        <v>20</v>
      </c>
      <c r="C226">
        <v>50</v>
      </c>
      <c r="D226" t="s">
        <v>14</v>
      </c>
      <c r="E226">
        <v>253</v>
      </c>
    </row>
    <row r="227" spans="2:5" x14ac:dyDescent="0.3">
      <c r="B227" t="s">
        <v>20</v>
      </c>
      <c r="C227">
        <v>3059</v>
      </c>
      <c r="D227" t="s">
        <v>14</v>
      </c>
      <c r="E227">
        <v>157</v>
      </c>
    </row>
    <row r="228" spans="2:5" x14ac:dyDescent="0.3">
      <c r="B228" t="s">
        <v>20</v>
      </c>
      <c r="C228">
        <v>34</v>
      </c>
      <c r="D228" t="s">
        <v>14</v>
      </c>
      <c r="E228">
        <v>183</v>
      </c>
    </row>
    <row r="229" spans="2:5" x14ac:dyDescent="0.3">
      <c r="B229" t="s">
        <v>20</v>
      </c>
      <c r="C229">
        <v>220</v>
      </c>
      <c r="D229" t="s">
        <v>14</v>
      </c>
      <c r="E229">
        <v>82</v>
      </c>
    </row>
    <row r="230" spans="2:5" x14ac:dyDescent="0.3">
      <c r="B230" t="s">
        <v>20</v>
      </c>
      <c r="C230">
        <v>1604</v>
      </c>
      <c r="D230" t="s">
        <v>14</v>
      </c>
      <c r="E230">
        <v>1</v>
      </c>
    </row>
    <row r="231" spans="2:5" x14ac:dyDescent="0.3">
      <c r="B231" t="s">
        <v>20</v>
      </c>
      <c r="C231">
        <v>454</v>
      </c>
      <c r="D231" t="s">
        <v>14</v>
      </c>
      <c r="E231">
        <v>1198</v>
      </c>
    </row>
    <row r="232" spans="2:5" x14ac:dyDescent="0.3">
      <c r="B232" t="s">
        <v>20</v>
      </c>
      <c r="C232">
        <v>123</v>
      </c>
      <c r="D232" t="s">
        <v>14</v>
      </c>
      <c r="E232">
        <v>648</v>
      </c>
    </row>
    <row r="233" spans="2:5" x14ac:dyDescent="0.3">
      <c r="B233" t="s">
        <v>20</v>
      </c>
      <c r="C233">
        <v>299</v>
      </c>
      <c r="D233" t="s">
        <v>14</v>
      </c>
      <c r="E233">
        <v>64</v>
      </c>
    </row>
    <row r="234" spans="2:5" x14ac:dyDescent="0.3">
      <c r="B234" t="s">
        <v>20</v>
      </c>
      <c r="C234">
        <v>2237</v>
      </c>
      <c r="D234" t="s">
        <v>14</v>
      </c>
      <c r="E234">
        <v>62</v>
      </c>
    </row>
    <row r="235" spans="2:5" x14ac:dyDescent="0.3">
      <c r="B235" t="s">
        <v>20</v>
      </c>
      <c r="C235">
        <v>645</v>
      </c>
      <c r="D235" t="s">
        <v>14</v>
      </c>
      <c r="E235">
        <v>750</v>
      </c>
    </row>
    <row r="236" spans="2:5" x14ac:dyDescent="0.3">
      <c r="B236" t="s">
        <v>20</v>
      </c>
      <c r="C236">
        <v>484</v>
      </c>
      <c r="D236" t="s">
        <v>14</v>
      </c>
      <c r="E236">
        <v>105</v>
      </c>
    </row>
    <row r="237" spans="2:5" x14ac:dyDescent="0.3">
      <c r="B237" t="s">
        <v>20</v>
      </c>
      <c r="C237">
        <v>154</v>
      </c>
      <c r="D237" t="s">
        <v>14</v>
      </c>
      <c r="E237">
        <v>2604</v>
      </c>
    </row>
    <row r="238" spans="2:5" x14ac:dyDescent="0.3">
      <c r="B238" t="s">
        <v>20</v>
      </c>
      <c r="C238">
        <v>82</v>
      </c>
      <c r="D238" t="s">
        <v>14</v>
      </c>
      <c r="E238">
        <v>65</v>
      </c>
    </row>
    <row r="239" spans="2:5" x14ac:dyDescent="0.3">
      <c r="B239" t="s">
        <v>20</v>
      </c>
      <c r="C239">
        <v>134</v>
      </c>
      <c r="D239" t="s">
        <v>14</v>
      </c>
      <c r="E239">
        <v>94</v>
      </c>
    </row>
    <row r="240" spans="2:5" x14ac:dyDescent="0.3">
      <c r="B240" t="s">
        <v>20</v>
      </c>
      <c r="C240">
        <v>5203</v>
      </c>
      <c r="D240" t="s">
        <v>14</v>
      </c>
      <c r="E240">
        <v>257</v>
      </c>
    </row>
    <row r="241" spans="2:5" x14ac:dyDescent="0.3">
      <c r="B241" t="s">
        <v>20</v>
      </c>
      <c r="C241">
        <v>94</v>
      </c>
      <c r="D241" t="s">
        <v>14</v>
      </c>
      <c r="E241">
        <v>2928</v>
      </c>
    </row>
    <row r="242" spans="2:5" x14ac:dyDescent="0.3">
      <c r="B242" t="s">
        <v>20</v>
      </c>
      <c r="C242">
        <v>205</v>
      </c>
      <c r="D242" t="s">
        <v>14</v>
      </c>
      <c r="E242">
        <v>4697</v>
      </c>
    </row>
    <row r="243" spans="2:5" x14ac:dyDescent="0.3">
      <c r="B243" t="s">
        <v>20</v>
      </c>
      <c r="C243">
        <v>92</v>
      </c>
      <c r="D243" t="s">
        <v>14</v>
      </c>
      <c r="E243">
        <v>2915</v>
      </c>
    </row>
    <row r="244" spans="2:5" x14ac:dyDescent="0.3">
      <c r="B244" t="s">
        <v>20</v>
      </c>
      <c r="C244">
        <v>219</v>
      </c>
      <c r="D244" t="s">
        <v>14</v>
      </c>
      <c r="E244">
        <v>18</v>
      </c>
    </row>
    <row r="245" spans="2:5" x14ac:dyDescent="0.3">
      <c r="B245" t="s">
        <v>20</v>
      </c>
      <c r="C245">
        <v>2526</v>
      </c>
      <c r="D245" t="s">
        <v>14</v>
      </c>
      <c r="E245">
        <v>602</v>
      </c>
    </row>
    <row r="246" spans="2:5" x14ac:dyDescent="0.3">
      <c r="B246" t="s">
        <v>20</v>
      </c>
      <c r="C246">
        <v>94</v>
      </c>
      <c r="D246" t="s">
        <v>14</v>
      </c>
      <c r="E246">
        <v>1</v>
      </c>
    </row>
    <row r="247" spans="2:5" x14ac:dyDescent="0.3">
      <c r="B247" t="s">
        <v>20</v>
      </c>
      <c r="C247">
        <v>1713</v>
      </c>
      <c r="D247" t="s">
        <v>14</v>
      </c>
      <c r="E247">
        <v>3868</v>
      </c>
    </row>
    <row r="248" spans="2:5" x14ac:dyDescent="0.3">
      <c r="B248" t="s">
        <v>20</v>
      </c>
      <c r="C248">
        <v>249</v>
      </c>
      <c r="D248" t="s">
        <v>14</v>
      </c>
      <c r="E248">
        <v>504</v>
      </c>
    </row>
    <row r="249" spans="2:5" x14ac:dyDescent="0.3">
      <c r="B249" t="s">
        <v>20</v>
      </c>
      <c r="C249">
        <v>192</v>
      </c>
      <c r="D249" t="s">
        <v>14</v>
      </c>
      <c r="E249">
        <v>14</v>
      </c>
    </row>
    <row r="250" spans="2:5" x14ac:dyDescent="0.3">
      <c r="B250" t="s">
        <v>20</v>
      </c>
      <c r="C250">
        <v>247</v>
      </c>
      <c r="D250" t="s">
        <v>14</v>
      </c>
      <c r="E250">
        <v>750</v>
      </c>
    </row>
    <row r="251" spans="2:5" x14ac:dyDescent="0.3">
      <c r="B251" t="s">
        <v>20</v>
      </c>
      <c r="C251">
        <v>2293</v>
      </c>
      <c r="D251" t="s">
        <v>14</v>
      </c>
      <c r="E251">
        <v>77</v>
      </c>
    </row>
    <row r="252" spans="2:5" x14ac:dyDescent="0.3">
      <c r="B252" t="s">
        <v>20</v>
      </c>
      <c r="C252">
        <v>3131</v>
      </c>
      <c r="D252" t="s">
        <v>14</v>
      </c>
      <c r="E252">
        <v>752</v>
      </c>
    </row>
    <row r="253" spans="2:5" x14ac:dyDescent="0.3">
      <c r="B253" t="s">
        <v>20</v>
      </c>
      <c r="C253">
        <v>143</v>
      </c>
      <c r="D253" t="s">
        <v>14</v>
      </c>
      <c r="E253">
        <v>131</v>
      </c>
    </row>
    <row r="254" spans="2:5" x14ac:dyDescent="0.3">
      <c r="B254" t="s">
        <v>20</v>
      </c>
      <c r="C254">
        <v>296</v>
      </c>
      <c r="D254" t="s">
        <v>14</v>
      </c>
      <c r="E254">
        <v>87</v>
      </c>
    </row>
    <row r="255" spans="2:5" x14ac:dyDescent="0.3">
      <c r="B255" t="s">
        <v>20</v>
      </c>
      <c r="C255">
        <v>170</v>
      </c>
      <c r="D255" t="s">
        <v>14</v>
      </c>
      <c r="E255">
        <v>1063</v>
      </c>
    </row>
    <row r="256" spans="2:5" x14ac:dyDescent="0.3">
      <c r="B256" t="s">
        <v>20</v>
      </c>
      <c r="C256">
        <v>86</v>
      </c>
      <c r="D256" t="s">
        <v>14</v>
      </c>
      <c r="E256">
        <v>76</v>
      </c>
    </row>
    <row r="257" spans="2:5" x14ac:dyDescent="0.3">
      <c r="B257" t="s">
        <v>20</v>
      </c>
      <c r="C257">
        <v>6286</v>
      </c>
      <c r="D257" t="s">
        <v>14</v>
      </c>
      <c r="E257">
        <v>4428</v>
      </c>
    </row>
    <row r="258" spans="2:5" x14ac:dyDescent="0.3">
      <c r="B258" t="s">
        <v>20</v>
      </c>
      <c r="C258">
        <v>3727</v>
      </c>
      <c r="D258" t="s">
        <v>14</v>
      </c>
      <c r="E258">
        <v>58</v>
      </c>
    </row>
    <row r="259" spans="2:5" x14ac:dyDescent="0.3">
      <c r="B259" t="s">
        <v>20</v>
      </c>
      <c r="C259">
        <v>1605</v>
      </c>
      <c r="D259" t="s">
        <v>14</v>
      </c>
      <c r="E259">
        <v>111</v>
      </c>
    </row>
    <row r="260" spans="2:5" x14ac:dyDescent="0.3">
      <c r="B260" t="s">
        <v>20</v>
      </c>
      <c r="C260">
        <v>2120</v>
      </c>
      <c r="D260" t="s">
        <v>14</v>
      </c>
      <c r="E260">
        <v>2955</v>
      </c>
    </row>
    <row r="261" spans="2:5" x14ac:dyDescent="0.3">
      <c r="B261" t="s">
        <v>20</v>
      </c>
      <c r="C261">
        <v>50</v>
      </c>
      <c r="D261" t="s">
        <v>14</v>
      </c>
      <c r="E261">
        <v>1657</v>
      </c>
    </row>
    <row r="262" spans="2:5" x14ac:dyDescent="0.3">
      <c r="B262" t="s">
        <v>20</v>
      </c>
      <c r="C262">
        <v>2080</v>
      </c>
      <c r="D262" t="s">
        <v>14</v>
      </c>
      <c r="E262">
        <v>926</v>
      </c>
    </row>
    <row r="263" spans="2:5" x14ac:dyDescent="0.3">
      <c r="B263" t="s">
        <v>20</v>
      </c>
      <c r="C263">
        <v>2105</v>
      </c>
      <c r="D263" t="s">
        <v>14</v>
      </c>
      <c r="E263">
        <v>77</v>
      </c>
    </row>
    <row r="264" spans="2:5" x14ac:dyDescent="0.3">
      <c r="B264" t="s">
        <v>20</v>
      </c>
      <c r="C264">
        <v>2436</v>
      </c>
      <c r="D264" t="s">
        <v>14</v>
      </c>
      <c r="E264">
        <v>1748</v>
      </c>
    </row>
    <row r="265" spans="2:5" x14ac:dyDescent="0.3">
      <c r="B265" t="s">
        <v>20</v>
      </c>
      <c r="C265">
        <v>80</v>
      </c>
      <c r="D265" t="s">
        <v>14</v>
      </c>
      <c r="E265">
        <v>79</v>
      </c>
    </row>
    <row r="266" spans="2:5" x14ac:dyDescent="0.3">
      <c r="B266" t="s">
        <v>20</v>
      </c>
      <c r="C266">
        <v>42</v>
      </c>
      <c r="D266" t="s">
        <v>14</v>
      </c>
      <c r="E266">
        <v>889</v>
      </c>
    </row>
    <row r="267" spans="2:5" x14ac:dyDescent="0.3">
      <c r="B267" t="s">
        <v>20</v>
      </c>
      <c r="C267">
        <v>139</v>
      </c>
      <c r="D267" t="s">
        <v>14</v>
      </c>
      <c r="E267">
        <v>56</v>
      </c>
    </row>
    <row r="268" spans="2:5" x14ac:dyDescent="0.3">
      <c r="B268" t="s">
        <v>20</v>
      </c>
      <c r="C268">
        <v>159</v>
      </c>
      <c r="D268" t="s">
        <v>14</v>
      </c>
      <c r="E268">
        <v>1</v>
      </c>
    </row>
    <row r="269" spans="2:5" x14ac:dyDescent="0.3">
      <c r="B269" t="s">
        <v>20</v>
      </c>
      <c r="C269">
        <v>381</v>
      </c>
      <c r="D269" t="s">
        <v>14</v>
      </c>
      <c r="E269">
        <v>83</v>
      </c>
    </row>
    <row r="270" spans="2:5" x14ac:dyDescent="0.3">
      <c r="B270" t="s">
        <v>20</v>
      </c>
      <c r="C270">
        <v>194</v>
      </c>
      <c r="D270" t="s">
        <v>14</v>
      </c>
      <c r="E270">
        <v>2025</v>
      </c>
    </row>
    <row r="271" spans="2:5" x14ac:dyDescent="0.3">
      <c r="B271" t="s">
        <v>20</v>
      </c>
      <c r="C271">
        <v>106</v>
      </c>
      <c r="D271" t="s">
        <v>14</v>
      </c>
      <c r="E271">
        <v>14</v>
      </c>
    </row>
    <row r="272" spans="2:5" x14ac:dyDescent="0.3">
      <c r="B272" t="s">
        <v>20</v>
      </c>
      <c r="C272">
        <v>142</v>
      </c>
      <c r="D272" t="s">
        <v>14</v>
      </c>
      <c r="E272">
        <v>656</v>
      </c>
    </row>
    <row r="273" spans="2:5" x14ac:dyDescent="0.3">
      <c r="B273" t="s">
        <v>20</v>
      </c>
      <c r="C273">
        <v>211</v>
      </c>
      <c r="D273" t="s">
        <v>14</v>
      </c>
      <c r="E273">
        <v>1596</v>
      </c>
    </row>
    <row r="274" spans="2:5" x14ac:dyDescent="0.3">
      <c r="B274" t="s">
        <v>20</v>
      </c>
      <c r="C274">
        <v>2756</v>
      </c>
      <c r="D274" t="s">
        <v>14</v>
      </c>
      <c r="E274">
        <v>10</v>
      </c>
    </row>
    <row r="275" spans="2:5" x14ac:dyDescent="0.3">
      <c r="B275" t="s">
        <v>20</v>
      </c>
      <c r="C275">
        <v>173</v>
      </c>
      <c r="D275" t="s">
        <v>14</v>
      </c>
      <c r="E275">
        <v>1121</v>
      </c>
    </row>
    <row r="276" spans="2:5" x14ac:dyDescent="0.3">
      <c r="B276" t="s">
        <v>20</v>
      </c>
      <c r="C276">
        <v>87</v>
      </c>
      <c r="D276" t="s">
        <v>14</v>
      </c>
      <c r="E276">
        <v>15</v>
      </c>
    </row>
    <row r="277" spans="2:5" x14ac:dyDescent="0.3">
      <c r="B277" t="s">
        <v>20</v>
      </c>
      <c r="C277">
        <v>1572</v>
      </c>
      <c r="D277" t="s">
        <v>14</v>
      </c>
      <c r="E277">
        <v>191</v>
      </c>
    </row>
    <row r="278" spans="2:5" x14ac:dyDescent="0.3">
      <c r="B278" t="s">
        <v>20</v>
      </c>
      <c r="C278">
        <v>2346</v>
      </c>
      <c r="D278" t="s">
        <v>14</v>
      </c>
      <c r="E278">
        <v>16</v>
      </c>
    </row>
    <row r="279" spans="2:5" x14ac:dyDescent="0.3">
      <c r="B279" t="s">
        <v>20</v>
      </c>
      <c r="C279">
        <v>115</v>
      </c>
      <c r="D279" t="s">
        <v>14</v>
      </c>
      <c r="E279">
        <v>17</v>
      </c>
    </row>
    <row r="280" spans="2:5" x14ac:dyDescent="0.3">
      <c r="B280" t="s">
        <v>20</v>
      </c>
      <c r="C280">
        <v>85</v>
      </c>
      <c r="D280" t="s">
        <v>14</v>
      </c>
      <c r="E280">
        <v>34</v>
      </c>
    </row>
    <row r="281" spans="2:5" x14ac:dyDescent="0.3">
      <c r="B281" t="s">
        <v>20</v>
      </c>
      <c r="C281">
        <v>144</v>
      </c>
      <c r="D281" t="s">
        <v>14</v>
      </c>
      <c r="E281">
        <v>1</v>
      </c>
    </row>
    <row r="282" spans="2:5" x14ac:dyDescent="0.3">
      <c r="B282" t="s">
        <v>20</v>
      </c>
      <c r="C282">
        <v>2443</v>
      </c>
      <c r="D282" t="s">
        <v>14</v>
      </c>
      <c r="E282">
        <v>1274</v>
      </c>
    </row>
    <row r="283" spans="2:5" x14ac:dyDescent="0.3">
      <c r="B283" t="s">
        <v>20</v>
      </c>
      <c r="C283">
        <v>64</v>
      </c>
      <c r="D283" t="s">
        <v>14</v>
      </c>
      <c r="E283">
        <v>210</v>
      </c>
    </row>
    <row r="284" spans="2:5" x14ac:dyDescent="0.3">
      <c r="B284" t="s">
        <v>20</v>
      </c>
      <c r="C284">
        <v>268</v>
      </c>
      <c r="D284" t="s">
        <v>14</v>
      </c>
      <c r="E284">
        <v>248</v>
      </c>
    </row>
    <row r="285" spans="2:5" x14ac:dyDescent="0.3">
      <c r="B285" t="s">
        <v>20</v>
      </c>
      <c r="C285">
        <v>195</v>
      </c>
      <c r="D285" t="s">
        <v>14</v>
      </c>
      <c r="E285">
        <v>513</v>
      </c>
    </row>
    <row r="286" spans="2:5" x14ac:dyDescent="0.3">
      <c r="B286" t="s">
        <v>20</v>
      </c>
      <c r="C286">
        <v>186</v>
      </c>
      <c r="D286" t="s">
        <v>14</v>
      </c>
      <c r="E286">
        <v>3410</v>
      </c>
    </row>
    <row r="287" spans="2:5" x14ac:dyDescent="0.3">
      <c r="B287" t="s">
        <v>20</v>
      </c>
      <c r="C287">
        <v>460</v>
      </c>
      <c r="D287" t="s">
        <v>14</v>
      </c>
      <c r="E287">
        <v>10</v>
      </c>
    </row>
    <row r="288" spans="2:5" x14ac:dyDescent="0.3">
      <c r="B288" t="s">
        <v>20</v>
      </c>
      <c r="C288">
        <v>2528</v>
      </c>
      <c r="D288" t="s">
        <v>14</v>
      </c>
      <c r="E288">
        <v>2201</v>
      </c>
    </row>
    <row r="289" spans="2:5" x14ac:dyDescent="0.3">
      <c r="B289" t="s">
        <v>20</v>
      </c>
      <c r="C289">
        <v>3657</v>
      </c>
      <c r="D289" t="s">
        <v>14</v>
      </c>
      <c r="E289">
        <v>676</v>
      </c>
    </row>
    <row r="290" spans="2:5" x14ac:dyDescent="0.3">
      <c r="B290" t="s">
        <v>20</v>
      </c>
      <c r="C290">
        <v>131</v>
      </c>
      <c r="D290" t="s">
        <v>14</v>
      </c>
      <c r="E290">
        <v>831</v>
      </c>
    </row>
    <row r="291" spans="2:5" x14ac:dyDescent="0.3">
      <c r="B291" t="s">
        <v>20</v>
      </c>
      <c r="C291">
        <v>239</v>
      </c>
      <c r="D291" t="s">
        <v>14</v>
      </c>
      <c r="E291">
        <v>859</v>
      </c>
    </row>
    <row r="292" spans="2:5" x14ac:dyDescent="0.3">
      <c r="B292" t="s">
        <v>20</v>
      </c>
      <c r="C292">
        <v>78</v>
      </c>
      <c r="D292" t="s">
        <v>14</v>
      </c>
      <c r="E292">
        <v>45</v>
      </c>
    </row>
    <row r="293" spans="2:5" x14ac:dyDescent="0.3">
      <c r="B293" t="s">
        <v>20</v>
      </c>
      <c r="C293">
        <v>1773</v>
      </c>
      <c r="D293" t="s">
        <v>14</v>
      </c>
      <c r="E293">
        <v>6</v>
      </c>
    </row>
    <row r="294" spans="2:5" x14ac:dyDescent="0.3">
      <c r="B294" t="s">
        <v>20</v>
      </c>
      <c r="C294">
        <v>32</v>
      </c>
      <c r="D294" t="s">
        <v>14</v>
      </c>
      <c r="E294">
        <v>7</v>
      </c>
    </row>
    <row r="295" spans="2:5" x14ac:dyDescent="0.3">
      <c r="B295" t="s">
        <v>20</v>
      </c>
      <c r="C295">
        <v>369</v>
      </c>
      <c r="D295" t="s">
        <v>14</v>
      </c>
      <c r="E295">
        <v>31</v>
      </c>
    </row>
    <row r="296" spans="2:5" x14ac:dyDescent="0.3">
      <c r="B296" t="s">
        <v>20</v>
      </c>
      <c r="C296">
        <v>89</v>
      </c>
      <c r="D296" t="s">
        <v>14</v>
      </c>
      <c r="E296">
        <v>78</v>
      </c>
    </row>
    <row r="297" spans="2:5" x14ac:dyDescent="0.3">
      <c r="B297" t="s">
        <v>20</v>
      </c>
      <c r="C297">
        <v>147</v>
      </c>
      <c r="D297" t="s">
        <v>14</v>
      </c>
      <c r="E297">
        <v>1225</v>
      </c>
    </row>
    <row r="298" spans="2:5" x14ac:dyDescent="0.3">
      <c r="B298" t="s">
        <v>20</v>
      </c>
      <c r="C298">
        <v>126</v>
      </c>
      <c r="D298" t="s">
        <v>14</v>
      </c>
      <c r="E298">
        <v>1</v>
      </c>
    </row>
    <row r="299" spans="2:5" x14ac:dyDescent="0.3">
      <c r="B299" t="s">
        <v>20</v>
      </c>
      <c r="C299">
        <v>2218</v>
      </c>
      <c r="D299" t="s">
        <v>14</v>
      </c>
      <c r="E299">
        <v>67</v>
      </c>
    </row>
    <row r="300" spans="2:5" x14ac:dyDescent="0.3">
      <c r="B300" t="s">
        <v>20</v>
      </c>
      <c r="C300">
        <v>202</v>
      </c>
      <c r="D300" t="s">
        <v>14</v>
      </c>
      <c r="E300">
        <v>19</v>
      </c>
    </row>
    <row r="301" spans="2:5" x14ac:dyDescent="0.3">
      <c r="B301" t="s">
        <v>20</v>
      </c>
      <c r="C301">
        <v>140</v>
      </c>
      <c r="D301" t="s">
        <v>14</v>
      </c>
      <c r="E301">
        <v>2108</v>
      </c>
    </row>
    <row r="302" spans="2:5" x14ac:dyDescent="0.3">
      <c r="B302" t="s">
        <v>20</v>
      </c>
      <c r="C302">
        <v>1052</v>
      </c>
      <c r="D302" t="s">
        <v>14</v>
      </c>
      <c r="E302">
        <v>679</v>
      </c>
    </row>
    <row r="303" spans="2:5" x14ac:dyDescent="0.3">
      <c r="B303" t="s">
        <v>20</v>
      </c>
      <c r="C303">
        <v>247</v>
      </c>
      <c r="D303" t="s">
        <v>14</v>
      </c>
      <c r="E303">
        <v>36</v>
      </c>
    </row>
    <row r="304" spans="2:5" x14ac:dyDescent="0.3">
      <c r="B304" t="s">
        <v>20</v>
      </c>
      <c r="C304">
        <v>84</v>
      </c>
      <c r="D304" t="s">
        <v>14</v>
      </c>
      <c r="E304">
        <v>47</v>
      </c>
    </row>
    <row r="305" spans="2:5" x14ac:dyDescent="0.3">
      <c r="B305" t="s">
        <v>20</v>
      </c>
      <c r="C305">
        <v>88</v>
      </c>
      <c r="D305" t="s">
        <v>14</v>
      </c>
      <c r="E305">
        <v>70</v>
      </c>
    </row>
    <row r="306" spans="2:5" x14ac:dyDescent="0.3">
      <c r="B306" t="s">
        <v>20</v>
      </c>
      <c r="C306">
        <v>156</v>
      </c>
      <c r="D306" t="s">
        <v>14</v>
      </c>
      <c r="E306">
        <v>154</v>
      </c>
    </row>
    <row r="307" spans="2:5" x14ac:dyDescent="0.3">
      <c r="B307" t="s">
        <v>20</v>
      </c>
      <c r="C307">
        <v>2985</v>
      </c>
      <c r="D307" t="s">
        <v>14</v>
      </c>
      <c r="E307">
        <v>22</v>
      </c>
    </row>
    <row r="308" spans="2:5" x14ac:dyDescent="0.3">
      <c r="B308" t="s">
        <v>20</v>
      </c>
      <c r="C308">
        <v>762</v>
      </c>
      <c r="D308" t="s">
        <v>14</v>
      </c>
      <c r="E308">
        <v>1758</v>
      </c>
    </row>
    <row r="309" spans="2:5" x14ac:dyDescent="0.3">
      <c r="B309" t="s">
        <v>20</v>
      </c>
      <c r="C309">
        <v>554</v>
      </c>
      <c r="D309" t="s">
        <v>14</v>
      </c>
      <c r="E309">
        <v>94</v>
      </c>
    </row>
    <row r="310" spans="2:5" x14ac:dyDescent="0.3">
      <c r="B310" t="s">
        <v>20</v>
      </c>
      <c r="C310">
        <v>135</v>
      </c>
      <c r="D310" t="s">
        <v>14</v>
      </c>
      <c r="E310">
        <v>33</v>
      </c>
    </row>
    <row r="311" spans="2:5" x14ac:dyDescent="0.3">
      <c r="B311" t="s">
        <v>20</v>
      </c>
      <c r="C311">
        <v>122</v>
      </c>
      <c r="D311" t="s">
        <v>14</v>
      </c>
      <c r="E311">
        <v>1</v>
      </c>
    </row>
    <row r="312" spans="2:5" x14ac:dyDescent="0.3">
      <c r="B312" t="s">
        <v>20</v>
      </c>
      <c r="C312">
        <v>221</v>
      </c>
      <c r="D312" t="s">
        <v>14</v>
      </c>
      <c r="E312">
        <v>31</v>
      </c>
    </row>
    <row r="313" spans="2:5" x14ac:dyDescent="0.3">
      <c r="B313" t="s">
        <v>20</v>
      </c>
      <c r="C313">
        <v>126</v>
      </c>
      <c r="D313" t="s">
        <v>14</v>
      </c>
      <c r="E313">
        <v>35</v>
      </c>
    </row>
    <row r="314" spans="2:5" x14ac:dyDescent="0.3">
      <c r="B314" t="s">
        <v>20</v>
      </c>
      <c r="C314">
        <v>1022</v>
      </c>
      <c r="D314" t="s">
        <v>14</v>
      </c>
      <c r="E314">
        <v>63</v>
      </c>
    </row>
    <row r="315" spans="2:5" x14ac:dyDescent="0.3">
      <c r="B315" t="s">
        <v>20</v>
      </c>
      <c r="C315">
        <v>3177</v>
      </c>
      <c r="D315" t="s">
        <v>14</v>
      </c>
      <c r="E315">
        <v>526</v>
      </c>
    </row>
    <row r="316" spans="2:5" x14ac:dyDescent="0.3">
      <c r="B316" t="s">
        <v>20</v>
      </c>
      <c r="C316">
        <v>198</v>
      </c>
      <c r="D316" t="s">
        <v>14</v>
      </c>
      <c r="E316">
        <v>121</v>
      </c>
    </row>
    <row r="317" spans="2:5" x14ac:dyDescent="0.3">
      <c r="B317" t="s">
        <v>20</v>
      </c>
      <c r="C317">
        <v>85</v>
      </c>
      <c r="D317" t="s">
        <v>14</v>
      </c>
      <c r="E317">
        <v>67</v>
      </c>
    </row>
    <row r="318" spans="2:5" x14ac:dyDescent="0.3">
      <c r="B318" t="s">
        <v>20</v>
      </c>
      <c r="C318">
        <v>3596</v>
      </c>
      <c r="D318" t="s">
        <v>14</v>
      </c>
      <c r="E318">
        <v>57</v>
      </c>
    </row>
    <row r="319" spans="2:5" x14ac:dyDescent="0.3">
      <c r="B319" t="s">
        <v>20</v>
      </c>
      <c r="C319">
        <v>244</v>
      </c>
      <c r="D319" t="s">
        <v>14</v>
      </c>
      <c r="E319">
        <v>1229</v>
      </c>
    </row>
    <row r="320" spans="2:5" x14ac:dyDescent="0.3">
      <c r="B320" t="s">
        <v>20</v>
      </c>
      <c r="C320">
        <v>5180</v>
      </c>
      <c r="D320" t="s">
        <v>14</v>
      </c>
      <c r="E320">
        <v>12</v>
      </c>
    </row>
    <row r="321" spans="2:5" x14ac:dyDescent="0.3">
      <c r="B321" t="s">
        <v>20</v>
      </c>
      <c r="C321">
        <v>589</v>
      </c>
      <c r="D321" t="s">
        <v>14</v>
      </c>
      <c r="E321">
        <v>452</v>
      </c>
    </row>
    <row r="322" spans="2:5" x14ac:dyDescent="0.3">
      <c r="B322" t="s">
        <v>20</v>
      </c>
      <c r="C322">
        <v>2725</v>
      </c>
      <c r="D322" t="s">
        <v>14</v>
      </c>
      <c r="E322">
        <v>1886</v>
      </c>
    </row>
    <row r="323" spans="2:5" x14ac:dyDescent="0.3">
      <c r="B323" t="s">
        <v>20</v>
      </c>
      <c r="C323">
        <v>300</v>
      </c>
      <c r="D323" t="s">
        <v>14</v>
      </c>
      <c r="E323">
        <v>1825</v>
      </c>
    </row>
    <row r="324" spans="2:5" x14ac:dyDescent="0.3">
      <c r="B324" t="s">
        <v>20</v>
      </c>
      <c r="C324">
        <v>144</v>
      </c>
      <c r="D324" t="s">
        <v>14</v>
      </c>
      <c r="E324">
        <v>31</v>
      </c>
    </row>
    <row r="325" spans="2:5" x14ac:dyDescent="0.3">
      <c r="B325" t="s">
        <v>20</v>
      </c>
      <c r="C325">
        <v>87</v>
      </c>
      <c r="D325" t="s">
        <v>14</v>
      </c>
      <c r="E325">
        <v>107</v>
      </c>
    </row>
    <row r="326" spans="2:5" x14ac:dyDescent="0.3">
      <c r="B326" t="s">
        <v>20</v>
      </c>
      <c r="C326">
        <v>3116</v>
      </c>
      <c r="D326" t="s">
        <v>14</v>
      </c>
      <c r="E326">
        <v>27</v>
      </c>
    </row>
    <row r="327" spans="2:5" x14ac:dyDescent="0.3">
      <c r="B327" t="s">
        <v>20</v>
      </c>
      <c r="C327">
        <v>909</v>
      </c>
      <c r="D327" t="s">
        <v>14</v>
      </c>
      <c r="E327">
        <v>1221</v>
      </c>
    </row>
    <row r="328" spans="2:5" x14ac:dyDescent="0.3">
      <c r="B328" t="s">
        <v>20</v>
      </c>
      <c r="C328">
        <v>1613</v>
      </c>
      <c r="D328" t="s">
        <v>14</v>
      </c>
      <c r="E328">
        <v>1</v>
      </c>
    </row>
    <row r="329" spans="2:5" x14ac:dyDescent="0.3">
      <c r="B329" t="s">
        <v>20</v>
      </c>
      <c r="C329">
        <v>136</v>
      </c>
      <c r="D329" t="s">
        <v>14</v>
      </c>
      <c r="E329">
        <v>16</v>
      </c>
    </row>
    <row r="330" spans="2:5" x14ac:dyDescent="0.3">
      <c r="B330" t="s">
        <v>20</v>
      </c>
      <c r="C330">
        <v>130</v>
      </c>
      <c r="D330" t="s">
        <v>14</v>
      </c>
      <c r="E330">
        <v>41</v>
      </c>
    </row>
    <row r="331" spans="2:5" x14ac:dyDescent="0.3">
      <c r="B331" t="s">
        <v>20</v>
      </c>
      <c r="C331">
        <v>102</v>
      </c>
      <c r="D331" t="s">
        <v>14</v>
      </c>
      <c r="E331">
        <v>523</v>
      </c>
    </row>
    <row r="332" spans="2:5" x14ac:dyDescent="0.3">
      <c r="B332" t="s">
        <v>20</v>
      </c>
      <c r="C332">
        <v>4006</v>
      </c>
      <c r="D332" t="s">
        <v>14</v>
      </c>
      <c r="E332">
        <v>141</v>
      </c>
    </row>
    <row r="333" spans="2:5" x14ac:dyDescent="0.3">
      <c r="B333" t="s">
        <v>20</v>
      </c>
      <c r="C333">
        <v>1629</v>
      </c>
      <c r="D333" t="s">
        <v>14</v>
      </c>
      <c r="E333">
        <v>52</v>
      </c>
    </row>
    <row r="334" spans="2:5" x14ac:dyDescent="0.3">
      <c r="B334" t="s">
        <v>20</v>
      </c>
      <c r="C334">
        <v>2188</v>
      </c>
      <c r="D334" t="s">
        <v>14</v>
      </c>
      <c r="E334">
        <v>225</v>
      </c>
    </row>
    <row r="335" spans="2:5" x14ac:dyDescent="0.3">
      <c r="B335" t="s">
        <v>20</v>
      </c>
      <c r="C335">
        <v>2409</v>
      </c>
      <c r="D335" t="s">
        <v>14</v>
      </c>
      <c r="E335">
        <v>38</v>
      </c>
    </row>
    <row r="336" spans="2:5" x14ac:dyDescent="0.3">
      <c r="B336" t="s">
        <v>20</v>
      </c>
      <c r="C336">
        <v>194</v>
      </c>
      <c r="D336" t="s">
        <v>14</v>
      </c>
      <c r="E336">
        <v>15</v>
      </c>
    </row>
    <row r="337" spans="2:5" x14ac:dyDescent="0.3">
      <c r="B337" t="s">
        <v>20</v>
      </c>
      <c r="C337">
        <v>1140</v>
      </c>
      <c r="D337" t="s">
        <v>14</v>
      </c>
      <c r="E337">
        <v>37</v>
      </c>
    </row>
    <row r="338" spans="2:5" x14ac:dyDescent="0.3">
      <c r="B338" t="s">
        <v>20</v>
      </c>
      <c r="C338">
        <v>102</v>
      </c>
      <c r="D338" t="s">
        <v>14</v>
      </c>
      <c r="E338">
        <v>112</v>
      </c>
    </row>
    <row r="339" spans="2:5" x14ac:dyDescent="0.3">
      <c r="B339" t="s">
        <v>20</v>
      </c>
      <c r="C339">
        <v>2857</v>
      </c>
      <c r="D339" t="s">
        <v>14</v>
      </c>
      <c r="E339">
        <v>21</v>
      </c>
    </row>
    <row r="340" spans="2:5" x14ac:dyDescent="0.3">
      <c r="B340" t="s">
        <v>20</v>
      </c>
      <c r="C340">
        <v>107</v>
      </c>
      <c r="D340" t="s">
        <v>14</v>
      </c>
      <c r="E340">
        <v>67</v>
      </c>
    </row>
    <row r="341" spans="2:5" x14ac:dyDescent="0.3">
      <c r="B341" t="s">
        <v>20</v>
      </c>
      <c r="C341">
        <v>160</v>
      </c>
      <c r="D341" t="s">
        <v>14</v>
      </c>
      <c r="E341">
        <v>78</v>
      </c>
    </row>
    <row r="342" spans="2:5" x14ac:dyDescent="0.3">
      <c r="B342" t="s">
        <v>20</v>
      </c>
      <c r="C342">
        <v>2230</v>
      </c>
      <c r="D342" t="s">
        <v>14</v>
      </c>
      <c r="E342">
        <v>67</v>
      </c>
    </row>
    <row r="343" spans="2:5" x14ac:dyDescent="0.3">
      <c r="B343" t="s">
        <v>20</v>
      </c>
      <c r="C343">
        <v>316</v>
      </c>
      <c r="D343" t="s">
        <v>14</v>
      </c>
      <c r="E343">
        <v>263</v>
      </c>
    </row>
    <row r="344" spans="2:5" x14ac:dyDescent="0.3">
      <c r="B344" t="s">
        <v>20</v>
      </c>
      <c r="C344">
        <v>117</v>
      </c>
      <c r="D344" t="s">
        <v>14</v>
      </c>
      <c r="E344">
        <v>1691</v>
      </c>
    </row>
    <row r="345" spans="2:5" x14ac:dyDescent="0.3">
      <c r="B345" t="s">
        <v>20</v>
      </c>
      <c r="C345">
        <v>6406</v>
      </c>
      <c r="D345" t="s">
        <v>14</v>
      </c>
      <c r="E345">
        <v>181</v>
      </c>
    </row>
    <row r="346" spans="2:5" x14ac:dyDescent="0.3">
      <c r="B346" t="s">
        <v>20</v>
      </c>
      <c r="C346">
        <v>192</v>
      </c>
      <c r="D346" t="s">
        <v>14</v>
      </c>
      <c r="E346">
        <v>13</v>
      </c>
    </row>
    <row r="347" spans="2:5" x14ac:dyDescent="0.3">
      <c r="B347" t="s">
        <v>20</v>
      </c>
      <c r="C347">
        <v>26</v>
      </c>
      <c r="D347" t="s">
        <v>14</v>
      </c>
      <c r="E347">
        <v>1</v>
      </c>
    </row>
    <row r="348" spans="2:5" x14ac:dyDescent="0.3">
      <c r="B348" t="s">
        <v>20</v>
      </c>
      <c r="C348">
        <v>723</v>
      </c>
      <c r="D348" t="s">
        <v>14</v>
      </c>
      <c r="E348">
        <v>21</v>
      </c>
    </row>
    <row r="349" spans="2:5" x14ac:dyDescent="0.3">
      <c r="B349" t="s">
        <v>20</v>
      </c>
      <c r="C349">
        <v>170</v>
      </c>
      <c r="D349" t="s">
        <v>14</v>
      </c>
      <c r="E349">
        <v>830</v>
      </c>
    </row>
    <row r="350" spans="2:5" x14ac:dyDescent="0.3">
      <c r="B350" t="s">
        <v>20</v>
      </c>
      <c r="C350">
        <v>238</v>
      </c>
      <c r="D350" t="s">
        <v>14</v>
      </c>
      <c r="E350">
        <v>130</v>
      </c>
    </row>
    <row r="351" spans="2:5" x14ac:dyDescent="0.3">
      <c r="B351" t="s">
        <v>20</v>
      </c>
      <c r="C351">
        <v>55</v>
      </c>
      <c r="D351" t="s">
        <v>14</v>
      </c>
      <c r="E351">
        <v>55</v>
      </c>
    </row>
    <row r="352" spans="2:5" x14ac:dyDescent="0.3">
      <c r="B352" t="s">
        <v>20</v>
      </c>
      <c r="C352">
        <v>128</v>
      </c>
      <c r="D352" t="s">
        <v>14</v>
      </c>
      <c r="E352">
        <v>114</v>
      </c>
    </row>
    <row r="353" spans="2:5" x14ac:dyDescent="0.3">
      <c r="B353" t="s">
        <v>20</v>
      </c>
      <c r="C353">
        <v>2144</v>
      </c>
      <c r="D353" t="s">
        <v>14</v>
      </c>
      <c r="E353">
        <v>594</v>
      </c>
    </row>
    <row r="354" spans="2:5" x14ac:dyDescent="0.3">
      <c r="B354" t="s">
        <v>20</v>
      </c>
      <c r="C354">
        <v>2693</v>
      </c>
      <c r="D354" t="s">
        <v>14</v>
      </c>
      <c r="E354">
        <v>24</v>
      </c>
    </row>
    <row r="355" spans="2:5" x14ac:dyDescent="0.3">
      <c r="B355" t="s">
        <v>20</v>
      </c>
      <c r="C355">
        <v>432</v>
      </c>
      <c r="D355" t="s">
        <v>14</v>
      </c>
      <c r="E355">
        <v>252</v>
      </c>
    </row>
    <row r="356" spans="2:5" x14ac:dyDescent="0.3">
      <c r="B356" t="s">
        <v>20</v>
      </c>
      <c r="C356">
        <v>189</v>
      </c>
      <c r="D356" t="s">
        <v>14</v>
      </c>
      <c r="E356">
        <v>67</v>
      </c>
    </row>
    <row r="357" spans="2:5" x14ac:dyDescent="0.3">
      <c r="B357" t="s">
        <v>20</v>
      </c>
      <c r="C357">
        <v>154</v>
      </c>
      <c r="D357" t="s">
        <v>14</v>
      </c>
      <c r="E357">
        <v>742</v>
      </c>
    </row>
    <row r="358" spans="2:5" x14ac:dyDescent="0.3">
      <c r="B358" t="s">
        <v>20</v>
      </c>
      <c r="C358">
        <v>96</v>
      </c>
      <c r="D358" t="s">
        <v>14</v>
      </c>
      <c r="E358">
        <v>75</v>
      </c>
    </row>
    <row r="359" spans="2:5" x14ac:dyDescent="0.3">
      <c r="B359" t="s">
        <v>20</v>
      </c>
      <c r="C359">
        <v>3063</v>
      </c>
      <c r="D359" t="s">
        <v>14</v>
      </c>
      <c r="E359">
        <v>4405</v>
      </c>
    </row>
    <row r="360" spans="2:5" x14ac:dyDescent="0.3">
      <c r="B360" t="s">
        <v>20</v>
      </c>
      <c r="C360">
        <v>2266</v>
      </c>
      <c r="D360" t="s">
        <v>14</v>
      </c>
      <c r="E360">
        <v>92</v>
      </c>
    </row>
    <row r="361" spans="2:5" x14ac:dyDescent="0.3">
      <c r="B361" t="s">
        <v>20</v>
      </c>
      <c r="C361">
        <v>194</v>
      </c>
      <c r="D361" t="s">
        <v>14</v>
      </c>
      <c r="E361">
        <v>64</v>
      </c>
    </row>
    <row r="362" spans="2:5" x14ac:dyDescent="0.3">
      <c r="B362" t="s">
        <v>20</v>
      </c>
      <c r="C362">
        <v>129</v>
      </c>
      <c r="D362" t="s">
        <v>14</v>
      </c>
      <c r="E362">
        <v>64</v>
      </c>
    </row>
    <row r="363" spans="2:5" x14ac:dyDescent="0.3">
      <c r="B363" t="s">
        <v>20</v>
      </c>
      <c r="C363">
        <v>375</v>
      </c>
      <c r="D363" t="s">
        <v>14</v>
      </c>
      <c r="E363">
        <v>842</v>
      </c>
    </row>
    <row r="364" spans="2:5" x14ac:dyDescent="0.3">
      <c r="B364" t="s">
        <v>20</v>
      </c>
      <c r="C364">
        <v>409</v>
      </c>
      <c r="D364" t="s">
        <v>14</v>
      </c>
      <c r="E364">
        <v>112</v>
      </c>
    </row>
    <row r="365" spans="2:5" x14ac:dyDescent="0.3">
      <c r="B365" t="s">
        <v>20</v>
      </c>
      <c r="C365">
        <v>234</v>
      </c>
      <c r="D365" t="s">
        <v>14</v>
      </c>
      <c r="E365">
        <v>374</v>
      </c>
    </row>
    <row r="366" spans="2:5" x14ac:dyDescent="0.3">
      <c r="B366" t="s">
        <v>20</v>
      </c>
      <c r="C366">
        <v>3016</v>
      </c>
    </row>
    <row r="367" spans="2:5" x14ac:dyDescent="0.3">
      <c r="B367" t="s">
        <v>20</v>
      </c>
      <c r="C367">
        <v>264</v>
      </c>
    </row>
    <row r="368" spans="2:5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conditionalFormatting sqref="B2:B1001 D366:D1001">
    <cfRule type="containsText" dxfId="7" priority="9" operator="containsText" text="live">
      <formula>NOT(ISERROR(SEARCH("live",B2)))</formula>
    </cfRule>
    <cfRule type="containsText" dxfId="6" priority="10" operator="containsText" text="canceled">
      <formula>NOT(ISERROR(SEARCH("canceled",B2)))</formula>
    </cfRule>
    <cfRule type="containsText" dxfId="5" priority="11" operator="containsText" text="successful">
      <formula>NOT(ISERROR(SEARCH("successful",B2)))</formula>
    </cfRule>
    <cfRule type="containsText" dxfId="4" priority="12" operator="containsText" text="failed">
      <formula>NOT(ISERROR(SEARCH("failed",B2)))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Sheet1</vt:lpstr>
      <vt:lpstr>Sheet2</vt:lpstr>
      <vt:lpstr>Sheet3</vt:lpstr>
      <vt:lpstr>Sheet4</vt:lpstr>
      <vt:lpstr>Sheet5</vt:lpstr>
      <vt:lpstr>array</vt:lpstr>
      <vt:lpstr>backers</vt:lpstr>
      <vt:lpstr>failed</vt:lpstr>
      <vt:lpstr>fails</vt:lpstr>
      <vt:lpstr>goals</vt:lpstr>
      <vt:lpstr>outcomes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Lounsbury</cp:lastModifiedBy>
  <dcterms:created xsi:type="dcterms:W3CDTF">2021-09-29T18:52:28Z</dcterms:created>
  <dcterms:modified xsi:type="dcterms:W3CDTF">2023-03-09T05:08:26Z</dcterms:modified>
</cp:coreProperties>
</file>