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AdventureConfig" sheetId="1" r:id="rId1"/>
    <sheet name="辅助设计表" sheetId="2" r:id="rId2"/>
    <sheet name="奖励组表" sheetId="3" r:id="rId3"/>
    <sheet name="y异妖配件" sheetId="4" r:id="rId4"/>
    <sheet name="外敌入侵" sheetId="5" r:id="rId5"/>
    <sheet name="Sheet2" sheetId="7" r:id="rId6"/>
    <sheet name="奖励辅助表" sheetId="6" r:id="rId7"/>
    <sheet name="发现者奖励" sheetId="8" r:id="rId8"/>
  </sheets>
  <externalReferences>
    <externalReference r:id="rId9"/>
    <externalReference r:id="rId10"/>
  </externalReferences>
  <calcPr calcId="144525" calcCompleted="0" calcOnSave="0"/>
</workbook>
</file>

<file path=xl/sharedStrings.xml><?xml version="1.0" encoding="utf-8"?>
<sst xmlns="http://schemas.openxmlformats.org/spreadsheetml/2006/main" count="361">
  <si>
    <t>Id</t>
  </si>
  <si>
    <t>AreaName</t>
  </si>
  <si>
    <t>OpenLevel</t>
  </si>
  <si>
    <t>SystemBoss</t>
  </si>
  <si>
    <r>
      <rPr>
        <sz val="9"/>
        <color theme="1"/>
        <rFont val="微软雅黑"/>
        <charset val="134"/>
      </rPr>
      <t>SystemBoss</t>
    </r>
    <r>
      <rPr>
        <sz val="9"/>
        <color theme="1"/>
        <rFont val="微软雅黑"/>
        <charset val="134"/>
      </rPr>
      <t>Time</t>
    </r>
  </si>
  <si>
    <t>BaseRewardGroup</t>
  </si>
  <si>
    <t>RandomRewardGroup</t>
  </si>
  <si>
    <t>RewardAddShow</t>
  </si>
  <si>
    <r>
      <rPr>
        <sz val="9"/>
        <color theme="1"/>
        <rFont val="微软雅黑"/>
        <charset val="134"/>
      </rPr>
      <t>Upgrade</t>
    </r>
    <r>
      <rPr>
        <sz val="9"/>
        <color theme="1"/>
        <rFont val="微软雅黑"/>
        <charset val="134"/>
      </rPr>
      <t>C</t>
    </r>
    <r>
      <rPr>
        <sz val="9"/>
        <color theme="1"/>
        <rFont val="微软雅黑"/>
        <charset val="134"/>
      </rPr>
      <t>onsume</t>
    </r>
  </si>
  <si>
    <t>UpShow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</si>
  <si>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nvasionBoss</t>
    </r>
  </si>
  <si>
    <t>InvasionBossReward</t>
  </si>
  <si>
    <r>
      <rPr>
        <sz val="9"/>
        <color theme="1"/>
        <rFont val="微软雅黑"/>
        <charset val="134"/>
      </rPr>
      <t>InvasionBoss</t>
    </r>
    <r>
      <rPr>
        <sz val="9"/>
        <color theme="1"/>
        <rFont val="微软雅黑"/>
        <charset val="134"/>
      </rPr>
      <t>Time</t>
    </r>
  </si>
  <si>
    <t>InvasionBossRefresh</t>
  </si>
  <si>
    <t>InvasionBossHolding</t>
  </si>
  <si>
    <t>int</t>
  </si>
  <si>
    <t>string</t>
  </si>
  <si>
    <t>mut,int#int,1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</si>
  <si>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</si>
  <si>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r>
      <rPr>
        <sz val="9"/>
        <color theme="1"/>
        <rFont val="微软雅黑"/>
        <charset val="134"/>
      </rPr>
      <t>mut,int#int,</t>
    </r>
    <r>
      <rPr>
        <sz val="9"/>
        <color theme="1"/>
        <rFont val="微软雅黑"/>
        <charset val="134"/>
      </rPr>
      <t>2</t>
    </r>
  </si>
  <si>
    <r>
      <rPr>
        <sz val="9"/>
        <color theme="1"/>
        <rFont val="微软雅黑"/>
        <charset val="134"/>
      </rPr>
      <t>mut,int#int,</t>
    </r>
    <r>
      <rPr>
        <sz val="9"/>
        <color theme="1"/>
        <rFont val="微软雅黑"/>
        <charset val="134"/>
      </rPr>
      <t>3</t>
    </r>
  </si>
  <si>
    <t>区域编号</t>
  </si>
  <si>
    <t>区域名称</t>
  </si>
  <si>
    <r>
      <rPr>
        <sz val="9"/>
        <color theme="1"/>
        <rFont val="微软雅黑"/>
        <charset val="134"/>
      </rPr>
      <t>解锁等级
1级#</t>
    </r>
    <r>
      <rPr>
        <sz val="9"/>
        <color theme="1"/>
        <rFont val="微软雅黑"/>
        <charset val="134"/>
      </rPr>
      <t>2级#3级</t>
    </r>
  </si>
  <si>
    <r>
      <rPr>
        <sz val="9"/>
        <color theme="1"/>
        <rFont val="微软雅黑"/>
        <charset val="134"/>
      </rPr>
      <t xml:space="preserve">关底boss组
只有第一次解锁区域要打boss组
</t>
    </r>
    <r>
      <rPr>
        <sz val="9"/>
        <color theme="1"/>
        <rFont val="微软雅黑"/>
        <charset val="134"/>
      </rPr>
      <t>(显示默认第一个怪物的头像）</t>
    </r>
  </si>
  <si>
    <t>关底boss最大战斗时长(s）</t>
  </si>
  <si>
    <r>
      <rPr>
        <sz val="9"/>
        <color theme="1"/>
        <rFont val="微软雅黑"/>
        <charset val="134"/>
      </rPr>
      <t xml:space="preserve">基础奖励组
显示图rewardgroup
</t>
    </r>
    <r>
      <rPr>
        <sz val="9"/>
        <color theme="1"/>
        <rFont val="微软雅黑"/>
        <charset val="134"/>
      </rPr>
      <t>1级基础奖励组#2级基础奖励组#3级基础奖励组</t>
    </r>
  </si>
  <si>
    <r>
      <rPr>
        <sz val="9"/>
        <color theme="1"/>
        <rFont val="微软雅黑"/>
        <charset val="134"/>
      </rPr>
      <t xml:space="preserve">概率获取掉落组id
</t>
    </r>
    <r>
      <rPr>
        <sz val="9"/>
        <color theme="1"/>
        <rFont val="微软雅黑"/>
        <charset val="134"/>
      </rPr>
      <t>1级掉落组1#1级掉落组2|2级掉落组1#2级掉落组2</t>
    </r>
  </si>
  <si>
    <r>
      <rPr>
        <sz val="9"/>
        <color theme="1"/>
        <rFont val="微软雅黑"/>
        <charset val="134"/>
      </rPr>
      <t>掉落新增
2级掉落新增|</t>
    </r>
    <r>
      <rPr>
        <sz val="9"/>
        <color theme="1"/>
        <rFont val="微软雅黑"/>
        <charset val="134"/>
      </rPr>
      <t>3级掉落新增</t>
    </r>
  </si>
  <si>
    <t>进阶消耗</t>
  </si>
  <si>
    <t>奖励面板上面显示道具id</t>
  </si>
  <si>
    <r>
      <rPr>
        <sz val="9"/>
        <color theme="1"/>
        <rFont val="微软雅黑"/>
        <charset val="134"/>
      </rPr>
      <t>外敌入侵怪物组
怪物组id#权重|怪物组id#权重</t>
    </r>
    <r>
      <rPr>
        <sz val="9"/>
        <color theme="1"/>
        <rFont val="微软雅黑"/>
        <charset val="134"/>
      </rPr>
      <t>,怪物组id#权重|怪物组id#权重</t>
    </r>
  </si>
  <si>
    <r>
      <rPr>
        <sz val="9"/>
        <color theme="1"/>
        <rFont val="微软雅黑"/>
        <charset val="134"/>
      </rPr>
      <t>外敌入侵发现者奖励
怪物组id#奖励组id|怪物组id#奖励组id</t>
    </r>
    <r>
      <rPr>
        <sz val="9"/>
        <color theme="1"/>
        <rFont val="微软雅黑"/>
        <charset val="134"/>
      </rPr>
      <t>,</t>
    </r>
    <r>
      <rPr>
        <sz val="9"/>
        <color theme="1"/>
        <rFont val="微软雅黑"/>
        <charset val="134"/>
      </rPr>
      <t>怪物组id#奖励组id|怪物组id#奖励组id</t>
    </r>
  </si>
  <si>
    <t>外敌入侵最大战斗时长(s）</t>
  </si>
  <si>
    <t>外敌入侵刷新时间(s)</t>
  </si>
  <si>
    <t>外敌入侵保留时间(s)</t>
  </si>
  <si>
    <t>默认值</t>
  </si>
  <si>
    <t>null</t>
  </si>
  <si>
    <t>正确性校对</t>
  </si>
  <si>
    <t>校对值</t>
  </si>
  <si>
    <t>起源之地</t>
  </si>
  <si>
    <t>17#59#73</t>
  </si>
  <si>
    <t>101#151#191</t>
  </si>
  <si>
    <t>91|81|71</t>
  </si>
  <si>
    <t>1511|1512</t>
  </si>
  <si>
    <t>14#1000000|14#5000000</t>
  </si>
  <si>
    <t>14#3</t>
  </si>
  <si>
    <t>601011#400|601012#600,601021#400|601022#600,601031#400|601032#600</t>
  </si>
  <si>
    <t>601011#210101|601012#210101|602011#210201|602012#210201|603011#210301|603012#210301|604011#210401|604012#210401|605011#210501|605012#210501|606011#210601|606012#210601|607011#210701|607012#210701|608011#210801|608012#210801,601021#210102|601022#210102|602021#210202|602022#210202|603021#210302|603022#210302|604021#210402|604022#210402|605021#210502|605022#210502|606021#210602|606022#210602|607021#210702|607022#210702|608021#210802|608022#210802,601031#210103|601032#210103|602031#210203|602032#210203|603031#210303|603032#210303|604031#210403|604032#210403|605031#210503|605032#210503|606031#210603|606032#210603|607031#210703|607032#210703|608031#210803|608032#210803</t>
  </si>
  <si>
    <t>遗忘之路</t>
  </si>
  <si>
    <t>25#61#75</t>
  </si>
  <si>
    <t>102#152#192</t>
  </si>
  <si>
    <t>92|82|72</t>
  </si>
  <si>
    <t>14#1500000|14#6000000</t>
  </si>
  <si>
    <t>602011#400|602012#600,602021#400|602022#600,602031#400|602032#600</t>
  </si>
  <si>
    <t>后悔石室</t>
  </si>
  <si>
    <t>32#63#77</t>
  </si>
  <si>
    <t>103#153#193</t>
  </si>
  <si>
    <t>93|83|73</t>
  </si>
  <si>
    <t>14#2000000|14#7000000</t>
  </si>
  <si>
    <t>603011#400|603012#600,603021#400|603022#600,603031#400|603032#600</t>
  </si>
  <si>
    <t>罪罚神殿</t>
  </si>
  <si>
    <t>40#65#79</t>
  </si>
  <si>
    <t>104#154#194</t>
  </si>
  <si>
    <t>94|84|74</t>
  </si>
  <si>
    <t>14#2500000|14#8000000</t>
  </si>
  <si>
    <t>604011#400|604012#600,604021#400|604022#600,604031#400|604032#600</t>
  </si>
  <si>
    <t>祈祷圣所</t>
  </si>
  <si>
    <t>46#67#81</t>
  </si>
  <si>
    <t>105#155#195</t>
  </si>
  <si>
    <t>95|85|75</t>
  </si>
  <si>
    <t>1512|0</t>
  </si>
  <si>
    <t>14#3000000|14#9000000</t>
  </si>
  <si>
    <t>605011#400|605012#600,605021#400|605022#600,605031#400|605032#600</t>
  </si>
  <si>
    <t>永劫业火</t>
  </si>
  <si>
    <t>50#69#83</t>
  </si>
  <si>
    <t>106#156#196</t>
  </si>
  <si>
    <t>96|86|76</t>
  </si>
  <si>
    <t>14#3500000|14#10000000</t>
  </si>
  <si>
    <t>606011#400|606012#600,606021#400|606022#600,606031#400|606032#600</t>
  </si>
  <si>
    <t>无生密室</t>
  </si>
  <si>
    <t>53#70#84</t>
  </si>
  <si>
    <t>107#157#197</t>
  </si>
  <si>
    <t>97|87|77</t>
  </si>
  <si>
    <t>14#4000000|14#11000000</t>
  </si>
  <si>
    <t>607011#400|607012#600,607021#400|607022#600,607031#400|607032#600</t>
  </si>
  <si>
    <t>万神黄昏</t>
  </si>
  <si>
    <t>56#71#90</t>
  </si>
  <si>
    <t>108#158#198</t>
  </si>
  <si>
    <t>98|88|78</t>
  </si>
  <si>
    <t>14#4500000|14#12000000</t>
  </si>
  <si>
    <t>608011#400|608012#600,608021#400|608022#600,608031#400|608032#600</t>
  </si>
  <si>
    <t>挂机玩法</t>
  </si>
  <si>
    <t>好友容量</t>
  </si>
  <si>
    <t>玩家好友数目</t>
  </si>
  <si>
    <t>1级（2个）</t>
  </si>
  <si>
    <t>2级（2个）</t>
  </si>
  <si>
    <t>3级（3个）</t>
  </si>
  <si>
    <t>3级权重</t>
  </si>
  <si>
    <t>秘境进阶所需材料</t>
  </si>
  <si>
    <t>开启等级</t>
  </si>
  <si>
    <t>2级</t>
  </si>
  <si>
    <t>3级</t>
  </si>
  <si>
    <t>秘境1</t>
  </si>
  <si>
    <t>4（1）</t>
  </si>
  <si>
    <t>4（1）4（2）</t>
  </si>
  <si>
    <t>活跃好友数目</t>
  </si>
  <si>
    <t>秘境2</t>
  </si>
  <si>
    <t>秘境3</t>
  </si>
  <si>
    <t>每个秘境怪物出现概率</t>
  </si>
  <si>
    <t>秘境4</t>
  </si>
  <si>
    <t>4（2）</t>
  </si>
  <si>
    <t>4（2）5</t>
  </si>
  <si>
    <t>秘境5</t>
  </si>
  <si>
    <t>秘境6</t>
  </si>
  <si>
    <t>5（2）5（2）</t>
  </si>
  <si>
    <t>秘境7</t>
  </si>
  <si>
    <t>秘境8</t>
  </si>
  <si>
    <t>共8个秘境</t>
  </si>
  <si>
    <t>每人可看到秘境</t>
  </si>
  <si>
    <t>总数</t>
  </si>
  <si>
    <t>奖励</t>
  </si>
  <si>
    <t>发现奖励</t>
  </si>
  <si>
    <t>钻石</t>
  </si>
  <si>
    <t>金币</t>
  </si>
  <si>
    <t>妖魂魔戒</t>
  </si>
  <si>
    <t>击杀奖励</t>
  </si>
  <si>
    <t>灵丹</t>
  </si>
  <si>
    <t>归元髓液</t>
  </si>
  <si>
    <t>排行榜奖励</t>
  </si>
  <si>
    <t>符文</t>
  </si>
  <si>
    <t>铁矿石</t>
  </si>
  <si>
    <t>橙</t>
  </si>
  <si>
    <t>紫</t>
  </si>
  <si>
    <t>一级</t>
  </si>
  <si>
    <t>二级</t>
  </si>
  <si>
    <t>三级</t>
  </si>
  <si>
    <t>秘境</t>
  </si>
  <si>
    <t>怪1</t>
  </si>
  <si>
    <t>怪1概率</t>
  </si>
  <si>
    <t>怪2</t>
  </si>
  <si>
    <t>怪2概率</t>
  </si>
  <si>
    <t>怪3</t>
  </si>
  <si>
    <t>怪3概率</t>
  </si>
  <si>
    <t>奖励id</t>
  </si>
  <si>
    <t>奖励内容</t>
  </si>
  <si>
    <t>获取概率</t>
  </si>
  <si>
    <t>成长概率
针对特殊处理，如果不获取，则获取概率增加</t>
  </si>
  <si>
    <t>获取数量最小值</t>
  </si>
  <si>
    <t>获取数量最大值</t>
  </si>
  <si>
    <t>备注
物品名称</t>
  </si>
  <si>
    <t>备注</t>
  </si>
  <si>
    <t>校验</t>
  </si>
  <si>
    <t>石御霏碎片</t>
  </si>
  <si>
    <t>5星</t>
  </si>
  <si>
    <t>4——5关发现者奖励</t>
  </si>
  <si>
    <t/>
  </si>
  <si>
    <t>楚恒碎片</t>
  </si>
  <si>
    <t>夏侯鸿天碎片</t>
  </si>
  <si>
    <t>应茹碎片</t>
  </si>
  <si>
    <t>端木葵碎片</t>
  </si>
  <si>
    <t>兰卿碎片</t>
  </si>
  <si>
    <t>靖之碎片</t>
  </si>
  <si>
    <t>白梦凡碎片</t>
  </si>
  <si>
    <t>祁菲碎片</t>
  </si>
  <si>
    <t>颜祈佳碎片</t>
  </si>
  <si>
    <t>叶延碎片</t>
  </si>
  <si>
    <t>慕容子期碎片</t>
  </si>
  <si>
    <t>云灵碎片</t>
  </si>
  <si>
    <t>耿陶碎片</t>
  </si>
  <si>
    <t>云碎片</t>
  </si>
  <si>
    <t>岑以航碎片</t>
  </si>
  <si>
    <t>楚秋碎片</t>
  </si>
  <si>
    <t>朱贺碎片</t>
  </si>
  <si>
    <t>孔谦碎片</t>
  </si>
  <si>
    <t>颜无雍碎片</t>
  </si>
  <si>
    <t>岑以征碎片</t>
  </si>
  <si>
    <t>颜无诡碎片</t>
  </si>
  <si>
    <t>荧荧碎片</t>
  </si>
  <si>
    <t>许槿然碎片</t>
  </si>
  <si>
    <t>4星</t>
  </si>
  <si>
    <t>唐萱碎片</t>
  </si>
  <si>
    <t>孙晴碎片</t>
  </si>
  <si>
    <t>宁月碎片</t>
  </si>
  <si>
    <t>紫川碎片</t>
  </si>
  <si>
    <t>珺妍碎片</t>
  </si>
  <si>
    <t>瑶瑶碎片</t>
  </si>
  <si>
    <t>贾裴武碎片</t>
  </si>
  <si>
    <t>雷燕碎片</t>
  </si>
  <si>
    <t>辛夷碎片</t>
  </si>
  <si>
    <t>伏冥碎片</t>
  </si>
  <si>
    <t>司空染碎片</t>
  </si>
  <si>
    <t>解幽碎片</t>
  </si>
  <si>
    <t>薛苓碎片</t>
  </si>
  <si>
    <t>常申碎片</t>
  </si>
  <si>
    <t>呼延腾碎片</t>
  </si>
  <si>
    <t>冉宜碎片</t>
  </si>
  <si>
    <t>孟灿碎片</t>
  </si>
  <si>
    <t>叶辽碎片</t>
  </si>
  <si>
    <t>乌廉碎片</t>
  </si>
  <si>
    <t>苏进碎片</t>
  </si>
  <si>
    <t>苏可碎片</t>
  </si>
  <si>
    <t>林越碎片</t>
  </si>
  <si>
    <t>紫色</t>
  </si>
  <si>
    <t>橙色</t>
  </si>
  <si>
    <t>1——3关发现者奖励</t>
  </si>
  <si>
    <t>刀捞鬼1</t>
  </si>
  <si>
    <t>刀捞鬼2</t>
  </si>
  <si>
    <t>刀捞鬼3</t>
  </si>
  <si>
    <t>蒸笼仔1</t>
  </si>
  <si>
    <t>蒸笼仔2</t>
  </si>
  <si>
    <t>蒸笼仔3</t>
  </si>
  <si>
    <t>横公1</t>
  </si>
  <si>
    <t>横公2</t>
  </si>
  <si>
    <t>横公3</t>
  </si>
  <si>
    <t>火鼠1</t>
  </si>
  <si>
    <t>火鼠2</t>
  </si>
  <si>
    <t>火鼠3</t>
  </si>
  <si>
    <t>火鼠4</t>
  </si>
  <si>
    <t>拦面叟1</t>
  </si>
  <si>
    <t>拦面叟2</t>
  </si>
  <si>
    <t>拦面叟3</t>
  </si>
  <si>
    <t>拦面叟4</t>
  </si>
  <si>
    <t>6——8关发现者奖励</t>
  </si>
  <si>
    <t>成长护符</t>
  </si>
  <si>
    <t>击杀奖励1-1</t>
  </si>
  <si>
    <t>击杀奖励1-2</t>
  </si>
  <si>
    <t>击杀奖励1-3</t>
  </si>
  <si>
    <t>击杀奖励2-1</t>
  </si>
  <si>
    <t>击杀奖励2-2</t>
  </si>
  <si>
    <t>击杀奖励2-3</t>
  </si>
  <si>
    <t>击杀奖励3-1</t>
  </si>
  <si>
    <t>击杀奖励3-2</t>
  </si>
  <si>
    <t>击杀奖励3-3</t>
  </si>
  <si>
    <t>击杀奖励4-1</t>
  </si>
  <si>
    <t>击杀奖励4-2</t>
  </si>
  <si>
    <t>击杀奖励5-1</t>
  </si>
  <si>
    <t>击杀奖励5-2</t>
  </si>
  <si>
    <t>击杀奖励5-3</t>
  </si>
  <si>
    <t>击杀奖励6-1</t>
  </si>
  <si>
    <t>击杀奖励6-2</t>
  </si>
  <si>
    <t>击杀奖励6-3</t>
  </si>
  <si>
    <t>击杀奖励7-1</t>
  </si>
  <si>
    <t>击杀奖励7-2</t>
  </si>
  <si>
    <t>击杀奖励7-3</t>
  </si>
  <si>
    <t>击杀奖励8-1</t>
  </si>
  <si>
    <t>击杀奖励8-2</t>
  </si>
  <si>
    <t>击杀奖励8-3</t>
  </si>
  <si>
    <t>梦魇妖壶</t>
  </si>
  <si>
    <t>秘境升级材料</t>
  </si>
  <si>
    <t>排行榜奖励1</t>
  </si>
  <si>
    <t>排行榜奖励2</t>
  </si>
  <si>
    <t>排行榜奖励3</t>
  </si>
  <si>
    <t>排行榜奖励4</t>
  </si>
  <si>
    <t>排行榜奖励5</t>
  </si>
  <si>
    <t>排行榜奖励6</t>
  </si>
  <si>
    <t>排行榜奖励7</t>
  </si>
  <si>
    <t>排行榜奖励8</t>
  </si>
  <si>
    <t>排行榜奖励9</t>
  </si>
  <si>
    <t>排行榜奖励10</t>
  </si>
  <si>
    <t>排行榜奖励11</t>
  </si>
  <si>
    <t>排行榜奖励21</t>
  </si>
  <si>
    <t>排行榜奖励41</t>
  </si>
  <si>
    <t>排行榜奖励51</t>
  </si>
  <si>
    <t>排行榜奖励81</t>
  </si>
  <si>
    <t>排行榜奖励101</t>
  </si>
  <si>
    <t>排行榜奖励301</t>
  </si>
  <si>
    <t>排行榜奖励501</t>
  </si>
  <si>
    <t>排行榜奖励1000</t>
  </si>
  <si>
    <t>排行榜奖励1001</t>
  </si>
  <si>
    <t>妖晶</t>
  </si>
  <si>
    <t>601011#278|0#9722,601021#278|0#9722,601031#111|601032#111|601033#56|0#9722</t>
  </si>
  <si>
    <t>602011#139|602012#139|0#9722,602021#139|602022#139|0#9722,602031#111|602032#111|602033#56|0#9722</t>
  </si>
  <si>
    <t>603011#139|603012#139|0#9722,603021#139|603022#139|0#9722,603031#111|603032#111|603033#56|0#9722</t>
  </si>
  <si>
    <t>604011#139|604012#139|0#9722,604021#139|604022#139|0#9722,604031#111|604032#111|604033#56|0#9722</t>
  </si>
  <si>
    <t>605011#139|605012#139|0#9722,605021#139|605022#139|0#9722,605031#111|605032#111|605033#56|0#9722</t>
  </si>
  <si>
    <t>606011#139|606012#139|0#9722,606021#139|606022#139|0#9722,606031#93|606032#93|606033#93|0#9721</t>
  </si>
  <si>
    <t>607011#139|607012#139|0#9722,607021#139|607022#139|0#9722,607031#93|607032#93|607033#93|0#9721</t>
  </si>
  <si>
    <t>608011#139|608012#139|0#9722,608021#139|608022#139|0#9722,608031#93|608032#93|608033#93|0#9721</t>
  </si>
  <si>
    <t>93#351</t>
  </si>
  <si>
    <t>118#352</t>
  </si>
  <si>
    <t>118#353</t>
  </si>
  <si>
    <t>118#123</t>
  </si>
  <si>
    <t>118#123#354</t>
  </si>
  <si>
    <t>123#355</t>
  </si>
  <si>
    <t>123#356</t>
  </si>
  <si>
    <t>123#357</t>
  </si>
  <si>
    <t>138#358#401</t>
  </si>
  <si>
    <t>111#121#131#140</t>
  </si>
  <si>
    <t>161#171#181#140#231#241#251#261</t>
  </si>
  <si>
    <t>201#211#221#140#271#281#291#301#351</t>
  </si>
  <si>
    <t>112#122#132#140</t>
  </si>
  <si>
    <t>162#172#182#140#232#242#252#262</t>
  </si>
  <si>
    <t>202#212#222#140#272#282#292#302#352</t>
  </si>
  <si>
    <t>113#123#133#140</t>
  </si>
  <si>
    <t>163#173#183#140#233#243#253#263</t>
  </si>
  <si>
    <t>203#213#223#140#273#283#293#303#353</t>
  </si>
  <si>
    <t>114#124#134#140</t>
  </si>
  <si>
    <t>164#174#184#140#234#244#254#264</t>
  </si>
  <si>
    <t>204#214#224#140#274#284#294#304#354</t>
  </si>
  <si>
    <t>115#125#135#140</t>
  </si>
  <si>
    <t>165#175#185#140#235#245#255#265</t>
  </si>
  <si>
    <t>205#215#225#140#275#285#295#305#355</t>
  </si>
  <si>
    <t>116#126#136#140</t>
  </si>
  <si>
    <t>166#176#186#140#236#246#256#266</t>
  </si>
  <si>
    <t>206#216#226#140#276#286#296#306#356</t>
  </si>
  <si>
    <t>117#127#137#140</t>
  </si>
  <si>
    <t>167#177#187#140#237#247#257#267</t>
  </si>
  <si>
    <t>207#217#227#140#277#287#297#307#357</t>
  </si>
  <si>
    <t>118#128#138#140#401</t>
  </si>
  <si>
    <t>168#178#188#140#238#248#258#268#401</t>
  </si>
  <si>
    <t>208#218#228#140#278#288#298#308#358#401</t>
  </si>
  <si>
    <t>秘境奖励</t>
  </si>
  <si>
    <t>1级</t>
  </si>
  <si>
    <t>2级锭</t>
  </si>
  <si>
    <t>3级锭</t>
  </si>
  <si>
    <t>2级符文</t>
  </si>
  <si>
    <t>3级符文</t>
  </si>
  <si>
    <t>合计</t>
  </si>
  <si>
    <t>171#181</t>
  </si>
  <si>
    <t>211#221</t>
  </si>
  <si>
    <t>251#261</t>
  </si>
  <si>
    <t>291#301</t>
  </si>
  <si>
    <t>172#182</t>
  </si>
  <si>
    <t>212#222</t>
  </si>
  <si>
    <t>252#262</t>
  </si>
  <si>
    <t>292#302</t>
  </si>
  <si>
    <t>173#183</t>
  </si>
  <si>
    <t>213#223</t>
  </si>
  <si>
    <t>253#263</t>
  </si>
  <si>
    <t>293#303</t>
  </si>
  <si>
    <t>174#184</t>
  </si>
  <si>
    <t>214#224</t>
  </si>
  <si>
    <t>254#264</t>
  </si>
  <si>
    <t>294#304</t>
  </si>
  <si>
    <t>175#185</t>
  </si>
  <si>
    <t>215#225</t>
  </si>
  <si>
    <t>255#265</t>
  </si>
  <si>
    <t>295#305</t>
  </si>
  <si>
    <t>176#186</t>
  </si>
  <si>
    <t>216#226</t>
  </si>
  <si>
    <t>256#266</t>
  </si>
  <si>
    <t>296#306</t>
  </si>
  <si>
    <t>177#187</t>
  </si>
  <si>
    <t>217#227</t>
  </si>
  <si>
    <t>257#267</t>
  </si>
  <si>
    <t>297#307</t>
  </si>
  <si>
    <t>178#188</t>
  </si>
  <si>
    <t>218#228</t>
  </si>
  <si>
    <t>258#268</t>
  </si>
  <si>
    <t>298#308</t>
  </si>
  <si>
    <t>装备</t>
  </si>
  <si>
    <t>每天</t>
  </si>
  <si>
    <t>紫锭</t>
  </si>
  <si>
    <t>橙锭</t>
  </si>
  <si>
    <t>紫色符文</t>
  </si>
  <si>
    <t>橙色符文</t>
  </si>
  <si>
    <t>角色碎片</t>
  </si>
  <si>
    <t>每分钟概率</t>
  </si>
  <si>
    <t>概率</t>
  </si>
  <si>
    <t>发现者奖励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</si>
</sst>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0" borderId="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21" fillId="39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/>
    <xf numFmtId="0" fontId="2" fillId="4" borderId="0" xfId="0" applyFont="1" applyFill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6" borderId="0" xfId="0" applyFont="1" applyFill="1"/>
    <xf numFmtId="0" fontId="0" fillId="0" borderId="0" xfId="0" applyFill="1"/>
    <xf numFmtId="0" fontId="0" fillId="10" borderId="0" xfId="0" applyFill="1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16" applyFill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lj035\Desktop\Analysis\HUOTIANFUNC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ward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wardItemConfig"/>
      <sheetName val="Sheet1"/>
      <sheetName val="铁矿石"/>
    </sheetNames>
    <sheetDataSet>
      <sheetData sheetId="0">
        <row r="2198">
          <cell r="C2198">
            <v>4</v>
          </cell>
        </row>
        <row r="2198">
          <cell r="F2198">
            <v>20</v>
          </cell>
        </row>
        <row r="2199">
          <cell r="C2199">
            <v>4</v>
          </cell>
        </row>
        <row r="2199">
          <cell r="F2199">
            <v>20</v>
          </cell>
        </row>
        <row r="2200">
          <cell r="C2200">
            <v>4</v>
          </cell>
        </row>
        <row r="2200">
          <cell r="F2200">
            <v>20</v>
          </cell>
        </row>
        <row r="2201">
          <cell r="C2201">
            <v>4</v>
          </cell>
        </row>
        <row r="2201">
          <cell r="F2201">
            <v>20</v>
          </cell>
        </row>
        <row r="2202">
          <cell r="C2202">
            <v>4</v>
          </cell>
        </row>
        <row r="2202">
          <cell r="F2202">
            <v>20</v>
          </cell>
        </row>
        <row r="2203">
          <cell r="C2203">
            <v>4</v>
          </cell>
        </row>
        <row r="2203">
          <cell r="F2203">
            <v>20</v>
          </cell>
        </row>
        <row r="2204">
          <cell r="C2204">
            <v>4</v>
          </cell>
        </row>
        <row r="2204">
          <cell r="F2204">
            <v>20</v>
          </cell>
        </row>
        <row r="2205">
          <cell r="C2205">
            <v>4</v>
          </cell>
        </row>
        <row r="2205">
          <cell r="F2205">
            <v>20</v>
          </cell>
        </row>
        <row r="2206">
          <cell r="C2206">
            <v>4</v>
          </cell>
        </row>
        <row r="2206">
          <cell r="F2206">
            <v>20</v>
          </cell>
        </row>
        <row r="2207">
          <cell r="C2207">
            <v>4</v>
          </cell>
        </row>
        <row r="2207">
          <cell r="F2207">
            <v>20</v>
          </cell>
        </row>
        <row r="2208">
          <cell r="C2208">
            <v>4</v>
          </cell>
        </row>
        <row r="2208">
          <cell r="F2208">
            <v>20</v>
          </cell>
        </row>
        <row r="2209">
          <cell r="C2209">
            <v>4</v>
          </cell>
        </row>
        <row r="2209">
          <cell r="F2209">
            <v>20</v>
          </cell>
        </row>
        <row r="2210">
          <cell r="C2210">
            <v>4</v>
          </cell>
        </row>
        <row r="2210">
          <cell r="F2210">
            <v>20</v>
          </cell>
        </row>
        <row r="2211">
          <cell r="C2211">
            <v>4</v>
          </cell>
        </row>
        <row r="2211">
          <cell r="F2211">
            <v>20</v>
          </cell>
        </row>
        <row r="2212">
          <cell r="C2212">
            <v>4</v>
          </cell>
        </row>
        <row r="2212">
          <cell r="F2212">
            <v>20</v>
          </cell>
        </row>
        <row r="2213">
          <cell r="C2213">
            <v>4</v>
          </cell>
        </row>
        <row r="2213">
          <cell r="F2213">
            <v>20</v>
          </cell>
        </row>
        <row r="2214">
          <cell r="C2214">
            <v>4</v>
          </cell>
        </row>
        <row r="2214">
          <cell r="F2214">
            <v>20</v>
          </cell>
        </row>
        <row r="2215">
          <cell r="C2215">
            <v>4</v>
          </cell>
        </row>
        <row r="2215">
          <cell r="F2215">
            <v>20</v>
          </cell>
        </row>
        <row r="2216">
          <cell r="C2216">
            <v>4</v>
          </cell>
        </row>
        <row r="2216">
          <cell r="F2216">
            <v>20</v>
          </cell>
        </row>
        <row r="2217">
          <cell r="C2217">
            <v>4</v>
          </cell>
        </row>
        <row r="2217">
          <cell r="F2217">
            <v>20</v>
          </cell>
        </row>
        <row r="2218">
          <cell r="C2218">
            <v>4</v>
          </cell>
        </row>
        <row r="2218">
          <cell r="F2218">
            <v>20</v>
          </cell>
        </row>
        <row r="2219">
          <cell r="C2219">
            <v>4</v>
          </cell>
        </row>
        <row r="2219">
          <cell r="F2219">
            <v>20</v>
          </cell>
        </row>
        <row r="2220">
          <cell r="C2220">
            <v>4</v>
          </cell>
        </row>
        <row r="2220">
          <cell r="F2220">
            <v>20</v>
          </cell>
        </row>
        <row r="2221">
          <cell r="C2221">
            <v>4</v>
          </cell>
        </row>
        <row r="2221">
          <cell r="F2221">
            <v>20</v>
          </cell>
        </row>
        <row r="2231">
          <cell r="C2231">
            <v>4</v>
          </cell>
        </row>
        <row r="2231">
          <cell r="F2231">
            <v>20</v>
          </cell>
        </row>
        <row r="2232">
          <cell r="C2232">
            <v>4</v>
          </cell>
        </row>
        <row r="2232">
          <cell r="F2232">
            <v>20</v>
          </cell>
        </row>
        <row r="2233">
          <cell r="C2233">
            <v>4</v>
          </cell>
        </row>
        <row r="2233">
          <cell r="F2233">
            <v>20</v>
          </cell>
        </row>
        <row r="2234">
          <cell r="C2234">
            <v>4</v>
          </cell>
        </row>
        <row r="2234">
          <cell r="F2234">
            <v>20</v>
          </cell>
        </row>
        <row r="2235">
          <cell r="C2235">
            <v>4</v>
          </cell>
        </row>
        <row r="2235">
          <cell r="F2235">
            <v>20</v>
          </cell>
        </row>
        <row r="2236">
          <cell r="C2236">
            <v>4</v>
          </cell>
        </row>
        <row r="2236">
          <cell r="F2236">
            <v>20</v>
          </cell>
        </row>
        <row r="2237">
          <cell r="C2237">
            <v>4</v>
          </cell>
        </row>
        <row r="2237">
          <cell r="F2237">
            <v>20</v>
          </cell>
        </row>
        <row r="2238">
          <cell r="C2238">
            <v>4</v>
          </cell>
        </row>
        <row r="2238">
          <cell r="F2238">
            <v>20</v>
          </cell>
        </row>
        <row r="2239">
          <cell r="C2239">
            <v>4</v>
          </cell>
        </row>
        <row r="2239">
          <cell r="F2239">
            <v>20</v>
          </cell>
        </row>
        <row r="2240">
          <cell r="C2240">
            <v>4</v>
          </cell>
        </row>
        <row r="2240">
          <cell r="F2240">
            <v>20</v>
          </cell>
        </row>
        <row r="2241">
          <cell r="C2241">
            <v>4</v>
          </cell>
        </row>
        <row r="2241">
          <cell r="F2241">
            <v>20</v>
          </cell>
        </row>
        <row r="2242">
          <cell r="C2242">
            <v>4</v>
          </cell>
        </row>
        <row r="2242">
          <cell r="F2242">
            <v>20</v>
          </cell>
        </row>
        <row r="2243">
          <cell r="C2243">
            <v>4</v>
          </cell>
        </row>
        <row r="2243">
          <cell r="F2243">
            <v>20</v>
          </cell>
        </row>
        <row r="2244">
          <cell r="C2244">
            <v>4</v>
          </cell>
        </row>
        <row r="2244">
          <cell r="F2244">
            <v>20</v>
          </cell>
        </row>
        <row r="2245">
          <cell r="C2245">
            <v>4</v>
          </cell>
        </row>
        <row r="2245">
          <cell r="F2245">
            <v>20</v>
          </cell>
        </row>
        <row r="2246">
          <cell r="C2246">
            <v>10001</v>
          </cell>
        </row>
        <row r="2246">
          <cell r="F2246">
            <v>1</v>
          </cell>
        </row>
        <row r="2247">
          <cell r="C2247">
            <v>10002</v>
          </cell>
        </row>
        <row r="2247">
          <cell r="F2247">
            <v>1</v>
          </cell>
        </row>
        <row r="2248">
          <cell r="C2248">
            <v>10003</v>
          </cell>
        </row>
        <row r="2248">
          <cell r="F2248">
            <v>1</v>
          </cell>
        </row>
        <row r="2249">
          <cell r="C2249">
            <v>10004</v>
          </cell>
        </row>
        <row r="2249">
          <cell r="F2249">
            <v>1</v>
          </cell>
        </row>
        <row r="2250">
          <cell r="C2250">
            <v>10005</v>
          </cell>
        </row>
        <row r="2250">
          <cell r="F2250">
            <v>1</v>
          </cell>
        </row>
        <row r="2251">
          <cell r="C2251">
            <v>10006</v>
          </cell>
        </row>
        <row r="2251">
          <cell r="F2251">
            <v>1</v>
          </cell>
        </row>
        <row r="2252">
          <cell r="C2252">
            <v>10007</v>
          </cell>
        </row>
        <row r="2252">
          <cell r="F2252">
            <v>1</v>
          </cell>
        </row>
        <row r="2253">
          <cell r="C2253">
            <v>10008</v>
          </cell>
        </row>
        <row r="2253">
          <cell r="F2253">
            <v>1</v>
          </cell>
        </row>
        <row r="2254">
          <cell r="C2254">
            <v>10009</v>
          </cell>
        </row>
        <row r="2254">
          <cell r="F2254">
            <v>1</v>
          </cell>
        </row>
        <row r="2255">
          <cell r="C2255">
            <v>10010</v>
          </cell>
        </row>
        <row r="2255">
          <cell r="F2255">
            <v>1</v>
          </cell>
        </row>
        <row r="2256">
          <cell r="C2256">
            <v>10011</v>
          </cell>
        </row>
        <row r="2256">
          <cell r="F2256">
            <v>1</v>
          </cell>
        </row>
        <row r="2257">
          <cell r="C2257">
            <v>10012</v>
          </cell>
        </row>
        <row r="2257">
          <cell r="F2257">
            <v>1</v>
          </cell>
        </row>
        <row r="2258">
          <cell r="C2258">
            <v>10013</v>
          </cell>
        </row>
        <row r="2258">
          <cell r="F2258">
            <v>1</v>
          </cell>
        </row>
        <row r="2259">
          <cell r="C2259">
            <v>10014</v>
          </cell>
        </row>
        <row r="2259">
          <cell r="F2259">
            <v>1</v>
          </cell>
        </row>
        <row r="2260">
          <cell r="C2260">
            <v>10015</v>
          </cell>
        </row>
        <row r="2260">
          <cell r="F2260">
            <v>1</v>
          </cell>
        </row>
        <row r="2261">
          <cell r="C2261">
            <v>10016</v>
          </cell>
        </row>
        <row r="2261">
          <cell r="F2261">
            <v>1</v>
          </cell>
        </row>
        <row r="2262">
          <cell r="C2262">
            <v>10017</v>
          </cell>
        </row>
        <row r="2262">
          <cell r="F2262">
            <v>1</v>
          </cell>
        </row>
        <row r="2263">
          <cell r="C2263">
            <v>10018</v>
          </cell>
        </row>
        <row r="2263">
          <cell r="F2263">
            <v>1</v>
          </cell>
        </row>
        <row r="2264">
          <cell r="C2264">
            <v>10019</v>
          </cell>
        </row>
        <row r="2264">
          <cell r="F2264">
            <v>1</v>
          </cell>
        </row>
        <row r="2265">
          <cell r="C2265">
            <v>10020</v>
          </cell>
        </row>
        <row r="2265">
          <cell r="F2265">
            <v>1</v>
          </cell>
        </row>
        <row r="2266">
          <cell r="C2266">
            <v>10021</v>
          </cell>
        </row>
        <row r="2266">
          <cell r="F2266">
            <v>1</v>
          </cell>
        </row>
        <row r="2267">
          <cell r="C2267">
            <v>10022</v>
          </cell>
        </row>
        <row r="2267">
          <cell r="F2267">
            <v>1</v>
          </cell>
        </row>
        <row r="2268">
          <cell r="C2268">
            <v>10023</v>
          </cell>
        </row>
        <row r="2268">
          <cell r="F2268">
            <v>1</v>
          </cell>
        </row>
        <row r="2269">
          <cell r="C2269">
            <v>10024</v>
          </cell>
        </row>
        <row r="2269">
          <cell r="F2269">
            <v>1</v>
          </cell>
        </row>
        <row r="2270">
          <cell r="C2270">
            <v>10025</v>
          </cell>
        </row>
        <row r="2270">
          <cell r="F2270">
            <v>1</v>
          </cell>
        </row>
        <row r="2271">
          <cell r="C2271">
            <v>10026</v>
          </cell>
        </row>
        <row r="2271">
          <cell r="F2271">
            <v>1</v>
          </cell>
        </row>
        <row r="2272">
          <cell r="C2272">
            <v>10027</v>
          </cell>
        </row>
        <row r="2272">
          <cell r="F2272">
            <v>1</v>
          </cell>
        </row>
        <row r="2273">
          <cell r="C2273">
            <v>10028</v>
          </cell>
        </row>
        <row r="2273">
          <cell r="F2273">
            <v>1</v>
          </cell>
        </row>
        <row r="2274">
          <cell r="C2274">
            <v>10029</v>
          </cell>
        </row>
        <row r="2274">
          <cell r="F2274">
            <v>1</v>
          </cell>
        </row>
        <row r="2275">
          <cell r="C2275">
            <v>10030</v>
          </cell>
        </row>
        <row r="2275">
          <cell r="F2275">
            <v>1</v>
          </cell>
        </row>
        <row r="2276">
          <cell r="C2276">
            <v>10031</v>
          </cell>
        </row>
        <row r="2276">
          <cell r="F2276">
            <v>1</v>
          </cell>
        </row>
        <row r="2277">
          <cell r="C2277">
            <v>10032</v>
          </cell>
        </row>
        <row r="2277">
          <cell r="F2277">
            <v>1</v>
          </cell>
        </row>
        <row r="2278">
          <cell r="C2278">
            <v>10033</v>
          </cell>
        </row>
        <row r="2278">
          <cell r="F2278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topLeftCell="D1" workbookViewId="0">
      <selection activeCell="I17" sqref="I17"/>
    </sheetView>
  </sheetViews>
  <sheetFormatPr defaultColWidth="9" defaultRowHeight="14.25"/>
  <cols>
    <col min="1" max="2" width="9" style="1"/>
    <col min="3" max="3" width="13.875" style="1" customWidth="1"/>
    <col min="4" max="5" width="21.625" style="1" customWidth="1"/>
    <col min="6" max="6" width="21.625" style="3" customWidth="1"/>
    <col min="7" max="7" width="30.625" style="3" customWidth="1"/>
    <col min="8" max="8" width="62.375" style="3" customWidth="1"/>
    <col min="9" max="9" width="24.625" style="3" customWidth="1"/>
    <col min="10" max="10" width="21.5" style="1" customWidth="1"/>
    <col min="11" max="11" width="18.75" style="3" customWidth="1"/>
    <col min="12" max="12" width="35" style="1" customWidth="1"/>
    <col min="13" max="13" width="154.5" style="20" customWidth="1"/>
    <col min="14" max="14" width="16.875" style="3" customWidth="1"/>
    <col min="15" max="15" width="16.75" style="3" customWidth="1"/>
    <col min="16" max="16" width="17.5" style="3" customWidth="1"/>
    <col min="17" max="16384" width="9" style="1"/>
  </cols>
  <sheetData>
    <row r="1" spans="1:16">
      <c r="A1" s="21"/>
      <c r="B1" s="21" t="s">
        <v>0</v>
      </c>
      <c r="C1" s="21" t="s">
        <v>1</v>
      </c>
      <c r="D1" s="21" t="s">
        <v>2</v>
      </c>
      <c r="E1" s="2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1" t="s">
        <v>8</v>
      </c>
      <c r="K1" s="2" t="s">
        <v>9</v>
      </c>
      <c r="L1" s="1" t="s">
        <v>10</v>
      </c>
      <c r="M1" s="20" t="s">
        <v>11</v>
      </c>
      <c r="N1" s="3" t="s">
        <v>12</v>
      </c>
      <c r="O1" s="3" t="s">
        <v>13</v>
      </c>
      <c r="P1" s="3" t="s">
        <v>14</v>
      </c>
    </row>
    <row r="2" spans="1:16">
      <c r="A2" s="22"/>
      <c r="B2" s="22" t="s">
        <v>15</v>
      </c>
      <c r="C2" s="21" t="s">
        <v>16</v>
      </c>
      <c r="D2" s="21" t="s">
        <v>17</v>
      </c>
      <c r="E2" s="21" t="s">
        <v>18</v>
      </c>
      <c r="F2" s="2" t="s">
        <v>18</v>
      </c>
      <c r="G2" s="2" t="s">
        <v>17</v>
      </c>
      <c r="H2" s="2" t="s">
        <v>19</v>
      </c>
      <c r="I2" s="2" t="s">
        <v>19</v>
      </c>
      <c r="J2" s="21" t="s">
        <v>19</v>
      </c>
      <c r="K2" s="2" t="s">
        <v>17</v>
      </c>
      <c r="L2" s="21" t="s">
        <v>20</v>
      </c>
      <c r="M2" s="26" t="s">
        <v>20</v>
      </c>
      <c r="N2" s="3" t="s">
        <v>18</v>
      </c>
      <c r="O2" s="3" t="s">
        <v>18</v>
      </c>
      <c r="P2" s="3" t="s">
        <v>18</v>
      </c>
    </row>
    <row r="3" spans="1:16">
      <c r="A3" s="22"/>
      <c r="B3" s="21">
        <v>2</v>
      </c>
      <c r="C3" s="21">
        <v>2</v>
      </c>
      <c r="D3" s="21">
        <v>2</v>
      </c>
      <c r="E3" s="21">
        <v>2</v>
      </c>
      <c r="F3" s="2">
        <v>2</v>
      </c>
      <c r="G3" s="2">
        <v>2</v>
      </c>
      <c r="H3" s="2">
        <v>2</v>
      </c>
      <c r="I3" s="2">
        <v>3</v>
      </c>
      <c r="J3" s="21">
        <v>2</v>
      </c>
      <c r="K3" s="2">
        <v>3</v>
      </c>
      <c r="L3" s="1">
        <v>4</v>
      </c>
      <c r="M3" s="20">
        <v>2</v>
      </c>
      <c r="N3" s="3">
        <v>2</v>
      </c>
      <c r="O3" s="3">
        <v>4</v>
      </c>
      <c r="P3" s="3">
        <v>2</v>
      </c>
    </row>
    <row r="4" ht="57" spans="1:16">
      <c r="A4" s="22"/>
      <c r="B4" s="22" t="s">
        <v>21</v>
      </c>
      <c r="C4" s="21" t="s">
        <v>22</v>
      </c>
      <c r="D4" s="23" t="s">
        <v>23</v>
      </c>
      <c r="E4" s="23" t="s">
        <v>24</v>
      </c>
      <c r="F4" s="24" t="s">
        <v>25</v>
      </c>
      <c r="G4" s="24" t="s">
        <v>26</v>
      </c>
      <c r="H4" s="24" t="s">
        <v>27</v>
      </c>
      <c r="I4" s="24" t="s">
        <v>28</v>
      </c>
      <c r="J4" s="23" t="s">
        <v>29</v>
      </c>
      <c r="K4" s="2" t="s">
        <v>30</v>
      </c>
      <c r="L4" s="27" t="s">
        <v>31</v>
      </c>
      <c r="M4" s="28" t="s">
        <v>32</v>
      </c>
      <c r="N4" s="29" t="s">
        <v>33</v>
      </c>
      <c r="O4" s="3" t="s">
        <v>34</v>
      </c>
      <c r="P4" s="3" t="s">
        <v>35</v>
      </c>
    </row>
    <row r="5" spans="1:16">
      <c r="A5" s="21" t="s">
        <v>36</v>
      </c>
      <c r="B5" s="22">
        <v>0</v>
      </c>
      <c r="C5" s="21" t="str">
        <f>""</f>
        <v/>
      </c>
      <c r="D5" s="21">
        <v>0</v>
      </c>
      <c r="E5" s="21">
        <v>0</v>
      </c>
      <c r="F5" s="2">
        <v>0</v>
      </c>
      <c r="G5" s="2" t="s">
        <v>37</v>
      </c>
      <c r="H5" s="2" t="s">
        <v>37</v>
      </c>
      <c r="I5" s="2" t="s">
        <v>37</v>
      </c>
      <c r="J5" s="21" t="s">
        <v>37</v>
      </c>
      <c r="K5" s="2" t="s">
        <v>37</v>
      </c>
      <c r="N5" s="3">
        <v>0</v>
      </c>
      <c r="O5" s="3">
        <v>0</v>
      </c>
      <c r="P5" s="3">
        <v>0</v>
      </c>
    </row>
    <row r="6" spans="1:11">
      <c r="A6" s="21" t="s">
        <v>38</v>
      </c>
      <c r="B6" s="22"/>
      <c r="C6" s="21"/>
      <c r="D6" s="21"/>
      <c r="E6" s="21"/>
      <c r="F6" s="2"/>
      <c r="G6" s="2"/>
      <c r="H6" s="2"/>
      <c r="I6" s="2"/>
      <c r="J6" s="21"/>
      <c r="K6" s="2"/>
    </row>
    <row r="7" spans="1:11">
      <c r="A7" s="21" t="s">
        <v>39</v>
      </c>
      <c r="B7" s="22"/>
      <c r="C7" s="21"/>
      <c r="D7" s="21"/>
      <c r="E7" s="21"/>
      <c r="F7" s="2"/>
      <c r="G7" s="2"/>
      <c r="H7" s="2"/>
      <c r="I7" s="2"/>
      <c r="J7" s="21"/>
      <c r="K7" s="2"/>
    </row>
    <row r="8" spans="1:16">
      <c r="A8" s="21"/>
      <c r="B8" s="21">
        <v>1</v>
      </c>
      <c r="C8" s="21" t="s">
        <v>40</v>
      </c>
      <c r="D8" s="21" t="s">
        <v>41</v>
      </c>
      <c r="E8" s="21">
        <v>25001</v>
      </c>
      <c r="F8" s="2">
        <v>300</v>
      </c>
      <c r="G8" s="2" t="s">
        <v>42</v>
      </c>
      <c r="H8" s="2" t="s">
        <v>43</v>
      </c>
      <c r="I8" s="2" t="s">
        <v>44</v>
      </c>
      <c r="J8" s="21" t="s">
        <v>45</v>
      </c>
      <c r="K8" s="2" t="s">
        <v>46</v>
      </c>
      <c r="L8" s="1" t="s">
        <v>47</v>
      </c>
      <c r="M8" s="20" t="s">
        <v>48</v>
      </c>
      <c r="N8" s="3">
        <v>180</v>
      </c>
      <c r="O8" s="3">
        <f>60*60</f>
        <v>3600</v>
      </c>
      <c r="P8" s="3">
        <f>3600*3</f>
        <v>10800</v>
      </c>
    </row>
    <row r="9" spans="1:16">
      <c r="A9" s="21"/>
      <c r="B9" s="21">
        <v>2</v>
      </c>
      <c r="C9" s="21" t="s">
        <v>49</v>
      </c>
      <c r="D9" s="21" t="s">
        <v>50</v>
      </c>
      <c r="E9" s="21">
        <v>25002</v>
      </c>
      <c r="F9" s="2">
        <v>300</v>
      </c>
      <c r="G9" s="2" t="s">
        <v>51</v>
      </c>
      <c r="H9" s="2" t="s">
        <v>52</v>
      </c>
      <c r="I9" s="2" t="s">
        <v>44</v>
      </c>
      <c r="J9" s="21" t="s">
        <v>53</v>
      </c>
      <c r="K9" s="2" t="s">
        <v>46</v>
      </c>
      <c r="L9" s="1" t="s">
        <v>54</v>
      </c>
      <c r="M9" s="20" t="s">
        <v>48</v>
      </c>
      <c r="N9" s="3">
        <v>180</v>
      </c>
      <c r="O9" s="3">
        <f t="shared" ref="O9:O15" si="0">60*60</f>
        <v>3600</v>
      </c>
      <c r="P9" s="3">
        <f t="shared" ref="P9:P15" si="1">3600*3</f>
        <v>10800</v>
      </c>
    </row>
    <row r="10" spans="1:16">
      <c r="A10" s="21"/>
      <c r="B10" s="21">
        <v>3</v>
      </c>
      <c r="C10" s="21" t="s">
        <v>55</v>
      </c>
      <c r="D10" s="21" t="s">
        <v>56</v>
      </c>
      <c r="E10" s="21">
        <v>25003</v>
      </c>
      <c r="F10" s="2">
        <v>300</v>
      </c>
      <c r="G10" s="2" t="s">
        <v>57</v>
      </c>
      <c r="H10" s="2" t="s">
        <v>58</v>
      </c>
      <c r="I10" s="2" t="s">
        <v>44</v>
      </c>
      <c r="J10" s="21" t="s">
        <v>59</v>
      </c>
      <c r="K10" s="2" t="s">
        <v>46</v>
      </c>
      <c r="L10" s="1" t="s">
        <v>60</v>
      </c>
      <c r="M10" s="20" t="s">
        <v>48</v>
      </c>
      <c r="N10" s="3">
        <v>180</v>
      </c>
      <c r="O10" s="3">
        <f t="shared" si="0"/>
        <v>3600</v>
      </c>
      <c r="P10" s="3">
        <f t="shared" si="1"/>
        <v>10800</v>
      </c>
    </row>
    <row r="11" spans="1:16">
      <c r="A11" s="21"/>
      <c r="B11" s="21">
        <v>4</v>
      </c>
      <c r="C11" s="21" t="s">
        <v>61</v>
      </c>
      <c r="D11" s="21" t="s">
        <v>62</v>
      </c>
      <c r="E11" s="21">
        <v>25004</v>
      </c>
      <c r="F11" s="2">
        <v>300</v>
      </c>
      <c r="G11" s="2" t="s">
        <v>63</v>
      </c>
      <c r="H11" s="2" t="s">
        <v>64</v>
      </c>
      <c r="I11" s="2" t="s">
        <v>44</v>
      </c>
      <c r="J11" s="21" t="s">
        <v>65</v>
      </c>
      <c r="K11" s="2" t="s">
        <v>46</v>
      </c>
      <c r="L11" s="1" t="s">
        <v>66</v>
      </c>
      <c r="M11" s="20" t="s">
        <v>48</v>
      </c>
      <c r="N11" s="3">
        <v>180</v>
      </c>
      <c r="O11" s="3">
        <f t="shared" si="0"/>
        <v>3600</v>
      </c>
      <c r="P11" s="3">
        <f t="shared" si="1"/>
        <v>10800</v>
      </c>
    </row>
    <row r="12" spans="1:16">
      <c r="A12" s="21"/>
      <c r="B12" s="21">
        <v>5</v>
      </c>
      <c r="C12" s="21" t="s">
        <v>67</v>
      </c>
      <c r="D12" s="21" t="s">
        <v>68</v>
      </c>
      <c r="E12" s="21">
        <v>25005</v>
      </c>
      <c r="F12" s="2">
        <v>300</v>
      </c>
      <c r="G12" s="2" t="s">
        <v>69</v>
      </c>
      <c r="H12" s="2" t="s">
        <v>70</v>
      </c>
      <c r="I12" s="2" t="s">
        <v>71</v>
      </c>
      <c r="J12" s="21" t="s">
        <v>72</v>
      </c>
      <c r="K12" s="2" t="s">
        <v>46</v>
      </c>
      <c r="L12" s="1" t="s">
        <v>73</v>
      </c>
      <c r="M12" s="20" t="s">
        <v>48</v>
      </c>
      <c r="N12" s="3">
        <v>180</v>
      </c>
      <c r="O12" s="3">
        <f t="shared" si="0"/>
        <v>3600</v>
      </c>
      <c r="P12" s="3">
        <f t="shared" si="1"/>
        <v>10800</v>
      </c>
    </row>
    <row r="13" spans="1:16">
      <c r="A13" s="21"/>
      <c r="B13" s="21">
        <v>6</v>
      </c>
      <c r="C13" s="21" t="s">
        <v>74</v>
      </c>
      <c r="D13" s="21" t="s">
        <v>75</v>
      </c>
      <c r="E13" s="21">
        <v>25006</v>
      </c>
      <c r="F13" s="2">
        <v>300</v>
      </c>
      <c r="G13" s="2" t="s">
        <v>76</v>
      </c>
      <c r="H13" s="2" t="s">
        <v>77</v>
      </c>
      <c r="I13" s="2" t="s">
        <v>71</v>
      </c>
      <c r="J13" s="21" t="s">
        <v>78</v>
      </c>
      <c r="K13" s="2" t="s">
        <v>46</v>
      </c>
      <c r="L13" s="1" t="s">
        <v>79</v>
      </c>
      <c r="M13" s="20" t="s">
        <v>48</v>
      </c>
      <c r="N13" s="3">
        <v>180</v>
      </c>
      <c r="O13" s="3">
        <f t="shared" si="0"/>
        <v>3600</v>
      </c>
      <c r="P13" s="3">
        <f t="shared" si="1"/>
        <v>10800</v>
      </c>
    </row>
    <row r="14" spans="1:16">
      <c r="A14" s="21"/>
      <c r="B14" s="21">
        <v>7</v>
      </c>
      <c r="C14" s="21" t="s">
        <v>80</v>
      </c>
      <c r="D14" s="21" t="s">
        <v>81</v>
      </c>
      <c r="E14" s="21">
        <v>25007</v>
      </c>
      <c r="F14" s="2">
        <v>300</v>
      </c>
      <c r="G14" s="2" t="s">
        <v>82</v>
      </c>
      <c r="H14" s="2" t="s">
        <v>83</v>
      </c>
      <c r="I14" s="2" t="s">
        <v>71</v>
      </c>
      <c r="J14" s="21" t="s">
        <v>84</v>
      </c>
      <c r="K14" s="2" t="s">
        <v>46</v>
      </c>
      <c r="L14" s="1" t="s">
        <v>85</v>
      </c>
      <c r="M14" s="20" t="s">
        <v>48</v>
      </c>
      <c r="N14" s="3">
        <v>180</v>
      </c>
      <c r="O14" s="3">
        <f t="shared" si="0"/>
        <v>3600</v>
      </c>
      <c r="P14" s="3">
        <f t="shared" si="1"/>
        <v>10800</v>
      </c>
    </row>
    <row r="15" spans="1:16">
      <c r="A15" s="21"/>
      <c r="B15" s="21">
        <v>8</v>
      </c>
      <c r="C15" s="21" t="s">
        <v>86</v>
      </c>
      <c r="D15" s="21" t="s">
        <v>87</v>
      </c>
      <c r="E15" s="21">
        <v>25008</v>
      </c>
      <c r="F15" s="2">
        <v>300</v>
      </c>
      <c r="G15" s="2" t="s">
        <v>88</v>
      </c>
      <c r="H15" s="2" t="s">
        <v>89</v>
      </c>
      <c r="I15" s="2" t="s">
        <v>71</v>
      </c>
      <c r="J15" s="21" t="s">
        <v>90</v>
      </c>
      <c r="K15" s="2" t="s">
        <v>46</v>
      </c>
      <c r="L15" s="1" t="s">
        <v>91</v>
      </c>
      <c r="M15" s="20" t="s">
        <v>48</v>
      </c>
      <c r="N15" s="3">
        <v>180</v>
      </c>
      <c r="O15" s="3">
        <f t="shared" si="0"/>
        <v>3600</v>
      </c>
      <c r="P15" s="3">
        <f t="shared" si="1"/>
        <v>10800</v>
      </c>
    </row>
    <row r="24" spans="8:8">
      <c r="H24" s="25"/>
    </row>
  </sheetData>
  <conditionalFormatting sqref="$A1:$XFD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8"/>
  <sheetViews>
    <sheetView workbookViewId="0">
      <selection activeCell="AG31" sqref="AG31:AG38"/>
    </sheetView>
  </sheetViews>
  <sheetFormatPr defaultColWidth="9" defaultRowHeight="13.5"/>
  <cols>
    <col min="2" max="2" width="21.25" customWidth="1"/>
    <col min="3" max="3" width="13.125" customWidth="1"/>
    <col min="4" max="4" width="12.875" customWidth="1"/>
    <col min="5" max="7" width="13.25" customWidth="1"/>
    <col min="8" max="8" width="8.125" customWidth="1"/>
    <col min="10" max="10" width="6.875" customWidth="1"/>
    <col min="11" max="11" width="13.25" customWidth="1"/>
    <col min="12" max="12" width="9.125" customWidth="1"/>
    <col min="13" max="13" width="9.375" customWidth="1"/>
    <col min="14" max="14" width="8.875" customWidth="1"/>
    <col min="15" max="15" width="8.375" customWidth="1"/>
    <col min="16" max="16" width="8" customWidth="1"/>
    <col min="23" max="23" width="10.375" customWidth="1"/>
    <col min="30" max="30" width="19.375" customWidth="1"/>
    <col min="32" max="32" width="43.75" customWidth="1"/>
    <col min="33" max="33" width="74.875" customWidth="1"/>
  </cols>
  <sheetData>
    <row r="1" spans="1:2">
      <c r="A1" t="s">
        <v>92</v>
      </c>
      <c r="B1" t="s">
        <v>93</v>
      </c>
    </row>
    <row r="2" spans="2:2">
      <c r="B2">
        <v>80</v>
      </c>
    </row>
    <row r="3" spans="2:16">
      <c r="B3" t="s">
        <v>94</v>
      </c>
      <c r="E3" t="s">
        <v>95</v>
      </c>
      <c r="F3" t="s">
        <v>96</v>
      </c>
      <c r="G3" t="s">
        <v>97</v>
      </c>
      <c r="H3" t="s">
        <v>98</v>
      </c>
      <c r="J3" t="s">
        <v>99</v>
      </c>
      <c r="K3" s="19" t="s">
        <v>100</v>
      </c>
      <c r="L3" s="19"/>
      <c r="M3" s="16" t="s">
        <v>101</v>
      </c>
      <c r="N3" s="19" t="s">
        <v>100</v>
      </c>
      <c r="O3" s="19"/>
      <c r="P3" s="16" t="s">
        <v>102</v>
      </c>
    </row>
    <row r="4" spans="2:16">
      <c r="B4">
        <f>B2*0.7</f>
        <v>56</v>
      </c>
      <c r="D4" t="s">
        <v>103</v>
      </c>
      <c r="E4" t="s">
        <v>104</v>
      </c>
      <c r="F4" t="s">
        <v>104</v>
      </c>
      <c r="G4" t="s">
        <v>105</v>
      </c>
      <c r="H4">
        <v>442</v>
      </c>
      <c r="J4" s="19" t="s">
        <v>103</v>
      </c>
      <c r="K4" s="19" t="str">
        <f>MID(AdventureConfig!D8,4,2)</f>
        <v>59</v>
      </c>
      <c r="L4" s="19">
        <v>55</v>
      </c>
      <c r="M4" s="16">
        <f>L4*2</f>
        <v>110</v>
      </c>
      <c r="N4" s="19" t="str">
        <f>RIGHT(AdventureConfig!D8,2)</f>
        <v>73</v>
      </c>
      <c r="O4" s="19">
        <v>70</v>
      </c>
      <c r="P4" s="16">
        <f>O4*2</f>
        <v>140</v>
      </c>
    </row>
    <row r="5" spans="2:16">
      <c r="B5" t="s">
        <v>106</v>
      </c>
      <c r="D5" t="s">
        <v>107</v>
      </c>
      <c r="E5" t="s">
        <v>104</v>
      </c>
      <c r="F5" t="s">
        <v>104</v>
      </c>
      <c r="G5" t="s">
        <v>105</v>
      </c>
      <c r="H5">
        <v>442</v>
      </c>
      <c r="J5" s="19" t="s">
        <v>107</v>
      </c>
      <c r="K5" s="19" t="str">
        <f>MID(AdventureConfig!D9,4,2)</f>
        <v>61</v>
      </c>
      <c r="L5" s="19">
        <v>60</v>
      </c>
      <c r="M5" s="16">
        <f t="shared" ref="M5:M11" si="0">L5*2</f>
        <v>120</v>
      </c>
      <c r="N5" s="19" t="str">
        <f>RIGHT(AdventureConfig!D9,2)</f>
        <v>75</v>
      </c>
      <c r="O5" s="19">
        <v>70</v>
      </c>
      <c r="P5" s="16">
        <f t="shared" ref="P5:P11" si="1">O5*2</f>
        <v>140</v>
      </c>
    </row>
    <row r="6" spans="2:16">
      <c r="B6">
        <f>INT(B4*0.6)</f>
        <v>33</v>
      </c>
      <c r="D6" t="s">
        <v>108</v>
      </c>
      <c r="E6" t="s">
        <v>104</v>
      </c>
      <c r="F6" t="s">
        <v>104</v>
      </c>
      <c r="G6" t="s">
        <v>105</v>
      </c>
      <c r="H6">
        <v>442</v>
      </c>
      <c r="J6" s="19" t="s">
        <v>108</v>
      </c>
      <c r="K6" s="19" t="str">
        <f>MID(AdventureConfig!D10,4,2)</f>
        <v>63</v>
      </c>
      <c r="L6" s="19">
        <v>60</v>
      </c>
      <c r="M6" s="16">
        <f t="shared" si="0"/>
        <v>120</v>
      </c>
      <c r="N6" s="19" t="str">
        <f>RIGHT(AdventureConfig!D10,2)</f>
        <v>77</v>
      </c>
      <c r="O6" s="19">
        <v>70</v>
      </c>
      <c r="P6" s="16">
        <f t="shared" si="1"/>
        <v>140</v>
      </c>
    </row>
    <row r="7" spans="2:16">
      <c r="B7" t="s">
        <v>109</v>
      </c>
      <c r="D7" t="s">
        <v>110</v>
      </c>
      <c r="E7" t="s">
        <v>111</v>
      </c>
      <c r="F7" t="s">
        <v>111</v>
      </c>
      <c r="G7" t="s">
        <v>112</v>
      </c>
      <c r="H7">
        <v>442</v>
      </c>
      <c r="J7" s="19" t="s">
        <v>110</v>
      </c>
      <c r="K7" s="19" t="str">
        <f>MID(AdventureConfig!D11,4,2)</f>
        <v>65</v>
      </c>
      <c r="L7" s="19">
        <v>65</v>
      </c>
      <c r="M7" s="16">
        <f t="shared" si="0"/>
        <v>130</v>
      </c>
      <c r="N7" s="19" t="str">
        <f>RIGHT(AdventureConfig!D11,2)</f>
        <v>79</v>
      </c>
      <c r="O7" s="19">
        <v>70</v>
      </c>
      <c r="P7" s="16">
        <f t="shared" si="1"/>
        <v>140</v>
      </c>
    </row>
    <row r="8" spans="2:16">
      <c r="B8">
        <f>0.0278*6</f>
        <v>0.1668</v>
      </c>
      <c r="D8" t="s">
        <v>113</v>
      </c>
      <c r="E8" t="s">
        <v>111</v>
      </c>
      <c r="F8" t="s">
        <v>111</v>
      </c>
      <c r="G8" t="s">
        <v>112</v>
      </c>
      <c r="H8">
        <v>442</v>
      </c>
      <c r="J8" s="19" t="s">
        <v>113</v>
      </c>
      <c r="K8" s="19" t="str">
        <f>MID(AdventureConfig!D12,4,2)</f>
        <v>67</v>
      </c>
      <c r="L8" s="19">
        <v>65</v>
      </c>
      <c r="M8" s="16">
        <f t="shared" si="0"/>
        <v>130</v>
      </c>
      <c r="N8" s="19" t="str">
        <f>RIGHT(AdventureConfig!D12,2)</f>
        <v>81</v>
      </c>
      <c r="O8" s="19">
        <v>75</v>
      </c>
      <c r="P8" s="16">
        <f t="shared" si="1"/>
        <v>150</v>
      </c>
    </row>
    <row r="9" spans="2:16">
      <c r="B9">
        <f>B8*10000</f>
        <v>1668</v>
      </c>
      <c r="D9" t="s">
        <v>114</v>
      </c>
      <c r="E9" t="s">
        <v>115</v>
      </c>
      <c r="F9" t="s">
        <v>115</v>
      </c>
      <c r="G9" t="s">
        <v>115</v>
      </c>
      <c r="H9">
        <v>442</v>
      </c>
      <c r="J9" s="19" t="s">
        <v>114</v>
      </c>
      <c r="K9" s="19" t="str">
        <f>MID(AdventureConfig!D13,4,2)</f>
        <v>69</v>
      </c>
      <c r="L9" s="19">
        <v>65</v>
      </c>
      <c r="M9" s="16">
        <f t="shared" si="0"/>
        <v>130</v>
      </c>
      <c r="N9" s="19" t="str">
        <f>RIGHT(AdventureConfig!D13,2)</f>
        <v>83</v>
      </c>
      <c r="O9" s="19">
        <v>75</v>
      </c>
      <c r="P9" s="16">
        <f t="shared" si="1"/>
        <v>150</v>
      </c>
    </row>
    <row r="10" spans="4:16">
      <c r="D10" t="s">
        <v>116</v>
      </c>
      <c r="E10" t="s">
        <v>115</v>
      </c>
      <c r="F10" t="s">
        <v>115</v>
      </c>
      <c r="G10" t="s">
        <v>115</v>
      </c>
      <c r="H10">
        <v>442</v>
      </c>
      <c r="J10" s="19" t="s">
        <v>116</v>
      </c>
      <c r="K10" s="19" t="str">
        <f>MID(AdventureConfig!D14,4,2)</f>
        <v>70</v>
      </c>
      <c r="L10" s="19">
        <v>70</v>
      </c>
      <c r="M10" s="16">
        <f t="shared" si="0"/>
        <v>140</v>
      </c>
      <c r="N10" s="19" t="str">
        <f>RIGHT(AdventureConfig!D14,2)</f>
        <v>84</v>
      </c>
      <c r="O10" s="19">
        <v>75</v>
      </c>
      <c r="P10" s="16">
        <f t="shared" si="1"/>
        <v>150</v>
      </c>
    </row>
    <row r="11" spans="4:16">
      <c r="D11" t="s">
        <v>117</v>
      </c>
      <c r="E11" t="s">
        <v>115</v>
      </c>
      <c r="F11" t="s">
        <v>115</v>
      </c>
      <c r="G11" t="s">
        <v>115</v>
      </c>
      <c r="H11">
        <v>442</v>
      </c>
      <c r="J11" s="19" t="s">
        <v>117</v>
      </c>
      <c r="K11" s="19" t="str">
        <f>MID(AdventureConfig!D15,4,2)</f>
        <v>71</v>
      </c>
      <c r="L11" s="19">
        <v>70</v>
      </c>
      <c r="M11" s="16">
        <f t="shared" si="0"/>
        <v>140</v>
      </c>
      <c r="N11" s="19" t="str">
        <f>RIGHT(AdventureConfig!D15,2)</f>
        <v>90</v>
      </c>
      <c r="O11" s="19">
        <v>75</v>
      </c>
      <c r="P11" s="16">
        <f t="shared" si="1"/>
        <v>150</v>
      </c>
    </row>
    <row r="12" spans="2:2">
      <c r="B12" t="s">
        <v>118</v>
      </c>
    </row>
    <row r="13" spans="2:11">
      <c r="B13" t="s">
        <v>119</v>
      </c>
      <c r="C13">
        <f>24*8+8</f>
        <v>200</v>
      </c>
      <c r="J13" s="16" t="s">
        <v>120</v>
      </c>
      <c r="K13" s="16">
        <f>SUM(M4:M11,P4:P11)</f>
        <v>2180</v>
      </c>
    </row>
    <row r="16" spans="10:17">
      <c r="J16" s="18"/>
      <c r="K16" s="18"/>
      <c r="L16" s="18"/>
      <c r="M16" s="18"/>
      <c r="N16" s="18"/>
      <c r="O16" s="18"/>
      <c r="P16" s="18"/>
      <c r="Q16" s="18"/>
    </row>
    <row r="17" spans="1:17">
      <c r="A17" t="s">
        <v>121</v>
      </c>
      <c r="C17" t="s">
        <v>122</v>
      </c>
      <c r="D17" s="18" t="s">
        <v>123</v>
      </c>
      <c r="E17" s="18"/>
      <c r="F17" s="18" t="s">
        <v>124</v>
      </c>
      <c r="G17" s="18"/>
      <c r="H17" s="18" t="s">
        <v>125</v>
      </c>
      <c r="I17" s="18"/>
      <c r="J17" s="18"/>
      <c r="K17" s="18"/>
      <c r="L17" s="18"/>
      <c r="M17" s="18"/>
      <c r="N17" s="18"/>
      <c r="O17" s="18"/>
      <c r="P17" s="18"/>
      <c r="Q17" s="18"/>
    </row>
    <row r="18" spans="4:17"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3:17">
      <c r="C19" t="s">
        <v>126</v>
      </c>
      <c r="D19" s="18" t="s">
        <v>123</v>
      </c>
      <c r="E19" s="18"/>
      <c r="F19" s="18" t="s">
        <v>127</v>
      </c>
      <c r="G19" s="18"/>
      <c r="H19" s="18" t="s">
        <v>128</v>
      </c>
      <c r="I19" s="18"/>
      <c r="J19" s="18"/>
      <c r="K19" s="18"/>
      <c r="L19" s="18"/>
      <c r="M19" s="18"/>
      <c r="N19" s="18"/>
      <c r="O19" s="18"/>
      <c r="P19" s="18"/>
      <c r="Q19" s="18"/>
    </row>
    <row r="20" spans="4:17"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4:17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3:17">
      <c r="C22" t="s">
        <v>129</v>
      </c>
      <c r="D22" s="18" t="s">
        <v>130</v>
      </c>
      <c r="E22" s="18"/>
      <c r="F22" s="18" t="s">
        <v>131</v>
      </c>
      <c r="G22" s="18"/>
      <c r="H22" s="18" t="s">
        <v>125</v>
      </c>
      <c r="I22" s="18"/>
      <c r="J22" s="18"/>
      <c r="K22" s="18"/>
      <c r="L22" s="18"/>
      <c r="M22" s="18"/>
      <c r="N22" s="18"/>
      <c r="O22" s="18"/>
      <c r="P22" s="18"/>
      <c r="Q22" s="18"/>
    </row>
    <row r="23" spans="4:17">
      <c r="D23" s="18" t="s">
        <v>132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4:17">
      <c r="D24" t="s">
        <v>133</v>
      </c>
      <c r="J24" s="18"/>
      <c r="K24" s="18"/>
      <c r="L24" s="18"/>
      <c r="M24" s="18"/>
      <c r="N24" s="18"/>
      <c r="O24" s="18"/>
      <c r="P24" s="18"/>
      <c r="Q24" s="18"/>
    </row>
    <row r="25" spans="10:17">
      <c r="J25" s="18"/>
      <c r="K25" s="18"/>
      <c r="L25" s="18"/>
      <c r="M25" s="18"/>
      <c r="N25" s="18"/>
      <c r="O25" s="18"/>
      <c r="P25" s="18"/>
      <c r="Q25" s="18"/>
    </row>
    <row r="26" spans="10:17">
      <c r="J26" s="18"/>
      <c r="K26" s="18"/>
      <c r="L26" s="18"/>
      <c r="M26" s="18"/>
      <c r="N26" s="18"/>
      <c r="O26" s="18"/>
      <c r="P26" s="18"/>
      <c r="Q26" s="18"/>
    </row>
    <row r="27" spans="10:17">
      <c r="J27" s="18"/>
      <c r="K27" s="18"/>
      <c r="L27" s="18"/>
      <c r="M27" s="18"/>
      <c r="N27" s="18"/>
      <c r="O27" s="18"/>
      <c r="P27" s="18"/>
      <c r="Q27" s="18"/>
    </row>
    <row r="29" spans="3:13">
      <c r="C29" t="s">
        <v>134</v>
      </c>
      <c r="H29" t="s">
        <v>135</v>
      </c>
      <c r="M29" t="s">
        <v>136</v>
      </c>
    </row>
    <row r="30" spans="2:19">
      <c r="B30" t="s">
        <v>137</v>
      </c>
      <c r="C30" t="s">
        <v>138</v>
      </c>
      <c r="D30" t="s">
        <v>139</v>
      </c>
      <c r="E30" t="s">
        <v>140</v>
      </c>
      <c r="F30" t="s">
        <v>141</v>
      </c>
      <c r="G30">
        <v>0</v>
      </c>
      <c r="H30" t="s">
        <v>138</v>
      </c>
      <c r="I30" t="s">
        <v>139</v>
      </c>
      <c r="J30" t="s">
        <v>140</v>
      </c>
      <c r="K30" t="s">
        <v>141</v>
      </c>
      <c r="L30">
        <v>0</v>
      </c>
      <c r="M30" t="s">
        <v>138</v>
      </c>
      <c r="N30" t="s">
        <v>139</v>
      </c>
      <c r="O30" t="s">
        <v>140</v>
      </c>
      <c r="P30" t="s">
        <v>141</v>
      </c>
      <c r="Q30" t="s">
        <v>142</v>
      </c>
      <c r="R30" t="s">
        <v>143</v>
      </c>
      <c r="S30">
        <v>0</v>
      </c>
    </row>
    <row r="31" spans="1:33">
      <c r="A31">
        <v>20</v>
      </c>
      <c r="B31">
        <v>1</v>
      </c>
      <c r="C31">
        <v>601011</v>
      </c>
      <c r="D31">
        <f>INT(2/A31/B31*10000)</f>
        <v>1000</v>
      </c>
      <c r="G31">
        <f>10000-D31-F31</f>
        <v>9000</v>
      </c>
      <c r="H31">
        <v>601021</v>
      </c>
      <c r="I31">
        <f>D38*2</f>
        <v>124</v>
      </c>
      <c r="L31">
        <f>10000-I31-K31</f>
        <v>9876</v>
      </c>
      <c r="M31">
        <v>601031</v>
      </c>
      <c r="N31">
        <f>INT(I31/3)</f>
        <v>41</v>
      </c>
      <c r="O31">
        <f>M31+1</f>
        <v>601032</v>
      </c>
      <c r="P31">
        <f>N31</f>
        <v>41</v>
      </c>
      <c r="Q31">
        <f>O31+1</f>
        <v>601033</v>
      </c>
      <c r="R31">
        <f>P31</f>
        <v>41</v>
      </c>
      <c r="S31">
        <f>10000-P31-R31-N31</f>
        <v>9877</v>
      </c>
      <c r="T31" t="str">
        <f ca="1">_xlfn.TEXTJOIN("#",TRUE,C31:D31)</f>
        <v>601011#1000</v>
      </c>
      <c r="U31" t="str">
        <f ca="1">_xlfn.TEXTJOIN("#",TRUE,E31:F31)</f>
        <v/>
      </c>
      <c r="V31" t="str">
        <f ca="1">_xlfn.TEXTJOIN("#",TRUE,$G$30,G31)</f>
        <v>0#9000</v>
      </c>
      <c r="W31" t="str">
        <f ca="1">_xlfn.TEXTJOIN("#",TRUE,H31:I31)</f>
        <v>601021#124</v>
      </c>
      <c r="X31" t="str">
        <f ca="1">_xlfn.TEXTJOIN("#",TRUE,J31:K31)</f>
        <v/>
      </c>
      <c r="Y31" t="str">
        <f ca="1">_xlfn.TEXTJOIN("#",TRUE,$L$30,L31)</f>
        <v>0#9876</v>
      </c>
      <c r="Z31" t="str">
        <f ca="1">_xlfn.TEXTJOIN("#",TRUE,M31:N31)</f>
        <v>601031#41</v>
      </c>
      <c r="AA31" t="str">
        <f ca="1">_xlfn.TEXTJOIN("#",TRUE,O31:P31)</f>
        <v>601032#41</v>
      </c>
      <c r="AB31" t="str">
        <f ca="1">_xlfn.TEXTJOIN("#",TRUE,Q31:R31)</f>
        <v>601033#41</v>
      </c>
      <c r="AC31" t="str">
        <f ca="1">_xlfn.TEXTJOIN("#",TRUE,$S$30,S31)</f>
        <v>0#9877</v>
      </c>
      <c r="AD31" t="str">
        <f ca="1">_xlfn.TEXTJOIN("|",TRUE,T31:V31)</f>
        <v>601011#1000|0#9000</v>
      </c>
      <c r="AE31" t="str">
        <f ca="1">_xlfn.TEXTJOIN("|",TRUE,W31:Y31)</f>
        <v>601021#124|0#9876</v>
      </c>
      <c r="AF31" t="str">
        <f ca="1">_xlfn.TEXTJOIN("|",TRUE,Z31:AC31)</f>
        <v>601031#41|601032#41|601033#41|0#9877</v>
      </c>
      <c r="AG31" t="str">
        <f ca="1">_xlfn.TEXTJOIN(",",TRUE,AD31:AF31)</f>
        <v>601011#1000|0#9000,601021#124|0#9876,601031#41|601032#41|601033#41|0#9877</v>
      </c>
    </row>
    <row r="32" spans="1:33">
      <c r="A32">
        <f>A31</f>
        <v>20</v>
      </c>
      <c r="B32">
        <f>B31+1</f>
        <v>2</v>
      </c>
      <c r="C32">
        <f>C31+1000</f>
        <v>602011</v>
      </c>
      <c r="D32">
        <f>INT(2/A32/B32*10000/2)</f>
        <v>250</v>
      </c>
      <c r="E32">
        <f>C32+1</f>
        <v>602012</v>
      </c>
      <c r="F32">
        <f>D32</f>
        <v>250</v>
      </c>
      <c r="G32">
        <f t="shared" ref="G32:G38" si="2">10000-D32-F32</f>
        <v>9500</v>
      </c>
      <c r="H32">
        <f t="shared" ref="H32:M32" si="3">C32+10</f>
        <v>602021</v>
      </c>
      <c r="I32">
        <f>D38</f>
        <v>62</v>
      </c>
      <c r="J32">
        <f t="shared" si="3"/>
        <v>602022</v>
      </c>
      <c r="K32">
        <f>I32</f>
        <v>62</v>
      </c>
      <c r="L32">
        <f t="shared" ref="L32:L38" si="4">10000-I32-K32</f>
        <v>9876</v>
      </c>
      <c r="M32">
        <f t="shared" si="3"/>
        <v>602031</v>
      </c>
      <c r="N32">
        <f>N31</f>
        <v>41</v>
      </c>
      <c r="O32">
        <f>M32+1</f>
        <v>602032</v>
      </c>
      <c r="P32">
        <f t="shared" ref="P32:P38" si="5">N32</f>
        <v>41</v>
      </c>
      <c r="Q32">
        <f>O32+1</f>
        <v>602033</v>
      </c>
      <c r="R32">
        <f t="shared" ref="R32:R38" si="6">P32</f>
        <v>41</v>
      </c>
      <c r="S32">
        <f t="shared" ref="S32:S38" si="7">10000-P32-R32-N32</f>
        <v>9877</v>
      </c>
      <c r="T32" t="str">
        <f ca="1" t="shared" ref="T32:T38" si="8">_xlfn.TEXTJOIN("#",TRUE,C32:D32)</f>
        <v>602011#250</v>
      </c>
      <c r="U32" t="str">
        <f ca="1" t="shared" ref="U32:U38" si="9">_xlfn.TEXTJOIN("#",TRUE,E32:F32)</f>
        <v>602012#250</v>
      </c>
      <c r="V32" t="str">
        <f ca="1" t="shared" ref="V32:V38" si="10">_xlfn.TEXTJOIN("#",TRUE,$G$30,G32)</f>
        <v>0#9500</v>
      </c>
      <c r="W32" t="str">
        <f ca="1" t="shared" ref="W32:W38" si="11">_xlfn.TEXTJOIN("#",TRUE,H32:I32)</f>
        <v>602021#62</v>
      </c>
      <c r="X32" t="str">
        <f ca="1" t="shared" ref="X32:X38" si="12">_xlfn.TEXTJOIN("#",TRUE,J32:K32)</f>
        <v>602022#62</v>
      </c>
      <c r="Y32" t="str">
        <f ca="1" t="shared" ref="Y32:Y38" si="13">_xlfn.TEXTJOIN("#",TRUE,$L$30,L32)</f>
        <v>0#9876</v>
      </c>
      <c r="Z32" t="str">
        <f ca="1" t="shared" ref="Z32:Z38" si="14">_xlfn.TEXTJOIN("#",TRUE,M32:N32)</f>
        <v>602031#41</v>
      </c>
      <c r="AA32" t="str">
        <f ca="1" t="shared" ref="AA32:AA38" si="15">_xlfn.TEXTJOIN("#",TRUE,O32:P32)</f>
        <v>602032#41</v>
      </c>
      <c r="AB32" t="str">
        <f ca="1" t="shared" ref="AB32:AB38" si="16">_xlfn.TEXTJOIN("#",TRUE,Q32:R32)</f>
        <v>602033#41</v>
      </c>
      <c r="AC32" t="str">
        <f ca="1" t="shared" ref="AC32:AC38" si="17">_xlfn.TEXTJOIN("#",TRUE,$S$30,S32)</f>
        <v>0#9877</v>
      </c>
      <c r="AD32" t="str">
        <f ca="1" t="shared" ref="AD32:AD38" si="18">_xlfn.TEXTJOIN("|",TRUE,T32:V32)</f>
        <v>602011#250|602012#250|0#9500</v>
      </c>
      <c r="AE32" t="str">
        <f ca="1" t="shared" ref="AE32:AE38" si="19">_xlfn.TEXTJOIN("|",TRUE,W32:Y32)</f>
        <v>602021#62|602022#62|0#9876</v>
      </c>
      <c r="AF32" t="str">
        <f ca="1" t="shared" ref="AF32:AF38" si="20">_xlfn.TEXTJOIN("|",TRUE,Z32:AC32)</f>
        <v>602031#41|602032#41|602033#41|0#9877</v>
      </c>
      <c r="AG32" t="str">
        <f ca="1" t="shared" ref="AG32:AG38" si="21">_xlfn.TEXTJOIN(",",TRUE,AD32:AF32)</f>
        <v>602011#250|602012#250|0#9500,602021#62|602022#62|0#9876,602031#41|602032#41|602033#41|0#9877</v>
      </c>
    </row>
    <row r="33" spans="1:33">
      <c r="A33">
        <f t="shared" ref="A33:A38" si="22">A32</f>
        <v>20</v>
      </c>
      <c r="B33">
        <f t="shared" ref="B33:B38" si="23">B32+1</f>
        <v>3</v>
      </c>
      <c r="C33">
        <f t="shared" ref="C33:C38" si="24">C32+1000</f>
        <v>603011</v>
      </c>
      <c r="D33">
        <f t="shared" ref="D33:D38" si="25">INT(2/A33/B33*10000/2)</f>
        <v>166</v>
      </c>
      <c r="E33">
        <f t="shared" ref="E33:E38" si="26">C33+1</f>
        <v>603012</v>
      </c>
      <c r="F33">
        <f t="shared" ref="F33:F38" si="27">D33</f>
        <v>166</v>
      </c>
      <c r="G33">
        <f t="shared" si="2"/>
        <v>9668</v>
      </c>
      <c r="H33">
        <f t="shared" ref="H33:H38" si="28">C33+10</f>
        <v>603021</v>
      </c>
      <c r="I33">
        <f t="shared" ref="I33:I38" si="29">I32</f>
        <v>62</v>
      </c>
      <c r="J33">
        <f t="shared" ref="J33:J38" si="30">E33+10</f>
        <v>603022</v>
      </c>
      <c r="K33">
        <f t="shared" ref="K33:K38" si="31">I33</f>
        <v>62</v>
      </c>
      <c r="L33">
        <f t="shared" si="4"/>
        <v>9876</v>
      </c>
      <c r="M33">
        <f t="shared" ref="M33:M38" si="32">H33+10</f>
        <v>603031</v>
      </c>
      <c r="N33">
        <f t="shared" ref="N33:N38" si="33">N32</f>
        <v>41</v>
      </c>
      <c r="O33">
        <f t="shared" ref="O33:O38" si="34">M33+1</f>
        <v>603032</v>
      </c>
      <c r="P33">
        <f t="shared" si="5"/>
        <v>41</v>
      </c>
      <c r="Q33">
        <f t="shared" ref="Q33:Q38" si="35">O33+1</f>
        <v>603033</v>
      </c>
      <c r="R33">
        <f t="shared" si="6"/>
        <v>41</v>
      </c>
      <c r="S33">
        <f t="shared" si="7"/>
        <v>9877</v>
      </c>
      <c r="T33" t="str">
        <f ca="1" t="shared" si="8"/>
        <v>603011#166</v>
      </c>
      <c r="U33" t="str">
        <f ca="1" t="shared" si="9"/>
        <v>603012#166</v>
      </c>
      <c r="V33" t="str">
        <f ca="1" t="shared" si="10"/>
        <v>0#9668</v>
      </c>
      <c r="W33" t="str">
        <f ca="1" t="shared" si="11"/>
        <v>603021#62</v>
      </c>
      <c r="X33" t="str">
        <f ca="1" t="shared" si="12"/>
        <v>603022#62</v>
      </c>
      <c r="Y33" t="str">
        <f ca="1" t="shared" si="13"/>
        <v>0#9876</v>
      </c>
      <c r="Z33" t="str">
        <f ca="1" t="shared" si="14"/>
        <v>603031#41</v>
      </c>
      <c r="AA33" t="str">
        <f ca="1" t="shared" si="15"/>
        <v>603032#41</v>
      </c>
      <c r="AB33" t="str">
        <f ca="1" t="shared" si="16"/>
        <v>603033#41</v>
      </c>
      <c r="AC33" t="str">
        <f ca="1" t="shared" si="17"/>
        <v>0#9877</v>
      </c>
      <c r="AD33" t="str">
        <f ca="1" t="shared" si="18"/>
        <v>603011#166|603012#166|0#9668</v>
      </c>
      <c r="AE33" t="str">
        <f ca="1" t="shared" si="19"/>
        <v>603021#62|603022#62|0#9876</v>
      </c>
      <c r="AF33" t="str">
        <f ca="1" t="shared" si="20"/>
        <v>603031#41|603032#41|603033#41|0#9877</v>
      </c>
      <c r="AG33" t="str">
        <f ca="1" t="shared" si="21"/>
        <v>603011#166|603012#166|0#9668,603021#62|603022#62|0#9876,603031#41|603032#41|603033#41|0#9877</v>
      </c>
    </row>
    <row r="34" spans="1:33">
      <c r="A34">
        <f t="shared" si="22"/>
        <v>20</v>
      </c>
      <c r="B34">
        <f t="shared" si="23"/>
        <v>4</v>
      </c>
      <c r="C34">
        <f t="shared" si="24"/>
        <v>604011</v>
      </c>
      <c r="D34">
        <f t="shared" si="25"/>
        <v>125</v>
      </c>
      <c r="E34">
        <f t="shared" si="26"/>
        <v>604012</v>
      </c>
      <c r="F34">
        <f t="shared" si="27"/>
        <v>125</v>
      </c>
      <c r="G34">
        <f t="shared" si="2"/>
        <v>9750</v>
      </c>
      <c r="H34">
        <f t="shared" si="28"/>
        <v>604021</v>
      </c>
      <c r="I34">
        <f t="shared" si="29"/>
        <v>62</v>
      </c>
      <c r="J34">
        <f t="shared" si="30"/>
        <v>604022</v>
      </c>
      <c r="K34">
        <f t="shared" si="31"/>
        <v>62</v>
      </c>
      <c r="L34">
        <f t="shared" si="4"/>
        <v>9876</v>
      </c>
      <c r="M34">
        <f t="shared" si="32"/>
        <v>604031</v>
      </c>
      <c r="N34">
        <f t="shared" si="33"/>
        <v>41</v>
      </c>
      <c r="O34">
        <f t="shared" si="34"/>
        <v>604032</v>
      </c>
      <c r="P34">
        <f t="shared" si="5"/>
        <v>41</v>
      </c>
      <c r="Q34">
        <f t="shared" si="35"/>
        <v>604033</v>
      </c>
      <c r="R34">
        <f t="shared" si="6"/>
        <v>41</v>
      </c>
      <c r="S34">
        <f t="shared" si="7"/>
        <v>9877</v>
      </c>
      <c r="T34" t="str">
        <f ca="1" t="shared" si="8"/>
        <v>604011#125</v>
      </c>
      <c r="U34" t="str">
        <f ca="1" t="shared" si="9"/>
        <v>604012#125</v>
      </c>
      <c r="V34" t="str">
        <f ca="1" t="shared" si="10"/>
        <v>0#9750</v>
      </c>
      <c r="W34" t="str">
        <f ca="1" t="shared" si="11"/>
        <v>604021#62</v>
      </c>
      <c r="X34" t="str">
        <f ca="1" t="shared" si="12"/>
        <v>604022#62</v>
      </c>
      <c r="Y34" t="str">
        <f ca="1" t="shared" si="13"/>
        <v>0#9876</v>
      </c>
      <c r="Z34" t="str">
        <f ca="1" t="shared" si="14"/>
        <v>604031#41</v>
      </c>
      <c r="AA34" t="str">
        <f ca="1" t="shared" si="15"/>
        <v>604032#41</v>
      </c>
      <c r="AB34" t="str">
        <f ca="1" t="shared" si="16"/>
        <v>604033#41</v>
      </c>
      <c r="AC34" t="str">
        <f ca="1" t="shared" si="17"/>
        <v>0#9877</v>
      </c>
      <c r="AD34" t="str">
        <f ca="1" t="shared" si="18"/>
        <v>604011#125|604012#125|0#9750</v>
      </c>
      <c r="AE34" t="str">
        <f ca="1" t="shared" si="19"/>
        <v>604021#62|604022#62|0#9876</v>
      </c>
      <c r="AF34" t="str">
        <f ca="1" t="shared" si="20"/>
        <v>604031#41|604032#41|604033#41|0#9877</v>
      </c>
      <c r="AG34" t="str">
        <f ca="1" t="shared" si="21"/>
        <v>604011#125|604012#125|0#9750,604021#62|604022#62|0#9876,604031#41|604032#41|604033#41|0#9877</v>
      </c>
    </row>
    <row r="35" spans="1:33">
      <c r="A35">
        <f t="shared" si="22"/>
        <v>20</v>
      </c>
      <c r="B35">
        <f t="shared" si="23"/>
        <v>5</v>
      </c>
      <c r="C35">
        <f t="shared" si="24"/>
        <v>605011</v>
      </c>
      <c r="D35">
        <f t="shared" si="25"/>
        <v>100</v>
      </c>
      <c r="E35">
        <f t="shared" si="26"/>
        <v>605012</v>
      </c>
      <c r="F35">
        <f t="shared" si="27"/>
        <v>100</v>
      </c>
      <c r="G35">
        <f t="shared" si="2"/>
        <v>9800</v>
      </c>
      <c r="H35">
        <f t="shared" si="28"/>
        <v>605021</v>
      </c>
      <c r="I35">
        <f t="shared" si="29"/>
        <v>62</v>
      </c>
      <c r="J35">
        <f t="shared" si="30"/>
        <v>605022</v>
      </c>
      <c r="K35">
        <f t="shared" si="31"/>
        <v>62</v>
      </c>
      <c r="L35">
        <f t="shared" si="4"/>
        <v>9876</v>
      </c>
      <c r="M35">
        <f t="shared" si="32"/>
        <v>605031</v>
      </c>
      <c r="N35">
        <f t="shared" si="33"/>
        <v>41</v>
      </c>
      <c r="O35">
        <f t="shared" si="34"/>
        <v>605032</v>
      </c>
      <c r="P35">
        <f t="shared" si="5"/>
        <v>41</v>
      </c>
      <c r="Q35">
        <f t="shared" si="35"/>
        <v>605033</v>
      </c>
      <c r="R35">
        <f t="shared" si="6"/>
        <v>41</v>
      </c>
      <c r="S35">
        <f t="shared" si="7"/>
        <v>9877</v>
      </c>
      <c r="T35" t="str">
        <f ca="1" t="shared" si="8"/>
        <v>605011#100</v>
      </c>
      <c r="U35" t="str">
        <f ca="1" t="shared" si="9"/>
        <v>605012#100</v>
      </c>
      <c r="V35" t="str">
        <f ca="1" t="shared" si="10"/>
        <v>0#9800</v>
      </c>
      <c r="W35" t="str">
        <f ca="1" t="shared" si="11"/>
        <v>605021#62</v>
      </c>
      <c r="X35" t="str">
        <f ca="1" t="shared" si="12"/>
        <v>605022#62</v>
      </c>
      <c r="Y35" t="str">
        <f ca="1" t="shared" si="13"/>
        <v>0#9876</v>
      </c>
      <c r="Z35" t="str">
        <f ca="1" t="shared" si="14"/>
        <v>605031#41</v>
      </c>
      <c r="AA35" t="str">
        <f ca="1" t="shared" si="15"/>
        <v>605032#41</v>
      </c>
      <c r="AB35" t="str">
        <f ca="1" t="shared" si="16"/>
        <v>605033#41</v>
      </c>
      <c r="AC35" t="str">
        <f ca="1" t="shared" si="17"/>
        <v>0#9877</v>
      </c>
      <c r="AD35" t="str">
        <f ca="1" t="shared" si="18"/>
        <v>605011#100|605012#100|0#9800</v>
      </c>
      <c r="AE35" t="str">
        <f ca="1" t="shared" si="19"/>
        <v>605021#62|605022#62|0#9876</v>
      </c>
      <c r="AF35" t="str">
        <f ca="1" t="shared" si="20"/>
        <v>605031#41|605032#41|605033#41|0#9877</v>
      </c>
      <c r="AG35" t="str">
        <f ca="1" t="shared" si="21"/>
        <v>605011#100|605012#100|0#9800,605021#62|605022#62|0#9876,605031#41|605032#41|605033#41|0#9877</v>
      </c>
    </row>
    <row r="36" spans="1:33">
      <c r="A36">
        <f t="shared" si="22"/>
        <v>20</v>
      </c>
      <c r="B36">
        <f t="shared" si="23"/>
        <v>6</v>
      </c>
      <c r="C36">
        <f t="shared" si="24"/>
        <v>606011</v>
      </c>
      <c r="D36">
        <f t="shared" si="25"/>
        <v>83</v>
      </c>
      <c r="E36">
        <f t="shared" si="26"/>
        <v>606012</v>
      </c>
      <c r="F36">
        <f t="shared" si="27"/>
        <v>83</v>
      </c>
      <c r="G36">
        <f t="shared" si="2"/>
        <v>9834</v>
      </c>
      <c r="H36">
        <f t="shared" si="28"/>
        <v>606021</v>
      </c>
      <c r="I36">
        <f t="shared" si="29"/>
        <v>62</v>
      </c>
      <c r="J36">
        <f t="shared" si="30"/>
        <v>606022</v>
      </c>
      <c r="K36">
        <f t="shared" si="31"/>
        <v>62</v>
      </c>
      <c r="L36">
        <f t="shared" si="4"/>
        <v>9876</v>
      </c>
      <c r="M36">
        <f t="shared" si="32"/>
        <v>606031</v>
      </c>
      <c r="N36">
        <f t="shared" si="33"/>
        <v>41</v>
      </c>
      <c r="O36">
        <f t="shared" si="34"/>
        <v>606032</v>
      </c>
      <c r="P36">
        <f t="shared" si="5"/>
        <v>41</v>
      </c>
      <c r="Q36">
        <f t="shared" si="35"/>
        <v>606033</v>
      </c>
      <c r="R36">
        <f t="shared" si="6"/>
        <v>41</v>
      </c>
      <c r="S36">
        <f t="shared" si="7"/>
        <v>9877</v>
      </c>
      <c r="T36" t="str">
        <f ca="1" t="shared" si="8"/>
        <v>606011#83</v>
      </c>
      <c r="U36" t="str">
        <f ca="1" t="shared" si="9"/>
        <v>606012#83</v>
      </c>
      <c r="V36" t="str">
        <f ca="1" t="shared" si="10"/>
        <v>0#9834</v>
      </c>
      <c r="W36" t="str">
        <f ca="1" t="shared" si="11"/>
        <v>606021#62</v>
      </c>
      <c r="X36" t="str">
        <f ca="1" t="shared" si="12"/>
        <v>606022#62</v>
      </c>
      <c r="Y36" t="str">
        <f ca="1" t="shared" si="13"/>
        <v>0#9876</v>
      </c>
      <c r="Z36" t="str">
        <f ca="1" t="shared" si="14"/>
        <v>606031#41</v>
      </c>
      <c r="AA36" t="str">
        <f ca="1" t="shared" si="15"/>
        <v>606032#41</v>
      </c>
      <c r="AB36" t="str">
        <f ca="1" t="shared" si="16"/>
        <v>606033#41</v>
      </c>
      <c r="AC36" t="str">
        <f ca="1" t="shared" si="17"/>
        <v>0#9877</v>
      </c>
      <c r="AD36" t="str">
        <f ca="1" t="shared" si="18"/>
        <v>606011#83|606012#83|0#9834</v>
      </c>
      <c r="AE36" t="str">
        <f ca="1" t="shared" si="19"/>
        <v>606021#62|606022#62|0#9876</v>
      </c>
      <c r="AF36" t="str">
        <f ca="1" t="shared" si="20"/>
        <v>606031#41|606032#41|606033#41|0#9877</v>
      </c>
      <c r="AG36" t="str">
        <f ca="1" t="shared" si="21"/>
        <v>606011#83|606012#83|0#9834,606021#62|606022#62|0#9876,606031#41|606032#41|606033#41|0#9877</v>
      </c>
    </row>
    <row r="37" spans="1:33">
      <c r="A37">
        <f t="shared" si="22"/>
        <v>20</v>
      </c>
      <c r="B37">
        <f t="shared" si="23"/>
        <v>7</v>
      </c>
      <c r="C37">
        <f t="shared" si="24"/>
        <v>607011</v>
      </c>
      <c r="D37">
        <f t="shared" si="25"/>
        <v>71</v>
      </c>
      <c r="E37">
        <f t="shared" si="26"/>
        <v>607012</v>
      </c>
      <c r="F37">
        <f t="shared" si="27"/>
        <v>71</v>
      </c>
      <c r="G37">
        <f t="shared" si="2"/>
        <v>9858</v>
      </c>
      <c r="H37">
        <f t="shared" si="28"/>
        <v>607021</v>
      </c>
      <c r="I37">
        <f t="shared" si="29"/>
        <v>62</v>
      </c>
      <c r="J37">
        <f t="shared" si="30"/>
        <v>607022</v>
      </c>
      <c r="K37">
        <f t="shared" si="31"/>
        <v>62</v>
      </c>
      <c r="L37">
        <f t="shared" si="4"/>
        <v>9876</v>
      </c>
      <c r="M37">
        <f t="shared" si="32"/>
        <v>607031</v>
      </c>
      <c r="N37">
        <f t="shared" si="33"/>
        <v>41</v>
      </c>
      <c r="O37">
        <f t="shared" si="34"/>
        <v>607032</v>
      </c>
      <c r="P37">
        <f t="shared" si="5"/>
        <v>41</v>
      </c>
      <c r="Q37">
        <f t="shared" si="35"/>
        <v>607033</v>
      </c>
      <c r="R37">
        <f t="shared" si="6"/>
        <v>41</v>
      </c>
      <c r="S37">
        <f t="shared" si="7"/>
        <v>9877</v>
      </c>
      <c r="T37" t="str">
        <f ca="1" t="shared" si="8"/>
        <v>607011#71</v>
      </c>
      <c r="U37" t="str">
        <f ca="1" t="shared" si="9"/>
        <v>607012#71</v>
      </c>
      <c r="V37" t="str">
        <f ca="1" t="shared" si="10"/>
        <v>0#9858</v>
      </c>
      <c r="W37" t="str">
        <f ca="1" t="shared" si="11"/>
        <v>607021#62</v>
      </c>
      <c r="X37" t="str">
        <f ca="1" t="shared" si="12"/>
        <v>607022#62</v>
      </c>
      <c r="Y37" t="str">
        <f ca="1" t="shared" si="13"/>
        <v>0#9876</v>
      </c>
      <c r="Z37" t="str">
        <f ca="1" t="shared" si="14"/>
        <v>607031#41</v>
      </c>
      <c r="AA37" t="str">
        <f ca="1" t="shared" si="15"/>
        <v>607032#41</v>
      </c>
      <c r="AB37" t="str">
        <f ca="1" t="shared" si="16"/>
        <v>607033#41</v>
      </c>
      <c r="AC37" t="str">
        <f ca="1" t="shared" si="17"/>
        <v>0#9877</v>
      </c>
      <c r="AD37" t="str">
        <f ca="1" t="shared" si="18"/>
        <v>607011#71|607012#71|0#9858</v>
      </c>
      <c r="AE37" t="str">
        <f ca="1" t="shared" si="19"/>
        <v>607021#62|607022#62|0#9876</v>
      </c>
      <c r="AF37" t="str">
        <f ca="1" t="shared" si="20"/>
        <v>607031#41|607032#41|607033#41|0#9877</v>
      </c>
      <c r="AG37" t="str">
        <f ca="1" t="shared" si="21"/>
        <v>607011#71|607012#71|0#9858,607021#62|607022#62|0#9876,607031#41|607032#41|607033#41|0#9877</v>
      </c>
    </row>
    <row r="38" spans="1:33">
      <c r="A38">
        <f t="shared" si="22"/>
        <v>20</v>
      </c>
      <c r="B38">
        <f t="shared" si="23"/>
        <v>8</v>
      </c>
      <c r="C38">
        <f t="shared" si="24"/>
        <v>608011</v>
      </c>
      <c r="D38">
        <f t="shared" si="25"/>
        <v>62</v>
      </c>
      <c r="E38">
        <f t="shared" si="26"/>
        <v>608012</v>
      </c>
      <c r="F38">
        <f t="shared" si="27"/>
        <v>62</v>
      </c>
      <c r="G38">
        <f t="shared" si="2"/>
        <v>9876</v>
      </c>
      <c r="H38">
        <f t="shared" si="28"/>
        <v>608021</v>
      </c>
      <c r="I38">
        <f t="shared" si="29"/>
        <v>62</v>
      </c>
      <c r="J38">
        <f t="shared" si="30"/>
        <v>608022</v>
      </c>
      <c r="K38">
        <f t="shared" si="31"/>
        <v>62</v>
      </c>
      <c r="L38">
        <f t="shared" si="4"/>
        <v>9876</v>
      </c>
      <c r="M38">
        <f t="shared" si="32"/>
        <v>608031</v>
      </c>
      <c r="N38">
        <f t="shared" si="33"/>
        <v>41</v>
      </c>
      <c r="O38">
        <f t="shared" si="34"/>
        <v>608032</v>
      </c>
      <c r="P38">
        <f t="shared" si="5"/>
        <v>41</v>
      </c>
      <c r="Q38">
        <f t="shared" si="35"/>
        <v>608033</v>
      </c>
      <c r="R38">
        <f t="shared" si="6"/>
        <v>41</v>
      </c>
      <c r="S38">
        <f t="shared" si="7"/>
        <v>9877</v>
      </c>
      <c r="T38" t="str">
        <f ca="1" t="shared" si="8"/>
        <v>608011#62</v>
      </c>
      <c r="U38" t="str">
        <f ca="1" t="shared" si="9"/>
        <v>608012#62</v>
      </c>
      <c r="V38" t="str">
        <f ca="1" t="shared" si="10"/>
        <v>0#9876</v>
      </c>
      <c r="W38" t="str">
        <f ca="1" t="shared" si="11"/>
        <v>608021#62</v>
      </c>
      <c r="X38" t="str">
        <f ca="1" t="shared" si="12"/>
        <v>608022#62</v>
      </c>
      <c r="Y38" t="str">
        <f ca="1" t="shared" si="13"/>
        <v>0#9876</v>
      </c>
      <c r="Z38" t="str">
        <f ca="1" t="shared" si="14"/>
        <v>608031#41</v>
      </c>
      <c r="AA38" t="str">
        <f ca="1" t="shared" si="15"/>
        <v>608032#41</v>
      </c>
      <c r="AB38" t="str">
        <f ca="1" t="shared" si="16"/>
        <v>608033#41</v>
      </c>
      <c r="AC38" t="str">
        <f ca="1" t="shared" si="17"/>
        <v>0#9877</v>
      </c>
      <c r="AD38" t="str">
        <f ca="1" t="shared" si="18"/>
        <v>608011#62|608012#62|0#9876</v>
      </c>
      <c r="AE38" t="str">
        <f ca="1" t="shared" si="19"/>
        <v>608021#62|608022#62|0#9876</v>
      </c>
      <c r="AF38" t="str">
        <f ca="1" t="shared" si="20"/>
        <v>608031#41|608032#41|608033#41|0#9877</v>
      </c>
      <c r="AG38" t="str">
        <f ca="1" t="shared" si="21"/>
        <v>608011#62|608012#62|0#9876,608021#62|608022#62|0#9876,608031#41|608032#41|608033#41|0#9877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3"/>
  <sheetViews>
    <sheetView workbookViewId="0">
      <selection activeCell="N217" sqref="N217"/>
    </sheetView>
  </sheetViews>
  <sheetFormatPr defaultColWidth="9" defaultRowHeight="13.5"/>
  <cols>
    <col min="4" max="4" width="14.875" customWidth="1"/>
    <col min="6" max="6" width="12.625"/>
    <col min="8" max="9" width="12.875" customWidth="1"/>
    <col min="10" max="10" width="19.375" customWidth="1"/>
    <col min="11" max="12" width="19.625" customWidth="1"/>
    <col min="13" max="13" width="26" customWidth="1"/>
  </cols>
  <sheetData>
    <row r="1" s="1" customFormat="1" ht="71.25" spans="1:12">
      <c r="A1" s="8"/>
      <c r="B1" s="9" t="s">
        <v>144</v>
      </c>
      <c r="C1" s="10" t="s">
        <v>145</v>
      </c>
      <c r="D1" s="9" t="s">
        <v>146</v>
      </c>
      <c r="E1" s="10" t="s">
        <v>147</v>
      </c>
      <c r="F1" s="9" t="s">
        <v>148</v>
      </c>
      <c r="G1" s="9" t="s">
        <v>149</v>
      </c>
      <c r="H1" s="10" t="s">
        <v>150</v>
      </c>
      <c r="I1" s="9" t="s">
        <v>151</v>
      </c>
      <c r="J1" s="9" t="s">
        <v>151</v>
      </c>
      <c r="K1" s="9" t="s">
        <v>152</v>
      </c>
      <c r="L1" s="11"/>
    </row>
    <row r="2" spans="2:11">
      <c r="B2">
        <v>100401</v>
      </c>
      <c r="C2">
        <v>11001</v>
      </c>
      <c r="D2" t="e">
        <f>ROUND(辅助设计表!#REF!/23,4)*10000</f>
        <v>#REF!</v>
      </c>
      <c r="E2">
        <v>1</v>
      </c>
      <c r="F2">
        <v>1</v>
      </c>
      <c r="G2">
        <v>1</v>
      </c>
      <c r="H2" t="s">
        <v>153</v>
      </c>
      <c r="I2" s="12" t="s">
        <v>154</v>
      </c>
      <c r="J2" s="13" t="s">
        <v>155</v>
      </c>
      <c r="K2" t="s">
        <v>156</v>
      </c>
    </row>
    <row r="3" spans="2:10">
      <c r="B3">
        <f>B2+1</f>
        <v>100402</v>
      </c>
      <c r="C3">
        <v>11002</v>
      </c>
      <c r="D3" t="e">
        <f>ROUND(辅助设计表!#REF!/23,4)*10000</f>
        <v>#REF!</v>
      </c>
      <c r="E3">
        <v>1</v>
      </c>
      <c r="F3">
        <v>1</v>
      </c>
      <c r="G3">
        <v>1</v>
      </c>
      <c r="H3" t="s">
        <v>157</v>
      </c>
      <c r="I3" s="12" t="s">
        <v>154</v>
      </c>
      <c r="J3" s="13" t="s">
        <v>155</v>
      </c>
    </row>
    <row r="4" spans="2:10">
      <c r="B4">
        <f t="shared" ref="B4:B35" si="0">B3+1</f>
        <v>100403</v>
      </c>
      <c r="C4">
        <v>11003</v>
      </c>
      <c r="D4" t="e">
        <f>ROUND(辅助设计表!#REF!/23,4)*10000</f>
        <v>#REF!</v>
      </c>
      <c r="E4">
        <v>1</v>
      </c>
      <c r="F4">
        <v>1</v>
      </c>
      <c r="G4">
        <v>1</v>
      </c>
      <c r="H4" t="s">
        <v>158</v>
      </c>
      <c r="I4" s="12" t="s">
        <v>154</v>
      </c>
      <c r="J4" s="13" t="s">
        <v>155</v>
      </c>
    </row>
    <row r="5" spans="2:10">
      <c r="B5">
        <f t="shared" si="0"/>
        <v>100404</v>
      </c>
      <c r="C5">
        <v>11004</v>
      </c>
      <c r="D5" t="e">
        <f>ROUND(辅助设计表!#REF!/23,4)*10000</f>
        <v>#REF!</v>
      </c>
      <c r="E5">
        <v>1</v>
      </c>
      <c r="F5">
        <v>1</v>
      </c>
      <c r="G5">
        <v>1</v>
      </c>
      <c r="H5" t="s">
        <v>159</v>
      </c>
      <c r="I5" s="12" t="s">
        <v>154</v>
      </c>
      <c r="J5" s="13" t="s">
        <v>155</v>
      </c>
    </row>
    <row r="6" spans="2:10">
      <c r="B6">
        <f t="shared" si="0"/>
        <v>100405</v>
      </c>
      <c r="C6">
        <v>11005</v>
      </c>
      <c r="D6" t="e">
        <f>ROUND(辅助设计表!#REF!/23,4)*10000</f>
        <v>#REF!</v>
      </c>
      <c r="E6">
        <v>1</v>
      </c>
      <c r="F6">
        <v>1</v>
      </c>
      <c r="G6">
        <v>1</v>
      </c>
      <c r="H6" t="s">
        <v>160</v>
      </c>
      <c r="I6" s="12" t="s">
        <v>154</v>
      </c>
      <c r="J6" s="13" t="s">
        <v>155</v>
      </c>
    </row>
    <row r="7" spans="2:10">
      <c r="B7">
        <f t="shared" si="0"/>
        <v>100406</v>
      </c>
      <c r="C7">
        <v>11006</v>
      </c>
      <c r="D7" t="e">
        <f>ROUND(辅助设计表!#REF!/23,4)*10000</f>
        <v>#REF!</v>
      </c>
      <c r="E7">
        <v>1</v>
      </c>
      <c r="F7">
        <v>1</v>
      </c>
      <c r="G7">
        <v>1</v>
      </c>
      <c r="H7" t="s">
        <v>161</v>
      </c>
      <c r="I7" s="12" t="s">
        <v>154</v>
      </c>
      <c r="J7" s="13" t="s">
        <v>155</v>
      </c>
    </row>
    <row r="8" spans="2:10">
      <c r="B8">
        <f t="shared" si="0"/>
        <v>100407</v>
      </c>
      <c r="C8">
        <v>11007</v>
      </c>
      <c r="D8" t="e">
        <f>ROUND(辅助设计表!#REF!/23,4)*10000</f>
        <v>#REF!</v>
      </c>
      <c r="E8">
        <v>1</v>
      </c>
      <c r="F8">
        <v>1</v>
      </c>
      <c r="G8">
        <v>1</v>
      </c>
      <c r="H8" t="s">
        <v>162</v>
      </c>
      <c r="I8" s="12" t="s">
        <v>154</v>
      </c>
      <c r="J8" s="13" t="s">
        <v>155</v>
      </c>
    </row>
    <row r="9" spans="2:10">
      <c r="B9">
        <f t="shared" si="0"/>
        <v>100408</v>
      </c>
      <c r="C9">
        <v>11008</v>
      </c>
      <c r="D9" t="e">
        <f>ROUND(辅助设计表!#REF!/23,4)*10000</f>
        <v>#REF!</v>
      </c>
      <c r="E9">
        <v>1</v>
      </c>
      <c r="F9">
        <v>1</v>
      </c>
      <c r="G9">
        <v>1</v>
      </c>
      <c r="H9" t="s">
        <v>163</v>
      </c>
      <c r="I9" s="12" t="s">
        <v>154</v>
      </c>
      <c r="J9" s="13" t="s">
        <v>155</v>
      </c>
    </row>
    <row r="10" spans="2:10">
      <c r="B10">
        <f t="shared" si="0"/>
        <v>100409</v>
      </c>
      <c r="C10">
        <v>11009</v>
      </c>
      <c r="D10" t="e">
        <f>ROUND(辅助设计表!#REF!/23,4)*10000</f>
        <v>#REF!</v>
      </c>
      <c r="E10">
        <v>1</v>
      </c>
      <c r="F10">
        <v>1</v>
      </c>
      <c r="G10">
        <v>1</v>
      </c>
      <c r="H10" t="s">
        <v>164</v>
      </c>
      <c r="I10" s="12" t="s">
        <v>154</v>
      </c>
      <c r="J10" s="13" t="s">
        <v>155</v>
      </c>
    </row>
    <row r="11" spans="2:10">
      <c r="B11">
        <f t="shared" si="0"/>
        <v>100410</v>
      </c>
      <c r="C11">
        <v>11010</v>
      </c>
      <c r="D11" t="e">
        <f>ROUND(辅助设计表!#REF!/23,4)*10000</f>
        <v>#REF!</v>
      </c>
      <c r="E11">
        <v>1</v>
      </c>
      <c r="F11">
        <v>1</v>
      </c>
      <c r="G11">
        <v>1</v>
      </c>
      <c r="H11" t="s">
        <v>165</v>
      </c>
      <c r="I11" s="12" t="s">
        <v>154</v>
      </c>
      <c r="J11" s="13" t="s">
        <v>155</v>
      </c>
    </row>
    <row r="12" spans="2:10">
      <c r="B12">
        <f t="shared" si="0"/>
        <v>100411</v>
      </c>
      <c r="C12">
        <v>11011</v>
      </c>
      <c r="D12" t="e">
        <f>ROUND(辅助设计表!#REF!/23,4)*10000</f>
        <v>#REF!</v>
      </c>
      <c r="E12">
        <v>1</v>
      </c>
      <c r="F12">
        <v>1</v>
      </c>
      <c r="G12">
        <v>1</v>
      </c>
      <c r="H12" t="s">
        <v>166</v>
      </c>
      <c r="I12" s="12" t="s">
        <v>154</v>
      </c>
      <c r="J12" s="13" t="s">
        <v>155</v>
      </c>
    </row>
    <row r="13" spans="2:10">
      <c r="B13">
        <f t="shared" si="0"/>
        <v>100412</v>
      </c>
      <c r="C13">
        <v>11012</v>
      </c>
      <c r="D13" t="e">
        <f>ROUND(辅助设计表!#REF!/23,4)*10000</f>
        <v>#REF!</v>
      </c>
      <c r="E13">
        <v>1</v>
      </c>
      <c r="F13">
        <v>1</v>
      </c>
      <c r="G13">
        <v>1</v>
      </c>
      <c r="H13" t="s">
        <v>167</v>
      </c>
      <c r="I13" s="12" t="s">
        <v>154</v>
      </c>
      <c r="J13" s="13" t="s">
        <v>155</v>
      </c>
    </row>
    <row r="14" spans="2:10">
      <c r="B14">
        <f t="shared" si="0"/>
        <v>100413</v>
      </c>
      <c r="C14">
        <v>11013</v>
      </c>
      <c r="D14" t="e">
        <f>ROUND(辅助设计表!#REF!/23,4)*10000</f>
        <v>#REF!</v>
      </c>
      <c r="E14">
        <v>1</v>
      </c>
      <c r="F14">
        <v>1</v>
      </c>
      <c r="G14">
        <v>1</v>
      </c>
      <c r="H14" t="s">
        <v>168</v>
      </c>
      <c r="I14" s="12" t="s">
        <v>154</v>
      </c>
      <c r="J14" s="13" t="s">
        <v>155</v>
      </c>
    </row>
    <row r="15" spans="2:10">
      <c r="B15">
        <f t="shared" si="0"/>
        <v>100414</v>
      </c>
      <c r="C15">
        <v>11014</v>
      </c>
      <c r="D15" t="e">
        <f>ROUND(辅助设计表!#REF!/23,4)*10000</f>
        <v>#REF!</v>
      </c>
      <c r="E15">
        <v>1</v>
      </c>
      <c r="F15">
        <v>1</v>
      </c>
      <c r="G15">
        <v>1</v>
      </c>
      <c r="H15" t="s">
        <v>169</v>
      </c>
      <c r="I15" s="12" t="s">
        <v>154</v>
      </c>
      <c r="J15" s="13" t="s">
        <v>155</v>
      </c>
    </row>
    <row r="16" spans="2:10">
      <c r="B16">
        <f t="shared" si="0"/>
        <v>100415</v>
      </c>
      <c r="C16">
        <v>11015</v>
      </c>
      <c r="D16" t="e">
        <f>ROUND(辅助设计表!#REF!/23,4)*10000</f>
        <v>#REF!</v>
      </c>
      <c r="E16">
        <v>1</v>
      </c>
      <c r="F16">
        <v>1</v>
      </c>
      <c r="G16">
        <v>1</v>
      </c>
      <c r="H16" t="s">
        <v>170</v>
      </c>
      <c r="I16" s="12" t="s">
        <v>154</v>
      </c>
      <c r="J16" s="13" t="s">
        <v>155</v>
      </c>
    </row>
    <row r="17" spans="2:10">
      <c r="B17">
        <f t="shared" si="0"/>
        <v>100416</v>
      </c>
      <c r="C17">
        <v>11016</v>
      </c>
      <c r="D17" t="e">
        <f>ROUND(辅助设计表!#REF!/23,4)*10000</f>
        <v>#REF!</v>
      </c>
      <c r="E17">
        <v>1</v>
      </c>
      <c r="F17">
        <v>1</v>
      </c>
      <c r="G17">
        <v>1</v>
      </c>
      <c r="H17" t="s">
        <v>171</v>
      </c>
      <c r="I17" s="12" t="s">
        <v>154</v>
      </c>
      <c r="J17" s="13" t="s">
        <v>155</v>
      </c>
    </row>
    <row r="18" spans="2:10">
      <c r="B18">
        <f t="shared" si="0"/>
        <v>100417</v>
      </c>
      <c r="C18">
        <v>11017</v>
      </c>
      <c r="D18" t="e">
        <f>ROUND(辅助设计表!#REF!/23,4)*10000</f>
        <v>#REF!</v>
      </c>
      <c r="E18">
        <v>1</v>
      </c>
      <c r="F18">
        <v>1</v>
      </c>
      <c r="G18">
        <v>1</v>
      </c>
      <c r="H18" t="s">
        <v>172</v>
      </c>
      <c r="I18" s="12" t="s">
        <v>154</v>
      </c>
      <c r="J18" s="13" t="s">
        <v>155</v>
      </c>
    </row>
    <row r="19" spans="2:10">
      <c r="B19">
        <f t="shared" si="0"/>
        <v>100418</v>
      </c>
      <c r="C19">
        <v>11018</v>
      </c>
      <c r="D19" t="e">
        <f>ROUND(辅助设计表!#REF!/23,4)*10000</f>
        <v>#REF!</v>
      </c>
      <c r="E19">
        <v>1</v>
      </c>
      <c r="F19">
        <v>1</v>
      </c>
      <c r="G19">
        <v>1</v>
      </c>
      <c r="H19" t="s">
        <v>173</v>
      </c>
      <c r="I19" s="12" t="s">
        <v>154</v>
      </c>
      <c r="J19" s="13" t="s">
        <v>155</v>
      </c>
    </row>
    <row r="20" spans="2:10">
      <c r="B20">
        <f t="shared" si="0"/>
        <v>100419</v>
      </c>
      <c r="C20">
        <v>11019</v>
      </c>
      <c r="D20" t="e">
        <f>ROUND(辅助设计表!#REF!/23,4)*10000</f>
        <v>#REF!</v>
      </c>
      <c r="E20">
        <v>1</v>
      </c>
      <c r="F20">
        <v>1</v>
      </c>
      <c r="G20">
        <v>1</v>
      </c>
      <c r="H20" t="s">
        <v>174</v>
      </c>
      <c r="I20" s="12" t="s">
        <v>154</v>
      </c>
      <c r="J20" s="13" t="s">
        <v>155</v>
      </c>
    </row>
    <row r="21" spans="2:10">
      <c r="B21">
        <f t="shared" si="0"/>
        <v>100420</v>
      </c>
      <c r="C21">
        <v>11020</v>
      </c>
      <c r="D21" t="e">
        <f>ROUND(辅助设计表!#REF!/23,4)*10000</f>
        <v>#REF!</v>
      </c>
      <c r="E21">
        <v>1</v>
      </c>
      <c r="F21">
        <v>1</v>
      </c>
      <c r="G21">
        <v>1</v>
      </c>
      <c r="H21" t="s">
        <v>175</v>
      </c>
      <c r="I21" s="12" t="s">
        <v>154</v>
      </c>
      <c r="J21" s="13" t="s">
        <v>155</v>
      </c>
    </row>
    <row r="22" spans="2:10">
      <c r="B22">
        <f t="shared" si="0"/>
        <v>100421</v>
      </c>
      <c r="C22">
        <v>11021</v>
      </c>
      <c r="D22" t="e">
        <f>ROUND(辅助设计表!#REF!/23,4)*10000</f>
        <v>#REF!</v>
      </c>
      <c r="E22">
        <v>1</v>
      </c>
      <c r="F22">
        <v>1</v>
      </c>
      <c r="G22">
        <v>1</v>
      </c>
      <c r="H22" t="s">
        <v>176</v>
      </c>
      <c r="I22" s="12" t="s">
        <v>154</v>
      </c>
      <c r="J22" s="13" t="s">
        <v>155</v>
      </c>
    </row>
    <row r="23" spans="2:10">
      <c r="B23">
        <f t="shared" si="0"/>
        <v>100422</v>
      </c>
      <c r="C23">
        <v>11022</v>
      </c>
      <c r="D23" t="e">
        <f>ROUND(辅助设计表!#REF!/23,4)*10000</f>
        <v>#REF!</v>
      </c>
      <c r="E23">
        <v>1</v>
      </c>
      <c r="F23">
        <v>1</v>
      </c>
      <c r="G23">
        <v>1</v>
      </c>
      <c r="H23" t="s">
        <v>177</v>
      </c>
      <c r="I23" s="12" t="s">
        <v>154</v>
      </c>
      <c r="J23" s="13" t="s">
        <v>155</v>
      </c>
    </row>
    <row r="24" spans="2:10">
      <c r="B24">
        <f t="shared" si="0"/>
        <v>100423</v>
      </c>
      <c r="C24">
        <v>11023</v>
      </c>
      <c r="D24" t="e">
        <f>ROUND(辅助设计表!#REF!/23,4)*10000</f>
        <v>#REF!</v>
      </c>
      <c r="E24">
        <v>1</v>
      </c>
      <c r="F24">
        <v>1</v>
      </c>
      <c r="G24">
        <v>1</v>
      </c>
      <c r="H24" t="s">
        <v>178</v>
      </c>
      <c r="I24" s="12" t="s">
        <v>154</v>
      </c>
      <c r="J24" s="13" t="s">
        <v>155</v>
      </c>
    </row>
    <row r="25" spans="2:10">
      <c r="B25">
        <f t="shared" si="0"/>
        <v>100424</v>
      </c>
      <c r="C25">
        <v>11024</v>
      </c>
      <c r="D25" t="e">
        <f>ROUND(辅助设计表!$F$17/23,4)*10000</f>
        <v>#VALUE!</v>
      </c>
      <c r="E25">
        <v>1</v>
      </c>
      <c r="F25">
        <v>1</v>
      </c>
      <c r="G25">
        <v>1</v>
      </c>
      <c r="H25" t="s">
        <v>179</v>
      </c>
      <c r="I25" s="14" t="s">
        <v>180</v>
      </c>
      <c r="J25" s="13" t="s">
        <v>155</v>
      </c>
    </row>
    <row r="26" spans="2:10">
      <c r="B26">
        <f t="shared" si="0"/>
        <v>100425</v>
      </c>
      <c r="C26">
        <v>11025</v>
      </c>
      <c r="D26" t="e">
        <f>ROUND(辅助设计表!$F$17/23,4)*10000</f>
        <v>#VALUE!</v>
      </c>
      <c r="E26">
        <v>1</v>
      </c>
      <c r="F26">
        <v>1</v>
      </c>
      <c r="G26">
        <v>1</v>
      </c>
      <c r="H26" t="s">
        <v>181</v>
      </c>
      <c r="I26" s="14" t="s">
        <v>180</v>
      </c>
      <c r="J26" s="13" t="s">
        <v>155</v>
      </c>
    </row>
    <row r="27" spans="2:10">
      <c r="B27">
        <f t="shared" si="0"/>
        <v>100426</v>
      </c>
      <c r="C27">
        <v>11026</v>
      </c>
      <c r="D27" t="e">
        <f>ROUND(辅助设计表!$F$17/23,4)*10000</f>
        <v>#VALUE!</v>
      </c>
      <c r="E27">
        <v>1</v>
      </c>
      <c r="F27">
        <v>1</v>
      </c>
      <c r="G27">
        <v>1</v>
      </c>
      <c r="H27" t="s">
        <v>182</v>
      </c>
      <c r="I27" s="14" t="s">
        <v>180</v>
      </c>
      <c r="J27" s="13" t="s">
        <v>155</v>
      </c>
    </row>
    <row r="28" spans="2:10">
      <c r="B28">
        <f t="shared" si="0"/>
        <v>100427</v>
      </c>
      <c r="C28">
        <v>11027</v>
      </c>
      <c r="D28" t="e">
        <f>ROUND(辅助设计表!$F$17/23,4)*10000</f>
        <v>#VALUE!</v>
      </c>
      <c r="E28">
        <v>1</v>
      </c>
      <c r="F28">
        <v>1</v>
      </c>
      <c r="G28">
        <v>1</v>
      </c>
      <c r="H28" t="s">
        <v>183</v>
      </c>
      <c r="I28" s="14" t="s">
        <v>180</v>
      </c>
      <c r="J28" s="13" t="s">
        <v>155</v>
      </c>
    </row>
    <row r="29" spans="2:10">
      <c r="B29">
        <f t="shared" si="0"/>
        <v>100428</v>
      </c>
      <c r="C29">
        <v>11028</v>
      </c>
      <c r="D29" t="e">
        <f>ROUND(辅助设计表!$F$17/23,4)*10000</f>
        <v>#VALUE!</v>
      </c>
      <c r="E29">
        <v>1</v>
      </c>
      <c r="F29">
        <v>1</v>
      </c>
      <c r="G29">
        <v>1</v>
      </c>
      <c r="H29" t="s">
        <v>184</v>
      </c>
      <c r="I29" s="14" t="s">
        <v>180</v>
      </c>
      <c r="J29" s="13" t="s">
        <v>155</v>
      </c>
    </row>
    <row r="30" spans="2:10">
      <c r="B30">
        <f t="shared" si="0"/>
        <v>100429</v>
      </c>
      <c r="C30">
        <v>11029</v>
      </c>
      <c r="D30" t="e">
        <f>ROUND(辅助设计表!$F$17/23,4)*10000</f>
        <v>#VALUE!</v>
      </c>
      <c r="E30">
        <v>1</v>
      </c>
      <c r="F30">
        <v>1</v>
      </c>
      <c r="G30">
        <v>1</v>
      </c>
      <c r="H30" t="s">
        <v>185</v>
      </c>
      <c r="I30" s="14" t="s">
        <v>180</v>
      </c>
      <c r="J30" s="13" t="s">
        <v>155</v>
      </c>
    </row>
    <row r="31" spans="2:10">
      <c r="B31">
        <f t="shared" si="0"/>
        <v>100430</v>
      </c>
      <c r="C31">
        <v>11030</v>
      </c>
      <c r="D31" t="e">
        <f>ROUND(辅助设计表!$F$17/23,4)*10000</f>
        <v>#VALUE!</v>
      </c>
      <c r="E31">
        <v>1</v>
      </c>
      <c r="F31">
        <v>1</v>
      </c>
      <c r="G31">
        <v>1</v>
      </c>
      <c r="H31" t="s">
        <v>186</v>
      </c>
      <c r="I31" s="14" t="s">
        <v>180</v>
      </c>
      <c r="J31" s="13" t="s">
        <v>155</v>
      </c>
    </row>
    <row r="32" spans="2:10">
      <c r="B32">
        <f t="shared" si="0"/>
        <v>100431</v>
      </c>
      <c r="C32">
        <v>11031</v>
      </c>
      <c r="D32" t="e">
        <f>ROUND(辅助设计表!$F$17/23,4)*10000</f>
        <v>#VALUE!</v>
      </c>
      <c r="E32">
        <v>1</v>
      </c>
      <c r="F32">
        <v>1</v>
      </c>
      <c r="G32">
        <v>1</v>
      </c>
      <c r="H32" t="s">
        <v>187</v>
      </c>
      <c r="I32" s="14" t="s">
        <v>180</v>
      </c>
      <c r="J32" s="13" t="s">
        <v>155</v>
      </c>
    </row>
    <row r="33" spans="2:10">
      <c r="B33">
        <f t="shared" si="0"/>
        <v>100432</v>
      </c>
      <c r="C33">
        <v>11032</v>
      </c>
      <c r="D33" t="e">
        <f>ROUND(辅助设计表!$F$17/23,4)*10000</f>
        <v>#VALUE!</v>
      </c>
      <c r="E33">
        <v>1</v>
      </c>
      <c r="F33">
        <v>1</v>
      </c>
      <c r="G33">
        <v>1</v>
      </c>
      <c r="H33" t="s">
        <v>188</v>
      </c>
      <c r="I33" s="14" t="s">
        <v>180</v>
      </c>
      <c r="J33" s="13" t="s">
        <v>155</v>
      </c>
    </row>
    <row r="34" spans="2:10">
      <c r="B34">
        <f t="shared" si="0"/>
        <v>100433</v>
      </c>
      <c r="C34">
        <v>11033</v>
      </c>
      <c r="D34" t="e">
        <f>ROUND(辅助设计表!$F$17/23,4)*10000</f>
        <v>#VALUE!</v>
      </c>
      <c r="E34">
        <v>1</v>
      </c>
      <c r="F34">
        <v>1</v>
      </c>
      <c r="G34">
        <v>1</v>
      </c>
      <c r="H34" t="s">
        <v>189</v>
      </c>
      <c r="I34" s="14" t="s">
        <v>180</v>
      </c>
      <c r="J34" s="13" t="s">
        <v>155</v>
      </c>
    </row>
    <row r="35" spans="2:10">
      <c r="B35">
        <f t="shared" si="0"/>
        <v>100434</v>
      </c>
      <c r="C35">
        <v>11034</v>
      </c>
      <c r="D35" t="e">
        <f>ROUND(辅助设计表!$F$17/23,4)*10000</f>
        <v>#VALUE!</v>
      </c>
      <c r="E35">
        <v>1</v>
      </c>
      <c r="F35">
        <v>1</v>
      </c>
      <c r="G35">
        <v>1</v>
      </c>
      <c r="H35" t="s">
        <v>190</v>
      </c>
      <c r="I35" s="14" t="s">
        <v>180</v>
      </c>
      <c r="J35" s="13" t="s">
        <v>155</v>
      </c>
    </row>
    <row r="36" spans="2:10">
      <c r="B36">
        <f t="shared" ref="B36:B64" si="1">B35+1</f>
        <v>100435</v>
      </c>
      <c r="C36">
        <v>11035</v>
      </c>
      <c r="D36" t="e">
        <f>ROUND(辅助设计表!$F$17/23,4)*10000</f>
        <v>#VALUE!</v>
      </c>
      <c r="E36">
        <v>1</v>
      </c>
      <c r="F36">
        <v>1</v>
      </c>
      <c r="G36">
        <v>1</v>
      </c>
      <c r="H36" t="s">
        <v>191</v>
      </c>
      <c r="I36" s="14" t="s">
        <v>180</v>
      </c>
      <c r="J36" s="13" t="s">
        <v>155</v>
      </c>
    </row>
    <row r="37" spans="2:10">
      <c r="B37">
        <f t="shared" si="1"/>
        <v>100436</v>
      </c>
      <c r="C37">
        <v>11036</v>
      </c>
      <c r="D37" t="e">
        <f>ROUND(辅助设计表!$F$17/23,4)*10000</f>
        <v>#VALUE!</v>
      </c>
      <c r="E37">
        <v>1</v>
      </c>
      <c r="F37">
        <v>1</v>
      </c>
      <c r="G37">
        <v>1</v>
      </c>
      <c r="H37" t="s">
        <v>192</v>
      </c>
      <c r="I37" s="14" t="s">
        <v>180</v>
      </c>
      <c r="J37" s="13" t="s">
        <v>155</v>
      </c>
    </row>
    <row r="38" spans="2:10">
      <c r="B38">
        <f t="shared" si="1"/>
        <v>100437</v>
      </c>
      <c r="C38">
        <v>11037</v>
      </c>
      <c r="D38" t="e">
        <f>ROUND(辅助设计表!$F$17/23,4)*10000</f>
        <v>#VALUE!</v>
      </c>
      <c r="E38">
        <v>1</v>
      </c>
      <c r="F38">
        <v>1</v>
      </c>
      <c r="G38">
        <v>1</v>
      </c>
      <c r="H38" t="s">
        <v>193</v>
      </c>
      <c r="I38" s="14" t="s">
        <v>180</v>
      </c>
      <c r="J38" s="13" t="s">
        <v>155</v>
      </c>
    </row>
    <row r="39" spans="2:10">
      <c r="B39">
        <f t="shared" si="1"/>
        <v>100438</v>
      </c>
      <c r="C39">
        <v>11038</v>
      </c>
      <c r="D39" t="e">
        <f>ROUND(辅助设计表!$F$17/23,4)*10000</f>
        <v>#VALUE!</v>
      </c>
      <c r="E39">
        <v>1</v>
      </c>
      <c r="F39">
        <v>1</v>
      </c>
      <c r="G39">
        <v>1</v>
      </c>
      <c r="H39" t="s">
        <v>194</v>
      </c>
      <c r="I39" s="14" t="s">
        <v>180</v>
      </c>
      <c r="J39" s="13" t="s">
        <v>155</v>
      </c>
    </row>
    <row r="40" spans="2:10">
      <c r="B40">
        <f t="shared" si="1"/>
        <v>100439</v>
      </c>
      <c r="C40">
        <v>11039</v>
      </c>
      <c r="D40" t="e">
        <f>ROUND(辅助设计表!$F$17/23,4)*10000</f>
        <v>#VALUE!</v>
      </c>
      <c r="E40">
        <v>1</v>
      </c>
      <c r="F40">
        <v>1</v>
      </c>
      <c r="G40">
        <v>1</v>
      </c>
      <c r="H40" t="s">
        <v>195</v>
      </c>
      <c r="I40" s="14" t="s">
        <v>180</v>
      </c>
      <c r="J40" s="13" t="s">
        <v>155</v>
      </c>
    </row>
    <row r="41" spans="2:10">
      <c r="B41">
        <f t="shared" si="1"/>
        <v>100440</v>
      </c>
      <c r="C41">
        <v>11040</v>
      </c>
      <c r="D41" t="e">
        <f>ROUND(辅助设计表!$F$17/23,4)*10000</f>
        <v>#VALUE!</v>
      </c>
      <c r="E41">
        <v>1</v>
      </c>
      <c r="F41">
        <v>1</v>
      </c>
      <c r="G41">
        <v>1</v>
      </c>
      <c r="H41" t="s">
        <v>196</v>
      </c>
      <c r="I41" s="14" t="s">
        <v>180</v>
      </c>
      <c r="J41" s="13" t="s">
        <v>155</v>
      </c>
    </row>
    <row r="42" spans="2:10">
      <c r="B42">
        <f t="shared" si="1"/>
        <v>100441</v>
      </c>
      <c r="C42">
        <v>11041</v>
      </c>
      <c r="D42" t="e">
        <f>ROUND(辅助设计表!$F$17/23,4)*10000</f>
        <v>#VALUE!</v>
      </c>
      <c r="E42">
        <v>1</v>
      </c>
      <c r="F42">
        <v>1</v>
      </c>
      <c r="G42">
        <v>1</v>
      </c>
      <c r="H42" t="s">
        <v>197</v>
      </c>
      <c r="I42" s="14" t="s">
        <v>180</v>
      </c>
      <c r="J42" s="13" t="s">
        <v>155</v>
      </c>
    </row>
    <row r="43" spans="2:10">
      <c r="B43">
        <f t="shared" si="1"/>
        <v>100442</v>
      </c>
      <c r="C43">
        <v>11042</v>
      </c>
      <c r="D43" t="e">
        <f>ROUND(辅助设计表!$F$17/23,4)*10000</f>
        <v>#VALUE!</v>
      </c>
      <c r="E43">
        <v>1</v>
      </c>
      <c r="F43">
        <v>1</v>
      </c>
      <c r="G43">
        <v>1</v>
      </c>
      <c r="H43" t="s">
        <v>198</v>
      </c>
      <c r="I43" s="14" t="s">
        <v>180</v>
      </c>
      <c r="J43" s="13" t="s">
        <v>155</v>
      </c>
    </row>
    <row r="44" spans="2:10">
      <c r="B44">
        <f t="shared" si="1"/>
        <v>100443</v>
      </c>
      <c r="C44">
        <v>11043</v>
      </c>
      <c r="D44" t="e">
        <f>ROUND(辅助设计表!$F$17/23,4)*10000</f>
        <v>#VALUE!</v>
      </c>
      <c r="E44">
        <v>1</v>
      </c>
      <c r="F44">
        <v>1</v>
      </c>
      <c r="G44">
        <v>1</v>
      </c>
      <c r="H44" t="s">
        <v>199</v>
      </c>
      <c r="I44" s="14" t="s">
        <v>180</v>
      </c>
      <c r="J44" s="13" t="s">
        <v>155</v>
      </c>
    </row>
    <row r="45" spans="2:10">
      <c r="B45">
        <f t="shared" si="1"/>
        <v>100444</v>
      </c>
      <c r="C45">
        <v>11044</v>
      </c>
      <c r="D45" t="e">
        <f>ROUND(辅助设计表!$F$17/23,4)*10000</f>
        <v>#VALUE!</v>
      </c>
      <c r="E45">
        <v>1</v>
      </c>
      <c r="F45">
        <v>1</v>
      </c>
      <c r="G45">
        <v>1</v>
      </c>
      <c r="H45" t="s">
        <v>200</v>
      </c>
      <c r="I45" s="14" t="s">
        <v>180</v>
      </c>
      <c r="J45" s="13" t="s">
        <v>155</v>
      </c>
    </row>
    <row r="46" spans="2:10">
      <c r="B46">
        <f t="shared" si="1"/>
        <v>100445</v>
      </c>
      <c r="C46">
        <v>11045</v>
      </c>
      <c r="D46" t="e">
        <f>ROUND(辅助设计表!$F$17/23,4)*10000</f>
        <v>#VALUE!</v>
      </c>
      <c r="E46">
        <v>1</v>
      </c>
      <c r="F46">
        <v>1</v>
      </c>
      <c r="G46">
        <v>1</v>
      </c>
      <c r="H46" t="s">
        <v>201</v>
      </c>
      <c r="I46" s="14" t="s">
        <v>180</v>
      </c>
      <c r="J46" s="13" t="s">
        <v>155</v>
      </c>
    </row>
    <row r="47" spans="2:10">
      <c r="B47">
        <f t="shared" si="1"/>
        <v>100446</v>
      </c>
      <c r="C47">
        <v>11046</v>
      </c>
      <c r="D47" t="e">
        <f>ROUND(辅助设计表!$F$17/23,4)*10000</f>
        <v>#VALUE!</v>
      </c>
      <c r="E47">
        <v>1</v>
      </c>
      <c r="F47">
        <v>1</v>
      </c>
      <c r="G47">
        <v>1</v>
      </c>
      <c r="H47" t="s">
        <v>202</v>
      </c>
      <c r="I47" s="14" t="s">
        <v>180</v>
      </c>
      <c r="J47" s="13" t="s">
        <v>155</v>
      </c>
    </row>
    <row r="48" spans="2:10">
      <c r="B48">
        <f t="shared" si="1"/>
        <v>100447</v>
      </c>
      <c r="C48">
        <f>y异妖配件!A1</f>
        <v>6001</v>
      </c>
      <c r="D48">
        <f>ROUND(辅助设计表!$I$17/9,4)*10000</f>
        <v>0</v>
      </c>
      <c r="E48">
        <v>1</v>
      </c>
      <c r="F48">
        <v>1</v>
      </c>
      <c r="G48">
        <v>1</v>
      </c>
      <c r="H48" t="str">
        <f>y异妖配件!B1</f>
        <v>刀捞鬼1</v>
      </c>
      <c r="I48" s="15" t="s">
        <v>203</v>
      </c>
      <c r="J48" s="13" t="s">
        <v>155</v>
      </c>
    </row>
    <row r="49" spans="2:10">
      <c r="B49">
        <f t="shared" si="1"/>
        <v>100448</v>
      </c>
      <c r="C49">
        <f>y异妖配件!A2</f>
        <v>6002</v>
      </c>
      <c r="D49">
        <f>ROUND(辅助设计表!$I$17/9,4)*10000</f>
        <v>0</v>
      </c>
      <c r="E49">
        <v>1</v>
      </c>
      <c r="F49">
        <v>1</v>
      </c>
      <c r="G49">
        <v>1</v>
      </c>
      <c r="H49" t="str">
        <f>y异妖配件!B2</f>
        <v>刀捞鬼2</v>
      </c>
      <c r="I49" s="15" t="s">
        <v>203</v>
      </c>
      <c r="J49" s="13" t="s">
        <v>155</v>
      </c>
    </row>
    <row r="50" spans="2:10">
      <c r="B50">
        <f t="shared" si="1"/>
        <v>100449</v>
      </c>
      <c r="C50">
        <f>y异妖配件!A3</f>
        <v>6003</v>
      </c>
      <c r="D50">
        <f>ROUND(辅助设计表!$I$17/9,4)*10000</f>
        <v>0</v>
      </c>
      <c r="E50">
        <v>1</v>
      </c>
      <c r="F50">
        <v>1</v>
      </c>
      <c r="G50">
        <v>1</v>
      </c>
      <c r="H50" t="str">
        <f>y异妖配件!B3</f>
        <v>刀捞鬼3</v>
      </c>
      <c r="I50" s="15" t="s">
        <v>203</v>
      </c>
      <c r="J50" s="13" t="s">
        <v>155</v>
      </c>
    </row>
    <row r="51" spans="2:10">
      <c r="B51">
        <f t="shared" si="1"/>
        <v>100450</v>
      </c>
      <c r="C51">
        <f>y异妖配件!A4</f>
        <v>6004</v>
      </c>
      <c r="D51">
        <f>ROUND(辅助设计表!$I$17/9,4)*10000</f>
        <v>0</v>
      </c>
      <c r="E51">
        <v>1</v>
      </c>
      <c r="F51">
        <v>1</v>
      </c>
      <c r="G51">
        <v>1</v>
      </c>
      <c r="H51" t="str">
        <f>y异妖配件!B4</f>
        <v>蒸笼仔1</v>
      </c>
      <c r="I51" s="15" t="s">
        <v>203</v>
      </c>
      <c r="J51" s="13" t="s">
        <v>155</v>
      </c>
    </row>
    <row r="52" spans="2:10">
      <c r="B52">
        <f t="shared" si="1"/>
        <v>100451</v>
      </c>
      <c r="C52">
        <f>y异妖配件!A5</f>
        <v>6005</v>
      </c>
      <c r="D52">
        <f>ROUND(辅助设计表!$I$17/9,4)*10000</f>
        <v>0</v>
      </c>
      <c r="E52">
        <v>1</v>
      </c>
      <c r="F52">
        <v>1</v>
      </c>
      <c r="G52">
        <v>1</v>
      </c>
      <c r="H52" t="str">
        <f>y异妖配件!B5</f>
        <v>蒸笼仔2</v>
      </c>
      <c r="I52" s="15" t="s">
        <v>203</v>
      </c>
      <c r="J52" s="13" t="s">
        <v>155</v>
      </c>
    </row>
    <row r="53" spans="2:10">
      <c r="B53">
        <f t="shared" si="1"/>
        <v>100452</v>
      </c>
      <c r="C53">
        <f>y异妖配件!A6</f>
        <v>6006</v>
      </c>
      <c r="D53">
        <f>ROUND(辅助设计表!$I$17/9,4)*10000</f>
        <v>0</v>
      </c>
      <c r="E53">
        <v>1</v>
      </c>
      <c r="F53">
        <v>1</v>
      </c>
      <c r="G53">
        <v>1</v>
      </c>
      <c r="H53" t="str">
        <f>y异妖配件!B6</f>
        <v>蒸笼仔3</v>
      </c>
      <c r="I53" s="15" t="s">
        <v>203</v>
      </c>
      <c r="J53" s="13" t="s">
        <v>155</v>
      </c>
    </row>
    <row r="54" spans="2:10">
      <c r="B54">
        <f t="shared" si="1"/>
        <v>100453</v>
      </c>
      <c r="C54">
        <f>y异妖配件!A7</f>
        <v>6007</v>
      </c>
      <c r="D54">
        <f>ROUND(辅助设计表!$I$17/9,4)*10000</f>
        <v>0</v>
      </c>
      <c r="E54">
        <v>1</v>
      </c>
      <c r="F54">
        <v>1</v>
      </c>
      <c r="G54">
        <v>1</v>
      </c>
      <c r="H54" t="str">
        <f>y异妖配件!B7</f>
        <v>横公1</v>
      </c>
      <c r="I54" s="15" t="s">
        <v>203</v>
      </c>
      <c r="J54" s="13" t="s">
        <v>155</v>
      </c>
    </row>
    <row r="55" spans="2:10">
      <c r="B55">
        <f t="shared" si="1"/>
        <v>100454</v>
      </c>
      <c r="C55">
        <f>y异妖配件!A8</f>
        <v>6008</v>
      </c>
      <c r="D55">
        <f>ROUND(辅助设计表!$I$17/9,4)*10000</f>
        <v>0</v>
      </c>
      <c r="E55">
        <v>1</v>
      </c>
      <c r="F55">
        <v>1</v>
      </c>
      <c r="G55">
        <v>1</v>
      </c>
      <c r="H55" t="str">
        <f>y异妖配件!B8</f>
        <v>横公2</v>
      </c>
      <c r="I55" s="15" t="s">
        <v>203</v>
      </c>
      <c r="J55" s="13" t="s">
        <v>155</v>
      </c>
    </row>
    <row r="56" spans="2:10">
      <c r="B56">
        <f t="shared" si="1"/>
        <v>100455</v>
      </c>
      <c r="C56">
        <f>y异妖配件!A9</f>
        <v>6009</v>
      </c>
      <c r="D56">
        <f>ROUND(辅助设计表!$I$17/9,4)*10000</f>
        <v>0</v>
      </c>
      <c r="E56">
        <v>1</v>
      </c>
      <c r="F56">
        <v>1</v>
      </c>
      <c r="G56">
        <v>1</v>
      </c>
      <c r="H56" t="str">
        <f>y异妖配件!B9</f>
        <v>横公3</v>
      </c>
      <c r="I56" s="15" t="s">
        <v>203</v>
      </c>
      <c r="J56" s="13" t="s">
        <v>155</v>
      </c>
    </row>
    <row r="57" spans="2:10">
      <c r="B57">
        <f t="shared" si="1"/>
        <v>100456</v>
      </c>
      <c r="C57">
        <f>y异妖配件!A10</f>
        <v>6013</v>
      </c>
      <c r="D57" t="e">
        <f>ROUND(辅助设计表!#REF!/8,4)*10000</f>
        <v>#REF!</v>
      </c>
      <c r="E57">
        <v>1</v>
      </c>
      <c r="F57">
        <v>1</v>
      </c>
      <c r="G57">
        <v>1</v>
      </c>
      <c r="H57" t="str">
        <f>y异妖配件!B10</f>
        <v>火鼠1</v>
      </c>
      <c r="I57" s="16" t="s">
        <v>204</v>
      </c>
      <c r="J57" s="13" t="s">
        <v>155</v>
      </c>
    </row>
    <row r="58" spans="2:10">
      <c r="B58">
        <f t="shared" si="1"/>
        <v>100457</v>
      </c>
      <c r="C58">
        <f>y异妖配件!A11</f>
        <v>6014</v>
      </c>
      <c r="D58" t="e">
        <f>ROUND(辅助设计表!#REF!/8,4)*10000</f>
        <v>#REF!</v>
      </c>
      <c r="E58">
        <v>1</v>
      </c>
      <c r="F58">
        <v>1</v>
      </c>
      <c r="G58">
        <v>1</v>
      </c>
      <c r="H58" t="str">
        <f>y异妖配件!B11</f>
        <v>火鼠2</v>
      </c>
      <c r="I58" s="16" t="s">
        <v>204</v>
      </c>
      <c r="J58" s="13" t="s">
        <v>155</v>
      </c>
    </row>
    <row r="59" spans="2:10">
      <c r="B59">
        <f t="shared" si="1"/>
        <v>100458</v>
      </c>
      <c r="C59">
        <f>y异妖配件!A12</f>
        <v>6015</v>
      </c>
      <c r="D59" t="e">
        <f>ROUND(辅助设计表!#REF!/8,4)*10000</f>
        <v>#REF!</v>
      </c>
      <c r="E59">
        <v>1</v>
      </c>
      <c r="F59">
        <v>1</v>
      </c>
      <c r="G59">
        <v>1</v>
      </c>
      <c r="H59" t="str">
        <f>y异妖配件!B12</f>
        <v>火鼠3</v>
      </c>
      <c r="I59" s="16" t="s">
        <v>204</v>
      </c>
      <c r="J59" s="13" t="s">
        <v>155</v>
      </c>
    </row>
    <row r="60" spans="2:10">
      <c r="B60">
        <f t="shared" si="1"/>
        <v>100459</v>
      </c>
      <c r="C60">
        <f>y异妖配件!A13</f>
        <v>6016</v>
      </c>
      <c r="D60" t="e">
        <f>ROUND(辅助设计表!#REF!/8,4)*10000</f>
        <v>#REF!</v>
      </c>
      <c r="E60">
        <v>1</v>
      </c>
      <c r="F60">
        <v>1</v>
      </c>
      <c r="G60">
        <v>1</v>
      </c>
      <c r="H60" t="str">
        <f>y异妖配件!B13</f>
        <v>火鼠4</v>
      </c>
      <c r="I60" s="16" t="s">
        <v>204</v>
      </c>
      <c r="J60" s="13" t="s">
        <v>155</v>
      </c>
    </row>
    <row r="61" spans="2:10">
      <c r="B61">
        <f t="shared" si="1"/>
        <v>100460</v>
      </c>
      <c r="C61">
        <f>y异妖配件!A14</f>
        <v>6017</v>
      </c>
      <c r="D61" t="e">
        <f>ROUND(辅助设计表!#REF!/8,4)*10000</f>
        <v>#REF!</v>
      </c>
      <c r="E61">
        <v>1</v>
      </c>
      <c r="F61">
        <v>1</v>
      </c>
      <c r="G61">
        <v>1</v>
      </c>
      <c r="H61" t="str">
        <f>y异妖配件!B14</f>
        <v>拦面叟1</v>
      </c>
      <c r="I61" s="16" t="s">
        <v>204</v>
      </c>
      <c r="J61" s="13" t="s">
        <v>155</v>
      </c>
    </row>
    <row r="62" spans="2:10">
      <c r="B62">
        <f t="shared" si="1"/>
        <v>100461</v>
      </c>
      <c r="C62">
        <f>y异妖配件!A15</f>
        <v>6018</v>
      </c>
      <c r="D62" t="e">
        <f>ROUND(辅助设计表!#REF!/8,4)*10000</f>
        <v>#REF!</v>
      </c>
      <c r="E62">
        <v>1</v>
      </c>
      <c r="F62">
        <v>1</v>
      </c>
      <c r="G62">
        <v>1</v>
      </c>
      <c r="H62" t="str">
        <f>y异妖配件!B15</f>
        <v>拦面叟2</v>
      </c>
      <c r="I62" s="16" t="s">
        <v>204</v>
      </c>
      <c r="J62" s="13" t="s">
        <v>155</v>
      </c>
    </row>
    <row r="63" spans="2:10">
      <c r="B63">
        <f t="shared" si="1"/>
        <v>100462</v>
      </c>
      <c r="C63">
        <f>y异妖配件!A16</f>
        <v>6019</v>
      </c>
      <c r="D63" t="e">
        <f>ROUND(辅助设计表!#REF!/8,4)*10000</f>
        <v>#REF!</v>
      </c>
      <c r="E63">
        <v>1</v>
      </c>
      <c r="F63">
        <v>1</v>
      </c>
      <c r="G63">
        <v>1</v>
      </c>
      <c r="H63" t="str">
        <f>y异妖配件!B16</f>
        <v>拦面叟3</v>
      </c>
      <c r="I63" s="16" t="s">
        <v>204</v>
      </c>
      <c r="J63" s="13" t="s">
        <v>155</v>
      </c>
    </row>
    <row r="64" spans="2:10">
      <c r="B64">
        <f t="shared" si="1"/>
        <v>100463</v>
      </c>
      <c r="C64">
        <f>y异妖配件!A17</f>
        <v>6020</v>
      </c>
      <c r="D64" t="e">
        <f>ROUND(辅助设计表!#REF!/8,4)*10000</f>
        <v>#REF!</v>
      </c>
      <c r="E64">
        <v>1</v>
      </c>
      <c r="F64">
        <v>1</v>
      </c>
      <c r="G64">
        <v>1</v>
      </c>
      <c r="H64" t="str">
        <f>y异妖配件!B17</f>
        <v>拦面叟4</v>
      </c>
      <c r="I64" s="16" t="s">
        <v>204</v>
      </c>
      <c r="J64" s="13" t="s">
        <v>155</v>
      </c>
    </row>
    <row r="65" spans="2:10">
      <c r="B65">
        <v>100101</v>
      </c>
      <c r="C65">
        <v>11024</v>
      </c>
      <c r="D65" t="e">
        <f>ROUND(辅助设计表!#REF!/23,4)*10000</f>
        <v>#REF!</v>
      </c>
      <c r="E65">
        <v>1</v>
      </c>
      <c r="F65">
        <v>1</v>
      </c>
      <c r="G65">
        <v>1</v>
      </c>
      <c r="H65" t="s">
        <v>179</v>
      </c>
      <c r="I65" s="16" t="s">
        <v>180</v>
      </c>
      <c r="J65" s="13" t="s">
        <v>205</v>
      </c>
    </row>
    <row r="66" spans="2:10">
      <c r="B66">
        <v>100102</v>
      </c>
      <c r="C66">
        <v>11025</v>
      </c>
      <c r="D66" t="e">
        <f>ROUND(辅助设计表!#REF!/23,4)*10000</f>
        <v>#REF!</v>
      </c>
      <c r="E66">
        <v>1</v>
      </c>
      <c r="F66">
        <v>1</v>
      </c>
      <c r="G66">
        <v>1</v>
      </c>
      <c r="H66" t="s">
        <v>181</v>
      </c>
      <c r="I66" s="16" t="s">
        <v>180</v>
      </c>
      <c r="J66" s="13" t="s">
        <v>205</v>
      </c>
    </row>
    <row r="67" spans="2:10">
      <c r="B67">
        <v>100103</v>
      </c>
      <c r="C67">
        <v>11026</v>
      </c>
      <c r="D67" t="e">
        <f>ROUND(辅助设计表!#REF!/23,4)*10000</f>
        <v>#REF!</v>
      </c>
      <c r="E67">
        <v>1</v>
      </c>
      <c r="F67">
        <v>1</v>
      </c>
      <c r="G67">
        <v>1</v>
      </c>
      <c r="H67" t="s">
        <v>182</v>
      </c>
      <c r="I67" s="16" t="s">
        <v>180</v>
      </c>
      <c r="J67" s="13" t="s">
        <v>205</v>
      </c>
    </row>
    <row r="68" spans="2:10">
      <c r="B68">
        <v>100104</v>
      </c>
      <c r="C68">
        <v>11027</v>
      </c>
      <c r="D68" t="e">
        <f>ROUND(辅助设计表!#REF!/23,4)*10000</f>
        <v>#REF!</v>
      </c>
      <c r="E68">
        <v>1</v>
      </c>
      <c r="F68">
        <v>1</v>
      </c>
      <c r="G68">
        <v>1</v>
      </c>
      <c r="H68" t="s">
        <v>183</v>
      </c>
      <c r="I68" s="16" t="s">
        <v>180</v>
      </c>
      <c r="J68" s="13" t="s">
        <v>205</v>
      </c>
    </row>
    <row r="69" spans="2:10">
      <c r="B69">
        <v>100105</v>
      </c>
      <c r="C69">
        <v>11028</v>
      </c>
      <c r="D69" t="e">
        <f>ROUND(辅助设计表!#REF!/23,4)*10000</f>
        <v>#REF!</v>
      </c>
      <c r="E69">
        <v>1</v>
      </c>
      <c r="F69">
        <v>1</v>
      </c>
      <c r="G69">
        <v>1</v>
      </c>
      <c r="H69" t="s">
        <v>184</v>
      </c>
      <c r="I69" s="16" t="s">
        <v>180</v>
      </c>
      <c r="J69" s="13" t="s">
        <v>205</v>
      </c>
    </row>
    <row r="70" spans="2:10">
      <c r="B70">
        <v>100106</v>
      </c>
      <c r="C70">
        <v>11029</v>
      </c>
      <c r="D70" t="e">
        <f>ROUND(辅助设计表!#REF!/23,4)*10000</f>
        <v>#REF!</v>
      </c>
      <c r="E70">
        <v>1</v>
      </c>
      <c r="F70">
        <v>1</v>
      </c>
      <c r="G70">
        <v>1</v>
      </c>
      <c r="H70" t="s">
        <v>185</v>
      </c>
      <c r="I70" s="16" t="s">
        <v>180</v>
      </c>
      <c r="J70" s="13" t="s">
        <v>205</v>
      </c>
    </row>
    <row r="71" spans="2:10">
      <c r="B71">
        <v>100107</v>
      </c>
      <c r="C71">
        <v>11030</v>
      </c>
      <c r="D71" t="e">
        <f>ROUND(辅助设计表!#REF!/23,4)*10000</f>
        <v>#REF!</v>
      </c>
      <c r="E71">
        <v>1</v>
      </c>
      <c r="F71">
        <v>1</v>
      </c>
      <c r="G71">
        <v>1</v>
      </c>
      <c r="H71" t="s">
        <v>186</v>
      </c>
      <c r="I71" s="16" t="s">
        <v>180</v>
      </c>
      <c r="J71" s="13" t="s">
        <v>205</v>
      </c>
    </row>
    <row r="72" spans="2:10">
      <c r="B72">
        <v>100108</v>
      </c>
      <c r="C72">
        <v>11031</v>
      </c>
      <c r="D72" t="e">
        <f>ROUND(辅助设计表!#REF!/23,4)*10000</f>
        <v>#REF!</v>
      </c>
      <c r="E72">
        <v>1</v>
      </c>
      <c r="F72">
        <v>1</v>
      </c>
      <c r="G72">
        <v>1</v>
      </c>
      <c r="H72" t="s">
        <v>187</v>
      </c>
      <c r="I72" s="16" t="s">
        <v>180</v>
      </c>
      <c r="J72" s="13" t="s">
        <v>205</v>
      </c>
    </row>
    <row r="73" spans="2:10">
      <c r="B73">
        <v>100109</v>
      </c>
      <c r="C73">
        <v>11032</v>
      </c>
      <c r="D73" t="e">
        <f>ROUND(辅助设计表!#REF!/23,4)*10000</f>
        <v>#REF!</v>
      </c>
      <c r="E73">
        <v>1</v>
      </c>
      <c r="F73">
        <v>1</v>
      </c>
      <c r="G73">
        <v>1</v>
      </c>
      <c r="H73" t="s">
        <v>188</v>
      </c>
      <c r="I73" s="16" t="s">
        <v>180</v>
      </c>
      <c r="J73" s="13" t="s">
        <v>205</v>
      </c>
    </row>
    <row r="74" spans="2:10">
      <c r="B74">
        <v>100110</v>
      </c>
      <c r="C74">
        <v>11033</v>
      </c>
      <c r="D74" t="e">
        <f>ROUND(辅助设计表!#REF!/23,4)*10000</f>
        <v>#REF!</v>
      </c>
      <c r="E74">
        <v>1</v>
      </c>
      <c r="F74">
        <v>1</v>
      </c>
      <c r="G74">
        <v>1</v>
      </c>
      <c r="H74" t="s">
        <v>189</v>
      </c>
      <c r="I74" s="16" t="s">
        <v>180</v>
      </c>
      <c r="J74" s="13" t="s">
        <v>205</v>
      </c>
    </row>
    <row r="75" spans="2:10">
      <c r="B75">
        <v>100111</v>
      </c>
      <c r="C75">
        <v>11034</v>
      </c>
      <c r="D75" t="e">
        <f>ROUND(辅助设计表!#REF!/23,4)*10000</f>
        <v>#REF!</v>
      </c>
      <c r="E75">
        <v>1</v>
      </c>
      <c r="F75">
        <v>1</v>
      </c>
      <c r="G75">
        <v>1</v>
      </c>
      <c r="H75" t="s">
        <v>190</v>
      </c>
      <c r="I75" s="16" t="s">
        <v>180</v>
      </c>
      <c r="J75" s="13" t="s">
        <v>205</v>
      </c>
    </row>
    <row r="76" spans="2:10">
      <c r="B76">
        <v>100112</v>
      </c>
      <c r="C76">
        <v>11035</v>
      </c>
      <c r="D76" t="e">
        <f>ROUND(辅助设计表!#REF!/23,4)*10000</f>
        <v>#REF!</v>
      </c>
      <c r="E76">
        <v>1</v>
      </c>
      <c r="F76">
        <v>1</v>
      </c>
      <c r="G76">
        <v>1</v>
      </c>
      <c r="H76" t="s">
        <v>191</v>
      </c>
      <c r="I76" s="16" t="s">
        <v>180</v>
      </c>
      <c r="J76" s="13" t="s">
        <v>205</v>
      </c>
    </row>
    <row r="77" spans="2:10">
      <c r="B77">
        <v>100113</v>
      </c>
      <c r="C77">
        <v>11036</v>
      </c>
      <c r="D77" t="e">
        <f>ROUND(辅助设计表!#REF!/23,4)*10000</f>
        <v>#REF!</v>
      </c>
      <c r="E77">
        <v>1</v>
      </c>
      <c r="F77">
        <v>1</v>
      </c>
      <c r="G77">
        <v>1</v>
      </c>
      <c r="H77" t="s">
        <v>192</v>
      </c>
      <c r="I77" s="16" t="s">
        <v>180</v>
      </c>
      <c r="J77" s="13" t="s">
        <v>205</v>
      </c>
    </row>
    <row r="78" spans="2:10">
      <c r="B78">
        <v>100114</v>
      </c>
      <c r="C78">
        <v>11037</v>
      </c>
      <c r="D78" t="e">
        <f>ROUND(辅助设计表!#REF!/23,4)*10000</f>
        <v>#REF!</v>
      </c>
      <c r="E78">
        <v>1</v>
      </c>
      <c r="F78">
        <v>1</v>
      </c>
      <c r="G78">
        <v>1</v>
      </c>
      <c r="H78" t="s">
        <v>193</v>
      </c>
      <c r="I78" s="16" t="s">
        <v>180</v>
      </c>
      <c r="J78" s="13" t="s">
        <v>205</v>
      </c>
    </row>
    <row r="79" spans="2:10">
      <c r="B79">
        <v>100115</v>
      </c>
      <c r="C79">
        <v>11038</v>
      </c>
      <c r="D79" t="e">
        <f>ROUND(辅助设计表!#REF!/23,4)*10000</f>
        <v>#REF!</v>
      </c>
      <c r="E79">
        <v>1</v>
      </c>
      <c r="F79">
        <v>1</v>
      </c>
      <c r="G79">
        <v>1</v>
      </c>
      <c r="H79" t="s">
        <v>194</v>
      </c>
      <c r="I79" s="16" t="s">
        <v>180</v>
      </c>
      <c r="J79" s="13" t="s">
        <v>205</v>
      </c>
    </row>
    <row r="80" spans="2:10">
      <c r="B80">
        <v>100116</v>
      </c>
      <c r="C80">
        <v>11039</v>
      </c>
      <c r="D80" t="e">
        <f>ROUND(辅助设计表!#REF!/23,4)*10000</f>
        <v>#REF!</v>
      </c>
      <c r="E80">
        <v>1</v>
      </c>
      <c r="F80">
        <v>1</v>
      </c>
      <c r="G80">
        <v>1</v>
      </c>
      <c r="H80" t="s">
        <v>195</v>
      </c>
      <c r="I80" s="16" t="s">
        <v>180</v>
      </c>
      <c r="J80" s="13" t="s">
        <v>205</v>
      </c>
    </row>
    <row r="81" spans="2:10">
      <c r="B81">
        <v>100117</v>
      </c>
      <c r="C81">
        <v>11040</v>
      </c>
      <c r="D81" t="e">
        <f>ROUND(辅助设计表!#REF!/23,4)*10000</f>
        <v>#REF!</v>
      </c>
      <c r="E81">
        <v>1</v>
      </c>
      <c r="F81">
        <v>1</v>
      </c>
      <c r="G81">
        <v>1</v>
      </c>
      <c r="H81" t="s">
        <v>196</v>
      </c>
      <c r="I81" s="16" t="s">
        <v>180</v>
      </c>
      <c r="J81" s="13" t="s">
        <v>205</v>
      </c>
    </row>
    <row r="82" spans="2:10">
      <c r="B82">
        <v>100118</v>
      </c>
      <c r="C82">
        <v>11041</v>
      </c>
      <c r="D82" t="e">
        <f>ROUND(辅助设计表!#REF!/23,4)*10000</f>
        <v>#REF!</v>
      </c>
      <c r="E82">
        <v>1</v>
      </c>
      <c r="F82">
        <v>1</v>
      </c>
      <c r="G82">
        <v>1</v>
      </c>
      <c r="H82" t="s">
        <v>197</v>
      </c>
      <c r="I82" s="16" t="s">
        <v>180</v>
      </c>
      <c r="J82" s="13" t="s">
        <v>205</v>
      </c>
    </row>
    <row r="83" spans="2:10">
      <c r="B83">
        <v>100119</v>
      </c>
      <c r="C83">
        <v>11042</v>
      </c>
      <c r="D83" t="e">
        <f>ROUND(辅助设计表!#REF!/23,4)*10000</f>
        <v>#REF!</v>
      </c>
      <c r="E83">
        <v>1</v>
      </c>
      <c r="F83">
        <v>1</v>
      </c>
      <c r="G83">
        <v>1</v>
      </c>
      <c r="H83" t="s">
        <v>198</v>
      </c>
      <c r="I83" s="16" t="s">
        <v>180</v>
      </c>
      <c r="J83" s="13" t="s">
        <v>205</v>
      </c>
    </row>
    <row r="84" spans="2:10">
      <c r="B84">
        <v>100120</v>
      </c>
      <c r="C84">
        <v>11043</v>
      </c>
      <c r="D84" t="e">
        <f>ROUND(辅助设计表!#REF!/23,4)*10000</f>
        <v>#REF!</v>
      </c>
      <c r="E84">
        <v>1</v>
      </c>
      <c r="F84">
        <v>1</v>
      </c>
      <c r="G84">
        <v>1</v>
      </c>
      <c r="H84" t="s">
        <v>199</v>
      </c>
      <c r="I84" s="16" t="s">
        <v>180</v>
      </c>
      <c r="J84" s="13" t="s">
        <v>205</v>
      </c>
    </row>
    <row r="85" spans="2:10">
      <c r="B85">
        <v>100121</v>
      </c>
      <c r="C85">
        <v>11044</v>
      </c>
      <c r="D85" t="e">
        <f>ROUND(辅助设计表!#REF!/23,4)*10000</f>
        <v>#REF!</v>
      </c>
      <c r="E85">
        <v>1</v>
      </c>
      <c r="F85">
        <v>1</v>
      </c>
      <c r="G85">
        <v>1</v>
      </c>
      <c r="H85" t="s">
        <v>200</v>
      </c>
      <c r="I85" s="16" t="s">
        <v>180</v>
      </c>
      <c r="J85" s="13" t="s">
        <v>205</v>
      </c>
    </row>
    <row r="86" spans="2:10">
      <c r="B86">
        <v>100122</v>
      </c>
      <c r="C86">
        <v>11045</v>
      </c>
      <c r="D86" t="e">
        <f>ROUND(辅助设计表!#REF!/23,4)*10000</f>
        <v>#REF!</v>
      </c>
      <c r="E86">
        <v>1</v>
      </c>
      <c r="F86">
        <v>1</v>
      </c>
      <c r="G86">
        <v>1</v>
      </c>
      <c r="H86" t="s">
        <v>201</v>
      </c>
      <c r="I86" s="16" t="s">
        <v>180</v>
      </c>
      <c r="J86" s="13" t="s">
        <v>205</v>
      </c>
    </row>
    <row r="87" spans="2:10">
      <c r="B87">
        <v>100123</v>
      </c>
      <c r="C87">
        <v>11046</v>
      </c>
      <c r="D87" t="e">
        <f>ROUND(辅助设计表!#REF!/23,4)*10000</f>
        <v>#REF!</v>
      </c>
      <c r="E87">
        <v>1</v>
      </c>
      <c r="F87">
        <v>1</v>
      </c>
      <c r="G87">
        <v>1</v>
      </c>
      <c r="H87" t="s">
        <v>202</v>
      </c>
      <c r="I87" s="16" t="s">
        <v>180</v>
      </c>
      <c r="J87" s="13" t="s">
        <v>205</v>
      </c>
    </row>
    <row r="88" spans="2:10">
      <c r="B88">
        <v>100124</v>
      </c>
      <c r="C88">
        <v>6001</v>
      </c>
      <c r="D88" t="e">
        <f>ROUND(辅助设计表!#REF!/9,4)*10000</f>
        <v>#REF!</v>
      </c>
      <c r="E88">
        <v>1</v>
      </c>
      <c r="F88">
        <v>1</v>
      </c>
      <c r="G88">
        <v>1</v>
      </c>
      <c r="H88" t="s">
        <v>206</v>
      </c>
      <c r="I88" s="16" t="s">
        <v>203</v>
      </c>
      <c r="J88" s="13" t="s">
        <v>205</v>
      </c>
    </row>
    <row r="89" spans="2:10">
      <c r="B89">
        <v>100125</v>
      </c>
      <c r="C89">
        <v>6002</v>
      </c>
      <c r="D89" t="e">
        <f>ROUND(辅助设计表!#REF!/9,4)*10000</f>
        <v>#REF!</v>
      </c>
      <c r="E89">
        <v>1</v>
      </c>
      <c r="F89">
        <v>1</v>
      </c>
      <c r="G89">
        <v>1</v>
      </c>
      <c r="H89" t="s">
        <v>207</v>
      </c>
      <c r="I89" s="16" t="s">
        <v>203</v>
      </c>
      <c r="J89" s="13" t="s">
        <v>205</v>
      </c>
    </row>
    <row r="90" spans="2:10">
      <c r="B90">
        <v>100126</v>
      </c>
      <c r="C90">
        <v>6003</v>
      </c>
      <c r="D90" t="e">
        <f>ROUND(辅助设计表!#REF!/9,4)*10000</f>
        <v>#REF!</v>
      </c>
      <c r="E90">
        <v>1</v>
      </c>
      <c r="F90">
        <v>1</v>
      </c>
      <c r="G90">
        <v>1</v>
      </c>
      <c r="H90" t="s">
        <v>208</v>
      </c>
      <c r="I90" s="16" t="s">
        <v>203</v>
      </c>
      <c r="J90" s="13" t="s">
        <v>205</v>
      </c>
    </row>
    <row r="91" spans="2:10">
      <c r="B91">
        <v>100127</v>
      </c>
      <c r="C91">
        <v>6004</v>
      </c>
      <c r="D91" t="e">
        <f>ROUND(辅助设计表!#REF!/9,4)*10000</f>
        <v>#REF!</v>
      </c>
      <c r="E91">
        <v>1</v>
      </c>
      <c r="F91">
        <v>1</v>
      </c>
      <c r="G91">
        <v>1</v>
      </c>
      <c r="H91" t="s">
        <v>209</v>
      </c>
      <c r="I91" s="16" t="s">
        <v>203</v>
      </c>
      <c r="J91" s="13" t="s">
        <v>205</v>
      </c>
    </row>
    <row r="92" spans="2:10">
      <c r="B92">
        <v>100128</v>
      </c>
      <c r="C92">
        <v>6005</v>
      </c>
      <c r="D92" t="e">
        <f>ROUND(辅助设计表!#REF!/9,4)*10000</f>
        <v>#REF!</v>
      </c>
      <c r="E92">
        <v>1</v>
      </c>
      <c r="F92">
        <v>1</v>
      </c>
      <c r="G92">
        <v>1</v>
      </c>
      <c r="H92" t="s">
        <v>210</v>
      </c>
      <c r="I92" s="16" t="s">
        <v>203</v>
      </c>
      <c r="J92" s="13" t="s">
        <v>205</v>
      </c>
    </row>
    <row r="93" spans="2:10">
      <c r="B93">
        <v>100129</v>
      </c>
      <c r="C93">
        <v>6006</v>
      </c>
      <c r="D93" t="e">
        <f>ROUND(辅助设计表!#REF!/9,4)*10000</f>
        <v>#REF!</v>
      </c>
      <c r="E93">
        <v>1</v>
      </c>
      <c r="F93">
        <v>1</v>
      </c>
      <c r="G93">
        <v>1</v>
      </c>
      <c r="H93" t="s">
        <v>211</v>
      </c>
      <c r="I93" s="16" t="s">
        <v>203</v>
      </c>
      <c r="J93" s="13" t="s">
        <v>205</v>
      </c>
    </row>
    <row r="94" spans="2:10">
      <c r="B94">
        <v>100130</v>
      </c>
      <c r="C94">
        <v>6007</v>
      </c>
      <c r="D94" t="e">
        <f>ROUND(辅助设计表!#REF!/9,4)*10000</f>
        <v>#REF!</v>
      </c>
      <c r="E94">
        <v>1</v>
      </c>
      <c r="F94">
        <v>1</v>
      </c>
      <c r="G94">
        <v>1</v>
      </c>
      <c r="H94" t="s">
        <v>212</v>
      </c>
      <c r="I94" s="16" t="s">
        <v>203</v>
      </c>
      <c r="J94" s="13" t="s">
        <v>205</v>
      </c>
    </row>
    <row r="95" spans="2:10">
      <c r="B95">
        <v>100131</v>
      </c>
      <c r="C95">
        <v>6008</v>
      </c>
      <c r="D95" t="e">
        <f>ROUND(辅助设计表!#REF!/9,4)*10000</f>
        <v>#REF!</v>
      </c>
      <c r="E95">
        <v>1</v>
      </c>
      <c r="F95">
        <v>1</v>
      </c>
      <c r="G95">
        <v>1</v>
      </c>
      <c r="H95" t="s">
        <v>213</v>
      </c>
      <c r="I95" s="16" t="s">
        <v>203</v>
      </c>
      <c r="J95" s="13" t="s">
        <v>205</v>
      </c>
    </row>
    <row r="96" spans="2:10">
      <c r="B96">
        <v>100132</v>
      </c>
      <c r="C96">
        <v>6009</v>
      </c>
      <c r="D96" t="e">
        <f>ROUND(辅助设计表!#REF!/9,4)*10000</f>
        <v>#REF!</v>
      </c>
      <c r="E96">
        <v>1</v>
      </c>
      <c r="F96">
        <v>1</v>
      </c>
      <c r="G96">
        <v>1</v>
      </c>
      <c r="H96" t="s">
        <v>214</v>
      </c>
      <c r="I96" s="16" t="s">
        <v>203</v>
      </c>
      <c r="J96" s="13" t="s">
        <v>205</v>
      </c>
    </row>
    <row r="97" spans="2:10">
      <c r="B97">
        <v>100133</v>
      </c>
      <c r="C97">
        <v>6013</v>
      </c>
      <c r="D97" t="e">
        <f>ROUND(辅助设计表!#REF!/8,4)*10000</f>
        <v>#REF!</v>
      </c>
      <c r="E97">
        <v>1</v>
      </c>
      <c r="F97">
        <v>1</v>
      </c>
      <c r="G97">
        <v>1</v>
      </c>
      <c r="H97" t="s">
        <v>215</v>
      </c>
      <c r="I97" s="16" t="s">
        <v>204</v>
      </c>
      <c r="J97" s="13" t="s">
        <v>205</v>
      </c>
    </row>
    <row r="98" spans="2:10">
      <c r="B98">
        <v>100134</v>
      </c>
      <c r="C98">
        <v>6014</v>
      </c>
      <c r="D98" t="e">
        <f>ROUND(辅助设计表!#REF!/8,4)*10000</f>
        <v>#REF!</v>
      </c>
      <c r="E98">
        <v>1</v>
      </c>
      <c r="F98">
        <v>1</v>
      </c>
      <c r="G98">
        <v>1</v>
      </c>
      <c r="H98" t="s">
        <v>216</v>
      </c>
      <c r="I98" s="16" t="s">
        <v>204</v>
      </c>
      <c r="J98" s="13" t="s">
        <v>205</v>
      </c>
    </row>
    <row r="99" spans="2:10">
      <c r="B99">
        <v>100135</v>
      </c>
      <c r="C99">
        <v>6015</v>
      </c>
      <c r="D99" t="e">
        <f>ROUND(辅助设计表!#REF!/8,4)*10000</f>
        <v>#REF!</v>
      </c>
      <c r="E99">
        <v>1</v>
      </c>
      <c r="F99">
        <v>1</v>
      </c>
      <c r="G99">
        <v>1</v>
      </c>
      <c r="H99" t="s">
        <v>217</v>
      </c>
      <c r="I99" s="16" t="s">
        <v>204</v>
      </c>
      <c r="J99" s="13" t="s">
        <v>205</v>
      </c>
    </row>
    <row r="100" spans="2:10">
      <c r="B100">
        <v>100136</v>
      </c>
      <c r="C100">
        <v>6016</v>
      </c>
      <c r="D100" t="e">
        <f>ROUND(辅助设计表!#REF!/8,4)*10000</f>
        <v>#REF!</v>
      </c>
      <c r="E100">
        <v>1</v>
      </c>
      <c r="F100">
        <v>1</v>
      </c>
      <c r="G100">
        <v>1</v>
      </c>
      <c r="H100" t="s">
        <v>218</v>
      </c>
      <c r="I100" s="16" t="s">
        <v>204</v>
      </c>
      <c r="J100" s="13" t="s">
        <v>205</v>
      </c>
    </row>
    <row r="101" spans="2:10">
      <c r="B101">
        <v>100137</v>
      </c>
      <c r="C101">
        <v>6017</v>
      </c>
      <c r="D101" t="e">
        <f>ROUND(辅助设计表!#REF!/8,4)*10000</f>
        <v>#REF!</v>
      </c>
      <c r="E101">
        <v>1</v>
      </c>
      <c r="F101">
        <v>1</v>
      </c>
      <c r="G101">
        <v>1</v>
      </c>
      <c r="H101" t="s">
        <v>219</v>
      </c>
      <c r="I101" s="16" t="s">
        <v>204</v>
      </c>
      <c r="J101" s="13" t="s">
        <v>205</v>
      </c>
    </row>
    <row r="102" spans="2:10">
      <c r="B102">
        <v>100138</v>
      </c>
      <c r="C102">
        <v>6018</v>
      </c>
      <c r="D102" t="e">
        <f>ROUND(辅助设计表!#REF!/8,4)*10000</f>
        <v>#REF!</v>
      </c>
      <c r="E102">
        <v>1</v>
      </c>
      <c r="F102">
        <v>1</v>
      </c>
      <c r="G102">
        <v>1</v>
      </c>
      <c r="H102" t="s">
        <v>220</v>
      </c>
      <c r="I102" s="16" t="s">
        <v>204</v>
      </c>
      <c r="J102" s="13" t="s">
        <v>205</v>
      </c>
    </row>
    <row r="103" spans="2:10">
      <c r="B103">
        <v>100139</v>
      </c>
      <c r="C103">
        <v>6019</v>
      </c>
      <c r="D103" t="e">
        <f>ROUND(辅助设计表!#REF!/8,4)*10000</f>
        <v>#REF!</v>
      </c>
      <c r="E103">
        <v>1</v>
      </c>
      <c r="F103">
        <v>1</v>
      </c>
      <c r="G103">
        <v>1</v>
      </c>
      <c r="H103" t="s">
        <v>221</v>
      </c>
      <c r="I103" s="16" t="s">
        <v>204</v>
      </c>
      <c r="J103" s="13" t="s">
        <v>205</v>
      </c>
    </row>
    <row r="104" spans="2:10">
      <c r="B104">
        <v>100140</v>
      </c>
      <c r="C104">
        <v>6020</v>
      </c>
      <c r="D104" t="e">
        <f>ROUND(辅助设计表!#REF!/8,4)*10000</f>
        <v>#REF!</v>
      </c>
      <c r="E104">
        <v>1</v>
      </c>
      <c r="F104">
        <v>1</v>
      </c>
      <c r="G104">
        <v>1</v>
      </c>
      <c r="H104" t="s">
        <v>222</v>
      </c>
      <c r="I104" s="16" t="s">
        <v>204</v>
      </c>
      <c r="J104" s="13" t="s">
        <v>205</v>
      </c>
    </row>
    <row r="105" spans="2:10">
      <c r="B105">
        <v>100601</v>
      </c>
      <c r="C105">
        <v>11001</v>
      </c>
      <c r="D105" t="e">
        <f>ROUND(辅助设计表!#REF!/23,4)*10000</f>
        <v>#REF!</v>
      </c>
      <c r="E105">
        <v>1</v>
      </c>
      <c r="F105">
        <v>1</v>
      </c>
      <c r="G105">
        <v>1</v>
      </c>
      <c r="H105" t="s">
        <v>153</v>
      </c>
      <c r="I105" s="16" t="s">
        <v>154</v>
      </c>
      <c r="J105" s="13" t="s">
        <v>223</v>
      </c>
    </row>
    <row r="106" spans="2:10">
      <c r="B106">
        <v>100602</v>
      </c>
      <c r="C106">
        <v>11002</v>
      </c>
      <c r="D106" t="e">
        <f>ROUND(辅助设计表!#REF!/23,4)*10000</f>
        <v>#REF!</v>
      </c>
      <c r="E106">
        <v>1</v>
      </c>
      <c r="F106">
        <v>1</v>
      </c>
      <c r="G106">
        <v>1</v>
      </c>
      <c r="H106" t="s">
        <v>157</v>
      </c>
      <c r="I106" s="16" t="s">
        <v>154</v>
      </c>
      <c r="J106" s="13" t="s">
        <v>223</v>
      </c>
    </row>
    <row r="107" spans="2:10">
      <c r="B107">
        <v>100603</v>
      </c>
      <c r="C107">
        <v>11003</v>
      </c>
      <c r="D107" t="e">
        <f>ROUND(辅助设计表!#REF!/23,4)*10000</f>
        <v>#REF!</v>
      </c>
      <c r="E107">
        <v>1</v>
      </c>
      <c r="F107">
        <v>1</v>
      </c>
      <c r="G107">
        <v>1</v>
      </c>
      <c r="H107" t="s">
        <v>158</v>
      </c>
      <c r="I107" s="16" t="s">
        <v>154</v>
      </c>
      <c r="J107" s="13" t="s">
        <v>223</v>
      </c>
    </row>
    <row r="108" spans="2:10">
      <c r="B108">
        <v>100604</v>
      </c>
      <c r="C108">
        <v>11004</v>
      </c>
      <c r="D108" t="e">
        <f>ROUND(辅助设计表!#REF!/23,4)*10000</f>
        <v>#REF!</v>
      </c>
      <c r="E108">
        <v>1</v>
      </c>
      <c r="F108">
        <v>1</v>
      </c>
      <c r="G108">
        <v>1</v>
      </c>
      <c r="H108" t="s">
        <v>159</v>
      </c>
      <c r="I108" s="16" t="s">
        <v>154</v>
      </c>
      <c r="J108" s="13" t="s">
        <v>223</v>
      </c>
    </row>
    <row r="109" spans="2:10">
      <c r="B109">
        <v>100605</v>
      </c>
      <c r="C109">
        <v>11005</v>
      </c>
      <c r="D109" t="e">
        <f>ROUND(辅助设计表!#REF!/23,4)*10000</f>
        <v>#REF!</v>
      </c>
      <c r="E109">
        <v>1</v>
      </c>
      <c r="F109">
        <v>1</v>
      </c>
      <c r="G109">
        <v>1</v>
      </c>
      <c r="H109" t="s">
        <v>160</v>
      </c>
      <c r="I109" s="16" t="s">
        <v>154</v>
      </c>
      <c r="J109" s="13" t="s">
        <v>223</v>
      </c>
    </row>
    <row r="110" spans="2:10">
      <c r="B110">
        <v>100606</v>
      </c>
      <c r="C110">
        <v>11006</v>
      </c>
      <c r="D110" t="e">
        <f>ROUND(辅助设计表!#REF!/23,4)*10000</f>
        <v>#REF!</v>
      </c>
      <c r="E110">
        <v>1</v>
      </c>
      <c r="F110">
        <v>1</v>
      </c>
      <c r="G110">
        <v>1</v>
      </c>
      <c r="H110" t="s">
        <v>161</v>
      </c>
      <c r="I110" s="16" t="s">
        <v>154</v>
      </c>
      <c r="J110" s="13" t="s">
        <v>223</v>
      </c>
    </row>
    <row r="111" spans="2:10">
      <c r="B111">
        <v>100607</v>
      </c>
      <c r="C111">
        <v>11007</v>
      </c>
      <c r="D111" t="e">
        <f>ROUND(辅助设计表!#REF!/23,4)*10000</f>
        <v>#REF!</v>
      </c>
      <c r="E111">
        <v>1</v>
      </c>
      <c r="F111">
        <v>1</v>
      </c>
      <c r="G111">
        <v>1</v>
      </c>
      <c r="H111" t="s">
        <v>162</v>
      </c>
      <c r="I111" s="16" t="s">
        <v>154</v>
      </c>
      <c r="J111" s="13" t="s">
        <v>223</v>
      </c>
    </row>
    <row r="112" spans="2:10">
      <c r="B112">
        <v>100608</v>
      </c>
      <c r="C112">
        <v>11008</v>
      </c>
      <c r="D112" t="e">
        <f>ROUND(辅助设计表!#REF!/23,4)*10000</f>
        <v>#REF!</v>
      </c>
      <c r="E112">
        <v>1</v>
      </c>
      <c r="F112">
        <v>1</v>
      </c>
      <c r="G112">
        <v>1</v>
      </c>
      <c r="H112" t="s">
        <v>163</v>
      </c>
      <c r="I112" s="16" t="s">
        <v>154</v>
      </c>
      <c r="J112" s="13" t="s">
        <v>223</v>
      </c>
    </row>
    <row r="113" spans="2:10">
      <c r="B113">
        <v>100609</v>
      </c>
      <c r="C113">
        <v>11009</v>
      </c>
      <c r="D113" t="e">
        <f>ROUND(辅助设计表!#REF!/23,4)*10000</f>
        <v>#REF!</v>
      </c>
      <c r="E113">
        <v>1</v>
      </c>
      <c r="F113">
        <v>1</v>
      </c>
      <c r="G113">
        <v>1</v>
      </c>
      <c r="H113" t="s">
        <v>164</v>
      </c>
      <c r="I113" s="16" t="s">
        <v>154</v>
      </c>
      <c r="J113" s="13" t="s">
        <v>223</v>
      </c>
    </row>
    <row r="114" spans="2:10">
      <c r="B114">
        <v>100610</v>
      </c>
      <c r="C114">
        <v>11010</v>
      </c>
      <c r="D114" t="e">
        <f>ROUND(辅助设计表!#REF!/23,4)*10000</f>
        <v>#REF!</v>
      </c>
      <c r="E114">
        <v>1</v>
      </c>
      <c r="F114">
        <v>1</v>
      </c>
      <c r="G114">
        <v>1</v>
      </c>
      <c r="H114" t="s">
        <v>165</v>
      </c>
      <c r="I114" s="16" t="s">
        <v>154</v>
      </c>
      <c r="J114" s="13" t="s">
        <v>223</v>
      </c>
    </row>
    <row r="115" spans="2:10">
      <c r="B115">
        <v>100611</v>
      </c>
      <c r="C115">
        <v>11011</v>
      </c>
      <c r="D115" t="e">
        <f>ROUND(辅助设计表!#REF!/23,4)*10000</f>
        <v>#REF!</v>
      </c>
      <c r="E115">
        <v>1</v>
      </c>
      <c r="F115">
        <v>1</v>
      </c>
      <c r="G115">
        <v>1</v>
      </c>
      <c r="H115" t="s">
        <v>166</v>
      </c>
      <c r="I115" s="16" t="s">
        <v>154</v>
      </c>
      <c r="J115" s="13" t="s">
        <v>223</v>
      </c>
    </row>
    <row r="116" spans="2:10">
      <c r="B116">
        <v>100612</v>
      </c>
      <c r="C116">
        <v>11012</v>
      </c>
      <c r="D116" t="e">
        <f>ROUND(辅助设计表!#REF!/23,4)*10000</f>
        <v>#REF!</v>
      </c>
      <c r="E116">
        <v>1</v>
      </c>
      <c r="F116">
        <v>1</v>
      </c>
      <c r="G116">
        <v>1</v>
      </c>
      <c r="H116" t="s">
        <v>167</v>
      </c>
      <c r="I116" s="16" t="s">
        <v>154</v>
      </c>
      <c r="J116" s="13" t="s">
        <v>223</v>
      </c>
    </row>
    <row r="117" spans="2:10">
      <c r="B117">
        <v>100613</v>
      </c>
      <c r="C117">
        <v>11013</v>
      </c>
      <c r="D117" t="e">
        <f>ROUND(辅助设计表!#REF!/23,4)*10000</f>
        <v>#REF!</v>
      </c>
      <c r="E117">
        <v>1</v>
      </c>
      <c r="F117">
        <v>1</v>
      </c>
      <c r="G117">
        <v>1</v>
      </c>
      <c r="H117" t="s">
        <v>168</v>
      </c>
      <c r="I117" s="16" t="s">
        <v>154</v>
      </c>
      <c r="J117" s="13" t="s">
        <v>223</v>
      </c>
    </row>
    <row r="118" spans="2:10">
      <c r="B118">
        <v>100614</v>
      </c>
      <c r="C118">
        <v>11014</v>
      </c>
      <c r="D118" t="e">
        <f>ROUND(辅助设计表!#REF!/23,4)*10000</f>
        <v>#REF!</v>
      </c>
      <c r="E118">
        <v>1</v>
      </c>
      <c r="F118">
        <v>1</v>
      </c>
      <c r="G118">
        <v>1</v>
      </c>
      <c r="H118" t="s">
        <v>169</v>
      </c>
      <c r="I118" s="16" t="s">
        <v>154</v>
      </c>
      <c r="J118" s="13" t="s">
        <v>223</v>
      </c>
    </row>
    <row r="119" spans="2:10">
      <c r="B119">
        <v>100615</v>
      </c>
      <c r="C119">
        <v>11015</v>
      </c>
      <c r="D119" t="e">
        <f>ROUND(辅助设计表!#REF!/23,4)*10000</f>
        <v>#REF!</v>
      </c>
      <c r="E119">
        <v>1</v>
      </c>
      <c r="F119">
        <v>1</v>
      </c>
      <c r="G119">
        <v>1</v>
      </c>
      <c r="H119" t="s">
        <v>170</v>
      </c>
      <c r="I119" s="16" t="s">
        <v>154</v>
      </c>
      <c r="J119" s="13" t="s">
        <v>223</v>
      </c>
    </row>
    <row r="120" spans="2:10">
      <c r="B120">
        <v>100616</v>
      </c>
      <c r="C120">
        <v>11016</v>
      </c>
      <c r="D120" t="e">
        <f>ROUND(辅助设计表!#REF!/23,4)*10000</f>
        <v>#REF!</v>
      </c>
      <c r="E120">
        <v>1</v>
      </c>
      <c r="F120">
        <v>1</v>
      </c>
      <c r="G120">
        <v>1</v>
      </c>
      <c r="H120" t="s">
        <v>171</v>
      </c>
      <c r="I120" s="16" t="s">
        <v>154</v>
      </c>
      <c r="J120" s="13" t="s">
        <v>223</v>
      </c>
    </row>
    <row r="121" spans="2:10">
      <c r="B121">
        <v>100617</v>
      </c>
      <c r="C121">
        <v>11017</v>
      </c>
      <c r="D121" t="e">
        <f>ROUND(辅助设计表!#REF!/23,4)*10000</f>
        <v>#REF!</v>
      </c>
      <c r="E121">
        <v>1</v>
      </c>
      <c r="F121">
        <v>1</v>
      </c>
      <c r="G121">
        <v>1</v>
      </c>
      <c r="H121" t="s">
        <v>172</v>
      </c>
      <c r="I121" s="16" t="s">
        <v>154</v>
      </c>
      <c r="J121" s="13" t="s">
        <v>223</v>
      </c>
    </row>
    <row r="122" spans="2:10">
      <c r="B122">
        <v>100618</v>
      </c>
      <c r="C122">
        <v>11018</v>
      </c>
      <c r="D122" t="e">
        <f>ROUND(辅助设计表!#REF!/23,4)*10000</f>
        <v>#REF!</v>
      </c>
      <c r="E122">
        <v>1</v>
      </c>
      <c r="F122">
        <v>1</v>
      </c>
      <c r="G122">
        <v>1</v>
      </c>
      <c r="H122" t="s">
        <v>173</v>
      </c>
      <c r="I122" s="16" t="s">
        <v>154</v>
      </c>
      <c r="J122" s="13" t="s">
        <v>223</v>
      </c>
    </row>
    <row r="123" spans="2:10">
      <c r="B123">
        <v>100619</v>
      </c>
      <c r="C123">
        <v>11019</v>
      </c>
      <c r="D123" t="e">
        <f>ROUND(辅助设计表!#REF!/23,4)*10000</f>
        <v>#REF!</v>
      </c>
      <c r="E123">
        <v>1</v>
      </c>
      <c r="F123">
        <v>1</v>
      </c>
      <c r="G123">
        <v>1</v>
      </c>
      <c r="H123" t="s">
        <v>174</v>
      </c>
      <c r="I123" s="16" t="s">
        <v>154</v>
      </c>
      <c r="J123" s="13" t="s">
        <v>223</v>
      </c>
    </row>
    <row r="124" spans="2:10">
      <c r="B124">
        <v>100620</v>
      </c>
      <c r="C124">
        <v>11020</v>
      </c>
      <c r="D124" t="e">
        <f>ROUND(辅助设计表!#REF!/23,4)*10000</f>
        <v>#REF!</v>
      </c>
      <c r="E124">
        <v>1</v>
      </c>
      <c r="F124">
        <v>1</v>
      </c>
      <c r="G124">
        <v>1</v>
      </c>
      <c r="H124" t="s">
        <v>175</v>
      </c>
      <c r="I124" s="16" t="s">
        <v>154</v>
      </c>
      <c r="J124" s="13" t="s">
        <v>223</v>
      </c>
    </row>
    <row r="125" spans="2:10">
      <c r="B125">
        <v>100621</v>
      </c>
      <c r="C125">
        <v>11021</v>
      </c>
      <c r="D125" t="e">
        <f>ROUND(辅助设计表!#REF!/23,4)*10000</f>
        <v>#REF!</v>
      </c>
      <c r="E125">
        <v>1</v>
      </c>
      <c r="F125">
        <v>1</v>
      </c>
      <c r="G125">
        <v>1</v>
      </c>
      <c r="H125" t="s">
        <v>176</v>
      </c>
      <c r="I125" s="16" t="s">
        <v>154</v>
      </c>
      <c r="J125" s="13" t="s">
        <v>223</v>
      </c>
    </row>
    <row r="126" spans="2:10">
      <c r="B126">
        <v>100622</v>
      </c>
      <c r="C126">
        <v>11022</v>
      </c>
      <c r="D126" t="e">
        <f>ROUND(辅助设计表!#REF!/23,4)*10000</f>
        <v>#REF!</v>
      </c>
      <c r="E126">
        <v>1</v>
      </c>
      <c r="F126">
        <v>1</v>
      </c>
      <c r="G126">
        <v>1</v>
      </c>
      <c r="H126" t="s">
        <v>177</v>
      </c>
      <c r="I126" s="16" t="s">
        <v>154</v>
      </c>
      <c r="J126" s="13" t="s">
        <v>223</v>
      </c>
    </row>
    <row r="127" spans="2:10">
      <c r="B127">
        <v>100623</v>
      </c>
      <c r="C127">
        <v>11023</v>
      </c>
      <c r="D127" t="e">
        <f>ROUND(辅助设计表!#REF!/23,4)*10000</f>
        <v>#REF!</v>
      </c>
      <c r="E127">
        <v>1</v>
      </c>
      <c r="F127">
        <v>1</v>
      </c>
      <c r="G127">
        <v>1</v>
      </c>
      <c r="H127" t="s">
        <v>178</v>
      </c>
      <c r="I127" s="16" t="s">
        <v>154</v>
      </c>
      <c r="J127" s="13" t="s">
        <v>223</v>
      </c>
    </row>
    <row r="128" spans="2:10">
      <c r="B128">
        <v>100624</v>
      </c>
      <c r="C128">
        <v>6001</v>
      </c>
      <c r="D128" t="e">
        <f>ROUND(辅助设计表!#REF!/9,4)*10000</f>
        <v>#REF!</v>
      </c>
      <c r="E128">
        <v>1</v>
      </c>
      <c r="F128">
        <v>1</v>
      </c>
      <c r="G128">
        <v>1</v>
      </c>
      <c r="H128" t="s">
        <v>206</v>
      </c>
      <c r="I128" s="16" t="s">
        <v>203</v>
      </c>
      <c r="J128" s="13" t="s">
        <v>223</v>
      </c>
    </row>
    <row r="129" spans="2:10">
      <c r="B129">
        <v>100625</v>
      </c>
      <c r="C129">
        <v>6002</v>
      </c>
      <c r="D129" t="e">
        <f>ROUND(辅助设计表!#REF!/9,4)*10000</f>
        <v>#REF!</v>
      </c>
      <c r="E129">
        <v>1</v>
      </c>
      <c r="F129">
        <v>1</v>
      </c>
      <c r="G129">
        <v>1</v>
      </c>
      <c r="H129" t="s">
        <v>207</v>
      </c>
      <c r="I129" s="16" t="s">
        <v>203</v>
      </c>
      <c r="J129" s="13" t="s">
        <v>223</v>
      </c>
    </row>
    <row r="130" spans="2:10">
      <c r="B130">
        <v>100626</v>
      </c>
      <c r="C130">
        <v>6003</v>
      </c>
      <c r="D130" t="e">
        <f>ROUND(辅助设计表!#REF!/9,4)*10000</f>
        <v>#REF!</v>
      </c>
      <c r="E130">
        <v>1</v>
      </c>
      <c r="F130">
        <v>1</v>
      </c>
      <c r="G130">
        <v>1</v>
      </c>
      <c r="H130" t="s">
        <v>208</v>
      </c>
      <c r="I130" s="16" t="s">
        <v>203</v>
      </c>
      <c r="J130" s="13" t="s">
        <v>223</v>
      </c>
    </row>
    <row r="131" spans="2:10">
      <c r="B131">
        <v>100627</v>
      </c>
      <c r="C131">
        <v>6004</v>
      </c>
      <c r="D131" t="e">
        <f>ROUND(辅助设计表!#REF!/9,4)*10000</f>
        <v>#REF!</v>
      </c>
      <c r="E131">
        <v>1</v>
      </c>
      <c r="F131">
        <v>1</v>
      </c>
      <c r="G131">
        <v>1</v>
      </c>
      <c r="H131" t="s">
        <v>209</v>
      </c>
      <c r="I131" s="16" t="s">
        <v>203</v>
      </c>
      <c r="J131" s="13" t="s">
        <v>223</v>
      </c>
    </row>
    <row r="132" spans="2:10">
      <c r="B132">
        <v>100628</v>
      </c>
      <c r="C132">
        <v>6005</v>
      </c>
      <c r="D132" t="e">
        <f>ROUND(辅助设计表!#REF!/9,4)*10000</f>
        <v>#REF!</v>
      </c>
      <c r="E132">
        <v>1</v>
      </c>
      <c r="F132">
        <v>1</v>
      </c>
      <c r="G132">
        <v>1</v>
      </c>
      <c r="H132" t="s">
        <v>210</v>
      </c>
      <c r="I132" s="16" t="s">
        <v>203</v>
      </c>
      <c r="J132" s="13" t="s">
        <v>223</v>
      </c>
    </row>
    <row r="133" spans="2:10">
      <c r="B133">
        <v>100629</v>
      </c>
      <c r="C133">
        <v>6006</v>
      </c>
      <c r="D133" t="e">
        <f>ROUND(辅助设计表!#REF!/9,4)*10000</f>
        <v>#REF!</v>
      </c>
      <c r="E133">
        <v>1</v>
      </c>
      <c r="F133">
        <v>1</v>
      </c>
      <c r="G133">
        <v>1</v>
      </c>
      <c r="H133" t="s">
        <v>211</v>
      </c>
      <c r="I133" s="16" t="s">
        <v>203</v>
      </c>
      <c r="J133" s="13" t="s">
        <v>223</v>
      </c>
    </row>
    <row r="134" spans="2:10">
      <c r="B134">
        <v>100630</v>
      </c>
      <c r="C134">
        <v>6007</v>
      </c>
      <c r="D134" t="e">
        <f>ROUND(辅助设计表!#REF!/9,4)*10000</f>
        <v>#REF!</v>
      </c>
      <c r="E134">
        <v>1</v>
      </c>
      <c r="F134">
        <v>1</v>
      </c>
      <c r="G134">
        <v>1</v>
      </c>
      <c r="H134" t="s">
        <v>212</v>
      </c>
      <c r="I134" s="16" t="s">
        <v>203</v>
      </c>
      <c r="J134" s="13" t="s">
        <v>223</v>
      </c>
    </row>
    <row r="135" spans="2:10">
      <c r="B135">
        <v>100631</v>
      </c>
      <c r="C135">
        <v>6008</v>
      </c>
      <c r="D135" t="e">
        <f>ROUND(辅助设计表!#REF!/9,4)*10000</f>
        <v>#REF!</v>
      </c>
      <c r="E135">
        <v>1</v>
      </c>
      <c r="F135">
        <v>1</v>
      </c>
      <c r="G135">
        <v>1</v>
      </c>
      <c r="H135" t="s">
        <v>213</v>
      </c>
      <c r="I135" s="16" t="s">
        <v>203</v>
      </c>
      <c r="J135" s="13" t="s">
        <v>223</v>
      </c>
    </row>
    <row r="136" spans="2:10">
      <c r="B136">
        <v>100632</v>
      </c>
      <c r="C136">
        <v>6009</v>
      </c>
      <c r="D136" t="e">
        <f>ROUND(辅助设计表!#REF!/9,4)*10000</f>
        <v>#REF!</v>
      </c>
      <c r="E136">
        <v>1</v>
      </c>
      <c r="F136">
        <v>1</v>
      </c>
      <c r="G136">
        <v>1</v>
      </c>
      <c r="H136" t="s">
        <v>214</v>
      </c>
      <c r="I136" s="16" t="s">
        <v>203</v>
      </c>
      <c r="J136" s="13" t="s">
        <v>223</v>
      </c>
    </row>
    <row r="137" spans="2:10">
      <c r="B137">
        <v>100633</v>
      </c>
      <c r="C137">
        <v>6013</v>
      </c>
      <c r="D137" t="e">
        <f>ROUND(辅助设计表!#REF!/8,4)*10000</f>
        <v>#REF!</v>
      </c>
      <c r="E137">
        <v>1</v>
      </c>
      <c r="F137">
        <v>1</v>
      </c>
      <c r="G137">
        <v>1</v>
      </c>
      <c r="H137" t="s">
        <v>215</v>
      </c>
      <c r="I137" s="16" t="s">
        <v>204</v>
      </c>
      <c r="J137" s="13" t="s">
        <v>223</v>
      </c>
    </row>
    <row r="138" spans="2:10">
      <c r="B138">
        <v>100634</v>
      </c>
      <c r="C138">
        <v>6014</v>
      </c>
      <c r="D138" t="e">
        <f>ROUND(辅助设计表!#REF!/8,4)*10000</f>
        <v>#REF!</v>
      </c>
      <c r="E138">
        <v>1</v>
      </c>
      <c r="F138">
        <v>1</v>
      </c>
      <c r="G138">
        <v>1</v>
      </c>
      <c r="H138" t="s">
        <v>216</v>
      </c>
      <c r="I138" s="16" t="s">
        <v>204</v>
      </c>
      <c r="J138" s="13" t="s">
        <v>223</v>
      </c>
    </row>
    <row r="139" spans="2:10">
      <c r="B139">
        <v>100635</v>
      </c>
      <c r="C139">
        <v>6015</v>
      </c>
      <c r="D139" t="e">
        <f>ROUND(辅助设计表!#REF!/8,4)*10000</f>
        <v>#REF!</v>
      </c>
      <c r="E139">
        <v>1</v>
      </c>
      <c r="F139">
        <v>1</v>
      </c>
      <c r="G139">
        <v>1</v>
      </c>
      <c r="H139" t="s">
        <v>217</v>
      </c>
      <c r="I139" s="16" t="s">
        <v>204</v>
      </c>
      <c r="J139" s="13" t="s">
        <v>223</v>
      </c>
    </row>
    <row r="140" spans="2:10">
      <c r="B140">
        <v>100636</v>
      </c>
      <c r="C140">
        <v>6016</v>
      </c>
      <c r="D140" t="e">
        <f>ROUND(辅助设计表!#REF!/8,4)*10000</f>
        <v>#REF!</v>
      </c>
      <c r="E140">
        <v>1</v>
      </c>
      <c r="F140">
        <v>1</v>
      </c>
      <c r="G140">
        <v>1</v>
      </c>
      <c r="H140" t="s">
        <v>218</v>
      </c>
      <c r="I140" s="16" t="s">
        <v>204</v>
      </c>
      <c r="J140" s="13" t="s">
        <v>223</v>
      </c>
    </row>
    <row r="141" spans="2:10">
      <c r="B141">
        <v>100637</v>
      </c>
      <c r="C141">
        <v>6017</v>
      </c>
      <c r="D141" t="e">
        <f>ROUND(辅助设计表!#REF!/8,4)*10000</f>
        <v>#REF!</v>
      </c>
      <c r="E141">
        <v>1</v>
      </c>
      <c r="F141">
        <v>1</v>
      </c>
      <c r="G141">
        <v>1</v>
      </c>
      <c r="H141" t="s">
        <v>219</v>
      </c>
      <c r="I141" s="16" t="s">
        <v>204</v>
      </c>
      <c r="J141" s="13" t="s">
        <v>223</v>
      </c>
    </row>
    <row r="142" spans="2:10">
      <c r="B142">
        <v>100638</v>
      </c>
      <c r="C142">
        <v>6018</v>
      </c>
      <c r="D142" t="e">
        <f>ROUND(辅助设计表!#REF!/8,4)*10000</f>
        <v>#REF!</v>
      </c>
      <c r="E142">
        <v>1</v>
      </c>
      <c r="F142">
        <v>1</v>
      </c>
      <c r="G142">
        <v>1</v>
      </c>
      <c r="H142" t="s">
        <v>220</v>
      </c>
      <c r="I142" s="16" t="s">
        <v>204</v>
      </c>
      <c r="J142" s="13" t="s">
        <v>223</v>
      </c>
    </row>
    <row r="143" spans="2:10">
      <c r="B143">
        <v>100639</v>
      </c>
      <c r="C143">
        <v>6019</v>
      </c>
      <c r="D143" t="e">
        <f>ROUND(辅助设计表!#REF!/8,4)*10000</f>
        <v>#REF!</v>
      </c>
      <c r="E143">
        <v>1</v>
      </c>
      <c r="F143">
        <v>1</v>
      </c>
      <c r="G143">
        <v>1</v>
      </c>
      <c r="H143" t="s">
        <v>221</v>
      </c>
      <c r="I143" s="16" t="s">
        <v>204</v>
      </c>
      <c r="J143" s="13" t="s">
        <v>223</v>
      </c>
    </row>
    <row r="144" spans="2:10">
      <c r="B144">
        <v>100640</v>
      </c>
      <c r="C144">
        <v>6020</v>
      </c>
      <c r="D144" t="e">
        <f>ROUND(辅助设计表!#REF!/8,4)*10000</f>
        <v>#REF!</v>
      </c>
      <c r="E144">
        <v>1</v>
      </c>
      <c r="F144">
        <v>1</v>
      </c>
      <c r="G144">
        <v>1</v>
      </c>
      <c r="H144" t="s">
        <v>222</v>
      </c>
      <c r="I144" s="16" t="s">
        <v>204</v>
      </c>
      <c r="J144" s="13" t="s">
        <v>223</v>
      </c>
    </row>
    <row r="145" spans="2:10">
      <c r="B145" s="12">
        <v>210101</v>
      </c>
      <c r="C145" s="12">
        <v>3</v>
      </c>
      <c r="D145" s="12">
        <v>100</v>
      </c>
      <c r="E145" s="12">
        <v>1</v>
      </c>
      <c r="F145" s="12">
        <f>F146-400</f>
        <v>-8700</v>
      </c>
      <c r="G145" s="12">
        <f>辅助设计表!$E$19</f>
        <v>0</v>
      </c>
      <c r="H145" s="12" t="s">
        <v>224</v>
      </c>
      <c r="I145" s="12"/>
      <c r="J145" s="12" t="s">
        <v>225</v>
      </c>
    </row>
    <row r="146" spans="2:10">
      <c r="B146" s="12">
        <f>B145+1</f>
        <v>210102</v>
      </c>
      <c r="C146" s="12">
        <v>3</v>
      </c>
      <c r="D146" s="12">
        <v>100</v>
      </c>
      <c r="E146" s="12">
        <v>1</v>
      </c>
      <c r="F146" s="12">
        <f>F147-600</f>
        <v>-8300</v>
      </c>
      <c r="G146" s="12">
        <f>F146</f>
        <v>-8300</v>
      </c>
      <c r="H146" s="12" t="s">
        <v>224</v>
      </c>
      <c r="I146" s="12"/>
      <c r="J146" s="12" t="s">
        <v>226</v>
      </c>
    </row>
    <row r="147" spans="2:10">
      <c r="B147" s="12">
        <f>B146+1</f>
        <v>210103</v>
      </c>
      <c r="C147" s="12">
        <v>3</v>
      </c>
      <c r="D147" s="12">
        <v>100</v>
      </c>
      <c r="E147" s="12">
        <v>1</v>
      </c>
      <c r="F147" s="12">
        <f>F149-500</f>
        <v>-7700</v>
      </c>
      <c r="G147" s="12">
        <f t="shared" ref="G147:G169" si="2">F147</f>
        <v>-7700</v>
      </c>
      <c r="H147" s="12" t="s">
        <v>224</v>
      </c>
      <c r="I147" s="12"/>
      <c r="J147" s="12" t="s">
        <v>227</v>
      </c>
    </row>
    <row r="148" spans="2:10">
      <c r="B148" s="12">
        <f>B145+100</f>
        <v>210201</v>
      </c>
      <c r="C148" s="12">
        <v>3</v>
      </c>
      <c r="D148" s="12">
        <v>100</v>
      </c>
      <c r="E148" s="12">
        <v>1</v>
      </c>
      <c r="F148" s="12">
        <f>F149-400</f>
        <v>-7600</v>
      </c>
      <c r="G148" s="12">
        <f t="shared" si="2"/>
        <v>-7600</v>
      </c>
      <c r="H148" s="12" t="s">
        <v>224</v>
      </c>
      <c r="I148" s="12"/>
      <c r="J148" s="12" t="s">
        <v>228</v>
      </c>
    </row>
    <row r="149" spans="2:10">
      <c r="B149" s="12">
        <f t="shared" ref="B149:B168" si="3">B146+100</f>
        <v>210202</v>
      </c>
      <c r="C149" s="12">
        <v>3</v>
      </c>
      <c r="D149" s="12">
        <v>100</v>
      </c>
      <c r="E149" s="12">
        <v>1</v>
      </c>
      <c r="F149" s="12">
        <f>F150-600</f>
        <v>-7200</v>
      </c>
      <c r="G149" s="12">
        <f t="shared" si="2"/>
        <v>-7200</v>
      </c>
      <c r="H149" s="12" t="s">
        <v>224</v>
      </c>
      <c r="I149" s="12"/>
      <c r="J149" s="12" t="s">
        <v>229</v>
      </c>
    </row>
    <row r="150" spans="2:10">
      <c r="B150" s="12">
        <f t="shared" si="3"/>
        <v>210203</v>
      </c>
      <c r="C150" s="12">
        <v>3</v>
      </c>
      <c r="D150" s="12">
        <v>100</v>
      </c>
      <c r="E150" s="12">
        <v>1</v>
      </c>
      <c r="F150" s="12">
        <f>F152-500</f>
        <v>-6600</v>
      </c>
      <c r="G150" s="12">
        <f t="shared" si="2"/>
        <v>-6600</v>
      </c>
      <c r="H150" s="12" t="s">
        <v>224</v>
      </c>
      <c r="I150" s="12"/>
      <c r="J150" s="12" t="s">
        <v>230</v>
      </c>
    </row>
    <row r="151" spans="2:10">
      <c r="B151" s="12">
        <f t="shared" si="3"/>
        <v>210301</v>
      </c>
      <c r="C151" s="12">
        <v>3</v>
      </c>
      <c r="D151" s="12">
        <v>100</v>
      </c>
      <c r="E151" s="12">
        <v>1</v>
      </c>
      <c r="F151" s="12">
        <f>F152-400</f>
        <v>-6500</v>
      </c>
      <c r="G151" s="12">
        <f t="shared" si="2"/>
        <v>-6500</v>
      </c>
      <c r="H151" s="12" t="s">
        <v>224</v>
      </c>
      <c r="I151" s="12"/>
      <c r="J151" s="12" t="s">
        <v>231</v>
      </c>
    </row>
    <row r="152" spans="2:10">
      <c r="B152" s="12">
        <f t="shared" si="3"/>
        <v>210302</v>
      </c>
      <c r="C152" s="12">
        <v>3</v>
      </c>
      <c r="D152" s="12">
        <v>100</v>
      </c>
      <c r="E152" s="12">
        <v>1</v>
      </c>
      <c r="F152" s="12">
        <f>F153-600</f>
        <v>-6100</v>
      </c>
      <c r="G152" s="12">
        <f t="shared" si="2"/>
        <v>-6100</v>
      </c>
      <c r="H152" s="12" t="s">
        <v>224</v>
      </c>
      <c r="I152" s="12"/>
      <c r="J152" s="12" t="s">
        <v>232</v>
      </c>
    </row>
    <row r="153" spans="2:10">
      <c r="B153" s="12">
        <f t="shared" si="3"/>
        <v>210303</v>
      </c>
      <c r="C153" s="12">
        <v>3</v>
      </c>
      <c r="D153" s="12">
        <v>100</v>
      </c>
      <c r="E153" s="12">
        <v>1</v>
      </c>
      <c r="F153" s="12">
        <f>F155-500</f>
        <v>-5500</v>
      </c>
      <c r="G153" s="12">
        <f t="shared" si="2"/>
        <v>-5500</v>
      </c>
      <c r="H153" s="12" t="s">
        <v>224</v>
      </c>
      <c r="I153" s="12"/>
      <c r="J153" s="12" t="s">
        <v>233</v>
      </c>
    </row>
    <row r="154" spans="2:10">
      <c r="B154" s="12">
        <f t="shared" si="3"/>
        <v>210401</v>
      </c>
      <c r="C154" s="12">
        <v>3</v>
      </c>
      <c r="D154" s="12">
        <v>100</v>
      </c>
      <c r="E154" s="12">
        <v>1</v>
      </c>
      <c r="F154" s="12">
        <f>F155-400</f>
        <v>-5400</v>
      </c>
      <c r="G154" s="12">
        <f t="shared" si="2"/>
        <v>-5400</v>
      </c>
      <c r="H154" s="12" t="s">
        <v>224</v>
      </c>
      <c r="I154" s="12"/>
      <c r="J154" s="12" t="s">
        <v>234</v>
      </c>
    </row>
    <row r="155" spans="2:10">
      <c r="B155" s="12">
        <f t="shared" si="3"/>
        <v>210402</v>
      </c>
      <c r="C155" s="12">
        <v>3</v>
      </c>
      <c r="D155" s="12">
        <v>100</v>
      </c>
      <c r="E155" s="12">
        <v>1</v>
      </c>
      <c r="F155" s="12">
        <f>F156-600</f>
        <v>-5000</v>
      </c>
      <c r="G155" s="12">
        <f t="shared" si="2"/>
        <v>-5000</v>
      </c>
      <c r="H155" s="12" t="s">
        <v>224</v>
      </c>
      <c r="I155" s="12"/>
      <c r="J155" s="12" t="s">
        <v>235</v>
      </c>
    </row>
    <row r="156" spans="2:10">
      <c r="B156" s="12">
        <f t="shared" si="3"/>
        <v>210403</v>
      </c>
      <c r="C156" s="12">
        <v>3</v>
      </c>
      <c r="D156" s="12">
        <v>100</v>
      </c>
      <c r="E156" s="12">
        <v>1</v>
      </c>
      <c r="F156" s="12">
        <f>F158-500</f>
        <v>-4400</v>
      </c>
      <c r="G156" s="12">
        <f t="shared" si="2"/>
        <v>-4400</v>
      </c>
      <c r="H156" s="12" t="s">
        <v>224</v>
      </c>
      <c r="I156" s="12"/>
      <c r="J156" s="12" t="s">
        <v>235</v>
      </c>
    </row>
    <row r="157" spans="2:10">
      <c r="B157" s="12">
        <f t="shared" si="3"/>
        <v>210501</v>
      </c>
      <c r="C157" s="12">
        <v>3</v>
      </c>
      <c r="D157" s="12">
        <v>100</v>
      </c>
      <c r="E157" s="12">
        <v>1</v>
      </c>
      <c r="F157" s="12">
        <f>F158-400</f>
        <v>-4300</v>
      </c>
      <c r="G157" s="12">
        <f t="shared" si="2"/>
        <v>-4300</v>
      </c>
      <c r="H157" s="12" t="s">
        <v>224</v>
      </c>
      <c r="I157" s="12"/>
      <c r="J157" s="12" t="s">
        <v>236</v>
      </c>
    </row>
    <row r="158" spans="2:10">
      <c r="B158" s="12">
        <f t="shared" si="3"/>
        <v>210502</v>
      </c>
      <c r="C158" s="12">
        <v>3</v>
      </c>
      <c r="D158" s="12">
        <v>100</v>
      </c>
      <c r="E158" s="12">
        <v>1</v>
      </c>
      <c r="F158" s="12">
        <f>F159-600</f>
        <v>-3900</v>
      </c>
      <c r="G158" s="12">
        <f t="shared" si="2"/>
        <v>-3900</v>
      </c>
      <c r="H158" s="12" t="s">
        <v>224</v>
      </c>
      <c r="I158" s="12"/>
      <c r="J158" s="12" t="s">
        <v>237</v>
      </c>
    </row>
    <row r="159" spans="2:10">
      <c r="B159" s="12">
        <f t="shared" si="3"/>
        <v>210503</v>
      </c>
      <c r="C159" s="12">
        <v>3</v>
      </c>
      <c r="D159" s="12">
        <v>100</v>
      </c>
      <c r="E159" s="12">
        <v>1</v>
      </c>
      <c r="F159" s="12">
        <f>F161-500</f>
        <v>-3300</v>
      </c>
      <c r="G159" s="12">
        <f t="shared" si="2"/>
        <v>-3300</v>
      </c>
      <c r="H159" s="12" t="s">
        <v>224</v>
      </c>
      <c r="I159" s="12"/>
      <c r="J159" s="12" t="s">
        <v>238</v>
      </c>
    </row>
    <row r="160" spans="2:10">
      <c r="B160" s="12">
        <f t="shared" si="3"/>
        <v>210601</v>
      </c>
      <c r="C160" s="12">
        <v>3</v>
      </c>
      <c r="D160" s="12">
        <v>100</v>
      </c>
      <c r="E160" s="12">
        <v>1</v>
      </c>
      <c r="F160" s="12">
        <f>F161-400</f>
        <v>-3200</v>
      </c>
      <c r="G160" s="12">
        <f t="shared" si="2"/>
        <v>-3200</v>
      </c>
      <c r="H160" s="12" t="s">
        <v>224</v>
      </c>
      <c r="I160" s="12"/>
      <c r="J160" s="12" t="s">
        <v>239</v>
      </c>
    </row>
    <row r="161" spans="2:10">
      <c r="B161" s="12">
        <f t="shared" si="3"/>
        <v>210602</v>
      </c>
      <c r="C161" s="12">
        <v>3</v>
      </c>
      <c r="D161" s="12">
        <v>100</v>
      </c>
      <c r="E161" s="12">
        <v>1</v>
      </c>
      <c r="F161" s="12">
        <f>F162-600</f>
        <v>-2800</v>
      </c>
      <c r="G161" s="12">
        <f t="shared" si="2"/>
        <v>-2800</v>
      </c>
      <c r="H161" s="12" t="s">
        <v>224</v>
      </c>
      <c r="I161" s="12"/>
      <c r="J161" s="12" t="s">
        <v>240</v>
      </c>
    </row>
    <row r="162" spans="2:10">
      <c r="B162" s="12">
        <f t="shared" si="3"/>
        <v>210603</v>
      </c>
      <c r="C162" s="12">
        <v>3</v>
      </c>
      <c r="D162" s="12">
        <v>100</v>
      </c>
      <c r="E162" s="12">
        <v>1</v>
      </c>
      <c r="F162" s="12">
        <f>F164-500</f>
        <v>-2200</v>
      </c>
      <c r="G162" s="12">
        <f t="shared" si="2"/>
        <v>-2200</v>
      </c>
      <c r="H162" s="12" t="s">
        <v>224</v>
      </c>
      <c r="I162" s="12"/>
      <c r="J162" s="12" t="s">
        <v>241</v>
      </c>
    </row>
    <row r="163" spans="2:10">
      <c r="B163" s="12">
        <f t="shared" si="3"/>
        <v>210701</v>
      </c>
      <c r="C163" s="12">
        <v>3</v>
      </c>
      <c r="D163" s="12">
        <v>100</v>
      </c>
      <c r="E163" s="12">
        <v>1</v>
      </c>
      <c r="F163" s="12">
        <f>F164-400</f>
        <v>-2100</v>
      </c>
      <c r="G163" s="12">
        <f t="shared" si="2"/>
        <v>-2100</v>
      </c>
      <c r="H163" s="12" t="s">
        <v>224</v>
      </c>
      <c r="I163" s="12"/>
      <c r="J163" s="12" t="s">
        <v>242</v>
      </c>
    </row>
    <row r="164" spans="2:10">
      <c r="B164" s="12">
        <f t="shared" si="3"/>
        <v>210702</v>
      </c>
      <c r="C164" s="12">
        <v>3</v>
      </c>
      <c r="D164" s="12">
        <v>100</v>
      </c>
      <c r="E164" s="12">
        <v>1</v>
      </c>
      <c r="F164" s="12">
        <f>F165-600</f>
        <v>-1700</v>
      </c>
      <c r="G164" s="12">
        <f t="shared" si="2"/>
        <v>-1700</v>
      </c>
      <c r="H164" s="12" t="s">
        <v>224</v>
      </c>
      <c r="I164" s="12"/>
      <c r="J164" s="12" t="s">
        <v>243</v>
      </c>
    </row>
    <row r="165" spans="2:10">
      <c r="B165" s="12">
        <f t="shared" si="3"/>
        <v>210703</v>
      </c>
      <c r="C165" s="12">
        <v>3</v>
      </c>
      <c r="D165" s="12">
        <v>100</v>
      </c>
      <c r="E165" s="12">
        <v>1</v>
      </c>
      <c r="F165" s="12">
        <f>F167-500</f>
        <v>-1100</v>
      </c>
      <c r="G165" s="12">
        <f t="shared" si="2"/>
        <v>-1100</v>
      </c>
      <c r="H165" s="12" t="s">
        <v>224</v>
      </c>
      <c r="I165" s="12"/>
      <c r="J165" s="12" t="s">
        <v>244</v>
      </c>
    </row>
    <row r="166" spans="2:10">
      <c r="B166" s="12">
        <f t="shared" si="3"/>
        <v>210801</v>
      </c>
      <c r="C166" s="12">
        <v>3</v>
      </c>
      <c r="D166" s="12">
        <v>100</v>
      </c>
      <c r="E166" s="12">
        <v>1</v>
      </c>
      <c r="F166" s="12">
        <f>F167-400</f>
        <v>-1000</v>
      </c>
      <c r="G166" s="12">
        <f t="shared" si="2"/>
        <v>-1000</v>
      </c>
      <c r="H166" s="12" t="s">
        <v>224</v>
      </c>
      <c r="I166" s="12"/>
      <c r="J166" s="12" t="s">
        <v>245</v>
      </c>
    </row>
    <row r="167" spans="2:10">
      <c r="B167" s="12">
        <f t="shared" si="3"/>
        <v>210802</v>
      </c>
      <c r="C167" s="12">
        <v>3</v>
      </c>
      <c r="D167" s="12">
        <v>100</v>
      </c>
      <c r="E167" s="12">
        <v>1</v>
      </c>
      <c r="F167" s="12">
        <f>F168-600</f>
        <v>-600</v>
      </c>
      <c r="G167" s="12">
        <f t="shared" si="2"/>
        <v>-600</v>
      </c>
      <c r="H167" s="12" t="s">
        <v>224</v>
      </c>
      <c r="I167" s="12"/>
      <c r="J167" s="12" t="s">
        <v>246</v>
      </c>
    </row>
    <row r="168" spans="2:10">
      <c r="B168" s="12">
        <f t="shared" si="3"/>
        <v>210803</v>
      </c>
      <c r="C168" s="12">
        <v>3</v>
      </c>
      <c r="D168" s="12">
        <v>100</v>
      </c>
      <c r="E168" s="12">
        <v>1</v>
      </c>
      <c r="F168" s="12">
        <f>辅助设计表!E19</f>
        <v>0</v>
      </c>
      <c r="G168" s="12">
        <f t="shared" si="2"/>
        <v>0</v>
      </c>
      <c r="H168" s="12" t="s">
        <v>224</v>
      </c>
      <c r="I168" s="12"/>
      <c r="J168" s="12" t="s">
        <v>247</v>
      </c>
    </row>
    <row r="169" spans="2:10">
      <c r="B169" s="12">
        <f>B145+10000</f>
        <v>220101</v>
      </c>
      <c r="C169" s="12">
        <v>4</v>
      </c>
      <c r="D169" s="12">
        <v>100</v>
      </c>
      <c r="E169" s="12">
        <v>1</v>
      </c>
      <c r="F169" s="12">
        <f>F170-40</f>
        <v>-870</v>
      </c>
      <c r="G169" s="17">
        <f t="shared" si="2"/>
        <v>-870</v>
      </c>
      <c r="H169" s="12" t="s">
        <v>248</v>
      </c>
      <c r="I169" s="12"/>
      <c r="J169" s="12" t="s">
        <v>225</v>
      </c>
    </row>
    <row r="170" spans="2:10">
      <c r="B170" s="12">
        <f t="shared" ref="B170:B193" si="4">B146+10000</f>
        <v>220102</v>
      </c>
      <c r="C170" s="12">
        <v>4</v>
      </c>
      <c r="D170" s="12">
        <v>100</v>
      </c>
      <c r="E170" s="12">
        <v>1</v>
      </c>
      <c r="F170" s="12">
        <f>F171-60</f>
        <v>-830</v>
      </c>
      <c r="G170" s="17">
        <f t="shared" ref="G170:G193" si="5">F170</f>
        <v>-830</v>
      </c>
      <c r="H170" s="12" t="s">
        <v>248</v>
      </c>
      <c r="I170" s="12"/>
      <c r="J170" s="12" t="s">
        <v>226</v>
      </c>
    </row>
    <row r="171" spans="2:10">
      <c r="B171" s="12">
        <f t="shared" si="4"/>
        <v>220103</v>
      </c>
      <c r="C171" s="12">
        <v>4</v>
      </c>
      <c r="D171" s="12">
        <v>100</v>
      </c>
      <c r="E171" s="12">
        <v>1</v>
      </c>
      <c r="F171" s="12">
        <f>F173-50</f>
        <v>-770</v>
      </c>
      <c r="G171" s="17">
        <f t="shared" si="5"/>
        <v>-770</v>
      </c>
      <c r="H171" s="12" t="s">
        <v>248</v>
      </c>
      <c r="I171" s="12"/>
      <c r="J171" s="12" t="s">
        <v>227</v>
      </c>
    </row>
    <row r="172" spans="2:10">
      <c r="B172" s="12">
        <f t="shared" si="4"/>
        <v>220201</v>
      </c>
      <c r="C172" s="12">
        <v>4</v>
      </c>
      <c r="D172" s="12">
        <v>100</v>
      </c>
      <c r="E172" s="12">
        <v>1</v>
      </c>
      <c r="F172" s="12">
        <f>F173-40</f>
        <v>-760</v>
      </c>
      <c r="G172" s="17">
        <f t="shared" si="5"/>
        <v>-760</v>
      </c>
      <c r="H172" s="12" t="s">
        <v>248</v>
      </c>
      <c r="I172" s="12"/>
      <c r="J172" s="12" t="s">
        <v>228</v>
      </c>
    </row>
    <row r="173" spans="2:10">
      <c r="B173" s="12">
        <f t="shared" si="4"/>
        <v>220202</v>
      </c>
      <c r="C173" s="12">
        <v>4</v>
      </c>
      <c r="D173" s="12">
        <v>100</v>
      </c>
      <c r="E173" s="12">
        <v>1</v>
      </c>
      <c r="F173" s="12">
        <f>F174-60</f>
        <v>-720</v>
      </c>
      <c r="G173" s="17">
        <f t="shared" si="5"/>
        <v>-720</v>
      </c>
      <c r="H173" s="12" t="s">
        <v>248</v>
      </c>
      <c r="I173" s="12"/>
      <c r="J173" s="12" t="s">
        <v>229</v>
      </c>
    </row>
    <row r="174" spans="2:10">
      <c r="B174" s="12">
        <f t="shared" si="4"/>
        <v>220203</v>
      </c>
      <c r="C174" s="12">
        <v>4</v>
      </c>
      <c r="D174" s="12">
        <v>100</v>
      </c>
      <c r="E174" s="12">
        <v>1</v>
      </c>
      <c r="F174" s="12">
        <f>F176-50</f>
        <v>-660</v>
      </c>
      <c r="G174" s="17">
        <f t="shared" si="5"/>
        <v>-660</v>
      </c>
      <c r="H174" s="12" t="s">
        <v>248</v>
      </c>
      <c r="I174" s="12"/>
      <c r="J174" s="12" t="s">
        <v>230</v>
      </c>
    </row>
    <row r="175" spans="2:10">
      <c r="B175" s="12">
        <f t="shared" si="4"/>
        <v>220301</v>
      </c>
      <c r="C175" s="12">
        <v>4</v>
      </c>
      <c r="D175" s="12">
        <v>100</v>
      </c>
      <c r="E175" s="12">
        <v>1</v>
      </c>
      <c r="F175" s="12">
        <f>F176-40</f>
        <v>-650</v>
      </c>
      <c r="G175" s="17">
        <f t="shared" si="5"/>
        <v>-650</v>
      </c>
      <c r="H175" s="12" t="s">
        <v>248</v>
      </c>
      <c r="I175" s="12"/>
      <c r="J175" s="12" t="s">
        <v>231</v>
      </c>
    </row>
    <row r="176" spans="2:10">
      <c r="B176" s="12">
        <f t="shared" si="4"/>
        <v>220302</v>
      </c>
      <c r="C176" s="12">
        <v>4</v>
      </c>
      <c r="D176" s="12">
        <v>100</v>
      </c>
      <c r="E176" s="12">
        <v>1</v>
      </c>
      <c r="F176" s="12">
        <f>F177-60</f>
        <v>-610</v>
      </c>
      <c r="G176" s="17">
        <f t="shared" si="5"/>
        <v>-610</v>
      </c>
      <c r="H176" s="12" t="s">
        <v>248</v>
      </c>
      <c r="I176" s="12"/>
      <c r="J176" s="12" t="s">
        <v>232</v>
      </c>
    </row>
    <row r="177" spans="2:10">
      <c r="B177" s="12">
        <f t="shared" si="4"/>
        <v>220303</v>
      </c>
      <c r="C177" s="12">
        <v>4</v>
      </c>
      <c r="D177" s="12">
        <v>100</v>
      </c>
      <c r="E177" s="12">
        <v>1</v>
      </c>
      <c r="F177" s="12">
        <f>F179-50</f>
        <v>-550</v>
      </c>
      <c r="G177" s="17">
        <f t="shared" si="5"/>
        <v>-550</v>
      </c>
      <c r="H177" s="12" t="s">
        <v>248</v>
      </c>
      <c r="I177" s="12"/>
      <c r="J177" s="12" t="s">
        <v>233</v>
      </c>
    </row>
    <row r="178" spans="2:10">
      <c r="B178" s="12">
        <f t="shared" si="4"/>
        <v>220401</v>
      </c>
      <c r="C178" s="12">
        <v>4</v>
      </c>
      <c r="D178" s="12">
        <v>100</v>
      </c>
      <c r="E178" s="12">
        <v>1</v>
      </c>
      <c r="F178" s="12">
        <f>F179-40</f>
        <v>-540</v>
      </c>
      <c r="G178" s="17">
        <f t="shared" si="5"/>
        <v>-540</v>
      </c>
      <c r="H178" s="12" t="s">
        <v>248</v>
      </c>
      <c r="I178" s="12"/>
      <c r="J178" s="12" t="s">
        <v>234</v>
      </c>
    </row>
    <row r="179" spans="2:10">
      <c r="B179" s="12">
        <f t="shared" si="4"/>
        <v>220402</v>
      </c>
      <c r="C179" s="12">
        <v>4</v>
      </c>
      <c r="D179" s="12">
        <v>100</v>
      </c>
      <c r="E179" s="12">
        <v>1</v>
      </c>
      <c r="F179" s="12">
        <f>F180-60</f>
        <v>-500</v>
      </c>
      <c r="G179" s="17">
        <f t="shared" si="5"/>
        <v>-500</v>
      </c>
      <c r="H179" s="12" t="s">
        <v>248</v>
      </c>
      <c r="I179" s="12"/>
      <c r="J179" s="12" t="s">
        <v>235</v>
      </c>
    </row>
    <row r="180" spans="2:10">
      <c r="B180" s="12">
        <f t="shared" si="4"/>
        <v>220403</v>
      </c>
      <c r="C180" s="12">
        <v>4</v>
      </c>
      <c r="D180" s="12">
        <v>100</v>
      </c>
      <c r="E180" s="12">
        <v>1</v>
      </c>
      <c r="F180" s="12">
        <f>F182-50</f>
        <v>-440</v>
      </c>
      <c r="G180" s="17">
        <f t="shared" si="5"/>
        <v>-440</v>
      </c>
      <c r="H180" s="12" t="s">
        <v>248</v>
      </c>
      <c r="I180" s="12"/>
      <c r="J180" s="12" t="s">
        <v>235</v>
      </c>
    </row>
    <row r="181" spans="2:10">
      <c r="B181" s="12">
        <f t="shared" si="4"/>
        <v>220501</v>
      </c>
      <c r="C181" s="12">
        <v>4</v>
      </c>
      <c r="D181" s="12">
        <v>100</v>
      </c>
      <c r="E181" s="12">
        <v>1</v>
      </c>
      <c r="F181" s="12">
        <f>F182-40</f>
        <v>-430</v>
      </c>
      <c r="G181" s="17">
        <f t="shared" si="5"/>
        <v>-430</v>
      </c>
      <c r="H181" s="12" t="s">
        <v>248</v>
      </c>
      <c r="I181" s="12"/>
      <c r="J181" s="12" t="s">
        <v>236</v>
      </c>
    </row>
    <row r="182" spans="2:10">
      <c r="B182" s="12">
        <f t="shared" si="4"/>
        <v>220502</v>
      </c>
      <c r="C182" s="12">
        <v>4</v>
      </c>
      <c r="D182" s="12">
        <v>100</v>
      </c>
      <c r="E182" s="12">
        <v>1</v>
      </c>
      <c r="F182" s="12">
        <f>F183-60</f>
        <v>-390</v>
      </c>
      <c r="G182" s="17">
        <f t="shared" si="5"/>
        <v>-390</v>
      </c>
      <c r="H182" s="12" t="s">
        <v>248</v>
      </c>
      <c r="I182" s="12"/>
      <c r="J182" s="12" t="s">
        <v>237</v>
      </c>
    </row>
    <row r="183" spans="2:10">
      <c r="B183" s="12">
        <f t="shared" si="4"/>
        <v>220503</v>
      </c>
      <c r="C183" s="12">
        <v>4</v>
      </c>
      <c r="D183" s="12">
        <v>100</v>
      </c>
      <c r="E183" s="12">
        <v>1</v>
      </c>
      <c r="F183" s="12">
        <f>F185-50</f>
        <v>-330</v>
      </c>
      <c r="G183" s="17">
        <f t="shared" si="5"/>
        <v>-330</v>
      </c>
      <c r="H183" s="12" t="s">
        <v>248</v>
      </c>
      <c r="I183" s="12"/>
      <c r="J183" s="12" t="s">
        <v>238</v>
      </c>
    </row>
    <row r="184" spans="2:10">
      <c r="B184" s="12">
        <f t="shared" si="4"/>
        <v>220601</v>
      </c>
      <c r="C184" s="12">
        <v>4</v>
      </c>
      <c r="D184" s="12">
        <v>100</v>
      </c>
      <c r="E184" s="12">
        <v>1</v>
      </c>
      <c r="F184" s="12">
        <f>F185-40</f>
        <v>-320</v>
      </c>
      <c r="G184" s="17">
        <f t="shared" si="5"/>
        <v>-320</v>
      </c>
      <c r="H184" s="12" t="s">
        <v>248</v>
      </c>
      <c r="I184" s="12"/>
      <c r="J184" s="12" t="s">
        <v>239</v>
      </c>
    </row>
    <row r="185" spans="2:10">
      <c r="B185" s="12">
        <f t="shared" si="4"/>
        <v>220602</v>
      </c>
      <c r="C185" s="12">
        <v>4</v>
      </c>
      <c r="D185" s="12">
        <v>100</v>
      </c>
      <c r="E185" s="12">
        <v>1</v>
      </c>
      <c r="F185" s="12">
        <f>F186-60</f>
        <v>-280</v>
      </c>
      <c r="G185" s="17">
        <f t="shared" si="5"/>
        <v>-280</v>
      </c>
      <c r="H185" s="12" t="s">
        <v>248</v>
      </c>
      <c r="I185" s="12"/>
      <c r="J185" s="12" t="s">
        <v>240</v>
      </c>
    </row>
    <row r="186" spans="2:10">
      <c r="B186" s="12">
        <f t="shared" si="4"/>
        <v>220603</v>
      </c>
      <c r="C186" s="12">
        <v>4</v>
      </c>
      <c r="D186" s="12">
        <v>100</v>
      </c>
      <c r="E186" s="12">
        <v>1</v>
      </c>
      <c r="F186" s="12">
        <f>F188-50</f>
        <v>-220</v>
      </c>
      <c r="G186" s="17">
        <f t="shared" si="5"/>
        <v>-220</v>
      </c>
      <c r="H186" s="12" t="s">
        <v>248</v>
      </c>
      <c r="I186" s="12"/>
      <c r="J186" s="12" t="s">
        <v>241</v>
      </c>
    </row>
    <row r="187" spans="2:10">
      <c r="B187" s="12">
        <f t="shared" si="4"/>
        <v>220701</v>
      </c>
      <c r="C187" s="12">
        <v>4</v>
      </c>
      <c r="D187" s="12">
        <v>100</v>
      </c>
      <c r="E187" s="12">
        <v>1</v>
      </c>
      <c r="F187" s="12">
        <f>F188-40</f>
        <v>-210</v>
      </c>
      <c r="G187" s="17">
        <f t="shared" si="5"/>
        <v>-210</v>
      </c>
      <c r="H187" s="12" t="s">
        <v>248</v>
      </c>
      <c r="I187" s="12"/>
      <c r="J187" s="12" t="s">
        <v>242</v>
      </c>
    </row>
    <row r="188" spans="2:10">
      <c r="B188" s="12">
        <f t="shared" si="4"/>
        <v>220702</v>
      </c>
      <c r="C188" s="12">
        <v>4</v>
      </c>
      <c r="D188" s="12">
        <v>100</v>
      </c>
      <c r="E188" s="12">
        <v>1</v>
      </c>
      <c r="F188" s="12">
        <f>F189-60</f>
        <v>-170</v>
      </c>
      <c r="G188" s="17">
        <f t="shared" si="5"/>
        <v>-170</v>
      </c>
      <c r="H188" s="12" t="s">
        <v>248</v>
      </c>
      <c r="I188" s="12"/>
      <c r="J188" s="12" t="s">
        <v>243</v>
      </c>
    </row>
    <row r="189" spans="2:10">
      <c r="B189" s="12">
        <f t="shared" si="4"/>
        <v>220703</v>
      </c>
      <c r="C189" s="12">
        <v>4</v>
      </c>
      <c r="D189" s="12">
        <v>100</v>
      </c>
      <c r="E189" s="12">
        <v>1</v>
      </c>
      <c r="F189" s="12">
        <f>F191-50</f>
        <v>-110</v>
      </c>
      <c r="G189" s="17">
        <f t="shared" si="5"/>
        <v>-110</v>
      </c>
      <c r="H189" s="12" t="s">
        <v>248</v>
      </c>
      <c r="I189" s="12"/>
      <c r="J189" s="12" t="s">
        <v>244</v>
      </c>
    </row>
    <row r="190" spans="2:10">
      <c r="B190" s="12">
        <f t="shared" si="4"/>
        <v>220801</v>
      </c>
      <c r="C190" s="12">
        <v>4</v>
      </c>
      <c r="D190" s="12">
        <v>100</v>
      </c>
      <c r="E190" s="12">
        <v>1</v>
      </c>
      <c r="F190" s="12">
        <f>F191-40</f>
        <v>-100</v>
      </c>
      <c r="G190" s="17">
        <f t="shared" si="5"/>
        <v>-100</v>
      </c>
      <c r="H190" s="12" t="s">
        <v>248</v>
      </c>
      <c r="I190" s="12"/>
      <c r="J190" s="12" t="s">
        <v>245</v>
      </c>
    </row>
    <row r="191" spans="2:10">
      <c r="B191" s="12">
        <f t="shared" si="4"/>
        <v>220802</v>
      </c>
      <c r="C191" s="12">
        <v>4</v>
      </c>
      <c r="D191" s="12">
        <v>100</v>
      </c>
      <c r="E191" s="12">
        <v>1</v>
      </c>
      <c r="F191" s="12">
        <f>F192-60</f>
        <v>-60</v>
      </c>
      <c r="G191" s="17">
        <f t="shared" si="5"/>
        <v>-60</v>
      </c>
      <c r="H191" s="12" t="s">
        <v>248</v>
      </c>
      <c r="I191" s="12"/>
      <c r="J191" s="12" t="s">
        <v>246</v>
      </c>
    </row>
    <row r="192" spans="2:10">
      <c r="B192" s="12">
        <f t="shared" si="4"/>
        <v>220803</v>
      </c>
      <c r="C192" s="12">
        <v>4</v>
      </c>
      <c r="D192" s="12">
        <v>100</v>
      </c>
      <c r="E192" s="12">
        <v>1</v>
      </c>
      <c r="F192" s="12">
        <f>辅助设计表!G19</f>
        <v>0</v>
      </c>
      <c r="G192" s="17">
        <f t="shared" si="5"/>
        <v>0</v>
      </c>
      <c r="H192" s="12" t="s">
        <v>248</v>
      </c>
      <c r="I192" s="12"/>
      <c r="J192" s="12" t="s">
        <v>247</v>
      </c>
    </row>
    <row r="193" spans="2:10">
      <c r="B193" s="12">
        <f t="shared" si="4"/>
        <v>230101</v>
      </c>
      <c r="C193" s="12">
        <v>29</v>
      </c>
      <c r="D193" s="12">
        <v>100</v>
      </c>
      <c r="E193" s="12">
        <v>1</v>
      </c>
      <c r="F193" s="12">
        <f>辅助设计表!L19</f>
        <v>0</v>
      </c>
      <c r="G193" s="17">
        <f t="shared" si="5"/>
        <v>0</v>
      </c>
      <c r="H193" s="12" t="s">
        <v>249</v>
      </c>
      <c r="I193" s="12"/>
      <c r="J193" s="12" t="s">
        <v>225</v>
      </c>
    </row>
    <row r="194" spans="2:10">
      <c r="B194" s="12">
        <f t="shared" ref="B194:B216" si="6">B170+10000</f>
        <v>230102</v>
      </c>
      <c r="C194" s="12">
        <v>29</v>
      </c>
      <c r="D194" s="12">
        <v>100</v>
      </c>
      <c r="E194" s="12">
        <v>1</v>
      </c>
      <c r="F194" s="12">
        <f>辅助设计表!M19</f>
        <v>0</v>
      </c>
      <c r="G194" s="17">
        <f t="shared" ref="G194:G216" si="7">F194</f>
        <v>0</v>
      </c>
      <c r="H194" s="12" t="s">
        <v>249</v>
      </c>
      <c r="I194" s="12"/>
      <c r="J194" s="12" t="s">
        <v>226</v>
      </c>
    </row>
    <row r="195" spans="2:10">
      <c r="B195" s="12">
        <f t="shared" si="6"/>
        <v>230103</v>
      </c>
      <c r="C195" s="12">
        <v>29</v>
      </c>
      <c r="D195" s="12">
        <v>100</v>
      </c>
      <c r="E195" s="12">
        <v>1</v>
      </c>
      <c r="F195" s="12">
        <f>辅助设计表!N19</f>
        <v>0</v>
      </c>
      <c r="G195" s="17">
        <f t="shared" si="7"/>
        <v>0</v>
      </c>
      <c r="H195" s="12" t="s">
        <v>249</v>
      </c>
      <c r="I195" s="12"/>
      <c r="J195" s="12" t="s">
        <v>227</v>
      </c>
    </row>
    <row r="196" spans="2:10">
      <c r="B196" s="12">
        <f t="shared" si="6"/>
        <v>230201</v>
      </c>
      <c r="C196" s="12">
        <v>29</v>
      </c>
      <c r="D196" s="12">
        <v>100</v>
      </c>
      <c r="E196" s="12">
        <v>1</v>
      </c>
      <c r="F196" s="12">
        <f>辅助设计表!L20</f>
        <v>0</v>
      </c>
      <c r="G196" s="17">
        <f t="shared" si="7"/>
        <v>0</v>
      </c>
      <c r="H196" s="12" t="s">
        <v>249</v>
      </c>
      <c r="I196" s="12"/>
      <c r="J196" s="12" t="s">
        <v>228</v>
      </c>
    </row>
    <row r="197" spans="2:10">
      <c r="B197" s="12">
        <f t="shared" si="6"/>
        <v>230202</v>
      </c>
      <c r="C197" s="12">
        <v>29</v>
      </c>
      <c r="D197" s="12">
        <v>100</v>
      </c>
      <c r="E197" s="12">
        <v>1</v>
      </c>
      <c r="F197" s="12">
        <f>辅助设计表!M20</f>
        <v>0</v>
      </c>
      <c r="G197" s="17">
        <f t="shared" si="7"/>
        <v>0</v>
      </c>
      <c r="H197" s="12" t="s">
        <v>249</v>
      </c>
      <c r="I197" s="12"/>
      <c r="J197" s="12" t="s">
        <v>229</v>
      </c>
    </row>
    <row r="198" spans="2:10">
      <c r="B198" s="12">
        <f t="shared" si="6"/>
        <v>230203</v>
      </c>
      <c r="C198" s="12">
        <v>29</v>
      </c>
      <c r="D198" s="12">
        <v>100</v>
      </c>
      <c r="E198" s="12">
        <v>1</v>
      </c>
      <c r="F198" s="12">
        <f>辅助设计表!N20</f>
        <v>0</v>
      </c>
      <c r="G198" s="17">
        <f t="shared" si="7"/>
        <v>0</v>
      </c>
      <c r="H198" s="12" t="s">
        <v>249</v>
      </c>
      <c r="I198" s="12"/>
      <c r="J198" s="12" t="s">
        <v>230</v>
      </c>
    </row>
    <row r="199" spans="2:10">
      <c r="B199" s="12">
        <f t="shared" si="6"/>
        <v>230301</v>
      </c>
      <c r="C199" s="12">
        <v>29</v>
      </c>
      <c r="D199" s="12">
        <v>100</v>
      </c>
      <c r="E199" s="12">
        <v>1</v>
      </c>
      <c r="F199" s="12">
        <f>辅助设计表!L21</f>
        <v>0</v>
      </c>
      <c r="G199" s="17">
        <f t="shared" si="7"/>
        <v>0</v>
      </c>
      <c r="H199" s="12" t="s">
        <v>249</v>
      </c>
      <c r="I199" s="12"/>
      <c r="J199" s="12" t="s">
        <v>231</v>
      </c>
    </row>
    <row r="200" spans="2:10">
      <c r="B200" s="12">
        <f t="shared" si="6"/>
        <v>230302</v>
      </c>
      <c r="C200" s="12">
        <v>29</v>
      </c>
      <c r="D200" s="12">
        <v>100</v>
      </c>
      <c r="E200" s="12">
        <v>1</v>
      </c>
      <c r="F200" s="12">
        <f>辅助设计表!M21</f>
        <v>0</v>
      </c>
      <c r="G200" s="17">
        <f t="shared" si="7"/>
        <v>0</v>
      </c>
      <c r="H200" s="12" t="s">
        <v>249</v>
      </c>
      <c r="I200" s="12"/>
      <c r="J200" s="12" t="s">
        <v>232</v>
      </c>
    </row>
    <row r="201" spans="2:10">
      <c r="B201" s="12">
        <f t="shared" si="6"/>
        <v>230303</v>
      </c>
      <c r="C201" s="12">
        <v>29</v>
      </c>
      <c r="D201" s="12">
        <v>100</v>
      </c>
      <c r="E201" s="12">
        <v>1</v>
      </c>
      <c r="F201" s="12">
        <f>辅助设计表!N21</f>
        <v>0</v>
      </c>
      <c r="G201" s="17">
        <f t="shared" si="7"/>
        <v>0</v>
      </c>
      <c r="H201" s="12" t="s">
        <v>249</v>
      </c>
      <c r="I201" s="12"/>
      <c r="J201" s="12" t="s">
        <v>233</v>
      </c>
    </row>
    <row r="202" spans="2:10">
      <c r="B202" s="12">
        <f t="shared" si="6"/>
        <v>230401</v>
      </c>
      <c r="C202" s="12">
        <v>29</v>
      </c>
      <c r="D202" s="12">
        <v>100</v>
      </c>
      <c r="E202" s="12">
        <v>1</v>
      </c>
      <c r="F202" s="12">
        <f>辅助设计表!L22</f>
        <v>0</v>
      </c>
      <c r="G202" s="17">
        <f t="shared" si="7"/>
        <v>0</v>
      </c>
      <c r="H202" s="12" t="s">
        <v>249</v>
      </c>
      <c r="I202" s="12"/>
      <c r="J202" s="12" t="s">
        <v>234</v>
      </c>
    </row>
    <row r="203" spans="2:10">
      <c r="B203" s="12">
        <f t="shared" si="6"/>
        <v>230402</v>
      </c>
      <c r="C203" s="12">
        <v>29</v>
      </c>
      <c r="D203" s="12">
        <v>100</v>
      </c>
      <c r="E203" s="12">
        <v>1</v>
      </c>
      <c r="F203" s="12">
        <f>辅助设计表!M22</f>
        <v>0</v>
      </c>
      <c r="G203" s="17">
        <f t="shared" si="7"/>
        <v>0</v>
      </c>
      <c r="H203" s="12" t="s">
        <v>249</v>
      </c>
      <c r="I203" s="12"/>
      <c r="J203" s="12" t="s">
        <v>235</v>
      </c>
    </row>
    <row r="204" spans="2:10">
      <c r="B204" s="12">
        <f t="shared" si="6"/>
        <v>230403</v>
      </c>
      <c r="C204" s="12">
        <v>29</v>
      </c>
      <c r="D204" s="12">
        <v>100</v>
      </c>
      <c r="E204" s="12">
        <v>1</v>
      </c>
      <c r="F204" s="12">
        <f>辅助设计表!N22</f>
        <v>0</v>
      </c>
      <c r="G204" s="17">
        <f t="shared" si="7"/>
        <v>0</v>
      </c>
      <c r="H204" s="12" t="s">
        <v>249</v>
      </c>
      <c r="I204" s="12"/>
      <c r="J204" s="12" t="s">
        <v>235</v>
      </c>
    </row>
    <row r="205" spans="2:10">
      <c r="B205" s="12">
        <f t="shared" si="6"/>
        <v>230501</v>
      </c>
      <c r="C205" s="12">
        <v>29</v>
      </c>
      <c r="D205" s="12">
        <v>100</v>
      </c>
      <c r="E205" s="12">
        <v>1</v>
      </c>
      <c r="F205" s="12">
        <f>辅助设计表!L23</f>
        <v>0</v>
      </c>
      <c r="G205" s="17">
        <f t="shared" si="7"/>
        <v>0</v>
      </c>
      <c r="H205" s="12" t="s">
        <v>249</v>
      </c>
      <c r="I205" s="12"/>
      <c r="J205" s="12" t="s">
        <v>236</v>
      </c>
    </row>
    <row r="206" spans="2:10">
      <c r="B206" s="12">
        <f t="shared" si="6"/>
        <v>230502</v>
      </c>
      <c r="C206" s="12">
        <v>29</v>
      </c>
      <c r="D206" s="12">
        <v>100</v>
      </c>
      <c r="E206" s="12">
        <v>1</v>
      </c>
      <c r="F206" s="12">
        <f>辅助设计表!M23</f>
        <v>0</v>
      </c>
      <c r="G206" s="17">
        <f t="shared" si="7"/>
        <v>0</v>
      </c>
      <c r="H206" s="12" t="s">
        <v>249</v>
      </c>
      <c r="I206" s="12"/>
      <c r="J206" s="12" t="s">
        <v>237</v>
      </c>
    </row>
    <row r="207" spans="2:10">
      <c r="B207" s="12">
        <f t="shared" si="6"/>
        <v>230503</v>
      </c>
      <c r="C207" s="12">
        <v>29</v>
      </c>
      <c r="D207" s="12">
        <v>100</v>
      </c>
      <c r="E207" s="12">
        <v>1</v>
      </c>
      <c r="F207" s="12">
        <f>辅助设计表!N23</f>
        <v>0</v>
      </c>
      <c r="G207" s="17">
        <f t="shared" si="7"/>
        <v>0</v>
      </c>
      <c r="H207" s="12" t="s">
        <v>249</v>
      </c>
      <c r="I207" s="12"/>
      <c r="J207" s="12" t="s">
        <v>238</v>
      </c>
    </row>
    <row r="208" spans="2:10">
      <c r="B208" s="12">
        <f t="shared" si="6"/>
        <v>230601</v>
      </c>
      <c r="C208" s="12">
        <v>29</v>
      </c>
      <c r="D208" s="12">
        <v>100</v>
      </c>
      <c r="E208" s="12">
        <v>1</v>
      </c>
      <c r="F208" s="12">
        <f>辅助设计表!L24</f>
        <v>0</v>
      </c>
      <c r="G208" s="17">
        <f t="shared" si="7"/>
        <v>0</v>
      </c>
      <c r="H208" s="12" t="s">
        <v>249</v>
      </c>
      <c r="I208" s="12"/>
      <c r="J208" s="12" t="s">
        <v>239</v>
      </c>
    </row>
    <row r="209" spans="2:10">
      <c r="B209" s="12">
        <f t="shared" si="6"/>
        <v>230602</v>
      </c>
      <c r="C209" s="12">
        <v>29</v>
      </c>
      <c r="D209" s="12">
        <v>100</v>
      </c>
      <c r="E209" s="12">
        <v>1</v>
      </c>
      <c r="F209" s="12">
        <f>辅助设计表!M24</f>
        <v>0</v>
      </c>
      <c r="G209" s="17">
        <f t="shared" si="7"/>
        <v>0</v>
      </c>
      <c r="H209" s="12" t="s">
        <v>249</v>
      </c>
      <c r="I209" s="12"/>
      <c r="J209" s="12" t="s">
        <v>240</v>
      </c>
    </row>
    <row r="210" spans="2:10">
      <c r="B210" s="12">
        <f t="shared" si="6"/>
        <v>230603</v>
      </c>
      <c r="C210" s="12">
        <v>29</v>
      </c>
      <c r="D210" s="12">
        <v>100</v>
      </c>
      <c r="E210" s="12">
        <v>1</v>
      </c>
      <c r="F210" s="12">
        <f>辅助设计表!N24</f>
        <v>0</v>
      </c>
      <c r="G210" s="17">
        <f t="shared" si="7"/>
        <v>0</v>
      </c>
      <c r="H210" s="12" t="s">
        <v>249</v>
      </c>
      <c r="I210" s="12"/>
      <c r="J210" s="12" t="s">
        <v>241</v>
      </c>
    </row>
    <row r="211" spans="2:10">
      <c r="B211" s="12">
        <f t="shared" si="6"/>
        <v>230701</v>
      </c>
      <c r="C211" s="12">
        <v>29</v>
      </c>
      <c r="D211" s="12">
        <v>100</v>
      </c>
      <c r="E211" s="12">
        <v>1</v>
      </c>
      <c r="F211" s="12">
        <f>辅助设计表!L25</f>
        <v>0</v>
      </c>
      <c r="G211" s="17">
        <f t="shared" si="7"/>
        <v>0</v>
      </c>
      <c r="H211" s="12" t="s">
        <v>249</v>
      </c>
      <c r="I211" s="12"/>
      <c r="J211" s="12" t="s">
        <v>242</v>
      </c>
    </row>
    <row r="212" spans="2:10">
      <c r="B212" s="12">
        <f t="shared" si="6"/>
        <v>230702</v>
      </c>
      <c r="C212" s="12">
        <v>29</v>
      </c>
      <c r="D212" s="12">
        <v>100</v>
      </c>
      <c r="E212" s="12">
        <v>1</v>
      </c>
      <c r="F212" s="12">
        <f>辅助设计表!M25</f>
        <v>0</v>
      </c>
      <c r="G212" s="17">
        <f t="shared" si="7"/>
        <v>0</v>
      </c>
      <c r="H212" s="12" t="s">
        <v>249</v>
      </c>
      <c r="I212" s="12"/>
      <c r="J212" s="12" t="s">
        <v>243</v>
      </c>
    </row>
    <row r="213" spans="2:10">
      <c r="B213" s="12">
        <f t="shared" si="6"/>
        <v>230703</v>
      </c>
      <c r="C213" s="12">
        <v>29</v>
      </c>
      <c r="D213" s="12">
        <v>100</v>
      </c>
      <c r="E213" s="12">
        <v>1</v>
      </c>
      <c r="F213" s="12">
        <f>辅助设计表!N25</f>
        <v>0</v>
      </c>
      <c r="G213" s="17">
        <f t="shared" si="7"/>
        <v>0</v>
      </c>
      <c r="H213" s="12" t="s">
        <v>249</v>
      </c>
      <c r="I213" s="12"/>
      <c r="J213" s="12" t="s">
        <v>244</v>
      </c>
    </row>
    <row r="214" spans="2:10">
      <c r="B214" s="12">
        <f t="shared" si="6"/>
        <v>230801</v>
      </c>
      <c r="C214" s="12">
        <v>29</v>
      </c>
      <c r="D214" s="12">
        <v>100</v>
      </c>
      <c r="E214" s="12">
        <v>1</v>
      </c>
      <c r="F214" s="12">
        <f>辅助设计表!L26</f>
        <v>0</v>
      </c>
      <c r="G214" s="17">
        <f t="shared" si="7"/>
        <v>0</v>
      </c>
      <c r="H214" s="12" t="s">
        <v>249</v>
      </c>
      <c r="I214" s="12"/>
      <c r="J214" s="12" t="s">
        <v>245</v>
      </c>
    </row>
    <row r="215" spans="2:10">
      <c r="B215" s="12">
        <f t="shared" si="6"/>
        <v>230802</v>
      </c>
      <c r="C215" s="12">
        <v>29</v>
      </c>
      <c r="D215" s="12">
        <v>100</v>
      </c>
      <c r="E215" s="12">
        <v>1</v>
      </c>
      <c r="F215" s="12">
        <f>辅助设计表!M26</f>
        <v>0</v>
      </c>
      <c r="G215" s="17">
        <f t="shared" si="7"/>
        <v>0</v>
      </c>
      <c r="H215" s="12" t="s">
        <v>249</v>
      </c>
      <c r="I215" s="12"/>
      <c r="J215" s="12" t="s">
        <v>246</v>
      </c>
    </row>
    <row r="216" spans="2:13">
      <c r="B216" s="12">
        <f t="shared" si="6"/>
        <v>230803</v>
      </c>
      <c r="C216" s="12">
        <v>29</v>
      </c>
      <c r="D216" s="12">
        <v>100</v>
      </c>
      <c r="E216" s="12">
        <v>1</v>
      </c>
      <c r="F216" s="12">
        <f>辅助设计表!N26</f>
        <v>0</v>
      </c>
      <c r="G216" s="17">
        <f t="shared" si="7"/>
        <v>0</v>
      </c>
      <c r="H216" s="12" t="s">
        <v>249</v>
      </c>
      <c r="I216" s="12"/>
      <c r="J216" s="12" t="s">
        <v>247</v>
      </c>
      <c r="M216" t="s">
        <v>121</v>
      </c>
    </row>
    <row r="217" spans="2:13">
      <c r="B217" s="12">
        <v>300001</v>
      </c>
      <c r="C217" s="12">
        <v>14</v>
      </c>
      <c r="D217" s="12">
        <v>100</v>
      </c>
      <c r="E217" s="12">
        <v>1</v>
      </c>
      <c r="F217" s="12">
        <f>辅助设计表!$G$22</f>
        <v>0</v>
      </c>
      <c r="G217" s="17">
        <f t="shared" ref="G217:G229" si="8">F217</f>
        <v>0</v>
      </c>
      <c r="H217" s="12" t="s">
        <v>124</v>
      </c>
      <c r="I217" s="12"/>
      <c r="J217" s="12" t="s">
        <v>250</v>
      </c>
      <c r="K217" t="str">
        <f>C217&amp;"#"&amp;F217</f>
        <v>14#0</v>
      </c>
      <c r="L217" s="12" t="s">
        <v>250</v>
      </c>
      <c r="M217" t="str">
        <f>K217&amp;"|"&amp;K236&amp;"|"&amp;K255</f>
        <v>14#0|16#0|29#0</v>
      </c>
    </row>
    <row r="218" spans="2:13">
      <c r="B218" s="12">
        <v>300002</v>
      </c>
      <c r="C218" s="12">
        <v>14</v>
      </c>
      <c r="D218" s="12">
        <v>100</v>
      </c>
      <c r="E218" s="12">
        <v>1</v>
      </c>
      <c r="F218" s="12">
        <f>F217-50000</f>
        <v>-50000</v>
      </c>
      <c r="G218" s="17">
        <f t="shared" si="8"/>
        <v>-50000</v>
      </c>
      <c r="H218" s="12" t="s">
        <v>124</v>
      </c>
      <c r="I218" s="12"/>
      <c r="J218" s="12" t="s">
        <v>251</v>
      </c>
      <c r="K218" t="str">
        <f t="shared" ref="K218:K240" si="9">C218&amp;"#"&amp;F218</f>
        <v>14#-50000</v>
      </c>
      <c r="L218" s="12" t="s">
        <v>251</v>
      </c>
      <c r="M218" t="str">
        <f t="shared" ref="M218:M235" si="10">K218&amp;"|"&amp;K237&amp;"|"&amp;K256</f>
        <v>14#-50000|16#-200|29#-30</v>
      </c>
    </row>
    <row r="219" spans="2:13">
      <c r="B219" s="12">
        <v>300003</v>
      </c>
      <c r="C219" s="12">
        <v>14</v>
      </c>
      <c r="D219" s="12">
        <v>100</v>
      </c>
      <c r="E219" s="12">
        <v>1</v>
      </c>
      <c r="F219" s="12">
        <f>F218-30000</f>
        <v>-80000</v>
      </c>
      <c r="G219" s="17">
        <f t="shared" si="8"/>
        <v>-80000</v>
      </c>
      <c r="H219" s="12" t="s">
        <v>124</v>
      </c>
      <c r="I219" s="12"/>
      <c r="J219" s="12" t="s">
        <v>252</v>
      </c>
      <c r="K219" t="str">
        <f t="shared" si="9"/>
        <v>14#-80000</v>
      </c>
      <c r="L219" s="12" t="s">
        <v>252</v>
      </c>
      <c r="M219" t="str">
        <f t="shared" si="10"/>
        <v>14#-80000|16#-300|29#-50</v>
      </c>
    </row>
    <row r="220" spans="2:13">
      <c r="B220" s="12">
        <v>300004</v>
      </c>
      <c r="C220" s="12">
        <v>14</v>
      </c>
      <c r="D220" s="12">
        <v>100</v>
      </c>
      <c r="E220" s="12">
        <v>1</v>
      </c>
      <c r="F220" s="12">
        <f>F219-10000</f>
        <v>-90000</v>
      </c>
      <c r="G220" s="17">
        <f t="shared" si="8"/>
        <v>-90000</v>
      </c>
      <c r="H220" s="12" t="s">
        <v>124</v>
      </c>
      <c r="I220" s="12"/>
      <c r="J220" s="12" t="s">
        <v>253</v>
      </c>
      <c r="K220" t="str">
        <f t="shared" si="9"/>
        <v>14#-90000</v>
      </c>
      <c r="L220" s="12" t="s">
        <v>253</v>
      </c>
      <c r="M220" t="str">
        <f t="shared" si="10"/>
        <v>14#-90000|16#-350|29#-65</v>
      </c>
    </row>
    <row r="221" spans="2:13">
      <c r="B221" s="12">
        <v>300005</v>
      </c>
      <c r="C221" s="12">
        <v>14</v>
      </c>
      <c r="D221" s="12">
        <v>100</v>
      </c>
      <c r="E221" s="12">
        <v>1</v>
      </c>
      <c r="F221" s="12">
        <f t="shared" ref="F221:F227" si="11">F220-10000</f>
        <v>-100000</v>
      </c>
      <c r="G221" s="17">
        <f t="shared" si="8"/>
        <v>-100000</v>
      </c>
      <c r="H221" s="12" t="s">
        <v>124</v>
      </c>
      <c r="I221" s="12"/>
      <c r="J221" s="12" t="s">
        <v>254</v>
      </c>
      <c r="K221" t="str">
        <f t="shared" si="9"/>
        <v>14#-100000</v>
      </c>
      <c r="L221" s="12" t="s">
        <v>254</v>
      </c>
      <c r="M221" t="str">
        <f t="shared" si="10"/>
        <v>14#-100000|16#-400|29#-80</v>
      </c>
    </row>
    <row r="222" spans="2:13">
      <c r="B222" s="12">
        <v>300006</v>
      </c>
      <c r="C222" s="12">
        <v>14</v>
      </c>
      <c r="D222" s="12">
        <v>100</v>
      </c>
      <c r="E222" s="12">
        <v>1</v>
      </c>
      <c r="F222" s="12">
        <f t="shared" si="11"/>
        <v>-110000</v>
      </c>
      <c r="G222" s="17">
        <f t="shared" si="8"/>
        <v>-110000</v>
      </c>
      <c r="H222" s="12" t="s">
        <v>124</v>
      </c>
      <c r="I222" s="12"/>
      <c r="J222" s="12" t="s">
        <v>255</v>
      </c>
      <c r="K222" t="str">
        <f t="shared" si="9"/>
        <v>14#-110000</v>
      </c>
      <c r="L222" s="12" t="s">
        <v>255</v>
      </c>
      <c r="M222" t="str">
        <f t="shared" si="10"/>
        <v>14#-110000|16#-450|29#-90</v>
      </c>
    </row>
    <row r="223" spans="2:13">
      <c r="B223" s="12">
        <v>300007</v>
      </c>
      <c r="C223" s="12">
        <v>14</v>
      </c>
      <c r="D223" s="12">
        <v>100</v>
      </c>
      <c r="E223" s="12">
        <v>1</v>
      </c>
      <c r="F223" s="12">
        <f t="shared" si="11"/>
        <v>-120000</v>
      </c>
      <c r="G223" s="17">
        <f t="shared" si="8"/>
        <v>-120000</v>
      </c>
      <c r="H223" s="12" t="s">
        <v>124</v>
      </c>
      <c r="I223" s="12"/>
      <c r="J223" s="12" t="s">
        <v>256</v>
      </c>
      <c r="K223" t="str">
        <f t="shared" si="9"/>
        <v>14#-120000</v>
      </c>
      <c r="L223" s="12" t="s">
        <v>256</v>
      </c>
      <c r="M223" t="str">
        <f t="shared" si="10"/>
        <v>14#-120000|16#-500|29#-100</v>
      </c>
    </row>
    <row r="224" spans="2:13">
      <c r="B224" s="12">
        <v>300008</v>
      </c>
      <c r="C224" s="12">
        <v>14</v>
      </c>
      <c r="D224" s="12">
        <v>100</v>
      </c>
      <c r="E224" s="12">
        <v>1</v>
      </c>
      <c r="F224" s="12">
        <f t="shared" si="11"/>
        <v>-130000</v>
      </c>
      <c r="G224" s="17">
        <f t="shared" si="8"/>
        <v>-130000</v>
      </c>
      <c r="H224" s="12" t="s">
        <v>124</v>
      </c>
      <c r="I224" s="12"/>
      <c r="J224" s="12" t="s">
        <v>257</v>
      </c>
      <c r="K224" t="str">
        <f t="shared" si="9"/>
        <v>14#-130000</v>
      </c>
      <c r="L224" s="12" t="s">
        <v>257</v>
      </c>
      <c r="M224" t="str">
        <f t="shared" si="10"/>
        <v>14#-130000|16#-550|29#-110</v>
      </c>
    </row>
    <row r="225" spans="2:13">
      <c r="B225" s="12">
        <v>300009</v>
      </c>
      <c r="C225" s="12">
        <v>14</v>
      </c>
      <c r="D225" s="12">
        <v>100</v>
      </c>
      <c r="E225" s="12">
        <v>1</v>
      </c>
      <c r="F225" s="12">
        <f t="shared" si="11"/>
        <v>-140000</v>
      </c>
      <c r="G225" s="17">
        <f t="shared" si="8"/>
        <v>-140000</v>
      </c>
      <c r="H225" s="12" t="s">
        <v>124</v>
      </c>
      <c r="I225" s="12"/>
      <c r="J225" s="12" t="s">
        <v>258</v>
      </c>
      <c r="K225" t="str">
        <f t="shared" si="9"/>
        <v>14#-140000</v>
      </c>
      <c r="L225" s="12" t="s">
        <v>258</v>
      </c>
      <c r="M225" t="str">
        <f t="shared" si="10"/>
        <v>14#-140000|16#-600|29#-120</v>
      </c>
    </row>
    <row r="226" spans="2:13">
      <c r="B226" s="12">
        <v>300010</v>
      </c>
      <c r="C226" s="12">
        <v>14</v>
      </c>
      <c r="D226" s="12">
        <v>100</v>
      </c>
      <c r="E226" s="12">
        <v>1</v>
      </c>
      <c r="F226" s="12">
        <f t="shared" si="11"/>
        <v>-150000</v>
      </c>
      <c r="G226" s="17">
        <f t="shared" si="8"/>
        <v>-150000</v>
      </c>
      <c r="H226" s="12" t="s">
        <v>124</v>
      </c>
      <c r="I226" s="12"/>
      <c r="J226" s="12" t="s">
        <v>259</v>
      </c>
      <c r="K226" t="str">
        <f t="shared" si="9"/>
        <v>14#-150000</v>
      </c>
      <c r="L226" s="12" t="s">
        <v>259</v>
      </c>
      <c r="M226" t="str">
        <f t="shared" si="10"/>
        <v>14#-150000|16#-650|29#-130</v>
      </c>
    </row>
    <row r="227" spans="2:13">
      <c r="B227" s="12">
        <v>300011</v>
      </c>
      <c r="C227" s="12">
        <v>14</v>
      </c>
      <c r="D227" s="12">
        <v>100</v>
      </c>
      <c r="E227" s="12">
        <v>1</v>
      </c>
      <c r="F227" s="12">
        <f t="shared" si="11"/>
        <v>-160000</v>
      </c>
      <c r="G227" s="17">
        <f t="shared" si="8"/>
        <v>-160000</v>
      </c>
      <c r="H227" s="12" t="s">
        <v>124</v>
      </c>
      <c r="I227" s="12"/>
      <c r="J227" s="12" t="s">
        <v>260</v>
      </c>
      <c r="K227" t="str">
        <f t="shared" si="9"/>
        <v>14#-160000</v>
      </c>
      <c r="L227" s="12" t="s">
        <v>260</v>
      </c>
      <c r="M227" t="str">
        <f t="shared" si="10"/>
        <v>14#-160000|16#-670|29#-135</v>
      </c>
    </row>
    <row r="228" spans="2:13">
      <c r="B228" s="12">
        <v>300021</v>
      </c>
      <c r="C228" s="12">
        <v>14</v>
      </c>
      <c r="D228" s="12">
        <v>100</v>
      </c>
      <c r="E228" s="12">
        <v>1</v>
      </c>
      <c r="F228" s="12">
        <f>F227-20000</f>
        <v>-180000</v>
      </c>
      <c r="G228" s="17">
        <f t="shared" si="8"/>
        <v>-180000</v>
      </c>
      <c r="H228" s="12" t="s">
        <v>124</v>
      </c>
      <c r="I228" s="12"/>
      <c r="J228" s="12" t="s">
        <v>261</v>
      </c>
      <c r="K228" t="str">
        <f t="shared" si="9"/>
        <v>14#-180000</v>
      </c>
      <c r="L228" s="12" t="s">
        <v>261</v>
      </c>
      <c r="M228" t="str">
        <f t="shared" si="10"/>
        <v>14#-180000|16#-690|29#-140</v>
      </c>
    </row>
    <row r="229" spans="2:13">
      <c r="B229" s="12">
        <v>300041</v>
      </c>
      <c r="C229" s="12">
        <v>14</v>
      </c>
      <c r="D229" s="12">
        <v>100</v>
      </c>
      <c r="E229" s="12">
        <v>1</v>
      </c>
      <c r="F229" s="12">
        <f>F228-20000</f>
        <v>-200000</v>
      </c>
      <c r="G229" s="17">
        <f t="shared" si="8"/>
        <v>-200000</v>
      </c>
      <c r="H229" s="12" t="s">
        <v>124</v>
      </c>
      <c r="I229" s="12"/>
      <c r="J229" s="12" t="s">
        <v>262</v>
      </c>
      <c r="K229" t="str">
        <f t="shared" si="9"/>
        <v>14#-200000</v>
      </c>
      <c r="L229" s="12" t="s">
        <v>262</v>
      </c>
      <c r="M229" t="str">
        <f t="shared" si="10"/>
        <v>14#-200000|16#-710|29#-145</v>
      </c>
    </row>
    <row r="230" spans="2:13">
      <c r="B230" s="12">
        <v>300051</v>
      </c>
      <c r="C230" s="12">
        <v>14</v>
      </c>
      <c r="D230" s="12">
        <v>100</v>
      </c>
      <c r="E230" s="12">
        <v>1</v>
      </c>
      <c r="F230" s="12">
        <f>F229-20000</f>
        <v>-220000</v>
      </c>
      <c r="G230" s="17">
        <f t="shared" ref="G230:G236" si="12">F230</f>
        <v>-220000</v>
      </c>
      <c r="H230" s="12" t="s">
        <v>124</v>
      </c>
      <c r="I230" s="12"/>
      <c r="J230" s="12" t="s">
        <v>263</v>
      </c>
      <c r="K230" t="str">
        <f t="shared" si="9"/>
        <v>14#-220000</v>
      </c>
      <c r="L230" s="12" t="s">
        <v>263</v>
      </c>
      <c r="M230" t="str">
        <f t="shared" si="10"/>
        <v>14#-220000|16#-730|29#-150</v>
      </c>
    </row>
    <row r="231" spans="2:13">
      <c r="B231" s="12">
        <v>300081</v>
      </c>
      <c r="C231" s="12">
        <v>14</v>
      </c>
      <c r="D231" s="12">
        <v>100</v>
      </c>
      <c r="E231" s="12">
        <v>1</v>
      </c>
      <c r="F231" s="12">
        <f>F230-20000</f>
        <v>-240000</v>
      </c>
      <c r="G231" s="17">
        <f t="shared" si="12"/>
        <v>-240000</v>
      </c>
      <c r="H231" s="12" t="s">
        <v>124</v>
      </c>
      <c r="I231" s="12"/>
      <c r="J231" s="12" t="s">
        <v>264</v>
      </c>
      <c r="K231" t="str">
        <f t="shared" si="9"/>
        <v>14#-240000</v>
      </c>
      <c r="L231" s="12" t="s">
        <v>264</v>
      </c>
      <c r="M231" t="str">
        <f t="shared" si="10"/>
        <v>14#-240000|16#-750|29#-155</v>
      </c>
    </row>
    <row r="232" spans="2:13">
      <c r="B232" s="12">
        <v>300101</v>
      </c>
      <c r="C232" s="12">
        <v>14</v>
      </c>
      <c r="D232" s="12">
        <v>100</v>
      </c>
      <c r="E232" s="12">
        <v>1</v>
      </c>
      <c r="F232" s="12">
        <f>F231-20000</f>
        <v>-260000</v>
      </c>
      <c r="G232" s="17">
        <f t="shared" si="12"/>
        <v>-260000</v>
      </c>
      <c r="H232" s="12" t="s">
        <v>124</v>
      </c>
      <c r="I232" s="12"/>
      <c r="J232" s="12" t="s">
        <v>265</v>
      </c>
      <c r="K232" t="str">
        <f t="shared" si="9"/>
        <v>14#-260000</v>
      </c>
      <c r="L232" s="12" t="s">
        <v>265</v>
      </c>
      <c r="M232" t="str">
        <f t="shared" si="10"/>
        <v>14#-260000|16#-770|29#-160</v>
      </c>
    </row>
    <row r="233" spans="2:13">
      <c r="B233" s="12">
        <v>300301</v>
      </c>
      <c r="C233" s="12">
        <v>14</v>
      </c>
      <c r="D233" s="12">
        <v>100</v>
      </c>
      <c r="E233" s="12">
        <v>1</v>
      </c>
      <c r="F233" s="12">
        <f>F232-10000</f>
        <v>-270000</v>
      </c>
      <c r="G233" s="17">
        <f t="shared" si="12"/>
        <v>-270000</v>
      </c>
      <c r="H233" s="12" t="s">
        <v>124</v>
      </c>
      <c r="I233" s="12"/>
      <c r="J233" s="12" t="s">
        <v>266</v>
      </c>
      <c r="K233" t="str">
        <f t="shared" si="9"/>
        <v>14#-270000</v>
      </c>
      <c r="L233" s="12" t="s">
        <v>266</v>
      </c>
      <c r="M233" t="str">
        <f t="shared" si="10"/>
        <v>14#-270000|16#-790|29#-165</v>
      </c>
    </row>
    <row r="234" spans="2:13">
      <c r="B234" s="12">
        <v>300501</v>
      </c>
      <c r="C234" s="12">
        <v>14</v>
      </c>
      <c r="D234" s="12">
        <v>100</v>
      </c>
      <c r="E234" s="12">
        <v>1</v>
      </c>
      <c r="F234" s="12">
        <f>F233-10000</f>
        <v>-280000</v>
      </c>
      <c r="G234" s="17">
        <f t="shared" si="12"/>
        <v>-280000</v>
      </c>
      <c r="H234" s="12" t="s">
        <v>124</v>
      </c>
      <c r="I234" s="12"/>
      <c r="J234" s="12" t="s">
        <v>267</v>
      </c>
      <c r="K234" t="str">
        <f t="shared" si="9"/>
        <v>14#-280000</v>
      </c>
      <c r="L234" s="12" t="s">
        <v>267</v>
      </c>
      <c r="M234" t="str">
        <f t="shared" si="10"/>
        <v>14#-280000|16#-810|29#-170</v>
      </c>
    </row>
    <row r="235" spans="2:13">
      <c r="B235" s="12">
        <v>301001</v>
      </c>
      <c r="C235" s="12">
        <v>14</v>
      </c>
      <c r="D235" s="12">
        <v>100</v>
      </c>
      <c r="E235" s="12">
        <v>1</v>
      </c>
      <c r="F235" s="12">
        <f>F234-10000</f>
        <v>-290000</v>
      </c>
      <c r="G235" s="17">
        <f t="shared" si="12"/>
        <v>-290000</v>
      </c>
      <c r="H235" s="12" t="s">
        <v>124</v>
      </c>
      <c r="I235" s="12"/>
      <c r="J235" s="12" t="s">
        <v>268</v>
      </c>
      <c r="K235" t="str">
        <f t="shared" si="9"/>
        <v>14#-290000</v>
      </c>
      <c r="L235" s="12" t="s">
        <v>269</v>
      </c>
      <c r="M235" t="str">
        <f t="shared" si="10"/>
        <v>14#-290000|16#-830|29#-175</v>
      </c>
    </row>
    <row r="236" spans="2:11">
      <c r="B236" s="12">
        <f>B217+100000</f>
        <v>400001</v>
      </c>
      <c r="C236" s="12">
        <v>16</v>
      </c>
      <c r="D236" s="12">
        <v>100</v>
      </c>
      <c r="E236" s="12">
        <v>1</v>
      </c>
      <c r="F236" s="12">
        <f>辅助设计表!$I$22</f>
        <v>0</v>
      </c>
      <c r="G236" s="12">
        <f t="shared" si="12"/>
        <v>0</v>
      </c>
      <c r="H236" s="12" t="s">
        <v>270</v>
      </c>
      <c r="I236" s="12"/>
      <c r="J236" s="12" t="s">
        <v>250</v>
      </c>
      <c r="K236" t="str">
        <f t="shared" si="9"/>
        <v>16#0</v>
      </c>
    </row>
    <row r="237" spans="2:11">
      <c r="B237" s="12">
        <f t="shared" ref="B237:B255" si="13">B218+100000</f>
        <v>400002</v>
      </c>
      <c r="C237" s="12">
        <v>16</v>
      </c>
      <c r="D237" s="12">
        <v>100</v>
      </c>
      <c r="E237" s="12">
        <v>1</v>
      </c>
      <c r="F237" s="12">
        <f>F236-200</f>
        <v>-200</v>
      </c>
      <c r="G237" s="12">
        <f t="shared" ref="G237:G257" si="14">F237</f>
        <v>-200</v>
      </c>
      <c r="H237" s="12" t="s">
        <v>270</v>
      </c>
      <c r="I237" s="12"/>
      <c r="J237" s="12" t="s">
        <v>251</v>
      </c>
      <c r="K237" t="str">
        <f t="shared" si="9"/>
        <v>16#-200</v>
      </c>
    </row>
    <row r="238" spans="2:11">
      <c r="B238" s="12">
        <f t="shared" si="13"/>
        <v>400003</v>
      </c>
      <c r="C238" s="12">
        <v>16</v>
      </c>
      <c r="D238" s="12">
        <v>100</v>
      </c>
      <c r="E238" s="12">
        <v>1</v>
      </c>
      <c r="F238" s="12">
        <f>F237-100</f>
        <v>-300</v>
      </c>
      <c r="G238" s="12">
        <f t="shared" si="14"/>
        <v>-300</v>
      </c>
      <c r="H238" s="12" t="s">
        <v>270</v>
      </c>
      <c r="I238" s="12"/>
      <c r="J238" s="12" t="s">
        <v>252</v>
      </c>
      <c r="K238" t="str">
        <f t="shared" si="9"/>
        <v>16#-300</v>
      </c>
    </row>
    <row r="239" spans="2:11">
      <c r="B239" s="12">
        <f t="shared" si="13"/>
        <v>400004</v>
      </c>
      <c r="C239" s="12">
        <v>16</v>
      </c>
      <c r="D239" s="12">
        <v>100</v>
      </c>
      <c r="E239" s="12">
        <v>1</v>
      </c>
      <c r="F239" s="12">
        <f>F238-50</f>
        <v>-350</v>
      </c>
      <c r="G239" s="12">
        <f t="shared" si="14"/>
        <v>-350</v>
      </c>
      <c r="H239" s="12" t="s">
        <v>270</v>
      </c>
      <c r="I239" s="12"/>
      <c r="J239" s="12" t="s">
        <v>253</v>
      </c>
      <c r="K239" t="str">
        <f t="shared" si="9"/>
        <v>16#-350</v>
      </c>
    </row>
    <row r="240" spans="2:11">
      <c r="B240" s="12">
        <f t="shared" si="13"/>
        <v>400005</v>
      </c>
      <c r="C240" s="12">
        <v>16</v>
      </c>
      <c r="D240" s="12">
        <v>100</v>
      </c>
      <c r="E240" s="12">
        <v>1</v>
      </c>
      <c r="F240" s="12">
        <f t="shared" ref="F240:F245" si="15">F239-50</f>
        <v>-400</v>
      </c>
      <c r="G240" s="12">
        <f t="shared" si="14"/>
        <v>-400</v>
      </c>
      <c r="H240" s="12" t="s">
        <v>270</v>
      </c>
      <c r="I240" s="12"/>
      <c r="J240" s="12" t="s">
        <v>254</v>
      </c>
      <c r="K240" t="str">
        <f t="shared" si="9"/>
        <v>16#-400</v>
      </c>
    </row>
    <row r="241" spans="2:11">
      <c r="B241" s="12">
        <f t="shared" si="13"/>
        <v>400006</v>
      </c>
      <c r="C241" s="12">
        <v>16</v>
      </c>
      <c r="D241" s="12">
        <v>100</v>
      </c>
      <c r="E241" s="12">
        <v>1</v>
      </c>
      <c r="F241" s="12">
        <f t="shared" si="15"/>
        <v>-450</v>
      </c>
      <c r="G241" s="12">
        <f t="shared" si="14"/>
        <v>-450</v>
      </c>
      <c r="H241" s="12" t="s">
        <v>270</v>
      </c>
      <c r="I241" s="12"/>
      <c r="J241" s="12" t="s">
        <v>255</v>
      </c>
      <c r="K241" t="str">
        <f t="shared" ref="K241:K263" si="16">C241&amp;"#"&amp;F241</f>
        <v>16#-450</v>
      </c>
    </row>
    <row r="242" spans="2:11">
      <c r="B242" s="12">
        <f t="shared" si="13"/>
        <v>400007</v>
      </c>
      <c r="C242" s="12">
        <v>16</v>
      </c>
      <c r="D242" s="12">
        <v>100</v>
      </c>
      <c r="E242" s="12">
        <v>1</v>
      </c>
      <c r="F242" s="12">
        <f t="shared" si="15"/>
        <v>-500</v>
      </c>
      <c r="G242" s="12">
        <f t="shared" si="14"/>
        <v>-500</v>
      </c>
      <c r="H242" s="12" t="s">
        <v>270</v>
      </c>
      <c r="I242" s="12"/>
      <c r="J242" s="12" t="s">
        <v>256</v>
      </c>
      <c r="K242" t="str">
        <f t="shared" si="16"/>
        <v>16#-500</v>
      </c>
    </row>
    <row r="243" spans="2:11">
      <c r="B243" s="12">
        <f t="shared" si="13"/>
        <v>400008</v>
      </c>
      <c r="C243" s="12">
        <v>16</v>
      </c>
      <c r="D243" s="12">
        <v>100</v>
      </c>
      <c r="E243" s="12">
        <v>1</v>
      </c>
      <c r="F243" s="12">
        <f t="shared" si="15"/>
        <v>-550</v>
      </c>
      <c r="G243" s="12">
        <f t="shared" si="14"/>
        <v>-550</v>
      </c>
      <c r="H243" s="12" t="s">
        <v>270</v>
      </c>
      <c r="I243" s="12"/>
      <c r="J243" s="12" t="s">
        <v>257</v>
      </c>
      <c r="K243" t="str">
        <f t="shared" si="16"/>
        <v>16#-550</v>
      </c>
    </row>
    <row r="244" spans="2:11">
      <c r="B244" s="12">
        <f t="shared" si="13"/>
        <v>400009</v>
      </c>
      <c r="C244" s="12">
        <v>16</v>
      </c>
      <c r="D244" s="12">
        <v>100</v>
      </c>
      <c r="E244" s="12">
        <v>1</v>
      </c>
      <c r="F244" s="12">
        <f t="shared" si="15"/>
        <v>-600</v>
      </c>
      <c r="G244" s="12">
        <f t="shared" si="14"/>
        <v>-600</v>
      </c>
      <c r="H244" s="12" t="s">
        <v>270</v>
      </c>
      <c r="I244" s="12"/>
      <c r="J244" s="12" t="s">
        <v>258</v>
      </c>
      <c r="K244" t="str">
        <f t="shared" si="16"/>
        <v>16#-600</v>
      </c>
    </row>
    <row r="245" spans="2:11">
      <c r="B245" s="12">
        <f t="shared" si="13"/>
        <v>400010</v>
      </c>
      <c r="C245" s="12">
        <v>16</v>
      </c>
      <c r="D245" s="12">
        <v>100</v>
      </c>
      <c r="E245" s="12">
        <v>1</v>
      </c>
      <c r="F245" s="12">
        <f t="shared" si="15"/>
        <v>-650</v>
      </c>
      <c r="G245" s="12">
        <f t="shared" si="14"/>
        <v>-650</v>
      </c>
      <c r="H245" s="12" t="s">
        <v>270</v>
      </c>
      <c r="I245" s="12"/>
      <c r="J245" s="12" t="s">
        <v>259</v>
      </c>
      <c r="K245" t="str">
        <f t="shared" si="16"/>
        <v>16#-650</v>
      </c>
    </row>
    <row r="246" spans="2:11">
      <c r="B246" s="12">
        <f t="shared" si="13"/>
        <v>400011</v>
      </c>
      <c r="C246" s="12">
        <v>16</v>
      </c>
      <c r="D246" s="12">
        <v>100</v>
      </c>
      <c r="E246" s="12">
        <v>1</v>
      </c>
      <c r="F246" s="12">
        <f>F245-20</f>
        <v>-670</v>
      </c>
      <c r="G246" s="12">
        <f t="shared" si="14"/>
        <v>-670</v>
      </c>
      <c r="H246" s="12" t="s">
        <v>270</v>
      </c>
      <c r="I246" s="12"/>
      <c r="J246" s="12" t="s">
        <v>260</v>
      </c>
      <c r="K246" t="str">
        <f t="shared" si="16"/>
        <v>16#-670</v>
      </c>
    </row>
    <row r="247" spans="2:11">
      <c r="B247" s="12">
        <f t="shared" si="13"/>
        <v>400021</v>
      </c>
      <c r="C247" s="12">
        <v>16</v>
      </c>
      <c r="D247" s="12">
        <v>100</v>
      </c>
      <c r="E247" s="12">
        <v>1</v>
      </c>
      <c r="F247" s="12">
        <f t="shared" ref="F247:F254" si="17">F246-20</f>
        <v>-690</v>
      </c>
      <c r="G247" s="12">
        <f t="shared" si="14"/>
        <v>-690</v>
      </c>
      <c r="H247" s="12" t="s">
        <v>270</v>
      </c>
      <c r="I247" s="12"/>
      <c r="J247" s="12" t="s">
        <v>261</v>
      </c>
      <c r="K247" t="str">
        <f t="shared" si="16"/>
        <v>16#-690</v>
      </c>
    </row>
    <row r="248" spans="2:11">
      <c r="B248" s="12">
        <f t="shared" si="13"/>
        <v>400041</v>
      </c>
      <c r="C248" s="12">
        <v>16</v>
      </c>
      <c r="D248" s="12">
        <v>100</v>
      </c>
      <c r="E248" s="12">
        <v>1</v>
      </c>
      <c r="F248" s="12">
        <f t="shared" si="17"/>
        <v>-710</v>
      </c>
      <c r="G248" s="12">
        <f t="shared" si="14"/>
        <v>-710</v>
      </c>
      <c r="H248" s="12" t="s">
        <v>270</v>
      </c>
      <c r="I248" s="12"/>
      <c r="J248" s="12" t="s">
        <v>262</v>
      </c>
      <c r="K248" t="str">
        <f t="shared" si="16"/>
        <v>16#-710</v>
      </c>
    </row>
    <row r="249" spans="2:11">
      <c r="B249" s="12">
        <f t="shared" si="13"/>
        <v>400051</v>
      </c>
      <c r="C249" s="12">
        <v>16</v>
      </c>
      <c r="D249" s="12">
        <v>100</v>
      </c>
      <c r="E249" s="12">
        <v>1</v>
      </c>
      <c r="F249" s="12">
        <f t="shared" si="17"/>
        <v>-730</v>
      </c>
      <c r="G249" s="12">
        <f t="shared" si="14"/>
        <v>-730</v>
      </c>
      <c r="H249" s="12" t="s">
        <v>270</v>
      </c>
      <c r="I249" s="12"/>
      <c r="J249" s="12" t="s">
        <v>263</v>
      </c>
      <c r="K249" t="str">
        <f t="shared" si="16"/>
        <v>16#-730</v>
      </c>
    </row>
    <row r="250" spans="2:11">
      <c r="B250" s="12">
        <f t="shared" si="13"/>
        <v>400081</v>
      </c>
      <c r="C250" s="12">
        <v>16</v>
      </c>
      <c r="D250" s="12">
        <v>100</v>
      </c>
      <c r="E250" s="12">
        <v>1</v>
      </c>
      <c r="F250" s="12">
        <f t="shared" si="17"/>
        <v>-750</v>
      </c>
      <c r="G250" s="12">
        <f t="shared" si="14"/>
        <v>-750</v>
      </c>
      <c r="H250" s="12" t="s">
        <v>270</v>
      </c>
      <c r="I250" s="12"/>
      <c r="J250" s="12" t="s">
        <v>264</v>
      </c>
      <c r="K250" t="str">
        <f t="shared" si="16"/>
        <v>16#-750</v>
      </c>
    </row>
    <row r="251" spans="2:11">
      <c r="B251" s="12">
        <f t="shared" si="13"/>
        <v>400101</v>
      </c>
      <c r="C251" s="12">
        <v>16</v>
      </c>
      <c r="D251" s="12">
        <v>100</v>
      </c>
      <c r="E251" s="12">
        <v>1</v>
      </c>
      <c r="F251" s="12">
        <f t="shared" si="17"/>
        <v>-770</v>
      </c>
      <c r="G251" s="12">
        <f t="shared" si="14"/>
        <v>-770</v>
      </c>
      <c r="H251" s="12" t="s">
        <v>270</v>
      </c>
      <c r="I251" s="12"/>
      <c r="J251" s="12" t="s">
        <v>265</v>
      </c>
      <c r="K251" t="str">
        <f t="shared" si="16"/>
        <v>16#-770</v>
      </c>
    </row>
    <row r="252" spans="2:11">
      <c r="B252" s="12">
        <f t="shared" si="13"/>
        <v>400301</v>
      </c>
      <c r="C252" s="12">
        <v>16</v>
      </c>
      <c r="D252" s="12">
        <v>100</v>
      </c>
      <c r="E252" s="12">
        <v>1</v>
      </c>
      <c r="F252" s="12">
        <f t="shared" si="17"/>
        <v>-790</v>
      </c>
      <c r="G252" s="12">
        <f t="shared" si="14"/>
        <v>-790</v>
      </c>
      <c r="H252" s="12" t="s">
        <v>270</v>
      </c>
      <c r="I252" s="12"/>
      <c r="J252" s="12" t="s">
        <v>266</v>
      </c>
      <c r="K252" t="str">
        <f t="shared" si="16"/>
        <v>16#-790</v>
      </c>
    </row>
    <row r="253" spans="2:11">
      <c r="B253" s="12">
        <f t="shared" si="13"/>
        <v>400501</v>
      </c>
      <c r="C253" s="12">
        <v>16</v>
      </c>
      <c r="D253" s="12">
        <v>100</v>
      </c>
      <c r="E253" s="12">
        <v>1</v>
      </c>
      <c r="F253" s="12">
        <f t="shared" si="17"/>
        <v>-810</v>
      </c>
      <c r="G253" s="12">
        <f t="shared" si="14"/>
        <v>-810</v>
      </c>
      <c r="H253" s="12" t="s">
        <v>270</v>
      </c>
      <c r="I253" s="12"/>
      <c r="J253" s="12" t="s">
        <v>267</v>
      </c>
      <c r="K253" t="str">
        <f t="shared" si="16"/>
        <v>16#-810</v>
      </c>
    </row>
    <row r="254" spans="2:11">
      <c r="B254" s="12">
        <f t="shared" si="13"/>
        <v>401001</v>
      </c>
      <c r="C254" s="12">
        <v>16</v>
      </c>
      <c r="D254" s="12">
        <v>100</v>
      </c>
      <c r="E254" s="12">
        <v>1</v>
      </c>
      <c r="F254" s="12">
        <f t="shared" si="17"/>
        <v>-830</v>
      </c>
      <c r="G254" s="12">
        <f t="shared" si="14"/>
        <v>-830</v>
      </c>
      <c r="H254" s="12" t="s">
        <v>270</v>
      </c>
      <c r="I254" s="12"/>
      <c r="J254" s="12" t="s">
        <v>268</v>
      </c>
      <c r="K254" t="str">
        <f t="shared" si="16"/>
        <v>16#-830</v>
      </c>
    </row>
    <row r="255" spans="2:11">
      <c r="B255" s="12">
        <f t="shared" si="13"/>
        <v>500001</v>
      </c>
      <c r="C255" s="12">
        <v>29</v>
      </c>
      <c r="D255" s="12">
        <v>100</v>
      </c>
      <c r="E255" s="12">
        <v>1</v>
      </c>
      <c r="F255" s="12">
        <f>辅助设计表!$E$22</f>
        <v>0</v>
      </c>
      <c r="G255" s="12">
        <f t="shared" si="14"/>
        <v>0</v>
      </c>
      <c r="H255" s="12" t="s">
        <v>249</v>
      </c>
      <c r="I255" s="12"/>
      <c r="J255" s="12" t="s">
        <v>250</v>
      </c>
      <c r="K255" t="str">
        <f t="shared" si="16"/>
        <v>29#0</v>
      </c>
    </row>
    <row r="256" spans="2:11">
      <c r="B256" s="12">
        <f t="shared" ref="B256:B273" si="18">B237+100000</f>
        <v>500002</v>
      </c>
      <c r="C256" s="12">
        <v>29</v>
      </c>
      <c r="D256" s="12">
        <v>100</v>
      </c>
      <c r="E256" s="12">
        <v>1</v>
      </c>
      <c r="F256" s="12">
        <f>F255-30</f>
        <v>-30</v>
      </c>
      <c r="G256" s="12">
        <f t="shared" si="14"/>
        <v>-30</v>
      </c>
      <c r="H256" s="12" t="s">
        <v>249</v>
      </c>
      <c r="I256" s="12"/>
      <c r="J256" s="12" t="s">
        <v>251</v>
      </c>
      <c r="K256" t="str">
        <f t="shared" si="16"/>
        <v>29#-30</v>
      </c>
    </row>
    <row r="257" spans="2:11">
      <c r="B257" s="12">
        <f t="shared" si="18"/>
        <v>500003</v>
      </c>
      <c r="C257" s="12">
        <v>29</v>
      </c>
      <c r="D257" s="12">
        <v>100</v>
      </c>
      <c r="E257" s="12">
        <v>1</v>
      </c>
      <c r="F257" s="12">
        <f>F256-20</f>
        <v>-50</v>
      </c>
      <c r="G257" s="12">
        <f t="shared" si="14"/>
        <v>-50</v>
      </c>
      <c r="H257" s="12" t="s">
        <v>249</v>
      </c>
      <c r="I257" s="12"/>
      <c r="J257" s="12" t="s">
        <v>252</v>
      </c>
      <c r="K257" t="str">
        <f t="shared" si="16"/>
        <v>29#-50</v>
      </c>
    </row>
    <row r="258" spans="2:11">
      <c r="B258" s="12">
        <f t="shared" si="18"/>
        <v>500004</v>
      </c>
      <c r="C258" s="12">
        <v>29</v>
      </c>
      <c r="D258" s="12">
        <v>100</v>
      </c>
      <c r="E258" s="12">
        <v>1</v>
      </c>
      <c r="F258" s="12">
        <f>F257-15</f>
        <v>-65</v>
      </c>
      <c r="G258" s="12">
        <f t="shared" ref="G258:G273" si="19">F258</f>
        <v>-65</v>
      </c>
      <c r="H258" s="12" t="s">
        <v>249</v>
      </c>
      <c r="I258" s="12"/>
      <c r="J258" s="12" t="s">
        <v>253</v>
      </c>
      <c r="K258" t="str">
        <f t="shared" si="16"/>
        <v>29#-65</v>
      </c>
    </row>
    <row r="259" spans="2:11">
      <c r="B259" s="12">
        <f t="shared" si="18"/>
        <v>500005</v>
      </c>
      <c r="C259" s="12">
        <v>29</v>
      </c>
      <c r="D259" s="12">
        <v>100</v>
      </c>
      <c r="E259" s="12">
        <v>1</v>
      </c>
      <c r="F259" s="12">
        <f>F258-15</f>
        <v>-80</v>
      </c>
      <c r="G259" s="12">
        <f t="shared" si="19"/>
        <v>-80</v>
      </c>
      <c r="H259" s="12" t="s">
        <v>249</v>
      </c>
      <c r="I259" s="12"/>
      <c r="J259" s="12" t="s">
        <v>254</v>
      </c>
      <c r="K259" t="str">
        <f t="shared" si="16"/>
        <v>29#-80</v>
      </c>
    </row>
    <row r="260" spans="2:11">
      <c r="B260" s="12">
        <f t="shared" si="18"/>
        <v>500006</v>
      </c>
      <c r="C260" s="12">
        <v>29</v>
      </c>
      <c r="D260" s="12">
        <v>100</v>
      </c>
      <c r="E260" s="12">
        <v>1</v>
      </c>
      <c r="F260" s="12">
        <f>F259-10</f>
        <v>-90</v>
      </c>
      <c r="G260" s="12">
        <f t="shared" si="19"/>
        <v>-90</v>
      </c>
      <c r="H260" s="12" t="s">
        <v>249</v>
      </c>
      <c r="I260" s="12"/>
      <c r="J260" s="12" t="s">
        <v>255</v>
      </c>
      <c r="K260" t="str">
        <f t="shared" si="16"/>
        <v>29#-90</v>
      </c>
    </row>
    <row r="261" spans="2:11">
      <c r="B261" s="12">
        <f t="shared" si="18"/>
        <v>500007</v>
      </c>
      <c r="C261" s="12">
        <v>29</v>
      </c>
      <c r="D261" s="12">
        <v>100</v>
      </c>
      <c r="E261" s="12">
        <v>1</v>
      </c>
      <c r="F261" s="12">
        <f>F260-10</f>
        <v>-100</v>
      </c>
      <c r="G261" s="12">
        <f t="shared" si="19"/>
        <v>-100</v>
      </c>
      <c r="H261" s="12" t="s">
        <v>249</v>
      </c>
      <c r="I261" s="12"/>
      <c r="J261" s="12" t="s">
        <v>256</v>
      </c>
      <c r="K261" t="str">
        <f t="shared" si="16"/>
        <v>29#-100</v>
      </c>
    </row>
    <row r="262" spans="2:11">
      <c r="B262" s="12">
        <f t="shared" si="18"/>
        <v>500008</v>
      </c>
      <c r="C262" s="12">
        <v>29</v>
      </c>
      <c r="D262" s="12">
        <v>100</v>
      </c>
      <c r="E262" s="12">
        <v>1</v>
      </c>
      <c r="F262" s="12">
        <f>F261-10</f>
        <v>-110</v>
      </c>
      <c r="G262" s="12">
        <f t="shared" si="19"/>
        <v>-110</v>
      </c>
      <c r="H262" s="12" t="s">
        <v>249</v>
      </c>
      <c r="I262" s="12"/>
      <c r="J262" s="12" t="s">
        <v>257</v>
      </c>
      <c r="K262" t="str">
        <f t="shared" si="16"/>
        <v>29#-110</v>
      </c>
    </row>
    <row r="263" spans="2:11">
      <c r="B263" s="12">
        <f t="shared" si="18"/>
        <v>500009</v>
      </c>
      <c r="C263" s="12">
        <v>29</v>
      </c>
      <c r="D263" s="12">
        <v>100</v>
      </c>
      <c r="E263" s="12">
        <v>1</v>
      </c>
      <c r="F263" s="12">
        <f>F262-10</f>
        <v>-120</v>
      </c>
      <c r="G263" s="12">
        <f t="shared" si="19"/>
        <v>-120</v>
      </c>
      <c r="H263" s="12" t="s">
        <v>249</v>
      </c>
      <c r="I263" s="12"/>
      <c r="J263" s="12" t="s">
        <v>258</v>
      </c>
      <c r="K263" t="str">
        <f t="shared" si="16"/>
        <v>29#-120</v>
      </c>
    </row>
    <row r="264" spans="2:11">
      <c r="B264" s="12">
        <f t="shared" si="18"/>
        <v>500010</v>
      </c>
      <c r="C264" s="12">
        <v>29</v>
      </c>
      <c r="D264" s="12">
        <v>100</v>
      </c>
      <c r="E264" s="12">
        <v>1</v>
      </c>
      <c r="F264" s="12">
        <f>F263-10</f>
        <v>-130</v>
      </c>
      <c r="G264" s="12">
        <f t="shared" si="19"/>
        <v>-130</v>
      </c>
      <c r="H264" s="12" t="s">
        <v>249</v>
      </c>
      <c r="I264" s="12"/>
      <c r="J264" s="12" t="s">
        <v>259</v>
      </c>
      <c r="K264" t="str">
        <f t="shared" ref="K264:K273" si="20">C264&amp;"#"&amp;F264</f>
        <v>29#-130</v>
      </c>
    </row>
    <row r="265" spans="2:11">
      <c r="B265" s="12">
        <f t="shared" si="18"/>
        <v>500011</v>
      </c>
      <c r="C265" s="12">
        <v>29</v>
      </c>
      <c r="D265" s="12">
        <v>100</v>
      </c>
      <c r="E265" s="12">
        <v>1</v>
      </c>
      <c r="F265" s="12">
        <f>F264-5</f>
        <v>-135</v>
      </c>
      <c r="G265" s="12">
        <f t="shared" si="19"/>
        <v>-135</v>
      </c>
      <c r="H265" s="12" t="s">
        <v>249</v>
      </c>
      <c r="I265" s="12"/>
      <c r="J265" s="12" t="s">
        <v>260</v>
      </c>
      <c r="K265" t="str">
        <f t="shared" si="20"/>
        <v>29#-135</v>
      </c>
    </row>
    <row r="266" spans="2:11">
      <c r="B266" s="12">
        <f t="shared" si="18"/>
        <v>500021</v>
      </c>
      <c r="C266" s="12">
        <v>29</v>
      </c>
      <c r="D266" s="12">
        <v>100</v>
      </c>
      <c r="E266" s="12">
        <v>1</v>
      </c>
      <c r="F266" s="12">
        <f t="shared" ref="F266:F273" si="21">F265-5</f>
        <v>-140</v>
      </c>
      <c r="G266" s="12">
        <f t="shared" si="19"/>
        <v>-140</v>
      </c>
      <c r="H266" s="12" t="s">
        <v>249</v>
      </c>
      <c r="I266" s="12"/>
      <c r="J266" s="12" t="s">
        <v>261</v>
      </c>
      <c r="K266" t="str">
        <f t="shared" si="20"/>
        <v>29#-140</v>
      </c>
    </row>
    <row r="267" spans="2:11">
      <c r="B267" s="12">
        <f t="shared" si="18"/>
        <v>500041</v>
      </c>
      <c r="C267" s="12">
        <v>29</v>
      </c>
      <c r="D267" s="12">
        <v>100</v>
      </c>
      <c r="E267" s="12">
        <v>1</v>
      </c>
      <c r="F267" s="12">
        <f t="shared" si="21"/>
        <v>-145</v>
      </c>
      <c r="G267" s="12">
        <f t="shared" si="19"/>
        <v>-145</v>
      </c>
      <c r="H267" s="12" t="s">
        <v>249</v>
      </c>
      <c r="I267" s="12"/>
      <c r="J267" s="12" t="s">
        <v>262</v>
      </c>
      <c r="K267" t="str">
        <f t="shared" si="20"/>
        <v>29#-145</v>
      </c>
    </row>
    <row r="268" spans="2:11">
      <c r="B268" s="12">
        <f t="shared" si="18"/>
        <v>500051</v>
      </c>
      <c r="C268" s="12">
        <v>29</v>
      </c>
      <c r="D268" s="12">
        <v>100</v>
      </c>
      <c r="E268" s="12">
        <v>1</v>
      </c>
      <c r="F268" s="12">
        <f t="shared" si="21"/>
        <v>-150</v>
      </c>
      <c r="G268" s="12">
        <f t="shared" si="19"/>
        <v>-150</v>
      </c>
      <c r="H268" s="12" t="s">
        <v>249</v>
      </c>
      <c r="I268" s="12"/>
      <c r="J268" s="12" t="s">
        <v>263</v>
      </c>
      <c r="K268" t="str">
        <f t="shared" si="20"/>
        <v>29#-150</v>
      </c>
    </row>
    <row r="269" spans="2:11">
      <c r="B269" s="12">
        <f t="shared" si="18"/>
        <v>500081</v>
      </c>
      <c r="C269" s="12">
        <v>29</v>
      </c>
      <c r="D269" s="12">
        <v>100</v>
      </c>
      <c r="E269" s="12">
        <v>1</v>
      </c>
      <c r="F269" s="12">
        <f t="shared" si="21"/>
        <v>-155</v>
      </c>
      <c r="G269" s="12">
        <f t="shared" si="19"/>
        <v>-155</v>
      </c>
      <c r="H269" s="12" t="s">
        <v>249</v>
      </c>
      <c r="I269" s="12"/>
      <c r="J269" s="12" t="s">
        <v>264</v>
      </c>
      <c r="K269" t="str">
        <f t="shared" si="20"/>
        <v>29#-155</v>
      </c>
    </row>
    <row r="270" spans="2:11">
      <c r="B270" s="12">
        <f t="shared" si="18"/>
        <v>500101</v>
      </c>
      <c r="C270" s="12">
        <v>29</v>
      </c>
      <c r="D270" s="12">
        <v>100</v>
      </c>
      <c r="E270" s="12">
        <v>1</v>
      </c>
      <c r="F270" s="12">
        <f t="shared" si="21"/>
        <v>-160</v>
      </c>
      <c r="G270" s="12">
        <f t="shared" si="19"/>
        <v>-160</v>
      </c>
      <c r="H270" s="12" t="s">
        <v>249</v>
      </c>
      <c r="I270" s="12"/>
      <c r="J270" s="12" t="s">
        <v>265</v>
      </c>
      <c r="K270" t="str">
        <f t="shared" si="20"/>
        <v>29#-160</v>
      </c>
    </row>
    <row r="271" spans="2:11">
      <c r="B271" s="12">
        <f t="shared" si="18"/>
        <v>500301</v>
      </c>
      <c r="C271" s="12">
        <v>29</v>
      </c>
      <c r="D271" s="12">
        <v>100</v>
      </c>
      <c r="E271" s="12">
        <v>1</v>
      </c>
      <c r="F271" s="12">
        <f t="shared" si="21"/>
        <v>-165</v>
      </c>
      <c r="G271" s="12">
        <f t="shared" si="19"/>
        <v>-165</v>
      </c>
      <c r="H271" s="12" t="s">
        <v>249</v>
      </c>
      <c r="I271" s="12"/>
      <c r="J271" s="12" t="s">
        <v>266</v>
      </c>
      <c r="K271" t="str">
        <f t="shared" si="20"/>
        <v>29#-165</v>
      </c>
    </row>
    <row r="272" spans="2:11">
      <c r="B272" s="12">
        <f t="shared" si="18"/>
        <v>500501</v>
      </c>
      <c r="C272" s="12">
        <v>29</v>
      </c>
      <c r="D272" s="12">
        <v>100</v>
      </c>
      <c r="E272" s="12">
        <v>1</v>
      </c>
      <c r="F272" s="12">
        <f t="shared" si="21"/>
        <v>-170</v>
      </c>
      <c r="G272" s="12">
        <f t="shared" si="19"/>
        <v>-170</v>
      </c>
      <c r="H272" s="12" t="s">
        <v>249</v>
      </c>
      <c r="I272" s="12"/>
      <c r="J272" s="12" t="s">
        <v>267</v>
      </c>
      <c r="K272" t="str">
        <f t="shared" si="20"/>
        <v>29#-170</v>
      </c>
    </row>
    <row r="273" spans="2:11">
      <c r="B273" s="12">
        <f t="shared" si="18"/>
        <v>501001</v>
      </c>
      <c r="C273" s="12">
        <v>29</v>
      </c>
      <c r="D273" s="12">
        <v>100</v>
      </c>
      <c r="E273" s="12">
        <v>1</v>
      </c>
      <c r="F273" s="12">
        <f t="shared" si="21"/>
        <v>-175</v>
      </c>
      <c r="G273" s="12">
        <f t="shared" si="19"/>
        <v>-175</v>
      </c>
      <c r="H273" s="12" t="s">
        <v>249</v>
      </c>
      <c r="I273" s="12"/>
      <c r="J273" s="12" t="s">
        <v>268</v>
      </c>
      <c r="K273" t="str">
        <f t="shared" si="20"/>
        <v>29#-175</v>
      </c>
    </row>
  </sheetData>
  <conditionalFormatting sqref="B1">
    <cfRule type="duplicateValues" dxfId="0" priority="1"/>
    <cfRule type="duplicateValues" dxfId="0" priority="2"/>
    <cfRule type="duplicateValues" dxfId="0" priority="3"/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17" sqref="E17"/>
    </sheetView>
  </sheetViews>
  <sheetFormatPr defaultColWidth="9" defaultRowHeight="13.5" outlineLevelCol="1"/>
  <sheetData>
    <row r="1" spans="1:2">
      <c r="A1">
        <v>6001</v>
      </c>
      <c r="B1" t="s">
        <v>206</v>
      </c>
    </row>
    <row r="2" spans="1:2">
      <c r="A2">
        <v>6002</v>
      </c>
      <c r="B2" t="s">
        <v>207</v>
      </c>
    </row>
    <row r="3" spans="1:2">
      <c r="A3">
        <v>6003</v>
      </c>
      <c r="B3" t="s">
        <v>208</v>
      </c>
    </row>
    <row r="4" spans="1:2">
      <c r="A4">
        <v>6004</v>
      </c>
      <c r="B4" t="s">
        <v>209</v>
      </c>
    </row>
    <row r="5" spans="1:2">
      <c r="A5">
        <v>6005</v>
      </c>
      <c r="B5" t="s">
        <v>210</v>
      </c>
    </row>
    <row r="6" spans="1:2">
      <c r="A6">
        <v>6006</v>
      </c>
      <c r="B6" t="s">
        <v>211</v>
      </c>
    </row>
    <row r="7" spans="1:2">
      <c r="A7">
        <v>6007</v>
      </c>
      <c r="B7" t="s">
        <v>212</v>
      </c>
    </row>
    <row r="8" spans="1:2">
      <c r="A8">
        <v>6008</v>
      </c>
      <c r="B8" t="s">
        <v>213</v>
      </c>
    </row>
    <row r="9" spans="1:2">
      <c r="A9">
        <v>6009</v>
      </c>
      <c r="B9" t="s">
        <v>214</v>
      </c>
    </row>
    <row r="10" spans="1:2">
      <c r="A10">
        <v>6013</v>
      </c>
      <c r="B10" t="s">
        <v>215</v>
      </c>
    </row>
    <row r="11" spans="1:2">
      <c r="A11">
        <v>6014</v>
      </c>
      <c r="B11" t="s">
        <v>216</v>
      </c>
    </row>
    <row r="12" spans="1:2">
      <c r="A12">
        <v>6015</v>
      </c>
      <c r="B12" t="s">
        <v>217</v>
      </c>
    </row>
    <row r="13" spans="1:2">
      <c r="A13">
        <v>6016</v>
      </c>
      <c r="B13" t="s">
        <v>218</v>
      </c>
    </row>
    <row r="14" spans="1:2">
      <c r="A14">
        <v>6017</v>
      </c>
      <c r="B14" t="s">
        <v>219</v>
      </c>
    </row>
    <row r="15" spans="1:2">
      <c r="A15">
        <v>6018</v>
      </c>
      <c r="B15" t="s">
        <v>220</v>
      </c>
    </row>
    <row r="16" spans="1:2">
      <c r="A16">
        <v>6019</v>
      </c>
      <c r="B16" t="s">
        <v>221</v>
      </c>
    </row>
    <row r="17" spans="1:2">
      <c r="A17">
        <v>6020</v>
      </c>
      <c r="B17" t="s">
        <v>222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7" sqref="A7"/>
    </sheetView>
  </sheetViews>
  <sheetFormatPr defaultColWidth="9" defaultRowHeight="13.5" outlineLevelRow="7" outlineLevelCol="5"/>
  <cols>
    <col min="1" max="1" width="104.75" customWidth="1"/>
    <col min="2" max="2" width="100.25" customWidth="1"/>
    <col min="3" max="5" width="8" customWidth="1"/>
    <col min="6" max="6" width="7.375" customWidth="1"/>
    <col min="7" max="7" width="37.125" customWidth="1"/>
    <col min="8" max="8" width="48.25" customWidth="1"/>
  </cols>
  <sheetData>
    <row r="1" ht="14.25" spans="1:6">
      <c r="A1" s="1" t="s">
        <v>271</v>
      </c>
      <c r="B1" s="1" t="str">
        <f>SUBSTITUTE(SUBSTITUTE(SUBSTITUTE(A1,"9722",1000,1),"9722",1000,1),"9722",1000,1)</f>
        <v>601011#278|0#1000,601021#278|0#1000,601031#111|601032#111|601033#56|0#1000</v>
      </c>
      <c r="C1" s="1"/>
      <c r="D1" s="1"/>
      <c r="E1" s="1"/>
      <c r="F1" s="1"/>
    </row>
    <row r="2" ht="14.25" spans="1:6">
      <c r="A2" s="1" t="s">
        <v>272</v>
      </c>
      <c r="B2" s="1" t="str">
        <f t="shared" ref="B2:B5" si="0">SUBSTITUTE(SUBSTITUTE(SUBSTITUTE(A2,"9722",1000,1),"9722",1000,1),"9722",1000,1)</f>
        <v>602011#139|602012#139|0#1000,602021#139|602022#139|0#1000,602031#111|602032#111|602033#56|0#1000</v>
      </c>
      <c r="C2" s="1"/>
      <c r="D2" s="1"/>
      <c r="E2" s="1"/>
      <c r="F2" s="1"/>
    </row>
    <row r="3" ht="14.25" spans="1:6">
      <c r="A3" s="1" t="s">
        <v>273</v>
      </c>
      <c r="B3" s="1" t="str">
        <f t="shared" si="0"/>
        <v>603011#139|603012#139|0#1000,603021#139|603022#139|0#1000,603031#111|603032#111|603033#56|0#1000</v>
      </c>
      <c r="C3" s="1"/>
      <c r="D3" s="1"/>
      <c r="E3" s="1"/>
      <c r="F3" s="1"/>
    </row>
    <row r="4" ht="14.25" spans="1:6">
      <c r="A4" s="1" t="s">
        <v>274</v>
      </c>
      <c r="B4" s="1" t="str">
        <f t="shared" si="0"/>
        <v>604011#139|604012#139|0#1000,604021#139|604022#139|0#1000,604031#111|604032#111|604033#56|0#1000</v>
      </c>
      <c r="C4" s="1"/>
      <c r="D4" s="1"/>
      <c r="E4" s="1"/>
      <c r="F4" s="1"/>
    </row>
    <row r="5" ht="14.25" spans="1:6">
      <c r="A5" s="1" t="s">
        <v>275</v>
      </c>
      <c r="B5" s="1" t="str">
        <f t="shared" si="0"/>
        <v>605011#139|605012#139|0#1000,605021#139|605022#139|0#1000,605031#111|605032#111|605033#56|0#1000</v>
      </c>
      <c r="C5" s="1"/>
      <c r="D5" s="1"/>
      <c r="E5" s="1"/>
      <c r="F5" s="1"/>
    </row>
    <row r="6" ht="14.25" spans="1:6">
      <c r="A6" s="1" t="s">
        <v>276</v>
      </c>
      <c r="B6" s="1" t="str">
        <f>SUBSTITUTE(SUBSTITUTE(SUBSTITUTE(A6,"9722",1000,1),"9722",1000,1),"9721",1000,1)</f>
        <v>606011#139|606012#139|0#1000,606021#139|606022#139|0#1000,606031#93|606032#93|606033#93|0#1000</v>
      </c>
      <c r="C6" s="1"/>
      <c r="D6" s="1"/>
      <c r="E6" s="1"/>
      <c r="F6" s="1"/>
    </row>
    <row r="7" ht="14.25" spans="1:6">
      <c r="A7" s="1" t="s">
        <v>277</v>
      </c>
      <c r="B7" s="1" t="str">
        <f>SUBSTITUTE(SUBSTITUTE(SUBSTITUTE(A7,"9722",1000,1),"9722",1000,1),"9721",1000,1)</f>
        <v>607011#139|607012#139|0#1000,607021#139|607022#139|0#1000,607031#93|607032#93|607033#93|0#1000</v>
      </c>
      <c r="C7" s="1"/>
      <c r="D7" s="1"/>
      <c r="E7" s="1"/>
      <c r="F7" s="1"/>
    </row>
    <row r="8" ht="14.25" spans="1:6">
      <c r="A8" s="1" t="s">
        <v>278</v>
      </c>
      <c r="B8" s="1" t="str">
        <f>SUBSTITUTE(SUBSTITUTE(SUBSTITUTE(A8,"9722",1000,1),"9722",1000,1),"9721",1000,1)</f>
        <v>608011#139|608012#139|0#1000,608021#139|608022#139|0#1000,608031#93|608032#93|608033#93|0#1000</v>
      </c>
      <c r="C8" s="1"/>
      <c r="D8" s="1"/>
      <c r="E8" s="1"/>
      <c r="F8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T25"/>
  <sheetViews>
    <sheetView workbookViewId="0">
      <selection activeCell="J26" sqref="J26"/>
    </sheetView>
  </sheetViews>
  <sheetFormatPr defaultColWidth="9" defaultRowHeight="14.25"/>
  <cols>
    <col min="1" max="16384" width="9" style="7"/>
  </cols>
  <sheetData>
    <row r="4" spans="6:18">
      <c r="F4" s="7">
        <v>1</v>
      </c>
      <c r="G4" s="7">
        <v>14</v>
      </c>
      <c r="H4" s="7">
        <v>1000000</v>
      </c>
      <c r="J4" s="7">
        <v>14</v>
      </c>
      <c r="K4" s="7">
        <v>5000000</v>
      </c>
      <c r="M4" s="7" t="e">
        <f ca="1">[1]!SUMSTRING(G4:H4,"#")</f>
        <v>#NAME?</v>
      </c>
      <c r="P4" s="7" t="e">
        <f ca="1">[1]!SUMSTRING(J4:K4,"#")</f>
        <v>#NAME?</v>
      </c>
      <c r="R4" s="7" t="e">
        <f ca="1">[1]!SUMSTRING(M4:P4,"|")</f>
        <v>#NAME?</v>
      </c>
    </row>
    <row r="5" spans="6:18">
      <c r="F5" s="7">
        <v>2</v>
      </c>
      <c r="G5" s="7">
        <v>14</v>
      </c>
      <c r="H5" s="7">
        <v>1500000</v>
      </c>
      <c r="J5" s="7">
        <v>14</v>
      </c>
      <c r="K5" s="7">
        <v>6000000</v>
      </c>
      <c r="M5" s="7" t="e">
        <f ca="1">[1]!SUMSTRING(G5:H5,"#")</f>
        <v>#NAME?</v>
      </c>
      <c r="P5" s="7" t="e">
        <f ca="1">[1]!SUMSTRING(J5:K5,"#")</f>
        <v>#NAME?</v>
      </c>
      <c r="R5" s="7" t="e">
        <f ca="1">[1]!SUMSTRING(M5:P5,"|")</f>
        <v>#NAME?</v>
      </c>
    </row>
    <row r="6" spans="6:18">
      <c r="F6" s="7">
        <v>3</v>
      </c>
      <c r="G6" s="7">
        <v>14</v>
      </c>
      <c r="H6" s="7">
        <v>2000000</v>
      </c>
      <c r="J6" s="7">
        <v>14</v>
      </c>
      <c r="K6" s="7">
        <v>7000000</v>
      </c>
      <c r="M6" s="7" t="e">
        <f ca="1">[1]!SUMSTRING(G6:H6,"#")</f>
        <v>#NAME?</v>
      </c>
      <c r="P6" s="7" t="e">
        <f ca="1">[1]!SUMSTRING(J6:K6,"#")</f>
        <v>#NAME?</v>
      </c>
      <c r="R6" s="7" t="e">
        <f ca="1">[1]!SUMSTRING(M6:P6,"|")</f>
        <v>#NAME?</v>
      </c>
    </row>
    <row r="7" spans="6:18">
      <c r="F7" s="7">
        <v>4</v>
      </c>
      <c r="G7" s="7">
        <v>14</v>
      </c>
      <c r="H7" s="7">
        <v>2500000</v>
      </c>
      <c r="J7" s="7">
        <v>14</v>
      </c>
      <c r="K7" s="7">
        <v>8000000</v>
      </c>
      <c r="M7" s="7" t="e">
        <f ca="1">[1]!SUMSTRING(G7:H7,"#")</f>
        <v>#NAME?</v>
      </c>
      <c r="P7" s="7" t="e">
        <f ca="1">[1]!SUMSTRING(J7:K7,"#")</f>
        <v>#NAME?</v>
      </c>
      <c r="R7" s="7" t="e">
        <f ca="1">[1]!SUMSTRING(M7:P7,"|")</f>
        <v>#NAME?</v>
      </c>
    </row>
    <row r="8" spans="6:18">
      <c r="F8" s="7">
        <v>5</v>
      </c>
      <c r="G8" s="7">
        <v>14</v>
      </c>
      <c r="H8" s="7">
        <v>3000000</v>
      </c>
      <c r="J8" s="7">
        <v>14</v>
      </c>
      <c r="K8" s="7">
        <v>9000000</v>
      </c>
      <c r="M8" s="7" t="e">
        <f ca="1">[1]!SUMSTRING(G8:H8,"#")</f>
        <v>#NAME?</v>
      </c>
      <c r="P8" s="7" t="e">
        <f ca="1">[1]!SUMSTRING(J8:K8,"#")</f>
        <v>#NAME?</v>
      </c>
      <c r="R8" s="7" t="e">
        <f ca="1">[1]!SUMSTRING(M8:P8,"|")</f>
        <v>#NAME?</v>
      </c>
    </row>
    <row r="9" spans="6:18">
      <c r="F9" s="7">
        <v>6</v>
      </c>
      <c r="G9" s="7">
        <v>14</v>
      </c>
      <c r="H9" s="7">
        <v>3500000</v>
      </c>
      <c r="J9" s="7">
        <v>14</v>
      </c>
      <c r="K9" s="7">
        <v>10000000</v>
      </c>
      <c r="M9" s="7" t="e">
        <f ca="1">[1]!SUMSTRING(G9:H9,"#")</f>
        <v>#NAME?</v>
      </c>
      <c r="P9" s="7" t="e">
        <f ca="1">[1]!SUMSTRING(J9:K9,"#")</f>
        <v>#NAME?</v>
      </c>
      <c r="R9" s="7" t="e">
        <f ca="1">[1]!SUMSTRING(M9:P9,"|")</f>
        <v>#NAME?</v>
      </c>
    </row>
    <row r="10" spans="6:18">
      <c r="F10" s="7">
        <v>7</v>
      </c>
      <c r="G10" s="7">
        <v>14</v>
      </c>
      <c r="H10" s="7">
        <v>4000000</v>
      </c>
      <c r="J10" s="7">
        <v>14</v>
      </c>
      <c r="K10" s="7">
        <v>11000000</v>
      </c>
      <c r="M10" s="7" t="e">
        <f ca="1">[1]!SUMSTRING(G10:H10,"#")</f>
        <v>#NAME?</v>
      </c>
      <c r="P10" s="7" t="e">
        <f ca="1">[1]!SUMSTRING(J10:K10,"#")</f>
        <v>#NAME?</v>
      </c>
      <c r="R10" s="7" t="e">
        <f ca="1">[1]!SUMSTRING(M10:P10,"|")</f>
        <v>#NAME?</v>
      </c>
    </row>
    <row r="11" spans="6:18">
      <c r="F11" s="7">
        <v>8</v>
      </c>
      <c r="G11" s="7">
        <v>14</v>
      </c>
      <c r="H11" s="7">
        <v>4500000</v>
      </c>
      <c r="J11" s="7">
        <v>14</v>
      </c>
      <c r="K11" s="7">
        <v>12000000</v>
      </c>
      <c r="M11" s="7" t="e">
        <f ca="1">[1]!SUMSTRING(G11:H11,"#")</f>
        <v>#NAME?</v>
      </c>
      <c r="P11" s="7" t="e">
        <f ca="1">[1]!SUMSTRING(J11:K11,"#")</f>
        <v>#NAME?</v>
      </c>
      <c r="R11" s="7" t="e">
        <f ca="1">[1]!SUMSTRING(M11:P11,"|")</f>
        <v>#NAME?</v>
      </c>
    </row>
    <row r="18" spans="9:20">
      <c r="I18" s="2">
        <v>93</v>
      </c>
      <c r="J18" s="7" t="s">
        <v>279</v>
      </c>
      <c r="K18" s="7" t="s">
        <v>279</v>
      </c>
      <c r="L18" s="7" t="e">
        <f ca="1">[1]!SUMSTRING(I18:K18,"|")</f>
        <v>#NAME?</v>
      </c>
      <c r="O18" s="7">
        <v>351</v>
      </c>
      <c r="T18" s="7" t="e">
        <f ca="1">[1]!SUMSTRING(I18:S18,"#")</f>
        <v>#NAME?</v>
      </c>
    </row>
    <row r="19" spans="9:20">
      <c r="I19" s="2">
        <v>118</v>
      </c>
      <c r="J19" s="7" t="s">
        <v>280</v>
      </c>
      <c r="K19" s="7" t="s">
        <v>280</v>
      </c>
      <c r="L19" s="7" t="e">
        <f ca="1">[1]!SUMSTRING(I19:K19,"|")</f>
        <v>#NAME?</v>
      </c>
      <c r="P19" s="7">
        <v>352</v>
      </c>
      <c r="T19" s="7" t="e">
        <f ca="1">[1]!SUMSTRING(I19:S19,"#")</f>
        <v>#NAME?</v>
      </c>
    </row>
    <row r="20" spans="9:20">
      <c r="I20" s="2">
        <v>118</v>
      </c>
      <c r="J20" s="7" t="s">
        <v>281</v>
      </c>
      <c r="K20" s="7" t="s">
        <v>281</v>
      </c>
      <c r="L20" s="7" t="e">
        <f ca="1">[1]!SUMSTRING(I20:K20,"|")</f>
        <v>#NAME?</v>
      </c>
      <c r="P20" s="7">
        <v>353</v>
      </c>
      <c r="T20" s="7" t="e">
        <f ca="1">[1]!SUMSTRING(I20:S20,"#")</f>
        <v>#NAME?</v>
      </c>
    </row>
    <row r="21" spans="9:20">
      <c r="I21" s="2" t="s">
        <v>282</v>
      </c>
      <c r="J21" s="7" t="s">
        <v>283</v>
      </c>
      <c r="K21" s="7" t="s">
        <v>283</v>
      </c>
      <c r="L21" s="7" t="e">
        <f ca="1">[1]!SUMSTRING(I21:K21,"|")</f>
        <v>#NAME?</v>
      </c>
      <c r="Q21" s="7">
        <v>354</v>
      </c>
      <c r="T21" s="7" t="e">
        <f ca="1">[1]!SUMSTRING(I21:S21,"#")</f>
        <v>#NAME?</v>
      </c>
    </row>
    <row r="22" spans="9:20">
      <c r="I22" s="2">
        <v>123</v>
      </c>
      <c r="J22" s="7" t="s">
        <v>284</v>
      </c>
      <c r="K22" s="7" t="s">
        <v>284</v>
      </c>
      <c r="L22" s="7" t="e">
        <f ca="1">[1]!SUMSTRING(I22:K22,"|")</f>
        <v>#NAME?</v>
      </c>
      <c r="Q22" s="7">
        <v>355</v>
      </c>
      <c r="T22" s="7" t="e">
        <f ca="1">[1]!SUMSTRING(I22:S22,"#")</f>
        <v>#NAME?</v>
      </c>
    </row>
    <row r="23" spans="9:20">
      <c r="I23" s="2">
        <v>123</v>
      </c>
      <c r="J23" s="7" t="s">
        <v>285</v>
      </c>
      <c r="K23" s="7" t="s">
        <v>285</v>
      </c>
      <c r="L23" s="7" t="e">
        <f ca="1">[1]!SUMSTRING(I23:K23,"|")</f>
        <v>#NAME?</v>
      </c>
      <c r="Q23" s="7">
        <v>356</v>
      </c>
      <c r="T23" s="7" t="e">
        <f ca="1">[1]!SUMSTRING(I23:S23,"#")</f>
        <v>#NAME?</v>
      </c>
    </row>
    <row r="24" spans="9:20">
      <c r="I24" s="2">
        <v>123</v>
      </c>
      <c r="J24" s="7" t="s">
        <v>286</v>
      </c>
      <c r="K24" s="7" t="s">
        <v>286</v>
      </c>
      <c r="L24" s="7" t="e">
        <f ca="1">[1]!SUMSTRING(I24:K24,"|")</f>
        <v>#NAME?</v>
      </c>
      <c r="Q24" s="7">
        <v>357</v>
      </c>
      <c r="T24" s="7" t="e">
        <f ca="1">[1]!SUMSTRING(I24:S24,"#")</f>
        <v>#NAME?</v>
      </c>
    </row>
    <row r="25" spans="9:20">
      <c r="I25" s="2">
        <v>138</v>
      </c>
      <c r="J25" s="7" t="s">
        <v>287</v>
      </c>
      <c r="K25" s="7" t="s">
        <v>287</v>
      </c>
      <c r="L25" s="7" t="e">
        <f ca="1">[1]!SUMSTRING(I25:K25,"|")</f>
        <v>#NAME?</v>
      </c>
      <c r="R25" s="7">
        <v>358</v>
      </c>
      <c r="S25" s="7">
        <v>401</v>
      </c>
      <c r="T25" s="7" t="e">
        <f ca="1">[1]!SUMSTRING(I25:S25,"#")</f>
        <v>#NAME?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70"/>
  <sheetViews>
    <sheetView topLeftCell="A10" workbookViewId="0">
      <selection activeCell="E22" sqref="E22"/>
    </sheetView>
  </sheetViews>
  <sheetFormatPr defaultColWidth="9" defaultRowHeight="13.5"/>
  <cols>
    <col min="2" max="2" width="20.125" customWidth="1"/>
    <col min="3" max="3" width="12.625" customWidth="1"/>
    <col min="4" max="4" width="17" customWidth="1"/>
    <col min="5" max="5" width="39.375" customWidth="1"/>
    <col min="6" max="6" width="14.625" customWidth="1"/>
    <col min="7" max="7" width="16.125" customWidth="1"/>
    <col min="8" max="8" width="18.625" customWidth="1"/>
    <col min="9" max="9" width="30.375" customWidth="1"/>
    <col min="10" max="10" width="38.625" customWidth="1"/>
    <col min="11" max="11" width="23.375" customWidth="1"/>
    <col min="12" max="12" width="9.375"/>
    <col min="13" max="13" width="12.625" customWidth="1"/>
  </cols>
  <sheetData>
    <row r="4" ht="14.25" spans="2:11">
      <c r="B4" s="2" t="s">
        <v>288</v>
      </c>
      <c r="C4" s="3">
        <v>91</v>
      </c>
      <c r="D4" s="3" t="str">
        <f>SUBSTITUTE(B4,"140",C4,1)</f>
        <v>111#121#131#91</v>
      </c>
      <c r="E4" t="s">
        <v>289</v>
      </c>
      <c r="F4">
        <v>81</v>
      </c>
      <c r="G4" s="3" t="str">
        <f>SUBSTITUTE(E4,"140",F4,1)</f>
        <v>161#171#181#81#231#241#251#261</v>
      </c>
      <c r="H4" t="s">
        <v>290</v>
      </c>
      <c r="I4">
        <v>71</v>
      </c>
      <c r="J4" s="3" t="str">
        <f t="shared" ref="J4:J11" si="0">SUBSTITUTE(H4,"140",I4,1)</f>
        <v>201#211#221#71#271#281#291#301#351</v>
      </c>
      <c r="K4" t="str">
        <f ca="1">_xlfn.TEXTJOIN("|",TRUE,D4,G4,J4)</f>
        <v>111#121#131#91|161#171#181#81#231#241#251#261|201#211#221#71#271#281#291#301#351</v>
      </c>
    </row>
    <row r="5" ht="14.25" spans="2:11">
      <c r="B5" s="2" t="s">
        <v>291</v>
      </c>
      <c r="C5" s="3">
        <v>92</v>
      </c>
      <c r="D5" s="3" t="str">
        <f t="shared" ref="D5:D11" si="1">SUBSTITUTE(B5,"140",C5,1)</f>
        <v>112#122#132#92</v>
      </c>
      <c r="E5" t="s">
        <v>292</v>
      </c>
      <c r="F5">
        <v>82</v>
      </c>
      <c r="G5" s="3" t="str">
        <f t="shared" ref="G5:G11" si="2">SUBSTITUTE(E5,"140",F5,1)</f>
        <v>162#172#182#82#232#242#252#262</v>
      </c>
      <c r="H5" t="s">
        <v>293</v>
      </c>
      <c r="I5">
        <v>72</v>
      </c>
      <c r="J5" s="3" t="str">
        <f t="shared" si="0"/>
        <v>202#212#222#72#272#282#292#302#352</v>
      </c>
      <c r="K5" t="str">
        <f ca="1" t="shared" ref="K5:K11" si="3">_xlfn.TEXTJOIN("|",TRUE,D5,G5,J5)</f>
        <v>112#122#132#92|162#172#182#82#232#242#252#262|202#212#222#72#272#282#292#302#352</v>
      </c>
    </row>
    <row r="6" ht="14.25" spans="2:11">
      <c r="B6" s="2" t="s">
        <v>294</v>
      </c>
      <c r="C6" s="3">
        <v>93</v>
      </c>
      <c r="D6" s="3" t="str">
        <f t="shared" si="1"/>
        <v>113#123#133#93</v>
      </c>
      <c r="E6" t="s">
        <v>295</v>
      </c>
      <c r="F6">
        <v>83</v>
      </c>
      <c r="G6" s="3" t="str">
        <f t="shared" si="2"/>
        <v>163#173#183#83#233#243#253#263</v>
      </c>
      <c r="H6" t="s">
        <v>296</v>
      </c>
      <c r="I6">
        <v>73</v>
      </c>
      <c r="J6" s="3" t="str">
        <f t="shared" si="0"/>
        <v>203#213#223#73#273#283#293#303#353</v>
      </c>
      <c r="K6" t="str">
        <f ca="1" t="shared" si="3"/>
        <v>113#123#133#93|163#173#183#83#233#243#253#263|203#213#223#73#273#283#293#303#353</v>
      </c>
    </row>
    <row r="7" ht="14.25" spans="2:11">
      <c r="B7" s="2" t="s">
        <v>297</v>
      </c>
      <c r="C7" s="3">
        <v>94</v>
      </c>
      <c r="D7" s="3" t="str">
        <f t="shared" si="1"/>
        <v>114#124#134#94</v>
      </c>
      <c r="E7" t="s">
        <v>298</v>
      </c>
      <c r="F7">
        <v>84</v>
      </c>
      <c r="G7" s="3" t="str">
        <f t="shared" si="2"/>
        <v>164#174#184#84#234#244#254#264</v>
      </c>
      <c r="H7" t="s">
        <v>299</v>
      </c>
      <c r="I7">
        <v>74</v>
      </c>
      <c r="J7" s="3" t="str">
        <f t="shared" si="0"/>
        <v>204#214#224#74#274#284#294#304#354</v>
      </c>
      <c r="K7" t="str">
        <f ca="1" t="shared" si="3"/>
        <v>114#124#134#94|164#174#184#84#234#244#254#264|204#214#224#74#274#284#294#304#354</v>
      </c>
    </row>
    <row r="8" ht="14.25" spans="2:11">
      <c r="B8" s="2" t="s">
        <v>300</v>
      </c>
      <c r="C8" s="3">
        <v>95</v>
      </c>
      <c r="D8" s="3" t="str">
        <f t="shared" si="1"/>
        <v>115#125#135#95</v>
      </c>
      <c r="E8" t="s">
        <v>301</v>
      </c>
      <c r="F8">
        <v>85</v>
      </c>
      <c r="G8" s="3" t="str">
        <f t="shared" si="2"/>
        <v>165#175#185#85#235#245#255#265</v>
      </c>
      <c r="H8" t="s">
        <v>302</v>
      </c>
      <c r="I8">
        <v>75</v>
      </c>
      <c r="J8" s="3" t="str">
        <f t="shared" si="0"/>
        <v>205#215#225#75#275#285#295#305#355</v>
      </c>
      <c r="K8" t="str">
        <f ca="1" t="shared" si="3"/>
        <v>115#125#135#95|165#175#185#85#235#245#255#265|205#215#225#75#275#285#295#305#355</v>
      </c>
    </row>
    <row r="9" ht="14.25" spans="2:11">
      <c r="B9" s="2" t="s">
        <v>303</v>
      </c>
      <c r="C9" s="3">
        <v>96</v>
      </c>
      <c r="D9" s="3" t="str">
        <f t="shared" si="1"/>
        <v>116#126#136#96</v>
      </c>
      <c r="E9" t="s">
        <v>304</v>
      </c>
      <c r="F9">
        <v>86</v>
      </c>
      <c r="G9" s="3" t="str">
        <f t="shared" si="2"/>
        <v>166#176#186#86#236#246#256#266</v>
      </c>
      <c r="H9" t="s">
        <v>305</v>
      </c>
      <c r="I9">
        <v>76</v>
      </c>
      <c r="J9" s="3" t="str">
        <f t="shared" si="0"/>
        <v>206#216#226#76#276#286#296#306#356</v>
      </c>
      <c r="K9" t="str">
        <f ca="1" t="shared" si="3"/>
        <v>116#126#136#96|166#176#186#86#236#246#256#266|206#216#226#76#276#286#296#306#356</v>
      </c>
    </row>
    <row r="10" ht="14.25" spans="2:11">
      <c r="B10" s="2" t="s">
        <v>306</v>
      </c>
      <c r="C10" s="3">
        <v>97</v>
      </c>
      <c r="D10" s="3" t="str">
        <f t="shared" si="1"/>
        <v>117#127#137#97</v>
      </c>
      <c r="E10" t="s">
        <v>307</v>
      </c>
      <c r="F10">
        <v>87</v>
      </c>
      <c r="G10" s="3" t="str">
        <f t="shared" si="2"/>
        <v>167#177#187#87#237#247#257#267</v>
      </c>
      <c r="H10" t="s">
        <v>308</v>
      </c>
      <c r="I10">
        <v>77</v>
      </c>
      <c r="J10" s="3" t="str">
        <f t="shared" si="0"/>
        <v>207#217#227#77#277#287#297#307#357</v>
      </c>
      <c r="K10" t="str">
        <f ca="1" t="shared" si="3"/>
        <v>117#127#137#97|167#177#187#87#237#247#257#267|207#217#227#77#277#287#297#307#357</v>
      </c>
    </row>
    <row r="11" ht="14.25" spans="2:11">
      <c r="B11" s="2" t="s">
        <v>309</v>
      </c>
      <c r="C11" s="3">
        <v>98</v>
      </c>
      <c r="D11" s="3" t="str">
        <f t="shared" si="1"/>
        <v>118#128#138#98#401</v>
      </c>
      <c r="E11" t="s">
        <v>310</v>
      </c>
      <c r="F11">
        <v>88</v>
      </c>
      <c r="G11" s="3" t="str">
        <f t="shared" si="2"/>
        <v>168#178#188#88#238#248#258#268#401</v>
      </c>
      <c r="H11" t="s">
        <v>311</v>
      </c>
      <c r="I11">
        <v>78</v>
      </c>
      <c r="J11" s="3" t="str">
        <f t="shared" si="0"/>
        <v>208#218#228#78#278#288#298#308#358#401</v>
      </c>
      <c r="K11" t="str">
        <f ca="1" t="shared" si="3"/>
        <v>118#128#138#98#401|168#178#188#88#238#248#258#268#401|208#218#228#78#278#288#298#308#358#401</v>
      </c>
    </row>
    <row r="15" spans="1:1">
      <c r="A15" t="s">
        <v>312</v>
      </c>
    </row>
    <row r="16" spans="2:11">
      <c r="B16" t="s">
        <v>313</v>
      </c>
      <c r="C16" t="s">
        <v>101</v>
      </c>
      <c r="D16" t="s">
        <v>102</v>
      </c>
      <c r="E16" t="s">
        <v>314</v>
      </c>
      <c r="F16" t="s">
        <v>315</v>
      </c>
      <c r="G16" t="s">
        <v>316</v>
      </c>
      <c r="H16" t="s">
        <v>317</v>
      </c>
      <c r="I16" t="s">
        <v>101</v>
      </c>
      <c r="J16" t="s">
        <v>102</v>
      </c>
      <c r="K16" t="s">
        <v>318</v>
      </c>
    </row>
    <row r="17" spans="2:11">
      <c r="B17" s="4">
        <v>93</v>
      </c>
      <c r="C17" s="4">
        <v>93</v>
      </c>
      <c r="D17" t="s">
        <v>279</v>
      </c>
      <c r="E17" t="s">
        <v>319</v>
      </c>
      <c r="F17" t="s">
        <v>320</v>
      </c>
      <c r="G17" t="s">
        <v>321</v>
      </c>
      <c r="H17" t="s">
        <v>322</v>
      </c>
      <c r="I17" t="str">
        <f ca="1">_xlfn.TEXTJOIN("#",TRUE,C17,E17,G17)</f>
        <v>93#171#181#251#261</v>
      </c>
      <c r="J17" t="str">
        <f ca="1">_xlfn.TEXTJOIN("#",TRUE,D17,F17,H17)</f>
        <v>93#351#211#221#291#301</v>
      </c>
      <c r="K17" t="str">
        <f ca="1">_xlfn.TEXTJOIN("|",TRUE,B17,I17,J17)</f>
        <v>93|93#171#181#251#261|93#351#211#221#291#301</v>
      </c>
    </row>
    <row r="18" spans="2:11">
      <c r="B18" s="4">
        <v>118</v>
      </c>
      <c r="C18" s="4">
        <v>118</v>
      </c>
      <c r="D18" t="s">
        <v>280</v>
      </c>
      <c r="E18" t="s">
        <v>323</v>
      </c>
      <c r="F18" t="s">
        <v>324</v>
      </c>
      <c r="G18" t="s">
        <v>325</v>
      </c>
      <c r="H18" t="s">
        <v>326</v>
      </c>
      <c r="I18" t="str">
        <f ca="1" t="shared" ref="I18:I24" si="4">_xlfn.TEXTJOIN("#",TRUE,C18,E18,G18)</f>
        <v>118#172#182#252#262</v>
      </c>
      <c r="J18" t="str">
        <f ca="1" t="shared" ref="J18:J24" si="5">_xlfn.TEXTJOIN("#",TRUE,D18,F18,H18)</f>
        <v>118#352#212#222#292#302</v>
      </c>
      <c r="K18" t="str">
        <f ca="1" t="shared" ref="K18:K24" si="6">_xlfn.TEXTJOIN("|",TRUE,B18,I18,J18)</f>
        <v>118|118#172#182#252#262|118#352#212#222#292#302</v>
      </c>
    </row>
    <row r="19" spans="2:11">
      <c r="B19" s="4">
        <v>118</v>
      </c>
      <c r="C19" s="4">
        <v>118</v>
      </c>
      <c r="D19" t="s">
        <v>281</v>
      </c>
      <c r="E19" t="s">
        <v>327</v>
      </c>
      <c r="F19" t="s">
        <v>328</v>
      </c>
      <c r="G19" t="s">
        <v>329</v>
      </c>
      <c r="H19" t="s">
        <v>330</v>
      </c>
      <c r="I19" t="str">
        <f ca="1" t="shared" si="4"/>
        <v>118#173#183#253#263</v>
      </c>
      <c r="J19" t="str">
        <f ca="1" t="shared" si="5"/>
        <v>118#353#213#223#293#303</v>
      </c>
      <c r="K19" t="str">
        <f ca="1" t="shared" si="6"/>
        <v>118|118#173#183#253#263|118#353#213#223#293#303</v>
      </c>
    </row>
    <row r="20" spans="2:11">
      <c r="B20" s="4" t="s">
        <v>282</v>
      </c>
      <c r="C20" s="4" t="s">
        <v>282</v>
      </c>
      <c r="D20" t="s">
        <v>283</v>
      </c>
      <c r="E20" t="s">
        <v>331</v>
      </c>
      <c r="F20" t="s">
        <v>332</v>
      </c>
      <c r="G20" t="s">
        <v>333</v>
      </c>
      <c r="H20" t="s">
        <v>334</v>
      </c>
      <c r="I20" t="str">
        <f ca="1" t="shared" si="4"/>
        <v>118#123#174#184#254#264</v>
      </c>
      <c r="J20" t="str">
        <f ca="1" t="shared" si="5"/>
        <v>118#123#354#214#224#294#304</v>
      </c>
      <c r="K20" t="str">
        <f ca="1" t="shared" si="6"/>
        <v>118#123|118#123#174#184#254#264|118#123#354#214#224#294#304</v>
      </c>
    </row>
    <row r="21" spans="2:11">
      <c r="B21" s="4">
        <v>123</v>
      </c>
      <c r="C21" s="4">
        <v>123</v>
      </c>
      <c r="D21" t="s">
        <v>284</v>
      </c>
      <c r="E21" t="s">
        <v>335</v>
      </c>
      <c r="F21" t="s">
        <v>336</v>
      </c>
      <c r="G21" t="s">
        <v>337</v>
      </c>
      <c r="H21" t="s">
        <v>338</v>
      </c>
      <c r="I21" t="str">
        <f ca="1" t="shared" si="4"/>
        <v>123#175#185#255#265</v>
      </c>
      <c r="J21" t="str">
        <f ca="1" t="shared" si="5"/>
        <v>123#355#215#225#295#305</v>
      </c>
      <c r="K21" t="str">
        <f ca="1" t="shared" si="6"/>
        <v>123|123#175#185#255#265|123#355#215#225#295#305</v>
      </c>
    </row>
    <row r="22" spans="2:11">
      <c r="B22" s="4">
        <v>123</v>
      </c>
      <c r="C22" s="4">
        <v>123</v>
      </c>
      <c r="D22" t="s">
        <v>285</v>
      </c>
      <c r="E22" t="s">
        <v>339</v>
      </c>
      <c r="F22" t="s">
        <v>340</v>
      </c>
      <c r="G22" t="s">
        <v>341</v>
      </c>
      <c r="H22" t="s">
        <v>342</v>
      </c>
      <c r="I22" t="str">
        <f ca="1" t="shared" si="4"/>
        <v>123#176#186#256#266</v>
      </c>
      <c r="J22" t="str">
        <f ca="1" t="shared" si="5"/>
        <v>123#356#216#226#296#306</v>
      </c>
      <c r="K22" t="str">
        <f ca="1" t="shared" si="6"/>
        <v>123|123#176#186#256#266|123#356#216#226#296#306</v>
      </c>
    </row>
    <row r="23" spans="2:11">
      <c r="B23" s="4">
        <v>123</v>
      </c>
      <c r="C23" s="4">
        <v>123</v>
      </c>
      <c r="D23" t="s">
        <v>286</v>
      </c>
      <c r="E23" t="s">
        <v>343</v>
      </c>
      <c r="F23" t="s">
        <v>344</v>
      </c>
      <c r="G23" t="s">
        <v>345</v>
      </c>
      <c r="H23" t="s">
        <v>346</v>
      </c>
      <c r="I23" t="str">
        <f ca="1" t="shared" si="4"/>
        <v>123#177#187#257#267</v>
      </c>
      <c r="J23" t="str">
        <f ca="1" t="shared" si="5"/>
        <v>123#357#217#227#297#307</v>
      </c>
      <c r="K23" t="str">
        <f ca="1" t="shared" si="6"/>
        <v>123|123#177#187#257#267|123#357#217#227#297#307</v>
      </c>
    </row>
    <row r="24" spans="2:11">
      <c r="B24" s="4">
        <v>138</v>
      </c>
      <c r="C24" s="4">
        <v>138</v>
      </c>
      <c r="D24" t="s">
        <v>287</v>
      </c>
      <c r="E24" t="s">
        <v>347</v>
      </c>
      <c r="F24" t="s">
        <v>348</v>
      </c>
      <c r="G24" t="s">
        <v>349</v>
      </c>
      <c r="H24" t="s">
        <v>350</v>
      </c>
      <c r="I24" t="str">
        <f ca="1" t="shared" si="4"/>
        <v>138#178#188#258#268</v>
      </c>
      <c r="J24" t="str">
        <f ca="1" t="shared" si="5"/>
        <v>138#358#401#218#228#298#308</v>
      </c>
      <c r="K24" t="str">
        <f ca="1" t="shared" si="6"/>
        <v>138|138#178#188#258#268|138#358#401#218#228#298#308</v>
      </c>
    </row>
    <row r="28" spans="2:13">
      <c r="B28" t="s">
        <v>313</v>
      </c>
      <c r="C28" t="s">
        <v>351</v>
      </c>
      <c r="I28" s="6" t="s">
        <v>352</v>
      </c>
      <c r="J28" s="6"/>
      <c r="K28" s="6"/>
      <c r="L28" s="6"/>
      <c r="M28" s="6"/>
    </row>
    <row r="29" spans="2:13">
      <c r="B29" t="s">
        <v>101</v>
      </c>
      <c r="C29" t="s">
        <v>351</v>
      </c>
      <c r="D29" t="s">
        <v>353</v>
      </c>
      <c r="E29" t="s">
        <v>354</v>
      </c>
      <c r="F29" t="s">
        <v>355</v>
      </c>
      <c r="G29" t="s">
        <v>356</v>
      </c>
      <c r="I29" s="6" t="s">
        <v>101</v>
      </c>
      <c r="J29" s="6" t="s">
        <v>353</v>
      </c>
      <c r="K29" s="6">
        <f ca="1">SUM(K9:K16)</f>
        <v>0</v>
      </c>
      <c r="L29" s="6" t="s">
        <v>354</v>
      </c>
      <c r="M29" s="6">
        <f>SUM(M9:M16)</f>
        <v>0</v>
      </c>
    </row>
    <row r="30" spans="2:13">
      <c r="B30" t="s">
        <v>102</v>
      </c>
      <c r="C30" t="s">
        <v>351</v>
      </c>
      <c r="D30" t="s">
        <v>353</v>
      </c>
      <c r="E30" t="s">
        <v>354</v>
      </c>
      <c r="F30" t="s">
        <v>355</v>
      </c>
      <c r="G30" t="s">
        <v>356</v>
      </c>
      <c r="H30" t="s">
        <v>357</v>
      </c>
      <c r="I30" s="6" t="s">
        <v>102</v>
      </c>
      <c r="J30" s="6" t="s">
        <v>353</v>
      </c>
      <c r="K30" s="6">
        <f ca="1">SUM(K19:K26)</f>
        <v>0</v>
      </c>
      <c r="L30" s="6" t="s">
        <v>354</v>
      </c>
      <c r="M30" s="6">
        <f>SUM(M19:M26)</f>
        <v>0</v>
      </c>
    </row>
    <row r="32" spans="5:7">
      <c r="E32" t="s">
        <v>358</v>
      </c>
      <c r="F32">
        <v>0.001388888889</v>
      </c>
      <c r="G32">
        <f>0.001388889*60*24</f>
        <v>2.00000016</v>
      </c>
    </row>
    <row r="35" spans="4:7">
      <c r="D35">
        <v>2</v>
      </c>
      <c r="E35">
        <v>1</v>
      </c>
      <c r="F35">
        <v>2</v>
      </c>
      <c r="G35">
        <v>1</v>
      </c>
    </row>
    <row r="36" spans="4:7">
      <c r="D36">
        <v>2</v>
      </c>
      <c r="E36">
        <v>2</v>
      </c>
      <c r="F36">
        <v>2</v>
      </c>
      <c r="G36">
        <v>2</v>
      </c>
    </row>
    <row r="37" spans="4:5">
      <c r="D37">
        <v>0.001388889</v>
      </c>
      <c r="E37">
        <f>D37/2</f>
        <v>0.0006944445</v>
      </c>
    </row>
    <row r="39" spans="3:9">
      <c r="C39" t="s">
        <v>352</v>
      </c>
      <c r="E39" t="s">
        <v>352</v>
      </c>
      <c r="G39" t="s">
        <v>352</v>
      </c>
      <c r="I39" t="s">
        <v>352</v>
      </c>
    </row>
    <row r="40" spans="2:9">
      <c r="B40" s="5" t="s">
        <v>101</v>
      </c>
      <c r="C40" s="5">
        <v>1008</v>
      </c>
      <c r="D40" s="5" t="s">
        <v>359</v>
      </c>
      <c r="E40" s="5">
        <v>1009</v>
      </c>
      <c r="F40" s="5" t="s">
        <v>359</v>
      </c>
      <c r="G40" s="5" t="s">
        <v>355</v>
      </c>
      <c r="H40" s="5"/>
      <c r="I40" t="s">
        <v>356</v>
      </c>
    </row>
    <row r="41" spans="2:14">
      <c r="B41" s="5">
        <v>1</v>
      </c>
      <c r="C41" s="5">
        <v>2</v>
      </c>
      <c r="D41" s="5">
        <f t="shared" ref="D41:F41" si="7">$F$32/2*C41</f>
        <v>0.001388888889</v>
      </c>
      <c r="E41" s="5">
        <v>1</v>
      </c>
      <c r="F41" s="5">
        <f t="shared" si="7"/>
        <v>0.0006944444445</v>
      </c>
      <c r="G41" s="5">
        <v>2</v>
      </c>
      <c r="H41" s="5">
        <f>$F$32/2*G41</f>
        <v>0.001388888889</v>
      </c>
      <c r="I41" s="5">
        <v>1</v>
      </c>
      <c r="J41" s="5">
        <f>$F$32/2*I41</f>
        <v>0.0006944444445</v>
      </c>
      <c r="K41">
        <f t="shared" ref="K41:K48" si="8">INT(H41/6*100000000)</f>
        <v>23148</v>
      </c>
      <c r="L41">
        <f t="shared" ref="L41:L48" si="9">100000000-K41*6</f>
        <v>99861112</v>
      </c>
      <c r="M41">
        <f t="shared" ref="M41:M48" si="10">INT(J41/6*100000000)</f>
        <v>11574</v>
      </c>
      <c r="N41">
        <f t="shared" ref="N41:N48" si="11">100000000-M41*6</f>
        <v>99930556</v>
      </c>
    </row>
    <row r="42" spans="2:14">
      <c r="B42" s="5">
        <v>2</v>
      </c>
      <c r="C42" s="5">
        <v>2</v>
      </c>
      <c r="D42" s="5">
        <f t="shared" ref="D42:D48" si="12">$F$32/2*C42</f>
        <v>0.001388888889</v>
      </c>
      <c r="E42" s="5">
        <v>1</v>
      </c>
      <c r="F42" s="5">
        <f t="shared" ref="F42:F48" si="13">$F$32/2*E42</f>
        <v>0.0006944444445</v>
      </c>
      <c r="G42" s="5">
        <v>2</v>
      </c>
      <c r="H42" s="5">
        <f t="shared" ref="H42:H48" si="14">$F$32/2*G42</f>
        <v>0.001388888889</v>
      </c>
      <c r="I42" s="5">
        <v>1</v>
      </c>
      <c r="J42" s="5">
        <f t="shared" ref="J42:J48" si="15">$F$32/2*I42</f>
        <v>0.0006944444445</v>
      </c>
      <c r="K42">
        <f t="shared" si="8"/>
        <v>23148</v>
      </c>
      <c r="L42">
        <f t="shared" si="9"/>
        <v>99861112</v>
      </c>
      <c r="M42">
        <f t="shared" si="10"/>
        <v>11574</v>
      </c>
      <c r="N42">
        <f t="shared" si="11"/>
        <v>99930556</v>
      </c>
    </row>
    <row r="43" spans="2:14">
      <c r="B43" s="5">
        <v>3</v>
      </c>
      <c r="C43" s="5">
        <v>2</v>
      </c>
      <c r="D43" s="5">
        <f t="shared" si="12"/>
        <v>0.001388888889</v>
      </c>
      <c r="E43" s="5">
        <v>1</v>
      </c>
      <c r="F43" s="5">
        <f t="shared" si="13"/>
        <v>0.0006944444445</v>
      </c>
      <c r="G43" s="5">
        <v>2</v>
      </c>
      <c r="H43" s="5">
        <f t="shared" si="14"/>
        <v>0.001388888889</v>
      </c>
      <c r="I43" s="5">
        <v>1</v>
      </c>
      <c r="J43" s="5">
        <f t="shared" si="15"/>
        <v>0.0006944444445</v>
      </c>
      <c r="K43">
        <f t="shared" si="8"/>
        <v>23148</v>
      </c>
      <c r="L43">
        <f t="shared" si="9"/>
        <v>99861112</v>
      </c>
      <c r="M43">
        <f t="shared" si="10"/>
        <v>11574</v>
      </c>
      <c r="N43">
        <f t="shared" si="11"/>
        <v>99930556</v>
      </c>
    </row>
    <row r="44" spans="2:14">
      <c r="B44" s="5">
        <v>4</v>
      </c>
      <c r="C44" s="5">
        <v>2</v>
      </c>
      <c r="D44" s="5">
        <f t="shared" si="12"/>
        <v>0.001388888889</v>
      </c>
      <c r="E44" s="5">
        <v>1</v>
      </c>
      <c r="F44" s="5">
        <f t="shared" si="13"/>
        <v>0.0006944444445</v>
      </c>
      <c r="G44" s="5">
        <v>2</v>
      </c>
      <c r="H44" s="5">
        <f t="shared" si="14"/>
        <v>0.001388888889</v>
      </c>
      <c r="I44" s="5">
        <v>1</v>
      </c>
      <c r="J44" s="5">
        <f t="shared" si="15"/>
        <v>0.0006944444445</v>
      </c>
      <c r="K44">
        <f t="shared" si="8"/>
        <v>23148</v>
      </c>
      <c r="L44">
        <f t="shared" si="9"/>
        <v>99861112</v>
      </c>
      <c r="M44">
        <f t="shared" si="10"/>
        <v>11574</v>
      </c>
      <c r="N44">
        <f t="shared" si="11"/>
        <v>99930556</v>
      </c>
    </row>
    <row r="45" spans="2:14">
      <c r="B45" s="5">
        <v>5</v>
      </c>
      <c r="C45" s="5">
        <v>3</v>
      </c>
      <c r="D45" s="5">
        <f t="shared" si="12"/>
        <v>0.0020833333335</v>
      </c>
      <c r="E45" s="5">
        <v>1</v>
      </c>
      <c r="F45" s="5">
        <f t="shared" si="13"/>
        <v>0.0006944444445</v>
      </c>
      <c r="G45" s="5">
        <v>3</v>
      </c>
      <c r="H45" s="5">
        <f t="shared" si="14"/>
        <v>0.0020833333335</v>
      </c>
      <c r="I45" s="5">
        <v>1</v>
      </c>
      <c r="J45" s="5">
        <f t="shared" si="15"/>
        <v>0.0006944444445</v>
      </c>
      <c r="K45">
        <f t="shared" si="8"/>
        <v>34722</v>
      </c>
      <c r="L45">
        <f t="shared" si="9"/>
        <v>99791668</v>
      </c>
      <c r="M45">
        <f t="shared" si="10"/>
        <v>11574</v>
      </c>
      <c r="N45">
        <f t="shared" si="11"/>
        <v>99930556</v>
      </c>
    </row>
    <row r="46" spans="2:14">
      <c r="B46" s="5">
        <v>6</v>
      </c>
      <c r="C46" s="5">
        <v>3</v>
      </c>
      <c r="D46" s="5">
        <f t="shared" si="12"/>
        <v>0.0020833333335</v>
      </c>
      <c r="E46" s="5">
        <v>1</v>
      </c>
      <c r="F46" s="5">
        <f t="shared" si="13"/>
        <v>0.0006944444445</v>
      </c>
      <c r="G46" s="5">
        <v>3</v>
      </c>
      <c r="H46" s="5">
        <f t="shared" si="14"/>
        <v>0.0020833333335</v>
      </c>
      <c r="I46" s="5">
        <v>1</v>
      </c>
      <c r="J46" s="5">
        <f t="shared" si="15"/>
        <v>0.0006944444445</v>
      </c>
      <c r="K46">
        <f t="shared" si="8"/>
        <v>34722</v>
      </c>
      <c r="L46">
        <f t="shared" si="9"/>
        <v>99791668</v>
      </c>
      <c r="M46">
        <f t="shared" si="10"/>
        <v>11574</v>
      </c>
      <c r="N46">
        <f t="shared" si="11"/>
        <v>99930556</v>
      </c>
    </row>
    <row r="47" spans="2:14">
      <c r="B47" s="5">
        <v>7</v>
      </c>
      <c r="C47" s="5">
        <v>3</v>
      </c>
      <c r="D47" s="5">
        <f t="shared" si="12"/>
        <v>0.0020833333335</v>
      </c>
      <c r="E47" s="5">
        <v>2</v>
      </c>
      <c r="F47" s="5">
        <f t="shared" si="13"/>
        <v>0.001388888889</v>
      </c>
      <c r="G47" s="5">
        <v>3</v>
      </c>
      <c r="H47" s="5">
        <f t="shared" si="14"/>
        <v>0.0020833333335</v>
      </c>
      <c r="I47" s="5">
        <v>2</v>
      </c>
      <c r="J47" s="5">
        <f t="shared" si="15"/>
        <v>0.001388888889</v>
      </c>
      <c r="K47">
        <f t="shared" si="8"/>
        <v>34722</v>
      </c>
      <c r="L47">
        <f t="shared" si="9"/>
        <v>99791668</v>
      </c>
      <c r="M47">
        <f t="shared" si="10"/>
        <v>23148</v>
      </c>
      <c r="N47">
        <f t="shared" si="11"/>
        <v>99861112</v>
      </c>
    </row>
    <row r="48" spans="2:14">
      <c r="B48" s="5">
        <v>8</v>
      </c>
      <c r="C48" s="5">
        <v>3</v>
      </c>
      <c r="D48" s="5">
        <f t="shared" si="12"/>
        <v>0.0020833333335</v>
      </c>
      <c r="E48" s="5">
        <v>2</v>
      </c>
      <c r="F48" s="5">
        <f t="shared" si="13"/>
        <v>0.001388888889</v>
      </c>
      <c r="G48" s="5">
        <v>3</v>
      </c>
      <c r="H48" s="5">
        <f t="shared" si="14"/>
        <v>0.0020833333335</v>
      </c>
      <c r="I48" s="5">
        <v>2</v>
      </c>
      <c r="J48" s="5">
        <f t="shared" si="15"/>
        <v>0.001388888889</v>
      </c>
      <c r="K48">
        <f t="shared" si="8"/>
        <v>34722</v>
      </c>
      <c r="L48">
        <f t="shared" si="9"/>
        <v>99791668</v>
      </c>
      <c r="M48">
        <f t="shared" si="10"/>
        <v>23148</v>
      </c>
      <c r="N48">
        <f t="shared" si="11"/>
        <v>99861112</v>
      </c>
    </row>
    <row r="52" spans="3:9">
      <c r="C52" t="s">
        <v>352</v>
      </c>
      <c r="E52" t="s">
        <v>352</v>
      </c>
      <c r="G52" t="s">
        <v>352</v>
      </c>
      <c r="I52" t="s">
        <v>352</v>
      </c>
    </row>
    <row r="53" spans="2:9">
      <c r="B53" s="5" t="s">
        <v>102</v>
      </c>
      <c r="C53" s="5">
        <v>1008</v>
      </c>
      <c r="D53" s="5" t="s">
        <v>359</v>
      </c>
      <c r="E53" s="5">
        <v>1009</v>
      </c>
      <c r="F53" s="5" t="s">
        <v>359</v>
      </c>
      <c r="G53" s="5" t="s">
        <v>355</v>
      </c>
      <c r="H53" s="5"/>
      <c r="I53" t="s">
        <v>356</v>
      </c>
    </row>
    <row r="54" spans="2:14">
      <c r="B54" s="5">
        <v>1</v>
      </c>
      <c r="C54" s="5">
        <v>2</v>
      </c>
      <c r="D54" s="5">
        <f t="shared" ref="D54:F54" si="16">$F$32/2*C54</f>
        <v>0.001388888889</v>
      </c>
      <c r="E54" s="5">
        <v>1</v>
      </c>
      <c r="F54" s="5">
        <f t="shared" si="16"/>
        <v>0.0006944444445</v>
      </c>
      <c r="G54" s="5">
        <v>2</v>
      </c>
      <c r="H54" s="5">
        <f>$F$32/2*G54</f>
        <v>0.001388888889</v>
      </c>
      <c r="I54" s="5">
        <v>1</v>
      </c>
      <c r="J54" s="5">
        <f t="shared" ref="J54:J61" si="17">$F$32/2*I54</f>
        <v>0.0006944444445</v>
      </c>
      <c r="K54">
        <f>INT(H54/6*100000000)</f>
        <v>23148</v>
      </c>
      <c r="L54">
        <f>100000000-K54*6</f>
        <v>99861112</v>
      </c>
      <c r="M54">
        <f t="shared" ref="M54:M61" si="18">INT(J54/6*100000000)</f>
        <v>11574</v>
      </c>
      <c r="N54">
        <f t="shared" ref="N54:N61" si="19">100000000-M54*6</f>
        <v>99930556</v>
      </c>
    </row>
    <row r="55" spans="2:14">
      <c r="B55" s="5">
        <v>2</v>
      </c>
      <c r="C55" s="5">
        <v>2</v>
      </c>
      <c r="D55" s="5">
        <f t="shared" ref="D55:H55" si="20">$F$32/2*C55</f>
        <v>0.001388888889</v>
      </c>
      <c r="E55" s="5">
        <v>1</v>
      </c>
      <c r="F55" s="5">
        <f t="shared" si="20"/>
        <v>0.0006944444445</v>
      </c>
      <c r="G55" s="5">
        <v>2</v>
      </c>
      <c r="H55" s="5">
        <f t="shared" si="20"/>
        <v>0.001388888889</v>
      </c>
      <c r="I55" s="5">
        <v>1</v>
      </c>
      <c r="J55" s="5">
        <f t="shared" si="17"/>
        <v>0.0006944444445</v>
      </c>
      <c r="K55">
        <f t="shared" ref="K55:K61" si="21">INT(H55/6*100000000)</f>
        <v>23148</v>
      </c>
      <c r="L55">
        <f t="shared" ref="L55:L61" si="22">100000000-K55*6</f>
        <v>99861112</v>
      </c>
      <c r="M55">
        <f t="shared" si="18"/>
        <v>11574</v>
      </c>
      <c r="N55">
        <f t="shared" si="19"/>
        <v>99930556</v>
      </c>
    </row>
    <row r="56" spans="2:14">
      <c r="B56" s="5">
        <v>3</v>
      </c>
      <c r="C56" s="5">
        <v>2</v>
      </c>
      <c r="D56" s="5">
        <f t="shared" ref="D56:H56" si="23">$F$32/2*C56</f>
        <v>0.001388888889</v>
      </c>
      <c r="E56" s="5">
        <v>1</v>
      </c>
      <c r="F56" s="5">
        <f t="shared" si="23"/>
        <v>0.0006944444445</v>
      </c>
      <c r="G56" s="5">
        <v>2</v>
      </c>
      <c r="H56" s="5">
        <f t="shared" si="23"/>
        <v>0.001388888889</v>
      </c>
      <c r="I56" s="5">
        <v>1</v>
      </c>
      <c r="J56" s="5">
        <f t="shared" si="17"/>
        <v>0.0006944444445</v>
      </c>
      <c r="K56">
        <f t="shared" si="21"/>
        <v>23148</v>
      </c>
      <c r="L56">
        <f t="shared" si="22"/>
        <v>99861112</v>
      </c>
      <c r="M56">
        <f t="shared" si="18"/>
        <v>11574</v>
      </c>
      <c r="N56">
        <f t="shared" si="19"/>
        <v>99930556</v>
      </c>
    </row>
    <row r="57" spans="2:14">
      <c r="B57" s="5">
        <v>4</v>
      </c>
      <c r="C57" s="5">
        <v>2</v>
      </c>
      <c r="D57" s="5">
        <f t="shared" ref="D57:H57" si="24">$F$32/2*C57</f>
        <v>0.001388888889</v>
      </c>
      <c r="E57" s="5">
        <v>1</v>
      </c>
      <c r="F57" s="5">
        <f t="shared" si="24"/>
        <v>0.0006944444445</v>
      </c>
      <c r="G57" s="5">
        <v>2</v>
      </c>
      <c r="H57" s="5">
        <f t="shared" si="24"/>
        <v>0.001388888889</v>
      </c>
      <c r="I57" s="5">
        <v>1</v>
      </c>
      <c r="J57" s="5">
        <f t="shared" si="17"/>
        <v>0.0006944444445</v>
      </c>
      <c r="K57">
        <f t="shared" si="21"/>
        <v>23148</v>
      </c>
      <c r="L57">
        <f t="shared" si="22"/>
        <v>99861112</v>
      </c>
      <c r="M57">
        <f t="shared" si="18"/>
        <v>11574</v>
      </c>
      <c r="N57">
        <f t="shared" si="19"/>
        <v>99930556</v>
      </c>
    </row>
    <row r="58" spans="2:14">
      <c r="B58" s="5">
        <v>5</v>
      </c>
      <c r="C58" s="5">
        <v>3</v>
      </c>
      <c r="D58" s="5">
        <f t="shared" ref="D58:H58" si="25">$F$32/2*C58</f>
        <v>0.0020833333335</v>
      </c>
      <c r="E58" s="5">
        <v>1</v>
      </c>
      <c r="F58" s="5">
        <f t="shared" si="25"/>
        <v>0.0006944444445</v>
      </c>
      <c r="G58" s="5">
        <v>3</v>
      </c>
      <c r="H58" s="5">
        <f t="shared" si="25"/>
        <v>0.0020833333335</v>
      </c>
      <c r="I58" s="5">
        <v>1</v>
      </c>
      <c r="J58" s="5">
        <f t="shared" si="17"/>
        <v>0.0006944444445</v>
      </c>
      <c r="K58">
        <f t="shared" si="21"/>
        <v>34722</v>
      </c>
      <c r="L58">
        <f t="shared" si="22"/>
        <v>99791668</v>
      </c>
      <c r="M58">
        <f t="shared" si="18"/>
        <v>11574</v>
      </c>
      <c r="N58">
        <f t="shared" si="19"/>
        <v>99930556</v>
      </c>
    </row>
    <row r="59" spans="2:14">
      <c r="B59" s="5">
        <v>6</v>
      </c>
      <c r="C59" s="5">
        <v>3</v>
      </c>
      <c r="D59" s="5">
        <f t="shared" ref="D59:H59" si="26">$F$32/2*C59</f>
        <v>0.0020833333335</v>
      </c>
      <c r="E59" s="5">
        <v>1</v>
      </c>
      <c r="F59" s="5">
        <f t="shared" si="26"/>
        <v>0.0006944444445</v>
      </c>
      <c r="G59" s="5">
        <v>3</v>
      </c>
      <c r="H59" s="5">
        <f t="shared" si="26"/>
        <v>0.0020833333335</v>
      </c>
      <c r="I59" s="5">
        <v>1</v>
      </c>
      <c r="J59" s="5">
        <f t="shared" si="17"/>
        <v>0.0006944444445</v>
      </c>
      <c r="K59">
        <f t="shared" si="21"/>
        <v>34722</v>
      </c>
      <c r="L59">
        <f t="shared" si="22"/>
        <v>99791668</v>
      </c>
      <c r="M59">
        <f t="shared" si="18"/>
        <v>11574</v>
      </c>
      <c r="N59">
        <f t="shared" si="19"/>
        <v>99930556</v>
      </c>
    </row>
    <row r="60" spans="2:14">
      <c r="B60" s="5">
        <v>7</v>
      </c>
      <c r="C60" s="5">
        <v>3</v>
      </c>
      <c r="D60" s="5">
        <f t="shared" ref="D60:H60" si="27">$F$32/2*C60</f>
        <v>0.0020833333335</v>
      </c>
      <c r="E60" s="5">
        <v>2</v>
      </c>
      <c r="F60" s="5">
        <f t="shared" si="27"/>
        <v>0.001388888889</v>
      </c>
      <c r="G60" s="5">
        <v>3</v>
      </c>
      <c r="H60" s="5">
        <f t="shared" si="27"/>
        <v>0.0020833333335</v>
      </c>
      <c r="I60" s="5">
        <v>2</v>
      </c>
      <c r="J60" s="5">
        <f t="shared" si="17"/>
        <v>0.001388888889</v>
      </c>
      <c r="K60">
        <f t="shared" si="21"/>
        <v>34722</v>
      </c>
      <c r="L60">
        <f t="shared" si="22"/>
        <v>99791668</v>
      </c>
      <c r="M60">
        <f t="shared" si="18"/>
        <v>23148</v>
      </c>
      <c r="N60">
        <f t="shared" si="19"/>
        <v>99861112</v>
      </c>
    </row>
    <row r="61" spans="2:14">
      <c r="B61" s="5">
        <v>8</v>
      </c>
      <c r="C61" s="5">
        <v>3</v>
      </c>
      <c r="D61" s="5">
        <f t="shared" ref="D61:H61" si="28">$F$32/2*C61</f>
        <v>0.0020833333335</v>
      </c>
      <c r="E61" s="5">
        <v>2</v>
      </c>
      <c r="F61" s="5">
        <f t="shared" si="28"/>
        <v>0.001388888889</v>
      </c>
      <c r="G61" s="5">
        <v>3</v>
      </c>
      <c r="H61" s="5">
        <f t="shared" si="28"/>
        <v>0.0020833333335</v>
      </c>
      <c r="I61" s="5">
        <v>2</v>
      </c>
      <c r="J61" s="5">
        <f t="shared" si="17"/>
        <v>0.001388888889</v>
      </c>
      <c r="K61">
        <f t="shared" si="21"/>
        <v>34722</v>
      </c>
      <c r="L61">
        <f t="shared" si="22"/>
        <v>99791668</v>
      </c>
      <c r="M61">
        <f t="shared" si="18"/>
        <v>23148</v>
      </c>
      <c r="N61">
        <f t="shared" si="19"/>
        <v>99861112</v>
      </c>
    </row>
    <row r="63" spans="5:13">
      <c r="E63">
        <v>1</v>
      </c>
      <c r="F63">
        <v>55001</v>
      </c>
      <c r="G63">
        <f>F63+10</f>
        <v>55011</v>
      </c>
      <c r="H63">
        <f t="shared" ref="H63:K63" si="29">G63+10</f>
        <v>55021</v>
      </c>
      <c r="I63">
        <f t="shared" si="29"/>
        <v>55031</v>
      </c>
      <c r="J63">
        <f t="shared" si="29"/>
        <v>55041</v>
      </c>
      <c r="K63">
        <f t="shared" si="29"/>
        <v>55051</v>
      </c>
      <c r="L63">
        <v>55101</v>
      </c>
      <c r="M63" t="str">
        <f ca="1">_xlfn.TEXTJOIN("#",TRUE,F63:L63)</f>
        <v>55001#55011#55021#55031#55041#55051#55101</v>
      </c>
    </row>
    <row r="64" spans="5:13">
      <c r="E64">
        <v>2</v>
      </c>
      <c r="F64">
        <f t="shared" ref="F64:L64" si="30">F63+1</f>
        <v>55002</v>
      </c>
      <c r="G64">
        <f t="shared" si="30"/>
        <v>55012</v>
      </c>
      <c r="H64">
        <f t="shared" si="30"/>
        <v>55022</v>
      </c>
      <c r="I64">
        <f t="shared" si="30"/>
        <v>55032</v>
      </c>
      <c r="J64">
        <f t="shared" si="30"/>
        <v>55042</v>
      </c>
      <c r="K64">
        <f t="shared" si="30"/>
        <v>55052</v>
      </c>
      <c r="L64">
        <f t="shared" si="30"/>
        <v>55102</v>
      </c>
      <c r="M64" t="str">
        <f ca="1" t="shared" ref="M64:M70" si="31">_xlfn.TEXTJOIN("#",TRUE,F64:L64)</f>
        <v>55002#55012#55022#55032#55042#55052#55102</v>
      </c>
    </row>
    <row r="65" spans="5:13">
      <c r="E65">
        <v>3</v>
      </c>
      <c r="F65">
        <f t="shared" ref="F65:K65" si="32">F64+1</f>
        <v>55003</v>
      </c>
      <c r="G65">
        <f t="shared" si="32"/>
        <v>55013</v>
      </c>
      <c r="H65">
        <f t="shared" si="32"/>
        <v>55023</v>
      </c>
      <c r="I65">
        <f t="shared" si="32"/>
        <v>55033</v>
      </c>
      <c r="J65">
        <f t="shared" si="32"/>
        <v>55043</v>
      </c>
      <c r="K65">
        <f t="shared" si="32"/>
        <v>55053</v>
      </c>
      <c r="L65">
        <f t="shared" ref="L65:L70" si="33">L64+1</f>
        <v>55103</v>
      </c>
      <c r="M65" t="str">
        <f ca="1" t="shared" si="31"/>
        <v>55003#55013#55023#55033#55043#55053#55103</v>
      </c>
    </row>
    <row r="66" spans="5:13">
      <c r="E66">
        <v>4</v>
      </c>
      <c r="F66">
        <f t="shared" ref="F66:K66" si="34">F65+1</f>
        <v>55004</v>
      </c>
      <c r="G66">
        <f t="shared" si="34"/>
        <v>55014</v>
      </c>
      <c r="H66">
        <f t="shared" si="34"/>
        <v>55024</v>
      </c>
      <c r="I66">
        <f t="shared" si="34"/>
        <v>55034</v>
      </c>
      <c r="J66">
        <f t="shared" si="34"/>
        <v>55044</v>
      </c>
      <c r="K66">
        <f t="shared" si="34"/>
        <v>55054</v>
      </c>
      <c r="L66">
        <f t="shared" si="33"/>
        <v>55104</v>
      </c>
      <c r="M66" t="str">
        <f ca="1" t="shared" si="31"/>
        <v>55004#55014#55024#55034#55044#55054#55104</v>
      </c>
    </row>
    <row r="67" spans="5:13">
      <c r="E67">
        <v>5</v>
      </c>
      <c r="F67">
        <f t="shared" ref="F67:K67" si="35">F66+1</f>
        <v>55005</v>
      </c>
      <c r="G67">
        <f t="shared" si="35"/>
        <v>55015</v>
      </c>
      <c r="H67">
        <f t="shared" si="35"/>
        <v>55025</v>
      </c>
      <c r="I67">
        <f t="shared" si="35"/>
        <v>55035</v>
      </c>
      <c r="J67">
        <f t="shared" si="35"/>
        <v>55045</v>
      </c>
      <c r="K67">
        <f t="shared" si="35"/>
        <v>55055</v>
      </c>
      <c r="L67">
        <f t="shared" si="33"/>
        <v>55105</v>
      </c>
      <c r="M67" t="str">
        <f ca="1" t="shared" si="31"/>
        <v>55005#55015#55025#55035#55045#55055#55105</v>
      </c>
    </row>
    <row r="68" spans="5:13">
      <c r="E68">
        <v>6</v>
      </c>
      <c r="F68">
        <f t="shared" ref="F68:K68" si="36">F67+1</f>
        <v>55006</v>
      </c>
      <c r="G68">
        <f t="shared" si="36"/>
        <v>55016</v>
      </c>
      <c r="H68">
        <f t="shared" si="36"/>
        <v>55026</v>
      </c>
      <c r="I68">
        <f t="shared" si="36"/>
        <v>55036</v>
      </c>
      <c r="J68">
        <f t="shared" si="36"/>
        <v>55046</v>
      </c>
      <c r="K68">
        <f t="shared" si="36"/>
        <v>55056</v>
      </c>
      <c r="L68">
        <f t="shared" si="33"/>
        <v>55106</v>
      </c>
      <c r="M68" t="str">
        <f ca="1" t="shared" si="31"/>
        <v>55006#55016#55026#55036#55046#55056#55106</v>
      </c>
    </row>
    <row r="69" spans="5:13">
      <c r="E69">
        <v>7</v>
      </c>
      <c r="F69">
        <f t="shared" ref="F69:K69" si="37">F68+1</f>
        <v>55007</v>
      </c>
      <c r="G69">
        <f t="shared" si="37"/>
        <v>55017</v>
      </c>
      <c r="H69">
        <f t="shared" si="37"/>
        <v>55027</v>
      </c>
      <c r="I69">
        <f t="shared" si="37"/>
        <v>55037</v>
      </c>
      <c r="J69">
        <f t="shared" si="37"/>
        <v>55047</v>
      </c>
      <c r="K69">
        <f t="shared" si="37"/>
        <v>55057</v>
      </c>
      <c r="L69">
        <f t="shared" si="33"/>
        <v>55107</v>
      </c>
      <c r="M69" t="str">
        <f ca="1" t="shared" si="31"/>
        <v>55007#55017#55027#55037#55047#55057#55107</v>
      </c>
    </row>
    <row r="70" spans="5:13">
      <c r="E70">
        <v>8</v>
      </c>
      <c r="F70">
        <f t="shared" ref="F70:K70" si="38">F69+1</f>
        <v>55008</v>
      </c>
      <c r="G70">
        <f t="shared" si="38"/>
        <v>55018</v>
      </c>
      <c r="H70">
        <f t="shared" si="38"/>
        <v>55028</v>
      </c>
      <c r="I70">
        <f t="shared" si="38"/>
        <v>55038</v>
      </c>
      <c r="J70">
        <f t="shared" si="38"/>
        <v>55048</v>
      </c>
      <c r="K70">
        <f t="shared" si="38"/>
        <v>55058</v>
      </c>
      <c r="L70">
        <f t="shared" si="33"/>
        <v>55108</v>
      </c>
      <c r="M70" t="str">
        <f ca="1" t="shared" si="31"/>
        <v>55008#55018#55028#55038#55048#55058#55108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130"/>
  <sheetViews>
    <sheetView topLeftCell="A77" workbookViewId="0">
      <selection activeCell="C83" sqref="C83:C106"/>
    </sheetView>
  </sheetViews>
  <sheetFormatPr defaultColWidth="9" defaultRowHeight="13.5"/>
  <cols>
    <col min="2" max="2" width="46" customWidth="1"/>
    <col min="3" max="3" width="19.75" customWidth="1"/>
    <col min="4" max="5" width="17.125" customWidth="1"/>
    <col min="6" max="8" width="18.875" customWidth="1"/>
    <col min="9" max="10" width="16.125" customWidth="1"/>
    <col min="11" max="15" width="18.875" customWidth="1"/>
    <col min="16" max="16" width="10" customWidth="1"/>
    <col min="17" max="17" width="16.375" customWidth="1"/>
    <col min="18" max="18" width="14.875" customWidth="1"/>
  </cols>
  <sheetData>
    <row r="2" spans="2:2">
      <c r="B2" t="s">
        <v>360</v>
      </c>
    </row>
    <row r="3" spans="2:4">
      <c r="B3">
        <v>21</v>
      </c>
      <c r="C3">
        <v>14</v>
      </c>
      <c r="D3">
        <v>16</v>
      </c>
    </row>
    <row r="4" spans="2:4">
      <c r="B4">
        <v>0.2</v>
      </c>
      <c r="C4">
        <v>0.4</v>
      </c>
      <c r="D4">
        <v>0.4</v>
      </c>
    </row>
    <row r="7" ht="14.25" spans="2:23">
      <c r="B7" s="1">
        <v>601011</v>
      </c>
      <c r="C7" s="1">
        <v>210101</v>
      </c>
      <c r="D7" s="1">
        <v>601012</v>
      </c>
      <c r="E7" s="1">
        <v>210101</v>
      </c>
      <c r="F7" s="1"/>
      <c r="G7" s="1"/>
      <c r="H7" s="1"/>
      <c r="I7">
        <v>601021</v>
      </c>
      <c r="J7">
        <f>C7+1</f>
        <v>210102</v>
      </c>
      <c r="K7">
        <v>601022</v>
      </c>
      <c r="L7">
        <f t="shared" ref="L7:L14" si="0">E7+1</f>
        <v>210102</v>
      </c>
      <c r="P7">
        <v>601031</v>
      </c>
      <c r="Q7">
        <f t="shared" ref="Q7:Q14" si="1">J7+1</f>
        <v>210103</v>
      </c>
      <c r="R7">
        <v>601032</v>
      </c>
      <c r="S7">
        <f t="shared" ref="S7:S14" si="2">L7+1</f>
        <v>210103</v>
      </c>
      <c r="T7">
        <v>601033</v>
      </c>
      <c r="V7">
        <v>601034</v>
      </c>
      <c r="W7">
        <f>Q7</f>
        <v>210103</v>
      </c>
    </row>
    <row r="8" ht="14.25" spans="2:23">
      <c r="B8" s="1">
        <v>602011</v>
      </c>
      <c r="C8" s="1">
        <v>210201</v>
      </c>
      <c r="D8" s="1">
        <v>602012</v>
      </c>
      <c r="E8" s="1">
        <v>210201</v>
      </c>
      <c r="F8" s="1">
        <v>602013</v>
      </c>
      <c r="G8" s="1">
        <v>210201</v>
      </c>
      <c r="H8" s="1"/>
      <c r="I8">
        <v>602021</v>
      </c>
      <c r="J8">
        <f t="shared" ref="J8:J14" si="3">C8+1</f>
        <v>210202</v>
      </c>
      <c r="K8">
        <v>602022</v>
      </c>
      <c r="L8">
        <f t="shared" si="0"/>
        <v>210202</v>
      </c>
      <c r="M8">
        <v>602023</v>
      </c>
      <c r="N8">
        <f t="shared" ref="N8:N14" si="4">G8+1</f>
        <v>210202</v>
      </c>
      <c r="P8">
        <v>602031</v>
      </c>
      <c r="Q8">
        <f t="shared" si="1"/>
        <v>210203</v>
      </c>
      <c r="R8">
        <v>602032</v>
      </c>
      <c r="S8">
        <f t="shared" si="2"/>
        <v>210203</v>
      </c>
      <c r="T8">
        <v>602033</v>
      </c>
      <c r="U8">
        <f t="shared" ref="U8:U14" si="5">N8+1</f>
        <v>210203</v>
      </c>
      <c r="V8">
        <v>602034</v>
      </c>
      <c r="W8">
        <f t="shared" ref="W8:W14" si="6">Q8</f>
        <v>210203</v>
      </c>
    </row>
    <row r="9" ht="14.25" spans="2:23">
      <c r="B9" s="1">
        <v>603011</v>
      </c>
      <c r="C9" s="1">
        <f t="shared" ref="C9:C14" si="7">C8+100</f>
        <v>210301</v>
      </c>
      <c r="D9" s="1">
        <v>603012</v>
      </c>
      <c r="E9" s="1">
        <f t="shared" ref="E9:E14" si="8">E8+100</f>
        <v>210301</v>
      </c>
      <c r="F9" s="1">
        <v>603013</v>
      </c>
      <c r="G9" s="1">
        <f t="shared" ref="G9:G14" si="9">G8+100</f>
        <v>210301</v>
      </c>
      <c r="H9" s="1"/>
      <c r="I9">
        <v>603021</v>
      </c>
      <c r="J9">
        <f t="shared" si="3"/>
        <v>210302</v>
      </c>
      <c r="K9">
        <v>603022</v>
      </c>
      <c r="L9">
        <f t="shared" si="0"/>
        <v>210302</v>
      </c>
      <c r="M9">
        <v>603023</v>
      </c>
      <c r="N9">
        <f t="shared" si="4"/>
        <v>210302</v>
      </c>
      <c r="P9">
        <v>603031</v>
      </c>
      <c r="Q9">
        <f t="shared" si="1"/>
        <v>210303</v>
      </c>
      <c r="R9">
        <v>603032</v>
      </c>
      <c r="S9">
        <f t="shared" si="2"/>
        <v>210303</v>
      </c>
      <c r="T9">
        <v>603033</v>
      </c>
      <c r="U9">
        <f t="shared" si="5"/>
        <v>210303</v>
      </c>
      <c r="V9">
        <v>603034</v>
      </c>
      <c r="W9">
        <f t="shared" si="6"/>
        <v>210303</v>
      </c>
    </row>
    <row r="10" ht="14.25" spans="2:23">
      <c r="B10" s="1">
        <v>604011</v>
      </c>
      <c r="C10" s="1">
        <f t="shared" si="7"/>
        <v>210401</v>
      </c>
      <c r="D10" s="1">
        <v>604012</v>
      </c>
      <c r="E10" s="1">
        <f t="shared" si="8"/>
        <v>210401</v>
      </c>
      <c r="F10" s="1">
        <v>604013</v>
      </c>
      <c r="G10" s="1">
        <f t="shared" si="9"/>
        <v>210401</v>
      </c>
      <c r="H10" s="1"/>
      <c r="I10">
        <v>604021</v>
      </c>
      <c r="J10">
        <f t="shared" si="3"/>
        <v>210402</v>
      </c>
      <c r="K10">
        <v>604022</v>
      </c>
      <c r="L10">
        <f t="shared" si="0"/>
        <v>210402</v>
      </c>
      <c r="M10">
        <v>604023</v>
      </c>
      <c r="N10">
        <f t="shared" si="4"/>
        <v>210402</v>
      </c>
      <c r="P10">
        <v>604031</v>
      </c>
      <c r="Q10">
        <f t="shared" si="1"/>
        <v>210403</v>
      </c>
      <c r="R10">
        <v>604032</v>
      </c>
      <c r="S10">
        <f t="shared" si="2"/>
        <v>210403</v>
      </c>
      <c r="T10">
        <v>604033</v>
      </c>
      <c r="U10">
        <f t="shared" si="5"/>
        <v>210403</v>
      </c>
      <c r="V10">
        <v>604034</v>
      </c>
      <c r="W10">
        <f t="shared" si="6"/>
        <v>210403</v>
      </c>
    </row>
    <row r="11" ht="14.25" spans="2:23">
      <c r="B11" s="1">
        <v>605011</v>
      </c>
      <c r="C11" s="1">
        <f t="shared" si="7"/>
        <v>210501</v>
      </c>
      <c r="D11" s="1">
        <v>605012</v>
      </c>
      <c r="E11" s="1">
        <f t="shared" si="8"/>
        <v>210501</v>
      </c>
      <c r="F11" s="1">
        <v>605013</v>
      </c>
      <c r="G11" s="1">
        <f t="shared" si="9"/>
        <v>210501</v>
      </c>
      <c r="H11" s="1"/>
      <c r="I11">
        <v>605021</v>
      </c>
      <c r="J11">
        <f t="shared" si="3"/>
        <v>210502</v>
      </c>
      <c r="K11">
        <v>605022</v>
      </c>
      <c r="L11">
        <f t="shared" si="0"/>
        <v>210502</v>
      </c>
      <c r="M11">
        <v>605023</v>
      </c>
      <c r="N11">
        <f t="shared" si="4"/>
        <v>210502</v>
      </c>
      <c r="P11">
        <v>605031</v>
      </c>
      <c r="Q11">
        <f t="shared" si="1"/>
        <v>210503</v>
      </c>
      <c r="R11">
        <v>605032</v>
      </c>
      <c r="S11">
        <f t="shared" si="2"/>
        <v>210503</v>
      </c>
      <c r="T11">
        <v>605033</v>
      </c>
      <c r="U11">
        <f t="shared" si="5"/>
        <v>210503</v>
      </c>
      <c r="V11">
        <v>605034</v>
      </c>
      <c r="W11">
        <f t="shared" si="6"/>
        <v>210503</v>
      </c>
    </row>
    <row r="12" ht="14.25" spans="2:23">
      <c r="B12" s="1">
        <v>606011</v>
      </c>
      <c r="C12" s="1">
        <f t="shared" si="7"/>
        <v>210601</v>
      </c>
      <c r="D12" s="1">
        <v>606012</v>
      </c>
      <c r="E12" s="1">
        <f t="shared" si="8"/>
        <v>210601</v>
      </c>
      <c r="F12" s="1">
        <v>606013</v>
      </c>
      <c r="G12" s="1">
        <f t="shared" si="9"/>
        <v>210601</v>
      </c>
      <c r="H12" s="1"/>
      <c r="I12">
        <v>606021</v>
      </c>
      <c r="J12">
        <f t="shared" si="3"/>
        <v>210602</v>
      </c>
      <c r="K12">
        <v>606022</v>
      </c>
      <c r="L12">
        <f t="shared" si="0"/>
        <v>210602</v>
      </c>
      <c r="M12">
        <v>606023</v>
      </c>
      <c r="N12">
        <f t="shared" si="4"/>
        <v>210602</v>
      </c>
      <c r="P12">
        <v>606031</v>
      </c>
      <c r="Q12">
        <f t="shared" si="1"/>
        <v>210603</v>
      </c>
      <c r="R12">
        <v>606032</v>
      </c>
      <c r="S12">
        <f t="shared" si="2"/>
        <v>210603</v>
      </c>
      <c r="T12">
        <v>606033</v>
      </c>
      <c r="U12">
        <f t="shared" si="5"/>
        <v>210603</v>
      </c>
      <c r="V12">
        <v>606034</v>
      </c>
      <c r="W12">
        <f t="shared" si="6"/>
        <v>210603</v>
      </c>
    </row>
    <row r="13" ht="14.25" spans="2:23">
      <c r="B13" s="1">
        <v>607011</v>
      </c>
      <c r="C13" s="1">
        <f t="shared" si="7"/>
        <v>210701</v>
      </c>
      <c r="D13" s="1">
        <v>607012</v>
      </c>
      <c r="E13" s="1">
        <f t="shared" si="8"/>
        <v>210701</v>
      </c>
      <c r="F13" s="1">
        <v>607013</v>
      </c>
      <c r="G13" s="1">
        <f t="shared" si="9"/>
        <v>210701</v>
      </c>
      <c r="H13" s="1"/>
      <c r="I13">
        <v>607021</v>
      </c>
      <c r="J13">
        <f t="shared" si="3"/>
        <v>210702</v>
      </c>
      <c r="K13">
        <v>607022</v>
      </c>
      <c r="L13">
        <f t="shared" si="0"/>
        <v>210702</v>
      </c>
      <c r="M13">
        <v>607023</v>
      </c>
      <c r="N13">
        <f t="shared" si="4"/>
        <v>210702</v>
      </c>
      <c r="P13">
        <v>607031</v>
      </c>
      <c r="Q13">
        <f t="shared" si="1"/>
        <v>210703</v>
      </c>
      <c r="R13">
        <v>607032</v>
      </c>
      <c r="S13">
        <f t="shared" si="2"/>
        <v>210703</v>
      </c>
      <c r="T13">
        <v>607033</v>
      </c>
      <c r="U13">
        <f t="shared" si="5"/>
        <v>210703</v>
      </c>
      <c r="V13">
        <v>607034</v>
      </c>
      <c r="W13">
        <f t="shared" si="6"/>
        <v>210703</v>
      </c>
    </row>
    <row r="14" ht="14.25" spans="2:23">
      <c r="B14" s="1">
        <v>608011</v>
      </c>
      <c r="C14" s="1">
        <f t="shared" si="7"/>
        <v>210801</v>
      </c>
      <c r="D14" s="1">
        <v>608012</v>
      </c>
      <c r="E14" s="1">
        <f t="shared" si="8"/>
        <v>210801</v>
      </c>
      <c r="F14" s="1">
        <v>608013</v>
      </c>
      <c r="G14" s="1">
        <f t="shared" si="9"/>
        <v>210801</v>
      </c>
      <c r="H14" s="1"/>
      <c r="I14">
        <v>608021</v>
      </c>
      <c r="J14">
        <f t="shared" si="3"/>
        <v>210802</v>
      </c>
      <c r="K14">
        <v>608022</v>
      </c>
      <c r="L14">
        <f t="shared" si="0"/>
        <v>210802</v>
      </c>
      <c r="M14">
        <v>608023</v>
      </c>
      <c r="N14">
        <f t="shared" si="4"/>
        <v>210802</v>
      </c>
      <c r="P14">
        <v>608031</v>
      </c>
      <c r="Q14">
        <f t="shared" si="1"/>
        <v>210803</v>
      </c>
      <c r="R14">
        <v>608032</v>
      </c>
      <c r="S14">
        <f t="shared" si="2"/>
        <v>210803</v>
      </c>
      <c r="T14">
        <v>608033</v>
      </c>
      <c r="U14">
        <f t="shared" si="5"/>
        <v>210803</v>
      </c>
      <c r="V14">
        <v>608034</v>
      </c>
      <c r="W14">
        <f t="shared" si="6"/>
        <v>210803</v>
      </c>
    </row>
    <row r="18" spans="2:22">
      <c r="B18" t="str">
        <f ca="1">_xlfn.TEXTJOIN("#",TRUE,B7:C7)</f>
        <v>601011#210101</v>
      </c>
      <c r="D18" t="str">
        <f ca="1">_xlfn.TEXTJOIN("#",TRUE,D7:E7)</f>
        <v>601012#210101</v>
      </c>
      <c r="F18" t="str">
        <f ca="1">_xlfn.TEXTJOIN("#",TRUE,F7:G7)</f>
        <v/>
      </c>
      <c r="G18" t="str">
        <f ca="1">_xlfn.TEXTJOIN("#",TRUE,G7:G7)</f>
        <v/>
      </c>
      <c r="I18" t="str">
        <f ca="1">_xlfn.TEXTJOIN("#",TRUE,I7:J7)</f>
        <v>601021#210102</v>
      </c>
      <c r="K18" t="str">
        <f ca="1" t="shared" ref="K18:P18" si="10">_xlfn.TEXTJOIN("#",TRUE,K7:L7)</f>
        <v>601022#210102</v>
      </c>
      <c r="M18" t="str">
        <f ca="1" t="shared" si="10"/>
        <v/>
      </c>
      <c r="P18" t="str">
        <f ca="1" t="shared" si="10"/>
        <v>601031#210103</v>
      </c>
      <c r="R18" t="str">
        <f ca="1">_xlfn.TEXTJOIN("#",TRUE,R7:S7)</f>
        <v>601032#210103</v>
      </c>
      <c r="T18" t="str">
        <f ca="1">_xlfn.TEXTJOIN("#",TRUE,T7:U7)</f>
        <v>601033</v>
      </c>
      <c r="V18" t="str">
        <f ca="1">_xlfn.TEXTJOIN("#",TRUE,V7:W7)</f>
        <v>601034#210103</v>
      </c>
    </row>
    <row r="19" spans="2:22">
      <c r="B19" t="str">
        <f ca="1" t="shared" ref="B19:B25" si="11">_xlfn.TEXTJOIN("#",TRUE,B8:C8)</f>
        <v>602011#210201</v>
      </c>
      <c r="D19" t="str">
        <f ca="1" t="shared" ref="D19:D25" si="12">_xlfn.TEXTJOIN("#",TRUE,D8:E8)</f>
        <v>602012#210201</v>
      </c>
      <c r="F19" t="str">
        <f ca="1" t="shared" ref="F19:F25" si="13">_xlfn.TEXTJOIN("#",TRUE,F8:G8)</f>
        <v>602013#210201</v>
      </c>
      <c r="I19" t="str">
        <f ca="1" t="shared" ref="I19:M19" si="14">_xlfn.TEXTJOIN("#",TRUE,I8:J8)</f>
        <v>602021#210202</v>
      </c>
      <c r="K19" t="str">
        <f ca="1" t="shared" si="14"/>
        <v>602022#210202</v>
      </c>
      <c r="M19" t="str">
        <f ca="1" t="shared" si="14"/>
        <v>602023#210202</v>
      </c>
      <c r="P19" t="str">
        <f ca="1" t="shared" ref="P19:T19" si="15">_xlfn.TEXTJOIN("#",TRUE,P8:Q8)</f>
        <v>602031#210203</v>
      </c>
      <c r="R19" t="str">
        <f ca="1" t="shared" si="15"/>
        <v>602032#210203</v>
      </c>
      <c r="T19" t="str">
        <f ca="1" t="shared" si="15"/>
        <v>602033#210203</v>
      </c>
      <c r="V19" t="str">
        <f ca="1" t="shared" ref="V19:V25" si="16">_xlfn.TEXTJOIN("#",TRUE,V8:W8)</f>
        <v>602034#210203</v>
      </c>
    </row>
    <row r="20" spans="2:22">
      <c r="B20" t="str">
        <f ca="1" t="shared" si="11"/>
        <v>603011#210301</v>
      </c>
      <c r="D20" t="str">
        <f ca="1" t="shared" si="12"/>
        <v>603012#210301</v>
      </c>
      <c r="F20" t="str">
        <f ca="1" t="shared" si="13"/>
        <v>603013#210301</v>
      </c>
      <c r="I20" t="str">
        <f ca="1" t="shared" ref="I20:M20" si="17">_xlfn.TEXTJOIN("#",TRUE,I9:J9)</f>
        <v>603021#210302</v>
      </c>
      <c r="K20" t="str">
        <f ca="1" t="shared" si="17"/>
        <v>603022#210302</v>
      </c>
      <c r="M20" t="str">
        <f ca="1" t="shared" si="17"/>
        <v>603023#210302</v>
      </c>
      <c r="P20" t="str">
        <f ca="1" t="shared" ref="P20:T20" si="18">_xlfn.TEXTJOIN("#",TRUE,P9:Q9)</f>
        <v>603031#210303</v>
      </c>
      <c r="R20" t="str">
        <f ca="1" t="shared" si="18"/>
        <v>603032#210303</v>
      </c>
      <c r="T20" t="str">
        <f ca="1" t="shared" si="18"/>
        <v>603033#210303</v>
      </c>
      <c r="V20" t="str">
        <f ca="1" t="shared" si="16"/>
        <v>603034#210303</v>
      </c>
    </row>
    <row r="21" spans="2:22">
      <c r="B21" t="str">
        <f ca="1" t="shared" si="11"/>
        <v>604011#210401</v>
      </c>
      <c r="D21" t="str">
        <f ca="1" t="shared" si="12"/>
        <v>604012#210401</v>
      </c>
      <c r="F21" t="str">
        <f ca="1" t="shared" si="13"/>
        <v>604013#210401</v>
      </c>
      <c r="I21" t="str">
        <f ca="1" t="shared" ref="I21:M21" si="19">_xlfn.TEXTJOIN("#",TRUE,I10:J10)</f>
        <v>604021#210402</v>
      </c>
      <c r="K21" t="str">
        <f ca="1" t="shared" si="19"/>
        <v>604022#210402</v>
      </c>
      <c r="M21" t="str">
        <f ca="1" t="shared" si="19"/>
        <v>604023#210402</v>
      </c>
      <c r="P21" t="str">
        <f ca="1" t="shared" ref="P21:T21" si="20">_xlfn.TEXTJOIN("#",TRUE,P10:Q10)</f>
        <v>604031#210403</v>
      </c>
      <c r="R21" t="str">
        <f ca="1" t="shared" si="20"/>
        <v>604032#210403</v>
      </c>
      <c r="T21" t="str">
        <f ca="1" t="shared" si="20"/>
        <v>604033#210403</v>
      </c>
      <c r="V21" t="str">
        <f ca="1" t="shared" si="16"/>
        <v>604034#210403</v>
      </c>
    </row>
    <row r="22" spans="2:22">
      <c r="B22" t="str">
        <f ca="1" t="shared" si="11"/>
        <v>605011#210501</v>
      </c>
      <c r="D22" t="str">
        <f ca="1" t="shared" si="12"/>
        <v>605012#210501</v>
      </c>
      <c r="F22" t="str">
        <f ca="1" t="shared" si="13"/>
        <v>605013#210501</v>
      </c>
      <c r="I22" t="str">
        <f ca="1" t="shared" ref="I22:M22" si="21">_xlfn.TEXTJOIN("#",TRUE,I11:J11)</f>
        <v>605021#210502</v>
      </c>
      <c r="K22" t="str">
        <f ca="1" t="shared" si="21"/>
        <v>605022#210502</v>
      </c>
      <c r="M22" t="str">
        <f ca="1" t="shared" si="21"/>
        <v>605023#210502</v>
      </c>
      <c r="P22" t="str">
        <f ca="1" t="shared" ref="P22:T22" si="22">_xlfn.TEXTJOIN("#",TRUE,P11:Q11)</f>
        <v>605031#210503</v>
      </c>
      <c r="R22" t="str">
        <f ca="1" t="shared" si="22"/>
        <v>605032#210503</v>
      </c>
      <c r="T22" t="str">
        <f ca="1" t="shared" si="22"/>
        <v>605033#210503</v>
      </c>
      <c r="V22" t="str">
        <f ca="1" t="shared" si="16"/>
        <v>605034#210503</v>
      </c>
    </row>
    <row r="23" spans="2:22">
      <c r="B23" t="str">
        <f ca="1" t="shared" si="11"/>
        <v>606011#210601</v>
      </c>
      <c r="D23" t="str">
        <f ca="1" t="shared" si="12"/>
        <v>606012#210601</v>
      </c>
      <c r="F23" t="str">
        <f ca="1" t="shared" si="13"/>
        <v>606013#210601</v>
      </c>
      <c r="I23" t="str">
        <f ca="1" t="shared" ref="I23:M23" si="23">_xlfn.TEXTJOIN("#",TRUE,I12:J12)</f>
        <v>606021#210602</v>
      </c>
      <c r="K23" t="str">
        <f ca="1" t="shared" si="23"/>
        <v>606022#210602</v>
      </c>
      <c r="M23" t="str">
        <f ca="1" t="shared" si="23"/>
        <v>606023#210602</v>
      </c>
      <c r="P23" t="str">
        <f ca="1" t="shared" ref="P23:T23" si="24">_xlfn.TEXTJOIN("#",TRUE,P12:Q12)</f>
        <v>606031#210603</v>
      </c>
      <c r="R23" t="str">
        <f ca="1" t="shared" si="24"/>
        <v>606032#210603</v>
      </c>
      <c r="T23" t="str">
        <f ca="1" t="shared" si="24"/>
        <v>606033#210603</v>
      </c>
      <c r="V23" t="str">
        <f ca="1" t="shared" si="16"/>
        <v>606034#210603</v>
      </c>
    </row>
    <row r="24" spans="2:22">
      <c r="B24" t="str">
        <f ca="1" t="shared" si="11"/>
        <v>607011#210701</v>
      </c>
      <c r="D24" t="str">
        <f ca="1" t="shared" si="12"/>
        <v>607012#210701</v>
      </c>
      <c r="F24" t="str">
        <f ca="1" t="shared" si="13"/>
        <v>607013#210701</v>
      </c>
      <c r="I24" t="str">
        <f ca="1" t="shared" ref="I24:M24" si="25">_xlfn.TEXTJOIN("#",TRUE,I13:J13)</f>
        <v>607021#210702</v>
      </c>
      <c r="K24" t="str">
        <f ca="1" t="shared" si="25"/>
        <v>607022#210702</v>
      </c>
      <c r="M24" t="str">
        <f ca="1" t="shared" si="25"/>
        <v>607023#210702</v>
      </c>
      <c r="P24" t="str">
        <f ca="1" t="shared" ref="P24:T24" si="26">_xlfn.TEXTJOIN("#",TRUE,P13:Q13)</f>
        <v>607031#210703</v>
      </c>
      <c r="R24" t="str">
        <f ca="1" t="shared" si="26"/>
        <v>607032#210703</v>
      </c>
      <c r="T24" t="str">
        <f ca="1" t="shared" si="26"/>
        <v>607033#210703</v>
      </c>
      <c r="V24" t="str">
        <f ca="1" t="shared" si="16"/>
        <v>607034#210703</v>
      </c>
    </row>
    <row r="25" spans="2:22">
      <c r="B25" t="str">
        <f ca="1" t="shared" si="11"/>
        <v>608011#210801</v>
      </c>
      <c r="D25" t="str">
        <f ca="1" t="shared" si="12"/>
        <v>608012#210801</v>
      </c>
      <c r="F25" t="str">
        <f ca="1" t="shared" si="13"/>
        <v>608013#210801</v>
      </c>
      <c r="I25" t="str">
        <f ca="1" t="shared" ref="I25:M25" si="27">_xlfn.TEXTJOIN("#",TRUE,I14:J14)</f>
        <v>608021#210802</v>
      </c>
      <c r="K25" t="str">
        <f ca="1" t="shared" si="27"/>
        <v>608022#210802</v>
      </c>
      <c r="M25" t="str">
        <f ca="1" t="shared" si="27"/>
        <v>608023#210802</v>
      </c>
      <c r="P25" t="str">
        <f ca="1" t="shared" ref="P25:T25" si="28">_xlfn.TEXTJOIN("#",TRUE,P14:Q14)</f>
        <v>608031#210803</v>
      </c>
      <c r="R25" t="str">
        <f ca="1" t="shared" si="28"/>
        <v>608032#210803</v>
      </c>
      <c r="T25" t="str">
        <f ca="1" t="shared" si="28"/>
        <v>608033#210803</v>
      </c>
      <c r="V25" t="str">
        <f ca="1" t="shared" si="16"/>
        <v>608034#210803</v>
      </c>
    </row>
    <row r="30" spans="2:16">
      <c r="B30" t="str">
        <f ca="1">_xlfn.TEXTJOIN("|",TRUE,B18:F18)</f>
        <v>601011#210101|601012#210101</v>
      </c>
      <c r="I30" t="str">
        <f ca="1" t="shared" ref="I30:I37" si="29">_xlfn.TEXTJOIN("|",TRUE,I18:M18)</f>
        <v>601021#210102|601022#210102</v>
      </c>
      <c r="P30" t="str">
        <f ca="1">_xlfn.TEXTJOIN("|",TRUE,P18:V18)</f>
        <v>601031#210103|601032#210103|601033|601034#210103</v>
      </c>
    </row>
    <row r="31" spans="2:16">
      <c r="B31" t="str">
        <f ca="1" t="shared" ref="B31:B37" si="30">_xlfn.TEXTJOIN("|",TRUE,B19:F19)</f>
        <v>602011#210201|602012#210201|602013#210201</v>
      </c>
      <c r="I31" t="str">
        <f ca="1" t="shared" si="29"/>
        <v>602021#210202|602022#210202|602023#210202</v>
      </c>
      <c r="P31" t="str">
        <f ca="1" t="shared" ref="P31:P37" si="31">_xlfn.TEXTJOIN("|",TRUE,P19:V19)</f>
        <v>602031#210203|602032#210203|602033#210203|602034#210203</v>
      </c>
    </row>
    <row r="32" spans="2:16">
      <c r="B32" t="str">
        <f ca="1" t="shared" si="30"/>
        <v>603011#210301|603012#210301|603013#210301</v>
      </c>
      <c r="I32" t="str">
        <f ca="1" t="shared" si="29"/>
        <v>603021#210302|603022#210302|603023#210302</v>
      </c>
      <c r="P32" t="str">
        <f ca="1" t="shared" si="31"/>
        <v>603031#210303|603032#210303|603033#210303|603034#210303</v>
      </c>
    </row>
    <row r="33" spans="2:16">
      <c r="B33" t="str">
        <f ca="1" t="shared" si="30"/>
        <v>604011#210401|604012#210401|604013#210401</v>
      </c>
      <c r="I33" t="str">
        <f ca="1" t="shared" si="29"/>
        <v>604021#210402|604022#210402|604023#210402</v>
      </c>
      <c r="P33" t="str">
        <f ca="1" t="shared" si="31"/>
        <v>604031#210403|604032#210403|604033#210403|604034#210403</v>
      </c>
    </row>
    <row r="34" spans="2:16">
      <c r="B34" t="str">
        <f ca="1" t="shared" si="30"/>
        <v>605011#210501|605012#210501|605013#210501</v>
      </c>
      <c r="I34" t="str">
        <f ca="1" t="shared" si="29"/>
        <v>605021#210502|605022#210502|605023#210502</v>
      </c>
      <c r="P34" t="str">
        <f ca="1" t="shared" si="31"/>
        <v>605031#210503|605032#210503|605033#210503|605034#210503</v>
      </c>
    </row>
    <row r="35" spans="2:16">
      <c r="B35" t="str">
        <f ca="1" t="shared" si="30"/>
        <v>606011#210601|606012#210601|606013#210601</v>
      </c>
      <c r="I35" t="str">
        <f ca="1" t="shared" si="29"/>
        <v>606021#210602|606022#210602|606023#210602</v>
      </c>
      <c r="P35" t="str">
        <f ca="1" t="shared" si="31"/>
        <v>606031#210603|606032#210603|606033#210603|606034#210603</v>
      </c>
    </row>
    <row r="36" spans="2:16">
      <c r="B36" t="str">
        <f ca="1" t="shared" si="30"/>
        <v>607011#210701|607012#210701|607013#210701</v>
      </c>
      <c r="I36" t="str">
        <f ca="1" t="shared" si="29"/>
        <v>607021#210702|607022#210702|607023#210702</v>
      </c>
      <c r="P36" t="str">
        <f ca="1" t="shared" si="31"/>
        <v>607031#210703|607032#210703|607033#210703|607034#210703</v>
      </c>
    </row>
    <row r="37" spans="2:16">
      <c r="B37" t="str">
        <f ca="1" t="shared" si="30"/>
        <v>608011#210801|608012#210801|608013#210801</v>
      </c>
      <c r="I37" t="str">
        <f ca="1" t="shared" si="29"/>
        <v>608021#210802|608022#210802|608023#210802</v>
      </c>
      <c r="P37" t="str">
        <f ca="1" t="shared" si="31"/>
        <v>608031#210803|608032#210803|608033#210803|608034#210803</v>
      </c>
    </row>
    <row r="42" spans="2:2">
      <c r="B42" t="str">
        <f ca="1">_xlfn.TEXTJOIN(",",TRUE,B30:P30)</f>
        <v>601011#210101|601012#210101,601021#210102|601022#210102,601031#210103|601032#210103|601033|601034#210103</v>
      </c>
    </row>
    <row r="43" spans="2:2">
      <c r="B43" t="str">
        <f ca="1" t="shared" ref="B43:B49" si="32">_xlfn.TEXTJOIN(",",TRUE,B31:P31)</f>
        <v>602011#210201|602012#210201|602013#210201,602021#210202|602022#210202|602023#210202,602031#210203|602032#210203|602033#210203|602034#210203</v>
      </c>
    </row>
    <row r="44" spans="2:2">
      <c r="B44" t="str">
        <f ca="1" t="shared" si="32"/>
        <v>603011#210301|603012#210301|603013#210301,603021#210302|603022#210302|603023#210302,603031#210303|603032#210303|603033#210303|603034#210303</v>
      </c>
    </row>
    <row r="45" spans="2:2">
      <c r="B45" t="str">
        <f ca="1" t="shared" si="32"/>
        <v>604011#210401|604012#210401|604013#210401,604021#210402|604022#210402|604023#210402,604031#210403|604032#210403|604033#210403|604034#210403</v>
      </c>
    </row>
    <row r="46" spans="2:2">
      <c r="B46" t="str">
        <f ca="1" t="shared" si="32"/>
        <v>605011#210501|605012#210501|605013#210501,605021#210502|605022#210502|605023#210502,605031#210503|605032#210503|605033#210503|605034#210503</v>
      </c>
    </row>
    <row r="47" spans="2:2">
      <c r="B47" t="str">
        <f ca="1" t="shared" si="32"/>
        <v>606011#210601|606012#210601|606013#210601,606021#210602|606022#210602|606023#210602,606031#210603|606032#210603|606033#210603|606034#210603</v>
      </c>
    </row>
    <row r="48" spans="2:2">
      <c r="B48" t="str">
        <f ca="1" t="shared" si="32"/>
        <v>607011#210701|607012#210701|607013#210701,607021#210702|607022#210702|607023#210702,607031#210703|607032#210703|607033#210703|607034#210703</v>
      </c>
    </row>
    <row r="49" spans="2:2">
      <c r="B49" t="str">
        <f ca="1" t="shared" si="32"/>
        <v>608011#210801|608012#210801|608013#210801,608021#210802|608022#210802|608023#210802,608031#210803|608032#210803|608033#210803|608034#210803</v>
      </c>
    </row>
    <row r="56" spans="3:6">
      <c r="C56">
        <v>110101</v>
      </c>
      <c r="D56">
        <v>120101</v>
      </c>
      <c r="E56">
        <v>130101</v>
      </c>
      <c r="F56" t="str">
        <f ca="1">_xlfn.TEXTJOIN("#",TRUE,C56:E56)</f>
        <v>110101#120101#130101</v>
      </c>
    </row>
    <row r="57" spans="3:6">
      <c r="C57">
        <f t="shared" ref="C57:E58" si="33">C56+1</f>
        <v>110102</v>
      </c>
      <c r="D57">
        <f t="shared" si="33"/>
        <v>120102</v>
      </c>
      <c r="E57">
        <f t="shared" si="33"/>
        <v>130102</v>
      </c>
      <c r="F57" t="str">
        <f ca="1" t="shared" ref="F57:F79" si="34">_xlfn.TEXTJOIN("#",TRUE,C57:E57)</f>
        <v>110102#120102#130102</v>
      </c>
    </row>
    <row r="58" spans="3:6">
      <c r="C58">
        <f t="shared" si="33"/>
        <v>110103</v>
      </c>
      <c r="D58">
        <f t="shared" si="33"/>
        <v>120103</v>
      </c>
      <c r="E58">
        <f t="shared" si="33"/>
        <v>130103</v>
      </c>
      <c r="F58" t="str">
        <f ca="1" t="shared" si="34"/>
        <v>110103#120103#130103</v>
      </c>
    </row>
    <row r="59" spans="2:6">
      <c r="B59" t="str">
        <f>[2]RewardItemConfig!C2198&amp;"#"&amp;[2]RewardItemConfig!F2198</f>
        <v>4#20</v>
      </c>
      <c r="C59">
        <f>C56+100</f>
        <v>110201</v>
      </c>
      <c r="D59">
        <f>D56+100</f>
        <v>120201</v>
      </c>
      <c r="E59">
        <f>E56+100</f>
        <v>130201</v>
      </c>
      <c r="F59" t="str">
        <f ca="1" t="shared" si="34"/>
        <v>110201#120201#130201</v>
      </c>
    </row>
    <row r="60" spans="2:6">
      <c r="B60" t="str">
        <f>[2]RewardItemConfig!C2199&amp;"#"&amp;[2]RewardItemConfig!F2199</f>
        <v>4#20</v>
      </c>
      <c r="C60">
        <f t="shared" ref="C60:C79" si="35">C57+100</f>
        <v>110202</v>
      </c>
      <c r="D60">
        <f t="shared" ref="D60:D79" si="36">D57+100</f>
        <v>120202</v>
      </c>
      <c r="E60">
        <f t="shared" ref="E60:E79" si="37">E57+100</f>
        <v>130202</v>
      </c>
      <c r="F60" t="str">
        <f ca="1" t="shared" si="34"/>
        <v>110202#120202#130202</v>
      </c>
    </row>
    <row r="61" spans="2:6">
      <c r="B61" t="str">
        <f>[2]RewardItemConfig!C2200&amp;"#"&amp;[2]RewardItemConfig!F2200</f>
        <v>4#20</v>
      </c>
      <c r="C61">
        <f t="shared" si="35"/>
        <v>110203</v>
      </c>
      <c r="D61">
        <f t="shared" si="36"/>
        <v>120203</v>
      </c>
      <c r="E61">
        <f t="shared" si="37"/>
        <v>130203</v>
      </c>
      <c r="F61" t="str">
        <f ca="1" t="shared" si="34"/>
        <v>110203#120203#130203</v>
      </c>
    </row>
    <row r="62" spans="2:6">
      <c r="B62" t="str">
        <f>[2]RewardItemConfig!C2201&amp;"#"&amp;[2]RewardItemConfig!F2201</f>
        <v>4#20</v>
      </c>
      <c r="C62">
        <f t="shared" si="35"/>
        <v>110301</v>
      </c>
      <c r="D62">
        <f t="shared" si="36"/>
        <v>120301</v>
      </c>
      <c r="E62">
        <f t="shared" si="37"/>
        <v>130301</v>
      </c>
      <c r="F62" t="str">
        <f ca="1" t="shared" si="34"/>
        <v>110301#120301#130301</v>
      </c>
    </row>
    <row r="63" spans="2:6">
      <c r="B63" t="str">
        <f>[2]RewardItemConfig!C2202&amp;"#"&amp;[2]RewardItemConfig!F2202</f>
        <v>4#20</v>
      </c>
      <c r="C63">
        <f t="shared" si="35"/>
        <v>110302</v>
      </c>
      <c r="D63">
        <f t="shared" si="36"/>
        <v>120302</v>
      </c>
      <c r="E63">
        <f t="shared" si="37"/>
        <v>130302</v>
      </c>
      <c r="F63" t="str">
        <f ca="1" t="shared" si="34"/>
        <v>110302#120302#130302</v>
      </c>
    </row>
    <row r="64" spans="2:6">
      <c r="B64" t="str">
        <f>[2]RewardItemConfig!C2203&amp;"#"&amp;[2]RewardItemConfig!F2203</f>
        <v>4#20</v>
      </c>
      <c r="C64">
        <f t="shared" si="35"/>
        <v>110303</v>
      </c>
      <c r="D64">
        <f t="shared" si="36"/>
        <v>120303</v>
      </c>
      <c r="E64">
        <f t="shared" si="37"/>
        <v>130303</v>
      </c>
      <c r="F64" t="str">
        <f ca="1" t="shared" si="34"/>
        <v>110303#120303#130303</v>
      </c>
    </row>
    <row r="65" spans="2:6">
      <c r="B65" t="str">
        <f>[2]RewardItemConfig!C2204&amp;"#"&amp;[2]RewardItemConfig!F2204</f>
        <v>4#20</v>
      </c>
      <c r="C65">
        <f t="shared" si="35"/>
        <v>110401</v>
      </c>
      <c r="D65">
        <f t="shared" si="36"/>
        <v>120401</v>
      </c>
      <c r="E65">
        <f t="shared" si="37"/>
        <v>130401</v>
      </c>
      <c r="F65" t="str">
        <f ca="1" t="shared" si="34"/>
        <v>110401#120401#130401</v>
      </c>
    </row>
    <row r="66" spans="2:6">
      <c r="B66" t="str">
        <f>[2]RewardItemConfig!C2205&amp;"#"&amp;[2]RewardItemConfig!F2205</f>
        <v>4#20</v>
      </c>
      <c r="C66">
        <f t="shared" si="35"/>
        <v>110402</v>
      </c>
      <c r="D66">
        <f t="shared" si="36"/>
        <v>120402</v>
      </c>
      <c r="E66">
        <f t="shared" si="37"/>
        <v>130402</v>
      </c>
      <c r="F66" t="str">
        <f ca="1" t="shared" si="34"/>
        <v>110402#120402#130402</v>
      </c>
    </row>
    <row r="67" spans="2:6">
      <c r="B67" t="str">
        <f>[2]RewardItemConfig!C2206&amp;"#"&amp;[2]RewardItemConfig!F2206</f>
        <v>4#20</v>
      </c>
      <c r="C67">
        <f t="shared" si="35"/>
        <v>110403</v>
      </c>
      <c r="D67">
        <f t="shared" si="36"/>
        <v>120403</v>
      </c>
      <c r="E67">
        <f t="shared" si="37"/>
        <v>130403</v>
      </c>
      <c r="F67" t="str">
        <f ca="1" t="shared" si="34"/>
        <v>110403#120403#130403</v>
      </c>
    </row>
    <row r="68" spans="2:6">
      <c r="B68" t="str">
        <f>[2]RewardItemConfig!C2207&amp;"#"&amp;[2]RewardItemConfig!F2207</f>
        <v>4#20</v>
      </c>
      <c r="C68">
        <f t="shared" si="35"/>
        <v>110501</v>
      </c>
      <c r="D68">
        <f t="shared" si="36"/>
        <v>120501</v>
      </c>
      <c r="E68">
        <f t="shared" si="37"/>
        <v>130501</v>
      </c>
      <c r="F68" t="str">
        <f ca="1" t="shared" si="34"/>
        <v>110501#120501#130501</v>
      </c>
    </row>
    <row r="69" spans="2:6">
      <c r="B69" t="str">
        <f>[2]RewardItemConfig!C2208&amp;"#"&amp;[2]RewardItemConfig!F2208</f>
        <v>4#20</v>
      </c>
      <c r="C69">
        <f t="shared" si="35"/>
        <v>110502</v>
      </c>
      <c r="D69">
        <f t="shared" si="36"/>
        <v>120502</v>
      </c>
      <c r="E69">
        <f t="shared" si="37"/>
        <v>130502</v>
      </c>
      <c r="F69" t="str">
        <f ca="1" t="shared" si="34"/>
        <v>110502#120502#130502</v>
      </c>
    </row>
    <row r="70" spans="2:6">
      <c r="B70" t="str">
        <f>[2]RewardItemConfig!C2209&amp;"#"&amp;[2]RewardItemConfig!F2209</f>
        <v>4#20</v>
      </c>
      <c r="C70">
        <f t="shared" si="35"/>
        <v>110503</v>
      </c>
      <c r="D70">
        <f t="shared" si="36"/>
        <v>120503</v>
      </c>
      <c r="E70">
        <f t="shared" si="37"/>
        <v>130503</v>
      </c>
      <c r="F70" t="str">
        <f ca="1" t="shared" si="34"/>
        <v>110503#120503#130503</v>
      </c>
    </row>
    <row r="71" spans="2:6">
      <c r="B71" t="str">
        <f>[2]RewardItemConfig!C2210&amp;"#"&amp;[2]RewardItemConfig!F2210</f>
        <v>4#20</v>
      </c>
      <c r="C71">
        <f t="shared" si="35"/>
        <v>110601</v>
      </c>
      <c r="D71">
        <f t="shared" si="36"/>
        <v>120601</v>
      </c>
      <c r="E71">
        <f t="shared" si="37"/>
        <v>130601</v>
      </c>
      <c r="F71" t="str">
        <f ca="1" t="shared" si="34"/>
        <v>110601#120601#130601</v>
      </c>
    </row>
    <row r="72" spans="2:6">
      <c r="B72" t="str">
        <f>[2]RewardItemConfig!C2211&amp;"#"&amp;[2]RewardItemConfig!F2211</f>
        <v>4#20</v>
      </c>
      <c r="C72">
        <f t="shared" si="35"/>
        <v>110602</v>
      </c>
      <c r="D72">
        <f t="shared" si="36"/>
        <v>120602</v>
      </c>
      <c r="E72">
        <f t="shared" si="37"/>
        <v>130602</v>
      </c>
      <c r="F72" t="str">
        <f ca="1" t="shared" si="34"/>
        <v>110602#120602#130602</v>
      </c>
    </row>
    <row r="73" spans="2:6">
      <c r="B73" t="str">
        <f>[2]RewardItemConfig!C2212&amp;"#"&amp;[2]RewardItemConfig!F2212</f>
        <v>4#20</v>
      </c>
      <c r="C73">
        <f t="shared" si="35"/>
        <v>110603</v>
      </c>
      <c r="D73">
        <f t="shared" si="36"/>
        <v>120603</v>
      </c>
      <c r="E73">
        <f t="shared" si="37"/>
        <v>130603</v>
      </c>
      <c r="F73" t="str">
        <f ca="1" t="shared" si="34"/>
        <v>110603#120603#130603</v>
      </c>
    </row>
    <row r="74" spans="2:6">
      <c r="B74" t="str">
        <f>[2]RewardItemConfig!C2213&amp;"#"&amp;[2]RewardItemConfig!F2213</f>
        <v>4#20</v>
      </c>
      <c r="C74">
        <f t="shared" si="35"/>
        <v>110701</v>
      </c>
      <c r="D74">
        <f t="shared" si="36"/>
        <v>120701</v>
      </c>
      <c r="E74">
        <f t="shared" si="37"/>
        <v>130701</v>
      </c>
      <c r="F74" t="str">
        <f ca="1" t="shared" si="34"/>
        <v>110701#120701#130701</v>
      </c>
    </row>
    <row r="75" spans="2:6">
      <c r="B75" t="str">
        <f>[2]RewardItemConfig!C2214&amp;"#"&amp;[2]RewardItemConfig!F2214</f>
        <v>4#20</v>
      </c>
      <c r="C75">
        <f t="shared" si="35"/>
        <v>110702</v>
      </c>
      <c r="D75">
        <f t="shared" si="36"/>
        <v>120702</v>
      </c>
      <c r="E75">
        <f t="shared" si="37"/>
        <v>130702</v>
      </c>
      <c r="F75" t="str">
        <f ca="1" t="shared" si="34"/>
        <v>110702#120702#130702</v>
      </c>
    </row>
    <row r="76" spans="2:6">
      <c r="B76" t="str">
        <f>[2]RewardItemConfig!C2215&amp;"#"&amp;[2]RewardItemConfig!F2215</f>
        <v>4#20</v>
      </c>
      <c r="C76">
        <f t="shared" si="35"/>
        <v>110703</v>
      </c>
      <c r="D76">
        <f t="shared" si="36"/>
        <v>120703</v>
      </c>
      <c r="E76">
        <f t="shared" si="37"/>
        <v>130703</v>
      </c>
      <c r="F76" t="str">
        <f ca="1" t="shared" si="34"/>
        <v>110703#120703#130703</v>
      </c>
    </row>
    <row r="77" spans="2:6">
      <c r="B77" t="str">
        <f>[2]RewardItemConfig!C2216&amp;"#"&amp;[2]RewardItemConfig!F2216</f>
        <v>4#20</v>
      </c>
      <c r="C77">
        <f t="shared" si="35"/>
        <v>110801</v>
      </c>
      <c r="D77">
        <f t="shared" si="36"/>
        <v>120801</v>
      </c>
      <c r="E77">
        <f t="shared" si="37"/>
        <v>130801</v>
      </c>
      <c r="F77" t="str">
        <f ca="1" t="shared" si="34"/>
        <v>110801#120801#130801</v>
      </c>
    </row>
    <row r="78" spans="2:6">
      <c r="B78" t="str">
        <f>[2]RewardItemConfig!C2217&amp;"#"&amp;[2]RewardItemConfig!F2217</f>
        <v>4#20</v>
      </c>
      <c r="C78">
        <f t="shared" si="35"/>
        <v>110802</v>
      </c>
      <c r="D78">
        <f t="shared" si="36"/>
        <v>120802</v>
      </c>
      <c r="E78">
        <f t="shared" si="37"/>
        <v>130802</v>
      </c>
      <c r="F78" t="str">
        <f ca="1" t="shared" si="34"/>
        <v>110802#120802#130802</v>
      </c>
    </row>
    <row r="79" spans="2:6">
      <c r="B79" t="str">
        <f>[2]RewardItemConfig!C2218&amp;"#"&amp;[2]RewardItemConfig!F2218</f>
        <v>4#20</v>
      </c>
      <c r="C79">
        <f t="shared" si="35"/>
        <v>110803</v>
      </c>
      <c r="D79">
        <f t="shared" si="36"/>
        <v>120803</v>
      </c>
      <c r="E79">
        <f t="shared" si="37"/>
        <v>130803</v>
      </c>
      <c r="F79" t="str">
        <f ca="1" t="shared" si="34"/>
        <v>110803#120803#130803</v>
      </c>
    </row>
    <row r="80" spans="2:2">
      <c r="B80" t="str">
        <f>[2]RewardItemConfig!C2219&amp;"#"&amp;[2]RewardItemConfig!F2219</f>
        <v>4#20</v>
      </c>
    </row>
    <row r="81" spans="2:2">
      <c r="B81" t="str">
        <f>[2]RewardItemConfig!C2220&amp;"#"&amp;[2]RewardItemConfig!F2220</f>
        <v>4#20</v>
      </c>
    </row>
    <row r="82" spans="2:2">
      <c r="B82" t="str">
        <f>[2]RewardItemConfig!C2221&amp;"#"&amp;[2]RewardItemConfig!F2221</f>
        <v>4#20</v>
      </c>
    </row>
    <row r="83" spans="2:3">
      <c r="B83" t="str">
        <f>[2]RewardItemConfig!C2231&amp;"#"&amp;[2]RewardItemConfig!F2231</f>
        <v>4#20</v>
      </c>
      <c r="C83" t="str">
        <f ca="1">_xlfn.TEXTJOIN("|",TRUE,B59,B83,B107)</f>
        <v>4#20|4#20|10010#1</v>
      </c>
    </row>
    <row r="84" spans="2:3">
      <c r="B84" t="str">
        <f>[2]RewardItemConfig!C2232&amp;"#"&amp;[2]RewardItemConfig!F2232</f>
        <v>4#20</v>
      </c>
      <c r="C84" t="str">
        <f ca="1" t="shared" ref="C84:C106" si="38">_xlfn.TEXTJOIN("|",TRUE,B60,B84,B108)</f>
        <v>4#20|4#20|10011#1</v>
      </c>
    </row>
    <row r="85" spans="2:3">
      <c r="B85" t="str">
        <f>[2]RewardItemConfig!C2233&amp;"#"&amp;[2]RewardItemConfig!F2233</f>
        <v>4#20</v>
      </c>
      <c r="C85" t="str">
        <f ca="1" t="shared" si="38"/>
        <v>4#20|4#20|10012#1</v>
      </c>
    </row>
    <row r="86" spans="2:3">
      <c r="B86" t="str">
        <f>[2]RewardItemConfig!C2234&amp;"#"&amp;[2]RewardItemConfig!F2234</f>
        <v>4#20</v>
      </c>
      <c r="C86" t="str">
        <f ca="1" t="shared" si="38"/>
        <v>4#20|4#20|10013#1</v>
      </c>
    </row>
    <row r="87" spans="2:3">
      <c r="B87" t="str">
        <f>[2]RewardItemConfig!C2235&amp;"#"&amp;[2]RewardItemConfig!F2235</f>
        <v>4#20</v>
      </c>
      <c r="C87" t="str">
        <f ca="1" t="shared" si="38"/>
        <v>4#20|4#20|10014#1</v>
      </c>
    </row>
    <row r="88" spans="2:3">
      <c r="B88" t="str">
        <f>[2]RewardItemConfig!C2236&amp;"#"&amp;[2]RewardItemConfig!F2236</f>
        <v>4#20</v>
      </c>
      <c r="C88" t="str">
        <f ca="1" t="shared" si="38"/>
        <v>4#20|4#20|10015#1</v>
      </c>
    </row>
    <row r="89" spans="2:3">
      <c r="B89" t="str">
        <f>[2]RewardItemConfig!C2237&amp;"#"&amp;[2]RewardItemConfig!F2237</f>
        <v>4#20</v>
      </c>
      <c r="C89" t="str">
        <f ca="1" t="shared" si="38"/>
        <v>4#20|4#20|10016#1</v>
      </c>
    </row>
    <row r="90" spans="2:3">
      <c r="B90" t="str">
        <f>[2]RewardItemConfig!C2238&amp;"#"&amp;[2]RewardItemConfig!F2238</f>
        <v>4#20</v>
      </c>
      <c r="C90" t="str">
        <f ca="1" t="shared" si="38"/>
        <v>4#20|4#20|10017#1</v>
      </c>
    </row>
    <row r="91" spans="2:3">
      <c r="B91" t="str">
        <f>[2]RewardItemConfig!C2239&amp;"#"&amp;[2]RewardItemConfig!F2239</f>
        <v>4#20</v>
      </c>
      <c r="C91" t="str">
        <f ca="1" t="shared" si="38"/>
        <v>4#20|4#20|10018#1</v>
      </c>
    </row>
    <row r="92" spans="2:3">
      <c r="B92" t="str">
        <f>[2]RewardItemConfig!C2240&amp;"#"&amp;[2]RewardItemConfig!F2240</f>
        <v>4#20</v>
      </c>
      <c r="C92" t="str">
        <f ca="1" t="shared" si="38"/>
        <v>4#20|4#20|10019#1</v>
      </c>
    </row>
    <row r="93" spans="2:3">
      <c r="B93" t="str">
        <f>[2]RewardItemConfig!C2241&amp;"#"&amp;[2]RewardItemConfig!F2241</f>
        <v>4#20</v>
      </c>
      <c r="C93" t="str">
        <f ca="1" t="shared" si="38"/>
        <v>4#20|4#20|10020#1</v>
      </c>
    </row>
    <row r="94" spans="2:3">
      <c r="B94" t="str">
        <f>[2]RewardItemConfig!C2242&amp;"#"&amp;[2]RewardItemConfig!F2242</f>
        <v>4#20</v>
      </c>
      <c r="C94" t="str">
        <f ca="1" t="shared" si="38"/>
        <v>4#20|4#20|10021#1</v>
      </c>
    </row>
    <row r="95" spans="2:3">
      <c r="B95" t="str">
        <f>[2]RewardItemConfig!C2243&amp;"#"&amp;[2]RewardItemConfig!F2243</f>
        <v>4#20</v>
      </c>
      <c r="C95" t="str">
        <f ca="1" t="shared" si="38"/>
        <v>4#20|4#20|10022#1</v>
      </c>
    </row>
    <row r="96" spans="2:3">
      <c r="B96" t="str">
        <f>[2]RewardItemConfig!C2244&amp;"#"&amp;[2]RewardItemConfig!F2244</f>
        <v>4#20</v>
      </c>
      <c r="C96" t="str">
        <f ca="1" t="shared" si="38"/>
        <v>4#20|4#20|10023#1</v>
      </c>
    </row>
    <row r="97" spans="2:3">
      <c r="B97" t="str">
        <f>[2]RewardItemConfig!C2245&amp;"#"&amp;[2]RewardItemConfig!F2245</f>
        <v>4#20</v>
      </c>
      <c r="C97" t="str">
        <f ca="1" t="shared" si="38"/>
        <v>4#20|4#20|10024#1</v>
      </c>
    </row>
    <row r="98" spans="2:3">
      <c r="B98" t="str">
        <f>[2]RewardItemConfig!C2246&amp;"#"&amp;[2]RewardItemConfig!F2246</f>
        <v>10001#1</v>
      </c>
      <c r="C98" t="str">
        <f ca="1" t="shared" si="38"/>
        <v>4#20|10001#1|10025#1</v>
      </c>
    </row>
    <row r="99" spans="2:3">
      <c r="B99" t="str">
        <f>[2]RewardItemConfig!C2247&amp;"#"&amp;[2]RewardItemConfig!F2247</f>
        <v>10002#1</v>
      </c>
      <c r="C99" t="str">
        <f ca="1" t="shared" si="38"/>
        <v>4#20|10002#1|10026#1</v>
      </c>
    </row>
    <row r="100" spans="2:3">
      <c r="B100" t="str">
        <f>[2]RewardItemConfig!C2248&amp;"#"&amp;[2]RewardItemConfig!F2248</f>
        <v>10003#1</v>
      </c>
      <c r="C100" t="str">
        <f ca="1" t="shared" si="38"/>
        <v>4#20|10003#1|10027#1</v>
      </c>
    </row>
    <row r="101" spans="2:3">
      <c r="B101" t="str">
        <f>[2]RewardItemConfig!C2249&amp;"#"&amp;[2]RewardItemConfig!F2249</f>
        <v>10004#1</v>
      </c>
      <c r="C101" t="str">
        <f ca="1" t="shared" si="38"/>
        <v>4#20|10004#1|10028#1</v>
      </c>
    </row>
    <row r="102" spans="2:3">
      <c r="B102" t="str">
        <f>[2]RewardItemConfig!C2250&amp;"#"&amp;[2]RewardItemConfig!F2250</f>
        <v>10005#1</v>
      </c>
      <c r="C102" t="str">
        <f ca="1" t="shared" si="38"/>
        <v>4#20|10005#1|10029#1</v>
      </c>
    </row>
    <row r="103" spans="2:3">
      <c r="B103" t="str">
        <f>[2]RewardItemConfig!C2251&amp;"#"&amp;[2]RewardItemConfig!F2251</f>
        <v>10006#1</v>
      </c>
      <c r="C103" t="str">
        <f ca="1" t="shared" si="38"/>
        <v>4#20|10006#1|10030#1</v>
      </c>
    </row>
    <row r="104" spans="2:3">
      <c r="B104" t="str">
        <f>[2]RewardItemConfig!C2252&amp;"#"&amp;[2]RewardItemConfig!F2252</f>
        <v>10007#1</v>
      </c>
      <c r="C104" t="str">
        <f ca="1" t="shared" si="38"/>
        <v>4#20|10007#1|10031#1</v>
      </c>
    </row>
    <row r="105" spans="2:3">
      <c r="B105" t="str">
        <f>[2]RewardItemConfig!C2253&amp;"#"&amp;[2]RewardItemConfig!F2253</f>
        <v>10008#1</v>
      </c>
      <c r="C105" t="str">
        <f ca="1" t="shared" si="38"/>
        <v>4#20|10008#1|10032#1</v>
      </c>
    </row>
    <row r="106" spans="2:3">
      <c r="B106" t="str">
        <f>[2]RewardItemConfig!C2254&amp;"#"&amp;[2]RewardItemConfig!F2254</f>
        <v>10009#1</v>
      </c>
      <c r="C106" t="str">
        <f ca="1" t="shared" si="38"/>
        <v>4#20|10009#1|10033#1</v>
      </c>
    </row>
    <row r="107" spans="2:2">
      <c r="B107" t="str">
        <f>[2]RewardItemConfig!C2255&amp;"#"&amp;[2]RewardItemConfig!F2255</f>
        <v>10010#1</v>
      </c>
    </row>
    <row r="108" spans="2:2">
      <c r="B108" t="str">
        <f>[2]RewardItemConfig!C2256&amp;"#"&amp;[2]RewardItemConfig!F2256</f>
        <v>10011#1</v>
      </c>
    </row>
    <row r="109" spans="2:2">
      <c r="B109" t="str">
        <f>[2]RewardItemConfig!C2257&amp;"#"&amp;[2]RewardItemConfig!F2257</f>
        <v>10012#1</v>
      </c>
    </row>
    <row r="110" spans="2:2">
      <c r="B110" t="str">
        <f>[2]RewardItemConfig!C2258&amp;"#"&amp;[2]RewardItemConfig!F2258</f>
        <v>10013#1</v>
      </c>
    </row>
    <row r="111" spans="2:2">
      <c r="B111" t="str">
        <f>[2]RewardItemConfig!C2259&amp;"#"&amp;[2]RewardItemConfig!F2259</f>
        <v>10014#1</v>
      </c>
    </row>
    <row r="112" spans="2:2">
      <c r="B112" t="str">
        <f>[2]RewardItemConfig!C2260&amp;"#"&amp;[2]RewardItemConfig!F2260</f>
        <v>10015#1</v>
      </c>
    </row>
    <row r="113" spans="2:2">
      <c r="B113" t="str">
        <f>[2]RewardItemConfig!C2261&amp;"#"&amp;[2]RewardItemConfig!F2261</f>
        <v>10016#1</v>
      </c>
    </row>
    <row r="114" spans="2:2">
      <c r="B114" t="str">
        <f>[2]RewardItemConfig!C2262&amp;"#"&amp;[2]RewardItemConfig!F2262</f>
        <v>10017#1</v>
      </c>
    </row>
    <row r="115" spans="2:2">
      <c r="B115" t="str">
        <f>[2]RewardItemConfig!C2263&amp;"#"&amp;[2]RewardItemConfig!F2263</f>
        <v>10018#1</v>
      </c>
    </row>
    <row r="116" spans="2:2">
      <c r="B116" t="str">
        <f>[2]RewardItemConfig!C2264&amp;"#"&amp;[2]RewardItemConfig!F2264</f>
        <v>10019#1</v>
      </c>
    </row>
    <row r="117" spans="2:2">
      <c r="B117" t="str">
        <f>[2]RewardItemConfig!C2265&amp;"#"&amp;[2]RewardItemConfig!F2265</f>
        <v>10020#1</v>
      </c>
    </row>
    <row r="118" spans="2:2">
      <c r="B118" t="str">
        <f>[2]RewardItemConfig!C2266&amp;"#"&amp;[2]RewardItemConfig!F2266</f>
        <v>10021#1</v>
      </c>
    </row>
    <row r="119" spans="2:2">
      <c r="B119" t="str">
        <f>[2]RewardItemConfig!C2267&amp;"#"&amp;[2]RewardItemConfig!F2267</f>
        <v>10022#1</v>
      </c>
    </row>
    <row r="120" spans="2:2">
      <c r="B120" t="str">
        <f>[2]RewardItemConfig!C2268&amp;"#"&amp;[2]RewardItemConfig!F2268</f>
        <v>10023#1</v>
      </c>
    </row>
    <row r="121" spans="2:2">
      <c r="B121" t="str">
        <f>[2]RewardItemConfig!C2269&amp;"#"&amp;[2]RewardItemConfig!F2269</f>
        <v>10024#1</v>
      </c>
    </row>
    <row r="122" spans="2:2">
      <c r="B122" t="str">
        <f>[2]RewardItemConfig!C2270&amp;"#"&amp;[2]RewardItemConfig!F2270</f>
        <v>10025#1</v>
      </c>
    </row>
    <row r="123" spans="2:2">
      <c r="B123" t="str">
        <f>[2]RewardItemConfig!C2271&amp;"#"&amp;[2]RewardItemConfig!F2271</f>
        <v>10026#1</v>
      </c>
    </row>
    <row r="124" spans="2:2">
      <c r="B124" t="str">
        <f>[2]RewardItemConfig!C2272&amp;"#"&amp;[2]RewardItemConfig!F2272</f>
        <v>10027#1</v>
      </c>
    </row>
    <row r="125" spans="2:2">
      <c r="B125" t="str">
        <f>[2]RewardItemConfig!C2273&amp;"#"&amp;[2]RewardItemConfig!F2273</f>
        <v>10028#1</v>
      </c>
    </row>
    <row r="126" spans="2:2">
      <c r="B126" t="str">
        <f>[2]RewardItemConfig!C2274&amp;"#"&amp;[2]RewardItemConfig!F2274</f>
        <v>10029#1</v>
      </c>
    </row>
    <row r="127" spans="2:2">
      <c r="B127" t="str">
        <f>[2]RewardItemConfig!C2275&amp;"#"&amp;[2]RewardItemConfig!F2275</f>
        <v>10030#1</v>
      </c>
    </row>
    <row r="128" spans="2:2">
      <c r="B128" t="str">
        <f>[2]RewardItemConfig!C2276&amp;"#"&amp;[2]RewardItemConfig!F2276</f>
        <v>10031#1</v>
      </c>
    </row>
    <row r="129" spans="2:2">
      <c r="B129" t="str">
        <f>[2]RewardItemConfig!C2277&amp;"#"&amp;[2]RewardItemConfig!F2277</f>
        <v>10032#1</v>
      </c>
    </row>
    <row r="130" spans="2:2">
      <c r="B130" t="str">
        <f>[2]RewardItemConfig!C2278&amp;"#"&amp;[2]RewardItemConfig!F2278</f>
        <v>10033#1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AdventureConfig</vt:lpstr>
      <vt:lpstr>辅助设计表</vt:lpstr>
      <vt:lpstr>奖励组表</vt:lpstr>
      <vt:lpstr>y异妖配件</vt:lpstr>
      <vt:lpstr>外敌入侵</vt:lpstr>
      <vt:lpstr>Sheet2</vt:lpstr>
      <vt:lpstr>奖励辅助表</vt:lpstr>
      <vt:lpstr>发现者奖励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笑，淡淡的</cp:lastModifiedBy>
  <dcterms:created xsi:type="dcterms:W3CDTF">2006-09-16T00:00:00Z</dcterms:created>
  <dcterms:modified xsi:type="dcterms:W3CDTF">2019-09-16T07:54:52Z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